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7040" windowHeight="9720" activeTab="1"/>
  </bookViews>
  <sheets>
    <sheet name="Interior_Design" sheetId="2" r:id="rId1"/>
    <sheet name="Mass&amp;Geo_Center_of_Each_Confi" sheetId="4" r:id="rId2"/>
  </sheets>
  <calcPr calcId="125725"/>
</workbook>
</file>

<file path=xl/calcChain.xml><?xml version="1.0" encoding="utf-8"?>
<calcChain xmlns="http://schemas.openxmlformats.org/spreadsheetml/2006/main">
  <c r="A17" i="2"/>
  <c r="A16"/>
  <c r="E26"/>
  <c r="E25"/>
  <c r="E17"/>
  <c r="E9"/>
  <c r="C3"/>
  <c r="A3"/>
  <c r="B3" s="1"/>
  <c r="D3" s="1"/>
  <c r="F76"/>
  <c r="E75"/>
  <c r="E67"/>
  <c r="E59"/>
  <c r="E76" s="1"/>
  <c r="K76" s="1"/>
  <c r="S50"/>
  <c r="S42"/>
  <c r="S34"/>
  <c r="S51" s="1"/>
  <c r="Y51" s="1"/>
  <c r="E50"/>
  <c r="E42"/>
  <c r="E34"/>
  <c r="E51" s="1"/>
  <c r="K51" s="1"/>
  <c r="S25"/>
  <c r="S17"/>
  <c r="S9"/>
  <c r="S26" s="1"/>
  <c r="Y26" s="1"/>
  <c r="L25"/>
  <c r="L17"/>
  <c r="L9"/>
  <c r="L26" s="1"/>
  <c r="R26" s="1"/>
  <c r="A4" l="1"/>
  <c r="B4" s="1"/>
  <c r="D4" s="1"/>
  <c r="C4"/>
  <c r="C5" s="1"/>
  <c r="C6" s="1"/>
  <c r="C7" s="1"/>
  <c r="C8" s="1"/>
  <c r="C9" s="1"/>
  <c r="C10" s="1"/>
  <c r="C11" s="1"/>
  <c r="K26" l="1"/>
  <c r="A5"/>
  <c r="B5" s="1"/>
  <c r="D5" s="1"/>
  <c r="C12"/>
  <c r="C13" s="1"/>
  <c r="A6"/>
  <c r="B6" s="1"/>
  <c r="D6" s="1"/>
  <c r="C14" l="1"/>
  <c r="A7"/>
  <c r="B7" s="1"/>
  <c r="D7" s="1"/>
  <c r="C15" l="1"/>
  <c r="A8"/>
  <c r="B8" s="1"/>
  <c r="D8" s="1"/>
  <c r="C16" l="1"/>
  <c r="A9"/>
  <c r="B9"/>
  <c r="D9" s="1"/>
  <c r="A10" l="1"/>
  <c r="B10" s="1"/>
  <c r="D10" s="1"/>
  <c r="A11" l="1"/>
  <c r="B11" s="1"/>
  <c r="D11" s="1"/>
  <c r="A12" l="1"/>
  <c r="B12" s="1"/>
  <c r="D12" s="1"/>
  <c r="A13" l="1"/>
  <c r="B13"/>
  <c r="D13" s="1"/>
  <c r="A14" l="1"/>
  <c r="B14" s="1"/>
  <c r="D14" s="1"/>
  <c r="A15" s="1"/>
  <c r="B15" s="1"/>
  <c r="D15" s="1"/>
  <c r="B16" l="1"/>
  <c r="D16" s="1"/>
  <c r="A18" l="1"/>
  <c r="A19" l="1"/>
  <c r="B17"/>
  <c r="A20" l="1"/>
  <c r="C20" s="1"/>
  <c r="B20" l="1"/>
  <c r="B22"/>
  <c r="C21" s="1"/>
</calcChain>
</file>

<file path=xl/sharedStrings.xml><?xml version="1.0" encoding="utf-8"?>
<sst xmlns="http://schemas.openxmlformats.org/spreadsheetml/2006/main" count="172" uniqueCount="42">
  <si>
    <t>ITU OBC</t>
  </si>
  <si>
    <t>Pumpkin</t>
  </si>
  <si>
    <t>Sensör Kartı</t>
  </si>
  <si>
    <t>İTÜ Modem</t>
  </si>
  <si>
    <t>Transponder 1</t>
  </si>
  <si>
    <t>İTÜ EGS</t>
  </si>
  <si>
    <t>GK</t>
  </si>
  <si>
    <t>HEX VİDA</t>
  </si>
  <si>
    <t>He-100 Modem</t>
  </si>
  <si>
    <t>Toplam 76.45 mm
Azami Yükseklik 75 mm
Bu konfigürasyonda Hex in 8.55 mm olarak revize edilmelidir.</t>
  </si>
  <si>
    <t>Toplam 80.95 mm
Azami Yükseklik 75 mm
Bu konfigürasyonda Hex in 4.05 mm olarak revize edilmelidir.</t>
  </si>
  <si>
    <t>YKK</t>
  </si>
  <si>
    <t>Clyde EGS</t>
  </si>
  <si>
    <t>İTÜ OBC</t>
  </si>
  <si>
    <t>Toplam 75.55 mm
Azami Yükseklik 75 mm
Bu konfigürasyonda Hex in boyu 9.45 mm revize.</t>
  </si>
  <si>
    <t>YDS</t>
  </si>
  <si>
    <t>Kamera</t>
  </si>
  <si>
    <t>x mm</t>
  </si>
  <si>
    <t>Transponder 2</t>
  </si>
  <si>
    <t>Toplam 71.1 mm
Azami Yükseklik 75 mm
Bu konfigürasyonda Hex in boyu 10 kalıyor.</t>
  </si>
  <si>
    <t xml:space="preserve">Transponderların Yüksek olan yerler
ok yönünde bakacak şekilde konumlandırlacak </t>
  </si>
  <si>
    <t>Kamera direk YDS üzerine entegreli ve Kamera Boyu HEX vida boyu kadar olacaktır. YDS boyu artabilir toplam 58.45 mm</t>
  </si>
  <si>
    <t>Kamera direk YDS üzerine entegreli ve Kamera Boyu HEX vida boyu kadar olacaktır. YDS boyu artabilir toplam 62.9 mm</t>
  </si>
  <si>
    <t>3. Model İTÜ OBC He-100 Modem ile Yer Değiştirirse</t>
  </si>
  <si>
    <t>2. Model İTÜ Modem ile He-100 Modem Yer Değiştirirse</t>
  </si>
  <si>
    <t>1. Model Kamera YDS Üzerine Monte Edilirse</t>
  </si>
  <si>
    <t>4. Model Eğer Transponderlar Yükseklik İsterse</t>
  </si>
  <si>
    <t>İTÜOBC</t>
  </si>
  <si>
    <t>5.  Model Tek Transponder Yer İsterse</t>
  </si>
  <si>
    <t>Mevcut Kütle Merkezi</t>
  </si>
  <si>
    <t>Toplam 71.1 mm
Azami Yükseklik 75 mm
Bu konfigürasyonda Hex in 10 olarak kalıyot.</t>
  </si>
  <si>
    <t>Toplam 71.1 mm
Azami Yükseklik 75 mm
Bu konfigürasyonda Hex in boyu 10 olarak kalıyor.</t>
  </si>
  <si>
    <t>Geo Merkez</t>
  </si>
  <si>
    <t>Kütle Merkez</t>
  </si>
  <si>
    <t>mm fark vardır.</t>
  </si>
  <si>
    <t>Mevut Model</t>
  </si>
  <si>
    <t>1 Model</t>
  </si>
  <si>
    <t>2. Model</t>
  </si>
  <si>
    <t>3. Model</t>
  </si>
  <si>
    <t>4. Model</t>
  </si>
  <si>
    <t>5. Model</t>
  </si>
  <si>
    <t>Mevcut İç Tasarım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</si>
</sst>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double">
        <color auto="1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4" xfId="0" applyBorder="1"/>
    <xf numFmtId="0" fontId="0" fillId="0" borderId="22" xfId="0" applyBorder="1"/>
    <xf numFmtId="0" fontId="0" fillId="0" borderId="0" xfId="0" applyFill="1" applyBorder="1"/>
    <xf numFmtId="0" fontId="0" fillId="0" borderId="0" xfId="0" applyFill="1"/>
    <xf numFmtId="0" fontId="0" fillId="0" borderId="1" xfId="0" applyBorder="1" applyAlignment="1">
      <alignment horizontal="center"/>
    </xf>
    <xf numFmtId="0" fontId="0" fillId="0" borderId="17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0" borderId="23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600075</xdr:colOff>
      <xdr:row>39</xdr:row>
      <xdr:rowOff>38100</xdr:rowOff>
    </xdr:from>
    <xdr:to>
      <xdr:col>19</xdr:col>
      <xdr:colOff>600075</xdr:colOff>
      <xdr:row>41</xdr:row>
      <xdr:rowOff>76200</xdr:rowOff>
    </xdr:to>
    <xdr:cxnSp macro="">
      <xdr:nvCxnSpPr>
        <xdr:cNvPr id="14" name="13 Düz Ok Bağlayıcısı"/>
        <xdr:cNvCxnSpPr/>
      </xdr:nvCxnSpPr>
      <xdr:spPr>
        <a:xfrm>
          <a:off x="4429125" y="9553575"/>
          <a:ext cx="0" cy="447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</xdr:colOff>
      <xdr:row>31</xdr:row>
      <xdr:rowOff>28575</xdr:rowOff>
    </xdr:from>
    <xdr:to>
      <xdr:col>20</xdr:col>
      <xdr:colOff>19050</xdr:colOff>
      <xdr:row>33</xdr:row>
      <xdr:rowOff>66675</xdr:rowOff>
    </xdr:to>
    <xdr:cxnSp macro="">
      <xdr:nvCxnSpPr>
        <xdr:cNvPr id="15" name="14 Düz Ok Bağlayıcısı"/>
        <xdr:cNvCxnSpPr/>
      </xdr:nvCxnSpPr>
      <xdr:spPr>
        <a:xfrm>
          <a:off x="4648200" y="7886700"/>
          <a:ext cx="0" cy="447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85726</xdr:colOff>
      <xdr:row>32</xdr:row>
      <xdr:rowOff>66675</xdr:rowOff>
    </xdr:from>
    <xdr:to>
      <xdr:col>19</xdr:col>
      <xdr:colOff>676275</xdr:colOff>
      <xdr:row>35</xdr:row>
      <xdr:rowOff>114299</xdr:rowOff>
    </xdr:to>
    <xdr:cxnSp macro="">
      <xdr:nvCxnSpPr>
        <xdr:cNvPr id="16" name="15 Dirsek Bağlayıcısı"/>
        <xdr:cNvCxnSpPr/>
      </xdr:nvCxnSpPr>
      <xdr:spPr>
        <a:xfrm rot="10800000" flipV="1">
          <a:off x="10067926" y="6657975"/>
          <a:ext cx="2809874" cy="65722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152402</xdr:colOff>
      <xdr:row>35</xdr:row>
      <xdr:rowOff>200028</xdr:rowOff>
    </xdr:from>
    <xdr:to>
      <xdr:col>19</xdr:col>
      <xdr:colOff>619126</xdr:colOff>
      <xdr:row>40</xdr:row>
      <xdr:rowOff>38101</xdr:rowOff>
    </xdr:to>
    <xdr:cxnSp macro="">
      <xdr:nvCxnSpPr>
        <xdr:cNvPr id="17" name="16 Dirsek Bağlayıcısı"/>
        <xdr:cNvCxnSpPr/>
      </xdr:nvCxnSpPr>
      <xdr:spPr>
        <a:xfrm rot="10800000">
          <a:off x="10134602" y="7400928"/>
          <a:ext cx="2686049" cy="88582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190500</xdr:colOff>
      <xdr:row>31</xdr:row>
      <xdr:rowOff>19050</xdr:rowOff>
    </xdr:from>
    <xdr:to>
      <xdr:col>22</xdr:col>
      <xdr:colOff>285750</xdr:colOff>
      <xdr:row>31</xdr:row>
      <xdr:rowOff>180975</xdr:rowOff>
    </xdr:to>
    <xdr:sp macro="" textlink="">
      <xdr:nvSpPr>
        <xdr:cNvPr id="18" name="17 Sol Ayraç"/>
        <xdr:cNvSpPr/>
      </xdr:nvSpPr>
      <xdr:spPr>
        <a:xfrm>
          <a:off x="6038850" y="7877175"/>
          <a:ext cx="95250" cy="16192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22</xdr:col>
      <xdr:colOff>266700</xdr:colOff>
      <xdr:row>39</xdr:row>
      <xdr:rowOff>28575</xdr:rowOff>
    </xdr:from>
    <xdr:to>
      <xdr:col>22</xdr:col>
      <xdr:colOff>361950</xdr:colOff>
      <xdr:row>39</xdr:row>
      <xdr:rowOff>190500</xdr:rowOff>
    </xdr:to>
    <xdr:sp macro="" textlink="">
      <xdr:nvSpPr>
        <xdr:cNvPr id="19" name="18 Sol Ayraç"/>
        <xdr:cNvSpPr/>
      </xdr:nvSpPr>
      <xdr:spPr>
        <a:xfrm>
          <a:off x="6115050" y="9544050"/>
          <a:ext cx="95250" cy="16192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tr-TR" sz="1100"/>
        </a:p>
      </xdr:txBody>
    </xdr:sp>
    <xdr:clientData/>
  </xdr:twoCellAnchor>
  <xdr:twoCellAnchor>
    <xdr:from>
      <xdr:col>6</xdr:col>
      <xdr:colOff>180975</xdr:colOff>
      <xdr:row>56</xdr:row>
      <xdr:rowOff>66675</xdr:rowOff>
    </xdr:from>
    <xdr:to>
      <xdr:col>6</xdr:col>
      <xdr:colOff>180975</xdr:colOff>
      <xdr:row>58</xdr:row>
      <xdr:rowOff>104775</xdr:rowOff>
    </xdr:to>
    <xdr:cxnSp macro="">
      <xdr:nvCxnSpPr>
        <xdr:cNvPr id="20" name="19 Düz Ok Bağlayıcısı"/>
        <xdr:cNvCxnSpPr/>
      </xdr:nvCxnSpPr>
      <xdr:spPr>
        <a:xfrm>
          <a:off x="2133600" y="11591925"/>
          <a:ext cx="0" cy="447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219075</xdr:colOff>
      <xdr:row>35</xdr:row>
      <xdr:rowOff>0</xdr:rowOff>
    </xdr:from>
    <xdr:to>
      <xdr:col>12</xdr:col>
      <xdr:colOff>609600</xdr:colOff>
      <xdr:row>58</xdr:row>
      <xdr:rowOff>57150</xdr:rowOff>
    </xdr:to>
    <xdr:cxnSp macro="">
      <xdr:nvCxnSpPr>
        <xdr:cNvPr id="22" name="21 Dirsek Bağlayıcısı"/>
        <xdr:cNvCxnSpPr/>
      </xdr:nvCxnSpPr>
      <xdr:spPr>
        <a:xfrm flipV="1">
          <a:off x="2171700" y="7200900"/>
          <a:ext cx="5276850" cy="4791075"/>
        </a:xfrm>
        <a:prstGeom prst="bentConnector3">
          <a:avLst>
            <a:gd name="adj1" fmla="val 4314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77"/>
  <sheetViews>
    <sheetView topLeftCell="A19" workbookViewId="0">
      <selection activeCell="B39" sqref="B39"/>
    </sheetView>
  </sheetViews>
  <sheetFormatPr defaultRowHeight="15"/>
  <cols>
    <col min="1" max="1" width="21.28515625" customWidth="1"/>
    <col min="2" max="2" width="19.5703125" customWidth="1"/>
    <col min="3" max="3" width="16.140625" customWidth="1"/>
    <col min="4" max="4" width="30" customWidth="1"/>
    <col min="6" max="6" width="11" bestFit="1" customWidth="1"/>
    <col min="11" max="11" width="27.5703125" customWidth="1"/>
    <col min="13" max="13" width="10.5703125" customWidth="1"/>
    <col min="18" max="18" width="24.140625" customWidth="1"/>
    <col min="20" max="20" width="11.42578125" customWidth="1"/>
    <col min="25" max="25" width="32.85546875" customWidth="1"/>
  </cols>
  <sheetData>
    <row r="1" spans="1:25" ht="15.75" thickBot="1"/>
    <row r="2" spans="1:25" ht="15.75" thickTop="1">
      <c r="A2" s="42" t="s">
        <v>29</v>
      </c>
      <c r="B2" s="42"/>
      <c r="C2" s="42"/>
      <c r="D2" s="50"/>
      <c r="E2" s="27" t="s">
        <v>41</v>
      </c>
      <c r="F2" s="28"/>
      <c r="G2" s="28"/>
      <c r="H2" s="28"/>
      <c r="I2" s="28"/>
      <c r="J2" s="28"/>
      <c r="K2" s="29"/>
      <c r="L2" s="27" t="s">
        <v>25</v>
      </c>
      <c r="M2" s="28"/>
      <c r="N2" s="28"/>
      <c r="O2" s="28"/>
      <c r="P2" s="28"/>
      <c r="Q2" s="28"/>
      <c r="R2" s="29"/>
      <c r="S2" s="27" t="s">
        <v>24</v>
      </c>
      <c r="T2" s="28"/>
      <c r="U2" s="28"/>
      <c r="V2" s="28"/>
      <c r="W2" s="28"/>
      <c r="X2" s="28"/>
      <c r="Y2" s="29"/>
    </row>
    <row r="3" spans="1:25" ht="15.75" customHeight="1" thickBot="1">
      <c r="A3">
        <f>(E23/(E23+E24)*(J23+F24/2))</f>
        <v>5.609467455621302</v>
      </c>
      <c r="B3">
        <f>(J23+F23/2)-A3</f>
        <v>6.2405325443786994</v>
      </c>
      <c r="C3">
        <f>E24+E23</f>
        <v>169</v>
      </c>
      <c r="D3">
        <f>B3+J22+F22</f>
        <v>23.3405325443787</v>
      </c>
      <c r="E3" s="15"/>
      <c r="F3" s="3"/>
      <c r="G3" s="4"/>
      <c r="H3" s="4"/>
      <c r="I3" s="4"/>
      <c r="J3" s="5"/>
      <c r="K3" s="25" t="s">
        <v>21</v>
      </c>
      <c r="L3" s="15"/>
      <c r="M3" s="3"/>
      <c r="N3" s="4"/>
      <c r="O3" s="4"/>
      <c r="P3" s="4"/>
      <c r="Q3" s="5"/>
      <c r="R3" s="25" t="s">
        <v>21</v>
      </c>
      <c r="S3" s="15"/>
      <c r="T3" s="3"/>
      <c r="U3" s="4"/>
      <c r="V3" s="4"/>
      <c r="W3" s="4"/>
      <c r="X3" s="5"/>
      <c r="Y3" s="25" t="s">
        <v>22</v>
      </c>
    </row>
    <row r="4" spans="1:25" ht="16.5" thickTop="1" thickBot="1">
      <c r="A4">
        <f>(E22/(E22+C3)*D3)</f>
        <v>7.3706944876985361</v>
      </c>
      <c r="B4">
        <f t="shared" ref="B4:B17" si="0">D3-A4</f>
        <v>15.969838056680164</v>
      </c>
      <c r="C4">
        <f>C3+E22</f>
        <v>247</v>
      </c>
      <c r="D4">
        <f>B4+J21+F21</f>
        <v>28.619838056680166</v>
      </c>
      <c r="E4" s="15"/>
      <c r="F4" s="6"/>
      <c r="G4" s="2"/>
      <c r="H4" s="2">
        <v>10</v>
      </c>
      <c r="I4" s="21" t="s">
        <v>7</v>
      </c>
      <c r="J4" s="7"/>
      <c r="K4" s="26"/>
      <c r="L4" s="15"/>
      <c r="M4" s="6"/>
      <c r="N4" s="2"/>
      <c r="O4" s="2">
        <v>10</v>
      </c>
      <c r="P4" s="13" t="s">
        <v>7</v>
      </c>
      <c r="Q4" s="7"/>
      <c r="R4" s="26"/>
      <c r="S4" s="15"/>
      <c r="T4" s="6"/>
      <c r="U4" s="2"/>
      <c r="V4" s="2">
        <v>10</v>
      </c>
      <c r="W4" s="13" t="s">
        <v>7</v>
      </c>
      <c r="X4" s="7"/>
      <c r="Y4" s="26"/>
    </row>
    <row r="5" spans="1:25" ht="16.5" thickTop="1" thickBot="1">
      <c r="A5">
        <f>(E21/(E21+C4)*D4)</f>
        <v>14.396296809195254</v>
      </c>
      <c r="B5">
        <f t="shared" si="0"/>
        <v>14.223541247484912</v>
      </c>
      <c r="C5">
        <f>C4+E21</f>
        <v>497</v>
      </c>
      <c r="D5">
        <f>B5+J20+F20</f>
        <v>26.873541247484916</v>
      </c>
      <c r="E5" s="15">
        <v>50</v>
      </c>
      <c r="F5" s="6">
        <v>1.6</v>
      </c>
      <c r="G5" s="24" t="s">
        <v>16</v>
      </c>
      <c r="H5" s="24"/>
      <c r="I5" s="24"/>
      <c r="J5" s="7">
        <v>11.05</v>
      </c>
      <c r="K5" s="26"/>
      <c r="L5" s="15">
        <v>25</v>
      </c>
      <c r="M5" s="6"/>
      <c r="N5" s="34" t="s">
        <v>16</v>
      </c>
      <c r="O5" s="34"/>
      <c r="P5" s="34"/>
      <c r="Q5" s="7" t="s">
        <v>17</v>
      </c>
      <c r="R5" s="26"/>
      <c r="S5" s="15">
        <v>25</v>
      </c>
      <c r="T5" s="6"/>
      <c r="U5" s="34" t="s">
        <v>16</v>
      </c>
      <c r="V5" s="34"/>
      <c r="W5" s="34"/>
      <c r="X5" s="7" t="s">
        <v>17</v>
      </c>
      <c r="Y5" s="26"/>
    </row>
    <row r="6" spans="1:25" ht="16.5" thickTop="1" thickBot="1">
      <c r="A6">
        <f>(E20/(E20+C5)*D5)</f>
        <v>8.5019456491355303</v>
      </c>
      <c r="B6">
        <f t="shared" si="0"/>
        <v>18.371595598349387</v>
      </c>
      <c r="C6">
        <f>C5+E20</f>
        <v>727</v>
      </c>
      <c r="D6">
        <f>B6+J19+F19</f>
        <v>29.421595598349388</v>
      </c>
      <c r="E6" s="15">
        <v>330</v>
      </c>
      <c r="F6" s="6">
        <v>1.6</v>
      </c>
      <c r="G6" s="30" t="s">
        <v>15</v>
      </c>
      <c r="H6" s="30"/>
      <c r="I6" s="30"/>
      <c r="J6" s="7">
        <v>32.6</v>
      </c>
      <c r="K6" s="26"/>
      <c r="L6" s="15">
        <v>330</v>
      </c>
      <c r="M6" s="6">
        <v>1.6</v>
      </c>
      <c r="N6" s="30" t="s">
        <v>15</v>
      </c>
      <c r="O6" s="30"/>
      <c r="P6" s="30"/>
      <c r="Q6" s="7">
        <v>32.6</v>
      </c>
      <c r="R6" s="26"/>
      <c r="S6" s="15">
        <v>330</v>
      </c>
      <c r="T6" s="6">
        <v>1.6</v>
      </c>
      <c r="U6" s="30" t="s">
        <v>15</v>
      </c>
      <c r="V6" s="30"/>
      <c r="W6" s="30"/>
      <c r="X6" s="7">
        <v>32.6</v>
      </c>
      <c r="Y6" s="26"/>
    </row>
    <row r="7" spans="1:25" ht="16.5" thickTop="1" thickBot="1">
      <c r="A7">
        <f>(E19/(E19+C6)*D6)</f>
        <v>0.3992075386478886</v>
      </c>
      <c r="B7">
        <f t="shared" si="0"/>
        <v>29.022388059701498</v>
      </c>
      <c r="C7">
        <f>C6+E19</f>
        <v>737</v>
      </c>
      <c r="D7">
        <f>B7+55+H19</f>
        <v>85.622388059701493</v>
      </c>
      <c r="E7" s="15">
        <v>100</v>
      </c>
      <c r="F7" s="6">
        <v>1.6</v>
      </c>
      <c r="G7" s="30" t="s">
        <v>3</v>
      </c>
      <c r="H7" s="30"/>
      <c r="I7" s="30"/>
      <c r="J7" s="7">
        <v>11.05</v>
      </c>
      <c r="K7" s="26"/>
      <c r="L7" s="15">
        <v>100</v>
      </c>
      <c r="M7" s="6">
        <v>1.6</v>
      </c>
      <c r="N7" s="30" t="s">
        <v>3</v>
      </c>
      <c r="O7" s="30"/>
      <c r="P7" s="30"/>
      <c r="Q7" s="7">
        <v>11.05</v>
      </c>
      <c r="R7" s="26"/>
      <c r="S7" s="15">
        <v>78</v>
      </c>
      <c r="T7" s="6">
        <v>1.6</v>
      </c>
      <c r="U7" s="30" t="s">
        <v>8</v>
      </c>
      <c r="V7" s="30"/>
      <c r="W7" s="30"/>
      <c r="X7" s="7">
        <v>15.5</v>
      </c>
      <c r="Y7" s="26"/>
    </row>
    <row r="8" spans="1:25" ht="15.75" thickTop="1">
      <c r="A8">
        <f>(E16/(E16+C7)*D7)</f>
        <v>2.2621502789881505</v>
      </c>
      <c r="B8">
        <f t="shared" si="0"/>
        <v>83.360237780713348</v>
      </c>
      <c r="C8">
        <f>C7+E16</f>
        <v>757</v>
      </c>
      <c r="D8">
        <f>B8+J15+H16/2</f>
        <v>95.210237780713342</v>
      </c>
      <c r="E8" s="15">
        <v>20</v>
      </c>
      <c r="F8" s="8"/>
      <c r="G8" s="9"/>
      <c r="H8" s="9">
        <v>1.6</v>
      </c>
      <c r="I8" s="1" t="s">
        <v>6</v>
      </c>
      <c r="J8" s="10"/>
      <c r="K8" s="26"/>
      <c r="L8" s="15">
        <v>20</v>
      </c>
      <c r="M8" s="8"/>
      <c r="N8" s="9"/>
      <c r="O8" s="9">
        <v>1.6</v>
      </c>
      <c r="P8" s="1" t="s">
        <v>6</v>
      </c>
      <c r="Q8" s="10"/>
      <c r="R8" s="26"/>
      <c r="S8" s="15">
        <v>20</v>
      </c>
      <c r="T8" s="8"/>
      <c r="U8" s="9"/>
      <c r="V8" s="9">
        <v>1.6</v>
      </c>
      <c r="W8" s="1" t="s">
        <v>6</v>
      </c>
      <c r="X8" s="10"/>
      <c r="Y8" s="26"/>
    </row>
    <row r="9" spans="1:25" ht="15.75" customHeight="1" thickBot="1">
      <c r="A9">
        <f>(E15/(E15+C8)*D8)</f>
        <v>13.027626606254962</v>
      </c>
      <c r="B9">
        <f t="shared" si="0"/>
        <v>82.182611174458373</v>
      </c>
      <c r="C9">
        <f>C8+E15</f>
        <v>877</v>
      </c>
      <c r="D9">
        <f>B9+F14/2+J14+F15/2</f>
        <v>90.98261117445837</v>
      </c>
      <c r="E9" s="15">
        <f>SUM(E5:E8)</f>
        <v>500</v>
      </c>
      <c r="F9" s="3"/>
      <c r="G9" s="4"/>
      <c r="H9" s="4"/>
      <c r="I9" s="4"/>
      <c r="J9" s="5"/>
      <c r="K9" s="31" t="s">
        <v>30</v>
      </c>
      <c r="L9" s="15">
        <f>SUM(L5:L8)</f>
        <v>475</v>
      </c>
      <c r="M9" s="3"/>
      <c r="N9" s="4"/>
      <c r="O9" s="4"/>
      <c r="P9" s="4"/>
      <c r="Q9" s="5"/>
      <c r="R9" s="31" t="s">
        <v>30</v>
      </c>
      <c r="S9" s="15">
        <f>SUM(S5:S8)</f>
        <v>453</v>
      </c>
      <c r="T9" s="3"/>
      <c r="U9" s="4"/>
      <c r="V9" s="4"/>
      <c r="W9" s="4"/>
      <c r="X9" s="5"/>
      <c r="Y9" s="25" t="s">
        <v>19</v>
      </c>
    </row>
    <row r="10" spans="1:25" ht="16.5" thickTop="1" thickBot="1">
      <c r="A10">
        <f>(E14/(E14+C9)*D9)</f>
        <v>16.895563820697934</v>
      </c>
      <c r="B10">
        <f t="shared" si="0"/>
        <v>74.08704735376044</v>
      </c>
      <c r="C10">
        <f>C9+E14</f>
        <v>1077</v>
      </c>
      <c r="D10">
        <f>B10+J13+F14/2+F13/2</f>
        <v>82.387047353760437</v>
      </c>
      <c r="E10" s="15"/>
      <c r="F10" s="6"/>
      <c r="G10" s="2"/>
      <c r="H10" s="2">
        <v>10</v>
      </c>
      <c r="I10" s="13" t="s">
        <v>7</v>
      </c>
      <c r="J10" s="7"/>
      <c r="K10" s="32"/>
      <c r="L10" s="15"/>
      <c r="M10" s="6"/>
      <c r="N10" s="2"/>
      <c r="O10" s="2">
        <v>10</v>
      </c>
      <c r="P10" s="13" t="s">
        <v>7</v>
      </c>
      <c r="Q10" s="7"/>
      <c r="R10" s="32"/>
      <c r="S10" s="15"/>
      <c r="T10" s="6"/>
      <c r="U10" s="2"/>
      <c r="V10" s="2">
        <v>10</v>
      </c>
      <c r="W10" s="13" t="s">
        <v>7</v>
      </c>
      <c r="X10" s="7"/>
      <c r="Y10" s="26"/>
    </row>
    <row r="11" spans="1:25" ht="16.5" thickTop="1" thickBot="1">
      <c r="A11">
        <f>(E13/(E13+C10)*D10)</f>
        <v>15.52129754215532</v>
      </c>
      <c r="B11">
        <f t="shared" si="0"/>
        <v>66.865749811605113</v>
      </c>
      <c r="C11">
        <f>C10+E13</f>
        <v>1327</v>
      </c>
      <c r="D11">
        <f>B11+J12+F12</f>
        <v>83.965749811605107</v>
      </c>
      <c r="E11" s="15">
        <v>10</v>
      </c>
      <c r="F11" s="6"/>
      <c r="G11" s="2"/>
      <c r="H11" s="2">
        <v>1.6</v>
      </c>
      <c r="I11" s="1" t="s">
        <v>6</v>
      </c>
      <c r="J11" s="7">
        <v>11.05</v>
      </c>
      <c r="K11" s="32"/>
      <c r="L11" s="15">
        <v>10</v>
      </c>
      <c r="M11" s="6"/>
      <c r="N11" s="2"/>
      <c r="O11" s="2">
        <v>1.6</v>
      </c>
      <c r="P11" s="1" t="s">
        <v>6</v>
      </c>
      <c r="Q11" s="7">
        <v>11.05</v>
      </c>
      <c r="R11" s="32"/>
      <c r="S11" s="15">
        <v>10</v>
      </c>
      <c r="T11" s="6"/>
      <c r="U11" s="2"/>
      <c r="V11" s="2">
        <v>1.6</v>
      </c>
      <c r="W11" s="1" t="s">
        <v>6</v>
      </c>
      <c r="X11" s="7">
        <v>11.05</v>
      </c>
      <c r="Y11" s="26"/>
    </row>
    <row r="12" spans="1:25" ht="16.5" thickTop="1" thickBot="1">
      <c r="A12">
        <f>(E12/(E12+C11)*D11)</f>
        <v>17.085467698759981</v>
      </c>
      <c r="B12">
        <f t="shared" si="0"/>
        <v>66.880282112845123</v>
      </c>
      <c r="C12">
        <f>C11+E12</f>
        <v>1666</v>
      </c>
      <c r="D12">
        <f>B12+J11+H11</f>
        <v>79.530282112845114</v>
      </c>
      <c r="E12" s="15">
        <v>339</v>
      </c>
      <c r="F12" s="6">
        <v>1.6</v>
      </c>
      <c r="G12" s="24" t="s">
        <v>12</v>
      </c>
      <c r="H12" s="24"/>
      <c r="I12" s="24"/>
      <c r="J12" s="7">
        <v>15.5</v>
      </c>
      <c r="K12" s="32"/>
      <c r="L12" s="15">
        <v>339</v>
      </c>
      <c r="M12" s="6">
        <v>1.6</v>
      </c>
      <c r="N12" s="24" t="s">
        <v>12</v>
      </c>
      <c r="O12" s="24"/>
      <c r="P12" s="24"/>
      <c r="Q12" s="7">
        <v>15.5</v>
      </c>
      <c r="R12" s="32"/>
      <c r="S12" s="15">
        <v>339</v>
      </c>
      <c r="T12" s="6">
        <v>1.6</v>
      </c>
      <c r="U12" s="24" t="s">
        <v>12</v>
      </c>
      <c r="V12" s="24"/>
      <c r="W12" s="24"/>
      <c r="X12" s="7">
        <v>15.5</v>
      </c>
      <c r="Y12" s="26"/>
    </row>
    <row r="13" spans="1:25" ht="16.5" thickTop="1" thickBot="1">
      <c r="A13">
        <f>(E11/(E11+C12)*D12)</f>
        <v>0.4745243562818921</v>
      </c>
      <c r="B13">
        <f t="shared" si="0"/>
        <v>79.055757756563224</v>
      </c>
      <c r="C13">
        <f>C12+E11</f>
        <v>1676</v>
      </c>
      <c r="D13">
        <f>B13+55+H8/2</f>
        <v>134.85575775656324</v>
      </c>
      <c r="E13" s="15">
        <v>250</v>
      </c>
      <c r="F13" s="6">
        <v>1.6</v>
      </c>
      <c r="G13" s="24" t="s">
        <v>4</v>
      </c>
      <c r="H13" s="24"/>
      <c r="I13" s="24"/>
      <c r="J13" s="7">
        <v>2.5</v>
      </c>
      <c r="K13" s="32"/>
      <c r="L13" s="15">
        <v>250</v>
      </c>
      <c r="M13" s="6">
        <v>1.6</v>
      </c>
      <c r="N13" s="24" t="s">
        <v>4</v>
      </c>
      <c r="O13" s="24"/>
      <c r="P13" s="24"/>
      <c r="Q13" s="7">
        <v>2.5</v>
      </c>
      <c r="R13" s="32"/>
      <c r="S13" s="15">
        <v>250</v>
      </c>
      <c r="T13" s="6">
        <v>1.6</v>
      </c>
      <c r="U13" s="24" t="s">
        <v>4</v>
      </c>
      <c r="V13" s="24"/>
      <c r="W13" s="24"/>
      <c r="X13" s="7">
        <v>2.5</v>
      </c>
      <c r="Y13" s="26"/>
    </row>
    <row r="14" spans="1:25" ht="16.5" thickTop="1" thickBot="1">
      <c r="A14">
        <f>(E8/(E8+C13)*D13)</f>
        <v>1.5902801622236231</v>
      </c>
      <c r="B14">
        <f t="shared" si="0"/>
        <v>133.26547759433961</v>
      </c>
      <c r="C14">
        <f>C13+E8</f>
        <v>1696</v>
      </c>
      <c r="D14">
        <f>B14+J7+F7</f>
        <v>145.91547759433962</v>
      </c>
      <c r="E14" s="15">
        <v>200</v>
      </c>
      <c r="F14" s="6">
        <v>10</v>
      </c>
      <c r="G14" s="30" t="s">
        <v>11</v>
      </c>
      <c r="H14" s="30"/>
      <c r="I14" s="30"/>
      <c r="J14" s="7">
        <v>3</v>
      </c>
      <c r="K14" s="32"/>
      <c r="L14" s="15">
        <v>200</v>
      </c>
      <c r="M14" s="6">
        <v>10</v>
      </c>
      <c r="N14" s="30" t="s">
        <v>11</v>
      </c>
      <c r="O14" s="30"/>
      <c r="P14" s="30"/>
      <c r="Q14" s="7">
        <v>3</v>
      </c>
      <c r="R14" s="32"/>
      <c r="S14" s="15">
        <v>200</v>
      </c>
      <c r="T14" s="6">
        <v>10</v>
      </c>
      <c r="U14" s="30" t="s">
        <v>11</v>
      </c>
      <c r="V14" s="30"/>
      <c r="W14" s="30"/>
      <c r="X14" s="7">
        <v>3</v>
      </c>
      <c r="Y14" s="26"/>
    </row>
    <row r="15" spans="1:25" ht="16.5" thickTop="1" thickBot="1">
      <c r="A15">
        <f>(E7/(E7+C14)*D14)</f>
        <v>8.1244697992393995</v>
      </c>
      <c r="B15">
        <f t="shared" si="0"/>
        <v>137.79100779510023</v>
      </c>
      <c r="C15">
        <f>C14+E7</f>
        <v>1796</v>
      </c>
      <c r="D15">
        <f>B15+J6+F6</f>
        <v>171.99100779510022</v>
      </c>
      <c r="E15" s="15">
        <v>120</v>
      </c>
      <c r="F15" s="6">
        <v>1.6</v>
      </c>
      <c r="G15" s="30" t="s">
        <v>0</v>
      </c>
      <c r="H15" s="30"/>
      <c r="I15" s="30"/>
      <c r="J15" s="7">
        <v>11.05</v>
      </c>
      <c r="K15" s="32"/>
      <c r="L15" s="15">
        <v>120</v>
      </c>
      <c r="M15" s="6">
        <v>1.6</v>
      </c>
      <c r="N15" s="30" t="s">
        <v>0</v>
      </c>
      <c r="O15" s="30"/>
      <c r="P15" s="30"/>
      <c r="Q15" s="7">
        <v>11.05</v>
      </c>
      <c r="R15" s="32"/>
      <c r="S15" s="15">
        <v>120</v>
      </c>
      <c r="T15" s="6">
        <v>1.6</v>
      </c>
      <c r="U15" s="30" t="s">
        <v>13</v>
      </c>
      <c r="V15" s="30"/>
      <c r="W15" s="30"/>
      <c r="X15" s="7">
        <v>11.05</v>
      </c>
      <c r="Y15" s="26"/>
    </row>
    <row r="16" spans="1:25" ht="15.75" thickTop="1">
      <c r="A16">
        <f>((E6)/(E6+C15)*D15)</f>
        <v>26.696628679389967</v>
      </c>
      <c r="B16">
        <f t="shared" si="0"/>
        <v>145.29437911571026</v>
      </c>
      <c r="C16">
        <f>C15+E6+E5</f>
        <v>2176</v>
      </c>
      <c r="D16">
        <f>B16+J5+F5</f>
        <v>157.94437911571026</v>
      </c>
      <c r="E16" s="15">
        <v>20</v>
      </c>
      <c r="F16" s="8"/>
      <c r="G16" s="9"/>
      <c r="H16" s="9">
        <v>1.6</v>
      </c>
      <c r="I16" s="1" t="s">
        <v>6</v>
      </c>
      <c r="J16" s="10"/>
      <c r="K16" s="32"/>
      <c r="L16" s="15">
        <v>20</v>
      </c>
      <c r="M16" s="8"/>
      <c r="N16" s="9"/>
      <c r="O16" s="9">
        <v>1.6</v>
      </c>
      <c r="P16" s="1" t="s">
        <v>6</v>
      </c>
      <c r="Q16" s="10"/>
      <c r="R16" s="32"/>
      <c r="S16" s="15">
        <v>20</v>
      </c>
      <c r="T16" s="8"/>
      <c r="U16" s="9"/>
      <c r="V16" s="9">
        <v>1.6</v>
      </c>
      <c r="W16" s="1" t="s">
        <v>6</v>
      </c>
      <c r="X16" s="10"/>
      <c r="Y16" s="26"/>
    </row>
    <row r="17" spans="1:25" ht="16.5" customHeight="1" thickBot="1">
      <c r="A17">
        <f>((E5)/(E5+C16)*D16)</f>
        <v>3.5477174105056211</v>
      </c>
      <c r="B17">
        <f t="shared" si="0"/>
        <v>154.39666170520465</v>
      </c>
      <c r="E17" s="15">
        <f>SUM(E11:E16)</f>
        <v>939</v>
      </c>
      <c r="F17" s="3"/>
      <c r="G17" s="4"/>
      <c r="H17" s="4"/>
      <c r="I17" s="4"/>
      <c r="J17" s="5"/>
      <c r="K17" s="31" t="s">
        <v>10</v>
      </c>
      <c r="L17" s="15">
        <f>SUM(L11:L16)</f>
        <v>939</v>
      </c>
      <c r="M17" s="3"/>
      <c r="N17" s="4"/>
      <c r="O17" s="4"/>
      <c r="P17" s="4"/>
      <c r="Q17" s="5"/>
      <c r="R17" s="31" t="s">
        <v>10</v>
      </c>
      <c r="S17" s="15">
        <f>SUM(S11:S16)</f>
        <v>939</v>
      </c>
      <c r="T17" s="3"/>
      <c r="U17" s="4"/>
      <c r="V17" s="4"/>
      <c r="W17" s="4"/>
      <c r="X17" s="5"/>
      <c r="Y17" s="25" t="s">
        <v>9</v>
      </c>
    </row>
    <row r="18" spans="1:25" ht="16.5" thickTop="1" thickBot="1">
      <c r="A18">
        <f>SUM(A3:A17)</f>
        <v>141.50333829479536</v>
      </c>
      <c r="E18" s="15"/>
      <c r="F18" s="6"/>
      <c r="G18" s="2"/>
      <c r="H18" s="2">
        <v>10</v>
      </c>
      <c r="I18" s="13" t="s">
        <v>7</v>
      </c>
      <c r="J18" s="7"/>
      <c r="K18" s="31"/>
      <c r="L18" s="15"/>
      <c r="M18" s="6"/>
      <c r="N18" s="2"/>
      <c r="O18" s="2">
        <v>10</v>
      </c>
      <c r="P18" s="13" t="s">
        <v>7</v>
      </c>
      <c r="Q18" s="7"/>
      <c r="R18" s="31"/>
      <c r="S18" s="15"/>
      <c r="T18" s="6"/>
      <c r="U18" s="2"/>
      <c r="V18" s="2">
        <v>10</v>
      </c>
      <c r="W18" s="13" t="s">
        <v>7</v>
      </c>
      <c r="X18" s="7"/>
      <c r="Y18" s="25"/>
    </row>
    <row r="19" spans="1:25" ht="16.5" thickTop="1" thickBot="1">
      <c r="A19">
        <f>156-A18</f>
        <v>14.496661705204644</v>
      </c>
      <c r="E19" s="15">
        <v>10</v>
      </c>
      <c r="F19" s="6"/>
      <c r="G19" s="2"/>
      <c r="H19" s="2">
        <v>1.6</v>
      </c>
      <c r="I19" s="1" t="s">
        <v>6</v>
      </c>
      <c r="J19" s="7">
        <v>11.05</v>
      </c>
      <c r="K19" s="31"/>
      <c r="L19" s="15">
        <v>10</v>
      </c>
      <c r="M19" s="6"/>
      <c r="N19" s="2"/>
      <c r="O19" s="2">
        <v>1.6</v>
      </c>
      <c r="P19" s="1" t="s">
        <v>6</v>
      </c>
      <c r="Q19" s="7">
        <v>11.05</v>
      </c>
      <c r="R19" s="31"/>
      <c r="S19" s="15">
        <v>10</v>
      </c>
      <c r="T19" s="6"/>
      <c r="U19" s="2"/>
      <c r="V19" s="2">
        <v>1.6</v>
      </c>
      <c r="W19" s="1" t="s">
        <v>6</v>
      </c>
      <c r="X19" s="7">
        <v>11.05</v>
      </c>
      <c r="Y19" s="25"/>
    </row>
    <row r="20" spans="1:25" ht="16.5" thickTop="1" thickBot="1">
      <c r="A20">
        <f>(K26-E26)/K26*A19</f>
        <v>6.5986306910520893</v>
      </c>
      <c r="B20">
        <f>E26*A20</f>
        <v>14358.620383729347</v>
      </c>
      <c r="C20">
        <f>(A19-A20)*(K26-C16)</f>
        <v>14358.620383729345</v>
      </c>
      <c r="E20" s="15">
        <v>230</v>
      </c>
      <c r="F20" s="6">
        <v>1.6</v>
      </c>
      <c r="G20" s="24" t="s">
        <v>5</v>
      </c>
      <c r="H20" s="24"/>
      <c r="I20" s="24"/>
      <c r="J20" s="7">
        <v>11.05</v>
      </c>
      <c r="K20" s="31"/>
      <c r="L20" s="15">
        <v>230</v>
      </c>
      <c r="M20" s="6">
        <v>1.6</v>
      </c>
      <c r="N20" s="24" t="s">
        <v>5</v>
      </c>
      <c r="O20" s="24"/>
      <c r="P20" s="24"/>
      <c r="Q20" s="7">
        <v>11.05</v>
      </c>
      <c r="R20" s="31"/>
      <c r="S20" s="15">
        <v>230</v>
      </c>
      <c r="T20" s="6">
        <v>1.6</v>
      </c>
      <c r="U20" s="24" t="s">
        <v>5</v>
      </c>
      <c r="V20" s="24"/>
      <c r="W20" s="24"/>
      <c r="X20" s="7">
        <v>11.05</v>
      </c>
      <c r="Y20" s="25"/>
    </row>
    <row r="21" spans="1:25" ht="16.5" thickTop="1" thickBot="1">
      <c r="A21" t="s">
        <v>32</v>
      </c>
      <c r="B21">
        <v>156</v>
      </c>
      <c r="C21" s="33">
        <f>B21-B22</f>
        <v>7.8980310141525649</v>
      </c>
      <c r="E21" s="15">
        <v>250</v>
      </c>
      <c r="F21" s="6">
        <v>1.6</v>
      </c>
      <c r="G21" s="24" t="s">
        <v>4</v>
      </c>
      <c r="H21" s="24"/>
      <c r="I21" s="24"/>
      <c r="J21" s="7">
        <v>11.05</v>
      </c>
      <c r="K21" s="31"/>
      <c r="L21" s="15">
        <v>250</v>
      </c>
      <c r="M21" s="6">
        <v>1.6</v>
      </c>
      <c r="N21" s="24" t="s">
        <v>4</v>
      </c>
      <c r="O21" s="24"/>
      <c r="P21" s="24"/>
      <c r="Q21" s="7">
        <v>11.05</v>
      </c>
      <c r="R21" s="31"/>
      <c r="S21" s="15">
        <v>250</v>
      </c>
      <c r="T21" s="6">
        <v>1.6</v>
      </c>
      <c r="U21" s="24" t="s">
        <v>4</v>
      </c>
      <c r="V21" s="24"/>
      <c r="W21" s="24"/>
      <c r="X21" s="7">
        <v>11.05</v>
      </c>
      <c r="Y21" s="25"/>
    </row>
    <row r="22" spans="1:25" ht="16.5" thickTop="1" thickBot="1">
      <c r="A22" t="s">
        <v>33</v>
      </c>
      <c r="B22">
        <f>A18+A20</f>
        <v>148.10196898584744</v>
      </c>
      <c r="C22" s="33"/>
      <c r="D22" t="s">
        <v>34</v>
      </c>
      <c r="E22" s="15">
        <v>78</v>
      </c>
      <c r="F22" s="6">
        <v>1.6</v>
      </c>
      <c r="G22" s="24" t="s">
        <v>8</v>
      </c>
      <c r="H22" s="24"/>
      <c r="I22" s="24"/>
      <c r="J22" s="7">
        <v>15.5</v>
      </c>
      <c r="K22" s="31"/>
      <c r="L22" s="15">
        <v>78</v>
      </c>
      <c r="M22" s="6">
        <v>1.6</v>
      </c>
      <c r="N22" s="24" t="s">
        <v>8</v>
      </c>
      <c r="O22" s="24"/>
      <c r="P22" s="24"/>
      <c r="Q22" s="7">
        <v>15.5</v>
      </c>
      <c r="R22" s="31"/>
      <c r="S22" s="15">
        <v>100</v>
      </c>
      <c r="T22" s="6">
        <v>1.6</v>
      </c>
      <c r="U22" s="24" t="s">
        <v>3</v>
      </c>
      <c r="V22" s="24"/>
      <c r="W22" s="24"/>
      <c r="X22" s="7">
        <v>11.05</v>
      </c>
      <c r="Y22" s="25"/>
    </row>
    <row r="23" spans="1:25" ht="16.5" thickTop="1" thickBot="1">
      <c r="E23" s="15">
        <v>80</v>
      </c>
      <c r="F23" s="6">
        <v>1.6</v>
      </c>
      <c r="G23" s="24" t="s">
        <v>2</v>
      </c>
      <c r="H23" s="24"/>
      <c r="I23" s="24"/>
      <c r="J23" s="7">
        <v>11.05</v>
      </c>
      <c r="K23" s="31"/>
      <c r="L23" s="15">
        <v>80</v>
      </c>
      <c r="M23" s="6">
        <v>1.6</v>
      </c>
      <c r="N23" s="24" t="s">
        <v>2</v>
      </c>
      <c r="O23" s="24"/>
      <c r="P23" s="24"/>
      <c r="Q23" s="7">
        <v>11.05</v>
      </c>
      <c r="R23" s="31"/>
      <c r="S23" s="15">
        <v>80</v>
      </c>
      <c r="T23" s="6">
        <v>1.6</v>
      </c>
      <c r="U23" s="24" t="s">
        <v>2</v>
      </c>
      <c r="V23" s="24"/>
      <c r="W23" s="24"/>
      <c r="X23" s="7">
        <v>11.05</v>
      </c>
      <c r="Y23" s="25"/>
    </row>
    <row r="24" spans="1:25" ht="15.75" thickTop="1">
      <c r="E24" s="15">
        <v>89</v>
      </c>
      <c r="F24" s="6">
        <v>1.6</v>
      </c>
      <c r="G24" s="30" t="s">
        <v>1</v>
      </c>
      <c r="H24" s="30"/>
      <c r="I24" s="30"/>
      <c r="K24" s="31"/>
      <c r="L24" s="15">
        <v>89</v>
      </c>
      <c r="M24" s="6">
        <v>1.6</v>
      </c>
      <c r="N24" s="30" t="s">
        <v>1</v>
      </c>
      <c r="O24" s="30"/>
      <c r="P24" s="30"/>
      <c r="R24" s="31"/>
      <c r="S24" s="15">
        <v>89</v>
      </c>
      <c r="T24" s="6">
        <v>1.6</v>
      </c>
      <c r="U24" s="30" t="s">
        <v>1</v>
      </c>
      <c r="V24" s="30"/>
      <c r="W24" s="30"/>
      <c r="X24" s="2"/>
      <c r="Y24" s="25"/>
    </row>
    <row r="25" spans="1:25">
      <c r="E25" s="15">
        <f>SUM(E19:E24)</f>
        <v>737</v>
      </c>
      <c r="F25" s="8"/>
      <c r="G25" s="9"/>
      <c r="H25" s="9"/>
      <c r="I25" s="9"/>
      <c r="J25" s="10"/>
      <c r="K25" s="31"/>
      <c r="L25" s="15">
        <f>SUM(L19:L24)</f>
        <v>737</v>
      </c>
      <c r="M25" s="8"/>
      <c r="N25" s="9"/>
      <c r="O25" s="9"/>
      <c r="P25" s="9"/>
      <c r="Q25" s="10"/>
      <c r="R25" s="31"/>
      <c r="S25" s="15">
        <f>SUM(S19:S24)</f>
        <v>759</v>
      </c>
      <c r="T25" s="8"/>
      <c r="U25" s="9"/>
      <c r="V25" s="9"/>
      <c r="W25" s="9"/>
      <c r="X25" s="10"/>
      <c r="Y25" s="25"/>
    </row>
    <row r="26" spans="1:25" ht="15.75" thickBot="1">
      <c r="E26" s="16">
        <f>E9+E17+E25</f>
        <v>2176</v>
      </c>
      <c r="F26" s="17">
        <v>150</v>
      </c>
      <c r="G26" s="17">
        <v>580</v>
      </c>
      <c r="H26" s="17">
        <v>768</v>
      </c>
      <c r="I26" s="17">
        <v>200</v>
      </c>
      <c r="J26" s="17">
        <v>120</v>
      </c>
      <c r="K26" s="19">
        <f>SUM(E26:J26)</f>
        <v>3994</v>
      </c>
      <c r="L26" s="16">
        <f>L9+L17+L25</f>
        <v>2151</v>
      </c>
      <c r="M26" s="17">
        <v>150</v>
      </c>
      <c r="N26" s="17">
        <v>580</v>
      </c>
      <c r="O26" s="17">
        <v>768</v>
      </c>
      <c r="P26" s="17">
        <v>200</v>
      </c>
      <c r="Q26" s="17">
        <v>150</v>
      </c>
      <c r="R26" s="19">
        <f>SUM(L26:Q26)</f>
        <v>3999</v>
      </c>
      <c r="S26" s="16">
        <f>S9+S17+S25</f>
        <v>2151</v>
      </c>
      <c r="T26" s="17">
        <v>150</v>
      </c>
      <c r="U26" s="17">
        <v>580</v>
      </c>
      <c r="V26" s="17">
        <v>768</v>
      </c>
      <c r="W26" s="17">
        <v>200</v>
      </c>
      <c r="X26" s="17">
        <v>150</v>
      </c>
      <c r="Y26" s="19">
        <f>SUM(S26:X26)</f>
        <v>3999</v>
      </c>
    </row>
    <row r="27" spans="1:25" ht="15.75" thickTop="1">
      <c r="E27" s="27" t="s">
        <v>23</v>
      </c>
      <c r="F27" s="28"/>
      <c r="G27" s="28"/>
      <c r="H27" s="28"/>
      <c r="I27" s="28"/>
      <c r="J27" s="28"/>
      <c r="K27" s="29"/>
      <c r="L27" s="14"/>
      <c r="M27" s="20"/>
      <c r="N27" s="20"/>
      <c r="O27" s="20"/>
      <c r="P27" s="20"/>
      <c r="Q27" s="20"/>
      <c r="R27" s="20"/>
      <c r="S27" s="28" t="s">
        <v>26</v>
      </c>
      <c r="T27" s="28"/>
      <c r="U27" s="28"/>
      <c r="V27" s="28"/>
      <c r="W27" s="28"/>
      <c r="X27" s="28"/>
      <c r="Y27" s="29"/>
    </row>
    <row r="28" spans="1:25" ht="15.75" customHeight="1" thickBot="1">
      <c r="E28" s="15"/>
      <c r="F28" s="3"/>
      <c r="G28" s="4"/>
      <c r="H28" s="4"/>
      <c r="I28" s="4"/>
      <c r="J28" s="5"/>
      <c r="K28" s="25" t="s">
        <v>21</v>
      </c>
      <c r="L28" s="15"/>
      <c r="M28" s="2"/>
      <c r="N28" s="2"/>
      <c r="O28" s="2"/>
      <c r="P28" s="2"/>
      <c r="Q28" s="2"/>
      <c r="R28" s="2"/>
      <c r="S28" s="2"/>
      <c r="T28" s="3"/>
      <c r="U28" s="4"/>
      <c r="V28" s="4"/>
      <c r="W28" s="4"/>
      <c r="X28" s="5"/>
      <c r="Y28" s="25" t="s">
        <v>21</v>
      </c>
    </row>
    <row r="29" spans="1:25" ht="16.5" thickTop="1" thickBot="1">
      <c r="E29" s="15"/>
      <c r="F29" s="6"/>
      <c r="G29" s="2"/>
      <c r="H29" s="2">
        <v>10</v>
      </c>
      <c r="I29" s="13" t="s">
        <v>7</v>
      </c>
      <c r="J29" s="7"/>
      <c r="K29" s="26"/>
      <c r="L29" s="15"/>
      <c r="M29" s="2"/>
      <c r="N29" s="2"/>
      <c r="O29" s="2"/>
      <c r="P29" s="2"/>
      <c r="Q29" s="2"/>
      <c r="R29" s="2"/>
      <c r="S29" s="2"/>
      <c r="T29" s="6"/>
      <c r="U29" s="2"/>
      <c r="V29" s="2">
        <v>10</v>
      </c>
      <c r="W29" s="13" t="s">
        <v>7</v>
      </c>
      <c r="X29" s="7"/>
      <c r="Y29" s="26"/>
    </row>
    <row r="30" spans="1:25" ht="16.5" thickTop="1" thickBot="1">
      <c r="E30" s="15">
        <v>25</v>
      </c>
      <c r="F30" s="6"/>
      <c r="G30" s="34" t="s">
        <v>16</v>
      </c>
      <c r="H30" s="34"/>
      <c r="I30" s="34"/>
      <c r="J30" s="7" t="s">
        <v>17</v>
      </c>
      <c r="K30" s="26"/>
      <c r="L30" s="15"/>
      <c r="M30" s="2"/>
      <c r="N30" s="2"/>
      <c r="O30" s="2"/>
      <c r="P30" s="2"/>
      <c r="Q30" s="2"/>
      <c r="R30" s="2"/>
      <c r="S30" s="2">
        <v>25</v>
      </c>
      <c r="T30" s="6"/>
      <c r="U30" s="34" t="s">
        <v>16</v>
      </c>
      <c r="V30" s="34"/>
      <c r="W30" s="34"/>
      <c r="X30" s="7" t="s">
        <v>17</v>
      </c>
      <c r="Y30" s="26"/>
    </row>
    <row r="31" spans="1:25" ht="16.5" thickTop="1" thickBot="1">
      <c r="E31" s="15">
        <v>330</v>
      </c>
      <c r="F31" s="6">
        <v>1.6</v>
      </c>
      <c r="G31" s="30" t="s">
        <v>15</v>
      </c>
      <c r="H31" s="30"/>
      <c r="I31" s="30"/>
      <c r="J31" s="7">
        <v>32.6</v>
      </c>
      <c r="K31" s="26"/>
      <c r="L31" s="15"/>
      <c r="M31" s="2"/>
      <c r="N31" s="2"/>
      <c r="O31" s="2"/>
      <c r="P31" s="2"/>
      <c r="Q31" s="2"/>
      <c r="R31" s="2"/>
      <c r="S31" s="2">
        <v>330</v>
      </c>
      <c r="T31" s="6">
        <v>1.6</v>
      </c>
      <c r="U31" s="24" t="s">
        <v>15</v>
      </c>
      <c r="V31" s="24"/>
      <c r="W31" s="12"/>
      <c r="X31" s="7">
        <v>32.6</v>
      </c>
      <c r="Y31" s="26"/>
    </row>
    <row r="32" spans="1:25" ht="16.5" thickTop="1" thickBot="1">
      <c r="E32" s="15">
        <v>120</v>
      </c>
      <c r="F32" s="6">
        <v>1.6</v>
      </c>
      <c r="G32" s="30" t="s">
        <v>27</v>
      </c>
      <c r="H32" s="30"/>
      <c r="I32" s="30"/>
      <c r="J32" s="7">
        <v>11.05</v>
      </c>
      <c r="K32" s="26"/>
      <c r="L32" s="15"/>
      <c r="M32" s="2"/>
      <c r="N32" s="2"/>
      <c r="O32" s="2"/>
      <c r="P32" s="2"/>
      <c r="Q32" s="2"/>
      <c r="R32" s="2"/>
      <c r="S32" s="2">
        <v>250</v>
      </c>
      <c r="T32" s="6">
        <v>1.6</v>
      </c>
      <c r="U32" s="30" t="s">
        <v>18</v>
      </c>
      <c r="V32" s="30"/>
      <c r="W32" s="30"/>
      <c r="X32" s="7">
        <v>11.05</v>
      </c>
      <c r="Y32" s="26"/>
    </row>
    <row r="33" spans="2:25" ht="15.75" thickTop="1">
      <c r="E33" s="15">
        <v>20</v>
      </c>
      <c r="F33" s="8"/>
      <c r="G33" s="9"/>
      <c r="H33" s="9">
        <v>1.6</v>
      </c>
      <c r="I33" s="1" t="s">
        <v>6</v>
      </c>
      <c r="J33" s="10"/>
      <c r="K33" s="26"/>
      <c r="L33" s="15"/>
      <c r="M33" s="2"/>
      <c r="N33" s="2"/>
      <c r="O33" s="2"/>
      <c r="P33" s="2"/>
      <c r="Q33" s="2"/>
      <c r="R33" s="2"/>
      <c r="S33" s="22">
        <v>20</v>
      </c>
      <c r="T33" s="8"/>
      <c r="U33" s="9"/>
      <c r="V33" s="9">
        <v>1.6</v>
      </c>
      <c r="W33" s="1" t="s">
        <v>6</v>
      </c>
      <c r="X33" s="10"/>
      <c r="Y33" s="26"/>
    </row>
    <row r="34" spans="2:25" ht="15.75" thickBot="1">
      <c r="E34" s="15">
        <f>SUM(E30:E33)</f>
        <v>495</v>
      </c>
      <c r="F34" s="3"/>
      <c r="G34" s="4"/>
      <c r="H34" s="4"/>
      <c r="I34" s="4"/>
      <c r="J34" s="5"/>
      <c r="K34" s="25" t="s">
        <v>14</v>
      </c>
      <c r="L34" s="15"/>
      <c r="M34" s="2"/>
      <c r="N34" s="2"/>
      <c r="O34" s="2"/>
      <c r="P34" s="2"/>
      <c r="Q34" s="2"/>
      <c r="R34" s="2"/>
      <c r="S34" s="2">
        <f>SUM(S30:S33)</f>
        <v>625</v>
      </c>
      <c r="T34" s="3"/>
      <c r="U34" s="4"/>
      <c r="V34" s="4"/>
      <c r="W34" s="4"/>
      <c r="X34" s="5"/>
      <c r="Y34" s="25" t="s">
        <v>14</v>
      </c>
    </row>
    <row r="35" spans="2:25" ht="16.5" thickTop="1" thickBot="1">
      <c r="E35" s="15"/>
      <c r="F35" s="6"/>
      <c r="G35" s="2"/>
      <c r="H35" s="2">
        <v>10</v>
      </c>
      <c r="I35" s="13" t="s">
        <v>7</v>
      </c>
      <c r="J35" s="7"/>
      <c r="K35" s="26"/>
      <c r="L35" s="15"/>
      <c r="M35" s="2"/>
      <c r="N35" s="35" t="s">
        <v>20</v>
      </c>
      <c r="O35" s="36"/>
      <c r="P35" s="36"/>
      <c r="Q35" s="36"/>
      <c r="R35" s="2"/>
      <c r="S35" s="2"/>
      <c r="T35" s="6"/>
      <c r="U35" s="2"/>
      <c r="V35" s="2">
        <v>10</v>
      </c>
      <c r="W35" s="13" t="s">
        <v>7</v>
      </c>
      <c r="X35" s="7"/>
      <c r="Y35" s="26"/>
    </row>
    <row r="36" spans="2:25" ht="16.5" customHeight="1" thickTop="1" thickBot="1">
      <c r="E36" s="15">
        <v>10</v>
      </c>
      <c r="F36" s="6"/>
      <c r="G36" s="2"/>
      <c r="H36" s="2">
        <v>1.6</v>
      </c>
      <c r="I36" s="1" t="s">
        <v>6</v>
      </c>
      <c r="J36" s="7">
        <v>11.05</v>
      </c>
      <c r="K36" s="26"/>
      <c r="L36" s="15"/>
      <c r="M36" s="2"/>
      <c r="N36" s="36"/>
      <c r="O36" s="36"/>
      <c r="P36" s="36"/>
      <c r="Q36" s="36"/>
      <c r="R36" s="2"/>
      <c r="S36" s="22">
        <v>10</v>
      </c>
      <c r="T36" s="6"/>
      <c r="U36" s="2"/>
      <c r="V36" s="2">
        <v>1.6</v>
      </c>
      <c r="W36" s="1" t="s">
        <v>6</v>
      </c>
      <c r="X36" s="7">
        <v>11.05</v>
      </c>
      <c r="Y36" s="26"/>
    </row>
    <row r="37" spans="2:25" ht="16.5" thickTop="1" thickBot="1">
      <c r="E37" s="15">
        <v>339</v>
      </c>
      <c r="F37" s="6">
        <v>1.6</v>
      </c>
      <c r="G37" s="24" t="s">
        <v>12</v>
      </c>
      <c r="H37" s="24"/>
      <c r="I37" s="24"/>
      <c r="J37" s="7">
        <v>15.5</v>
      </c>
      <c r="K37" s="26"/>
      <c r="L37" s="15"/>
      <c r="M37" s="2"/>
      <c r="N37" s="36"/>
      <c r="O37" s="36"/>
      <c r="P37" s="36"/>
      <c r="Q37" s="36"/>
      <c r="R37" s="2"/>
      <c r="S37" s="22">
        <v>339</v>
      </c>
      <c r="T37" s="6">
        <v>1.6</v>
      </c>
      <c r="U37" s="24" t="s">
        <v>12</v>
      </c>
      <c r="V37" s="24"/>
      <c r="W37" s="24"/>
      <c r="X37" s="7">
        <v>15.5</v>
      </c>
      <c r="Y37" s="26"/>
    </row>
    <row r="38" spans="2:25" ht="16.5" thickTop="1" thickBot="1">
      <c r="E38" s="15">
        <v>250</v>
      </c>
      <c r="F38" s="6">
        <v>1.6</v>
      </c>
      <c r="G38" s="24" t="s">
        <v>4</v>
      </c>
      <c r="H38" s="24"/>
      <c r="I38" s="24"/>
      <c r="J38" s="7">
        <v>2.5</v>
      </c>
      <c r="K38" s="26"/>
      <c r="L38" s="15"/>
      <c r="M38" s="2"/>
      <c r="N38" s="11"/>
      <c r="O38" s="11"/>
      <c r="P38" s="11"/>
      <c r="Q38" s="11"/>
      <c r="R38" s="2"/>
      <c r="S38" s="22">
        <v>78</v>
      </c>
      <c r="T38" s="6">
        <v>1.6</v>
      </c>
      <c r="U38" s="24" t="s">
        <v>8</v>
      </c>
      <c r="V38" s="24"/>
      <c r="W38" s="24"/>
      <c r="X38" s="7">
        <v>2.5</v>
      </c>
      <c r="Y38" s="26"/>
    </row>
    <row r="39" spans="2:25" ht="16.5" thickTop="1" thickBot="1">
      <c r="E39" s="15">
        <v>200</v>
      </c>
      <c r="F39" s="6">
        <v>10</v>
      </c>
      <c r="G39" s="30" t="s">
        <v>11</v>
      </c>
      <c r="H39" s="30"/>
      <c r="I39" s="30"/>
      <c r="J39" s="7">
        <v>3</v>
      </c>
      <c r="K39" s="26"/>
      <c r="L39" s="15"/>
      <c r="M39" s="2"/>
      <c r="N39" s="2"/>
      <c r="O39" s="2"/>
      <c r="P39" s="2"/>
      <c r="Q39" s="2"/>
      <c r="R39" s="2"/>
      <c r="S39" s="22">
        <v>200</v>
      </c>
      <c r="T39" s="6">
        <v>10</v>
      </c>
      <c r="U39" s="24" t="s">
        <v>11</v>
      </c>
      <c r="V39" s="24"/>
      <c r="W39" s="24"/>
      <c r="X39" s="7">
        <v>3</v>
      </c>
      <c r="Y39" s="26"/>
    </row>
    <row r="40" spans="2:25" ht="16.5" thickTop="1" thickBot="1">
      <c r="B40" s="23"/>
      <c r="C40" s="23"/>
      <c r="D40" s="23"/>
      <c r="E40" s="15">
        <v>78</v>
      </c>
      <c r="F40" s="6">
        <v>1.6</v>
      </c>
      <c r="G40" s="30" t="s">
        <v>8</v>
      </c>
      <c r="H40" s="30"/>
      <c r="I40" s="30"/>
      <c r="J40" s="7">
        <v>15.5</v>
      </c>
      <c r="K40" s="26"/>
      <c r="L40" s="15"/>
      <c r="M40" s="2"/>
      <c r="N40" s="2"/>
      <c r="O40" s="2"/>
      <c r="P40" s="2"/>
      <c r="Q40" s="2"/>
      <c r="R40" s="2"/>
      <c r="S40" s="22">
        <v>250</v>
      </c>
      <c r="T40" s="6">
        <v>1.6</v>
      </c>
      <c r="U40" s="30" t="s">
        <v>4</v>
      </c>
      <c r="V40" s="30"/>
      <c r="W40" s="30"/>
      <c r="X40" s="7">
        <v>11.05</v>
      </c>
      <c r="Y40" s="26"/>
    </row>
    <row r="41" spans="2:25" ht="15.75" thickTop="1">
      <c r="B41" s="23"/>
      <c r="C41" s="23"/>
      <c r="D41" s="23"/>
      <c r="E41" s="15">
        <v>20</v>
      </c>
      <c r="F41" s="8"/>
      <c r="G41" s="9"/>
      <c r="H41" s="9">
        <v>1.6</v>
      </c>
      <c r="I41" s="1" t="s">
        <v>6</v>
      </c>
      <c r="J41" s="10"/>
      <c r="K41" s="26"/>
      <c r="L41" s="15"/>
      <c r="M41" s="2"/>
      <c r="N41" s="2"/>
      <c r="O41" s="2"/>
      <c r="P41" s="2"/>
      <c r="Q41" s="2"/>
      <c r="R41" s="2"/>
      <c r="S41" s="22">
        <v>20</v>
      </c>
      <c r="T41" s="8"/>
      <c r="U41" s="9"/>
      <c r="V41" s="9">
        <v>1.6</v>
      </c>
      <c r="W41" s="1" t="s">
        <v>6</v>
      </c>
      <c r="X41" s="10"/>
      <c r="Y41" s="26"/>
    </row>
    <row r="42" spans="2:25" ht="15.75" thickBot="1">
      <c r="B42" s="23"/>
      <c r="C42" s="23"/>
      <c r="D42" s="23"/>
      <c r="E42" s="15">
        <f>SUM(E36:E41)</f>
        <v>897</v>
      </c>
      <c r="F42" s="3"/>
      <c r="G42" s="4"/>
      <c r="H42" s="4"/>
      <c r="I42" s="4"/>
      <c r="J42" s="5"/>
      <c r="K42" s="25" t="s">
        <v>9</v>
      </c>
      <c r="L42" s="15"/>
      <c r="M42" s="2"/>
      <c r="N42" s="2"/>
      <c r="O42" s="2"/>
      <c r="P42" s="2"/>
      <c r="Q42" s="2"/>
      <c r="R42" s="2"/>
      <c r="S42" s="2">
        <f>SUM(S36:S41)</f>
        <v>897</v>
      </c>
      <c r="T42" s="3"/>
      <c r="U42" s="4"/>
      <c r="V42" s="4"/>
      <c r="W42" s="4"/>
      <c r="X42" s="5"/>
      <c r="Y42" s="25" t="s">
        <v>9</v>
      </c>
    </row>
    <row r="43" spans="2:25" ht="16.5" thickTop="1" thickBot="1">
      <c r="B43" s="23"/>
      <c r="C43" s="38"/>
      <c r="D43" s="23"/>
      <c r="E43" s="15"/>
      <c r="F43" s="6"/>
      <c r="G43" s="2"/>
      <c r="H43" s="2">
        <v>10</v>
      </c>
      <c r="I43" s="13" t="s">
        <v>7</v>
      </c>
      <c r="J43" s="7"/>
      <c r="K43" s="25"/>
      <c r="L43" s="15"/>
      <c r="M43" s="2"/>
      <c r="N43" s="2"/>
      <c r="O43" s="2"/>
      <c r="P43" s="2"/>
      <c r="Q43" s="2"/>
      <c r="R43" s="2"/>
      <c r="S43" s="2"/>
      <c r="T43" s="6"/>
      <c r="U43" s="2"/>
      <c r="V43" s="2">
        <v>10</v>
      </c>
      <c r="W43" s="13" t="s">
        <v>7</v>
      </c>
      <c r="X43" s="7"/>
      <c r="Y43" s="25"/>
    </row>
    <row r="44" spans="2:25" ht="16.5" thickTop="1" thickBot="1">
      <c r="B44" s="23"/>
      <c r="C44" s="38"/>
      <c r="D44" s="23"/>
      <c r="E44" s="15">
        <v>10</v>
      </c>
      <c r="F44" s="6"/>
      <c r="G44" s="2"/>
      <c r="H44" s="2">
        <v>1.6</v>
      </c>
      <c r="I44" s="1" t="s">
        <v>6</v>
      </c>
      <c r="J44" s="7">
        <v>11.05</v>
      </c>
      <c r="K44" s="25"/>
      <c r="L44" s="15"/>
      <c r="M44" s="2"/>
      <c r="N44" s="2"/>
      <c r="O44" s="2"/>
      <c r="P44" s="2"/>
      <c r="Q44" s="2"/>
      <c r="R44" s="2"/>
      <c r="S44" s="22">
        <v>10</v>
      </c>
      <c r="T44" s="6"/>
      <c r="U44" s="2"/>
      <c r="V44" s="2">
        <v>1.6</v>
      </c>
      <c r="W44" s="1" t="s">
        <v>6</v>
      </c>
      <c r="X44" s="7">
        <v>11.05</v>
      </c>
      <c r="Y44" s="25"/>
    </row>
    <row r="45" spans="2:25" ht="16.5" thickTop="1" thickBot="1">
      <c r="B45" s="23"/>
      <c r="C45" s="23"/>
      <c r="D45" s="23"/>
      <c r="E45" s="15">
        <v>230</v>
      </c>
      <c r="F45" s="6">
        <v>1.6</v>
      </c>
      <c r="G45" s="24" t="s">
        <v>5</v>
      </c>
      <c r="H45" s="24"/>
      <c r="I45" s="24"/>
      <c r="J45" s="7">
        <v>11.05</v>
      </c>
      <c r="K45" s="25"/>
      <c r="L45" s="15"/>
      <c r="M45" s="2"/>
      <c r="N45" s="2"/>
      <c r="O45" s="2"/>
      <c r="P45" s="2"/>
      <c r="Q45" s="2"/>
      <c r="R45" s="2"/>
      <c r="S45" s="22">
        <v>230</v>
      </c>
      <c r="T45" s="6">
        <v>1.6</v>
      </c>
      <c r="U45" s="24" t="s">
        <v>5</v>
      </c>
      <c r="V45" s="24"/>
      <c r="W45" s="24"/>
      <c r="X45" s="7">
        <v>11.05</v>
      </c>
      <c r="Y45" s="25"/>
    </row>
    <row r="46" spans="2:25" ht="16.5" thickTop="1" thickBot="1">
      <c r="B46" s="23"/>
      <c r="C46" s="23"/>
      <c r="D46" s="23"/>
      <c r="E46" s="15">
        <v>250</v>
      </c>
      <c r="F46" s="6">
        <v>1.6</v>
      </c>
      <c r="G46" s="24" t="s">
        <v>4</v>
      </c>
      <c r="H46" s="24"/>
      <c r="I46" s="24"/>
      <c r="J46" s="7">
        <v>11.05</v>
      </c>
      <c r="K46" s="25"/>
      <c r="L46" s="15"/>
      <c r="M46" s="2"/>
      <c r="N46" s="2"/>
      <c r="O46" s="2"/>
      <c r="P46" s="2"/>
      <c r="Q46" s="2"/>
      <c r="R46" s="2"/>
      <c r="S46" s="22">
        <v>120</v>
      </c>
      <c r="T46" s="6">
        <v>1.6</v>
      </c>
      <c r="U46" s="24" t="s">
        <v>13</v>
      </c>
      <c r="V46" s="24"/>
      <c r="W46" s="24"/>
      <c r="X46" s="7">
        <v>11.05</v>
      </c>
      <c r="Y46" s="25"/>
    </row>
    <row r="47" spans="2:25" ht="16.5" thickTop="1" thickBot="1">
      <c r="B47" s="23"/>
      <c r="C47" s="23"/>
      <c r="D47" s="23"/>
      <c r="E47" s="15">
        <v>100</v>
      </c>
      <c r="F47" s="6">
        <v>1.6</v>
      </c>
      <c r="G47" s="24" t="s">
        <v>3</v>
      </c>
      <c r="H47" s="24"/>
      <c r="I47" s="24"/>
      <c r="J47" s="7">
        <v>11.05</v>
      </c>
      <c r="K47" s="25"/>
      <c r="L47" s="15"/>
      <c r="M47" s="2"/>
      <c r="N47" s="2"/>
      <c r="O47" s="2"/>
      <c r="P47" s="2"/>
      <c r="Q47" s="2"/>
      <c r="R47" s="2"/>
      <c r="S47" s="22">
        <v>100</v>
      </c>
      <c r="T47" s="6">
        <v>1.6</v>
      </c>
      <c r="U47" s="24" t="s">
        <v>3</v>
      </c>
      <c r="V47" s="24"/>
      <c r="W47" s="24"/>
      <c r="X47" s="7">
        <v>11.05</v>
      </c>
      <c r="Y47" s="25"/>
    </row>
    <row r="48" spans="2:25" ht="16.5" thickTop="1" thickBot="1">
      <c r="B48" s="23"/>
      <c r="C48" s="23"/>
      <c r="D48" s="23"/>
      <c r="E48" s="15">
        <v>80</v>
      </c>
      <c r="F48" s="6">
        <v>1.6</v>
      </c>
      <c r="G48" s="24" t="s">
        <v>2</v>
      </c>
      <c r="H48" s="24"/>
      <c r="I48" s="24"/>
      <c r="J48" s="7">
        <v>11.05</v>
      </c>
      <c r="K48" s="25"/>
      <c r="L48" s="15"/>
      <c r="M48" s="2"/>
      <c r="N48" s="2"/>
      <c r="O48" s="2"/>
      <c r="P48" s="2"/>
      <c r="Q48" s="2"/>
      <c r="R48" s="2"/>
      <c r="S48" s="22">
        <v>80</v>
      </c>
      <c r="T48" s="6">
        <v>1.6</v>
      </c>
      <c r="U48" s="24" t="s">
        <v>2</v>
      </c>
      <c r="V48" s="24"/>
      <c r="W48" s="24"/>
      <c r="X48" s="7">
        <v>11.05</v>
      </c>
      <c r="Y48" s="25"/>
    </row>
    <row r="49" spans="5:25" ht="15.75" thickTop="1">
      <c r="E49" s="15">
        <v>89</v>
      </c>
      <c r="F49" s="6">
        <v>1.6</v>
      </c>
      <c r="G49" s="30" t="s">
        <v>1</v>
      </c>
      <c r="H49" s="30"/>
      <c r="I49" s="30"/>
      <c r="J49" s="2"/>
      <c r="K49" s="25"/>
      <c r="L49" s="15"/>
      <c r="M49" s="2"/>
      <c r="N49" s="2"/>
      <c r="O49" s="2"/>
      <c r="P49" s="2"/>
      <c r="Q49" s="2"/>
      <c r="R49" s="2"/>
      <c r="S49" s="22">
        <v>89</v>
      </c>
      <c r="T49" s="6">
        <v>1.6</v>
      </c>
      <c r="U49" s="30" t="s">
        <v>1</v>
      </c>
      <c r="V49" s="30"/>
      <c r="W49" s="30"/>
      <c r="X49" s="7"/>
      <c r="Y49" s="25"/>
    </row>
    <row r="50" spans="5:25">
      <c r="E50" s="15">
        <f>SUM(E44:E49)</f>
        <v>759</v>
      </c>
      <c r="F50" s="8"/>
      <c r="G50" s="9"/>
      <c r="H50" s="9"/>
      <c r="I50" s="9"/>
      <c r="J50" s="10"/>
      <c r="K50" s="25"/>
      <c r="L50" s="15"/>
      <c r="M50" s="2"/>
      <c r="N50" s="2"/>
      <c r="O50" s="2"/>
      <c r="P50" s="2"/>
      <c r="Q50" s="2"/>
      <c r="R50" s="2"/>
      <c r="S50" s="2">
        <f>SUM(S44:S49)</f>
        <v>629</v>
      </c>
      <c r="T50" s="8"/>
      <c r="U50" s="9"/>
      <c r="V50" s="9"/>
      <c r="W50" s="9"/>
      <c r="X50" s="10"/>
      <c r="Y50" s="25"/>
    </row>
    <row r="51" spans="5:25" ht="15.75" thickBot="1">
      <c r="E51" s="16">
        <f>E34+E42+E50</f>
        <v>2151</v>
      </c>
      <c r="F51" s="17">
        <v>150</v>
      </c>
      <c r="G51" s="17">
        <v>580</v>
      </c>
      <c r="H51" s="17">
        <v>768</v>
      </c>
      <c r="I51" s="17">
        <v>200</v>
      </c>
      <c r="J51" s="17">
        <v>150</v>
      </c>
      <c r="K51" s="19">
        <f>SUM(E51:J51)</f>
        <v>3999</v>
      </c>
      <c r="L51" s="16"/>
      <c r="M51" s="17"/>
      <c r="N51" s="17"/>
      <c r="O51" s="17"/>
      <c r="P51" s="17"/>
      <c r="Q51" s="17"/>
      <c r="R51" s="17"/>
      <c r="S51" s="17">
        <f>S34+S42+S50</f>
        <v>2151</v>
      </c>
      <c r="T51" s="17">
        <v>580</v>
      </c>
      <c r="U51" s="18">
        <v>150</v>
      </c>
      <c r="V51" s="17">
        <v>768</v>
      </c>
      <c r="W51" s="17">
        <v>200</v>
      </c>
      <c r="X51" s="17">
        <v>150</v>
      </c>
      <c r="Y51" s="19">
        <f>SUM(S51:X51)</f>
        <v>3999</v>
      </c>
    </row>
    <row r="52" spans="5:25" ht="15.75" thickTop="1">
      <c r="E52" s="27" t="s">
        <v>28</v>
      </c>
      <c r="F52" s="28"/>
      <c r="G52" s="28"/>
      <c r="H52" s="28"/>
      <c r="I52" s="28"/>
      <c r="J52" s="28"/>
      <c r="K52" s="29"/>
    </row>
    <row r="53" spans="5:25" ht="15.75" thickBot="1">
      <c r="E53" s="15"/>
      <c r="F53" s="3"/>
      <c r="G53" s="4"/>
      <c r="H53" s="4"/>
      <c r="I53" s="4"/>
      <c r="J53" s="5"/>
      <c r="K53" s="25" t="s">
        <v>21</v>
      </c>
    </row>
    <row r="54" spans="5:25" ht="16.5" thickTop="1" thickBot="1">
      <c r="E54" s="15"/>
      <c r="F54" s="6"/>
      <c r="G54" s="2"/>
      <c r="H54" s="2">
        <v>10</v>
      </c>
      <c r="I54" s="13" t="s">
        <v>7</v>
      </c>
      <c r="J54" s="7"/>
      <c r="K54" s="26"/>
    </row>
    <row r="55" spans="5:25" ht="16.5" thickTop="1" thickBot="1">
      <c r="E55" s="15">
        <v>25</v>
      </c>
      <c r="F55" s="6"/>
      <c r="G55" s="34" t="s">
        <v>16</v>
      </c>
      <c r="H55" s="34"/>
      <c r="I55" s="34"/>
      <c r="J55" s="7" t="s">
        <v>17</v>
      </c>
      <c r="K55" s="26"/>
    </row>
    <row r="56" spans="5:25" ht="16.5" thickTop="1" thickBot="1">
      <c r="E56" s="15">
        <v>330</v>
      </c>
      <c r="F56" s="6">
        <v>1.6</v>
      </c>
      <c r="G56" s="30" t="s">
        <v>15</v>
      </c>
      <c r="H56" s="30"/>
      <c r="I56" s="30"/>
      <c r="J56" s="7">
        <v>32.6</v>
      </c>
      <c r="K56" s="26"/>
    </row>
    <row r="57" spans="5:25" ht="16.5" thickTop="1" thickBot="1">
      <c r="E57" s="15">
        <v>250</v>
      </c>
      <c r="F57" s="6">
        <v>1.6</v>
      </c>
      <c r="G57" s="30" t="s">
        <v>18</v>
      </c>
      <c r="H57" s="30"/>
      <c r="I57" s="30"/>
      <c r="J57" s="7">
        <v>11.05</v>
      </c>
      <c r="K57" s="26"/>
    </row>
    <row r="58" spans="5:25" ht="15.75" thickTop="1">
      <c r="E58" s="15">
        <v>20</v>
      </c>
      <c r="F58" s="8"/>
      <c r="G58" s="9"/>
      <c r="H58" s="9">
        <v>1.6</v>
      </c>
      <c r="I58" s="1" t="s">
        <v>6</v>
      </c>
      <c r="J58" s="10"/>
      <c r="K58" s="26"/>
    </row>
    <row r="59" spans="5:25" ht="15.75" thickBot="1">
      <c r="E59" s="15">
        <f>SUM(E55:E58)</f>
        <v>625</v>
      </c>
      <c r="F59" s="3"/>
      <c r="G59" s="4"/>
      <c r="H59" s="4"/>
      <c r="I59" s="4"/>
      <c r="J59" s="5"/>
      <c r="K59" s="25" t="s">
        <v>31</v>
      </c>
    </row>
    <row r="60" spans="5:25" ht="16.5" thickTop="1" thickBot="1">
      <c r="E60" s="15"/>
      <c r="F60" s="6"/>
      <c r="G60" s="2"/>
      <c r="H60" s="2">
        <v>10</v>
      </c>
      <c r="I60" s="13" t="s">
        <v>7</v>
      </c>
      <c r="J60" s="7"/>
      <c r="K60" s="26"/>
    </row>
    <row r="61" spans="5:25" ht="16.5" thickTop="1" thickBot="1">
      <c r="E61" s="15">
        <v>10</v>
      </c>
      <c r="F61" s="6"/>
      <c r="G61" s="2"/>
      <c r="H61" s="2">
        <v>1.6</v>
      </c>
      <c r="I61" s="1" t="s">
        <v>6</v>
      </c>
      <c r="J61" s="7">
        <v>11.05</v>
      </c>
      <c r="K61" s="26"/>
    </row>
    <row r="62" spans="5:25" ht="16.5" thickTop="1" thickBot="1">
      <c r="E62" s="15">
        <v>339</v>
      </c>
      <c r="F62" s="6">
        <v>1.6</v>
      </c>
      <c r="G62" s="24" t="s">
        <v>12</v>
      </c>
      <c r="H62" s="24"/>
      <c r="I62" s="24"/>
      <c r="J62" s="7">
        <v>15.5</v>
      </c>
      <c r="K62" s="26"/>
    </row>
    <row r="63" spans="5:25" ht="16.5" thickTop="1" thickBot="1">
      <c r="E63" s="15">
        <v>78</v>
      </c>
      <c r="F63" s="6">
        <v>1.6</v>
      </c>
      <c r="G63" s="24" t="s">
        <v>8</v>
      </c>
      <c r="H63" s="24"/>
      <c r="I63" s="24"/>
      <c r="J63" s="7">
        <v>2.5</v>
      </c>
      <c r="K63" s="26"/>
    </row>
    <row r="64" spans="5:25" ht="16.5" thickTop="1" thickBot="1">
      <c r="E64" s="15">
        <v>200</v>
      </c>
      <c r="F64" s="6">
        <v>10</v>
      </c>
      <c r="G64" s="30" t="s">
        <v>11</v>
      </c>
      <c r="H64" s="30"/>
      <c r="I64" s="30"/>
      <c r="J64" s="7">
        <v>3</v>
      </c>
      <c r="K64" s="26"/>
    </row>
    <row r="65" spans="5:11" ht="16.5" thickTop="1" thickBot="1">
      <c r="E65" s="15">
        <v>120</v>
      </c>
      <c r="F65" s="6">
        <v>1.6</v>
      </c>
      <c r="G65" s="30" t="s">
        <v>13</v>
      </c>
      <c r="H65" s="30"/>
      <c r="I65" s="30"/>
      <c r="J65" s="7">
        <v>11.05</v>
      </c>
      <c r="K65" s="26"/>
    </row>
    <row r="66" spans="5:11" ht="15.75" thickTop="1">
      <c r="E66" s="15">
        <v>20</v>
      </c>
      <c r="F66" s="8"/>
      <c r="G66" s="9"/>
      <c r="H66" s="9">
        <v>1.6</v>
      </c>
      <c r="I66" s="1" t="s">
        <v>6</v>
      </c>
      <c r="J66" s="10"/>
      <c r="K66" s="26"/>
    </row>
    <row r="67" spans="5:11" ht="15.75" thickBot="1">
      <c r="E67" s="15">
        <f>SUM(E61:E66)</f>
        <v>767</v>
      </c>
      <c r="F67" s="3"/>
      <c r="G67" s="4"/>
      <c r="H67" s="4"/>
      <c r="I67" s="4"/>
      <c r="J67" s="5"/>
      <c r="K67" s="25" t="s">
        <v>9</v>
      </c>
    </row>
    <row r="68" spans="5:11" ht="16.5" thickTop="1" thickBot="1">
      <c r="E68" s="15"/>
      <c r="F68" s="6"/>
      <c r="G68" s="2"/>
      <c r="H68" s="2">
        <v>10</v>
      </c>
      <c r="I68" s="13" t="s">
        <v>7</v>
      </c>
      <c r="J68" s="7"/>
      <c r="K68" s="25"/>
    </row>
    <row r="69" spans="5:11" ht="16.5" thickTop="1" thickBot="1">
      <c r="E69" s="15">
        <v>10</v>
      </c>
      <c r="F69" s="6"/>
      <c r="G69" s="2"/>
      <c r="H69" s="2">
        <v>1.6</v>
      </c>
      <c r="I69" s="1" t="s">
        <v>6</v>
      </c>
      <c r="J69" s="7">
        <v>11.05</v>
      </c>
      <c r="K69" s="25"/>
    </row>
    <row r="70" spans="5:11" ht="16.5" thickTop="1" thickBot="1">
      <c r="E70" s="15">
        <v>230</v>
      </c>
      <c r="F70" s="6">
        <v>1.6</v>
      </c>
      <c r="G70" s="24" t="s">
        <v>5</v>
      </c>
      <c r="H70" s="24"/>
      <c r="I70" s="24"/>
      <c r="J70" s="7">
        <v>11.05</v>
      </c>
      <c r="K70" s="25"/>
    </row>
    <row r="71" spans="5:11" ht="16.5" thickTop="1" thickBot="1">
      <c r="E71" s="15">
        <v>250</v>
      </c>
      <c r="F71" s="6">
        <v>1.6</v>
      </c>
      <c r="G71" s="24" t="s">
        <v>4</v>
      </c>
      <c r="H71" s="24"/>
      <c r="I71" s="24"/>
      <c r="J71" s="7">
        <v>11.05</v>
      </c>
      <c r="K71" s="25"/>
    </row>
    <row r="72" spans="5:11" ht="16.5" thickTop="1" thickBot="1">
      <c r="E72" s="15">
        <v>100</v>
      </c>
      <c r="F72" s="6">
        <v>1.6</v>
      </c>
      <c r="G72" s="24" t="s">
        <v>3</v>
      </c>
      <c r="H72" s="24"/>
      <c r="I72" s="24"/>
      <c r="J72" s="7">
        <v>11.05</v>
      </c>
      <c r="K72" s="25"/>
    </row>
    <row r="73" spans="5:11" ht="16.5" thickTop="1" thickBot="1">
      <c r="E73" s="15">
        <v>80</v>
      </c>
      <c r="F73" s="6">
        <v>1.6</v>
      </c>
      <c r="G73" s="24" t="s">
        <v>2</v>
      </c>
      <c r="H73" s="24"/>
      <c r="I73" s="24"/>
      <c r="J73" s="7">
        <v>11.05</v>
      </c>
      <c r="K73" s="25"/>
    </row>
    <row r="74" spans="5:11" ht="15.75" thickTop="1">
      <c r="E74" s="15">
        <v>89</v>
      </c>
      <c r="F74" s="6">
        <v>1.6</v>
      </c>
      <c r="G74" s="30" t="s">
        <v>1</v>
      </c>
      <c r="H74" s="30"/>
      <c r="I74" s="30"/>
      <c r="J74" s="2"/>
      <c r="K74" s="25"/>
    </row>
    <row r="75" spans="5:11">
      <c r="E75" s="15">
        <f>SUM(E69:E74)</f>
        <v>759</v>
      </c>
      <c r="F75" s="8"/>
      <c r="G75" s="9"/>
      <c r="H75" s="9"/>
      <c r="I75" s="9"/>
      <c r="J75" s="10"/>
      <c r="K75" s="25"/>
    </row>
    <row r="76" spans="5:11" ht="15.75" thickBot="1">
      <c r="E76" s="16">
        <f>E59+E67+E75</f>
        <v>2151</v>
      </c>
      <c r="F76" s="17">
        <f>150</f>
        <v>150</v>
      </c>
      <c r="G76" s="17">
        <v>580</v>
      </c>
      <c r="H76" s="17">
        <v>768</v>
      </c>
      <c r="I76" s="17">
        <v>200</v>
      </c>
      <c r="J76" s="17">
        <v>150</v>
      </c>
      <c r="K76" s="19">
        <f>SUM(E76:J76)</f>
        <v>3999</v>
      </c>
    </row>
    <row r="77" spans="5:11" ht="15.75" thickTop="1"/>
  </sheetData>
  <mergeCells count="100">
    <mergeCell ref="A2:D2"/>
    <mergeCell ref="R3:R8"/>
    <mergeCell ref="N12:P12"/>
    <mergeCell ref="N13:P13"/>
    <mergeCell ref="N14:P14"/>
    <mergeCell ref="N15:P15"/>
    <mergeCell ref="R9:R16"/>
    <mergeCell ref="N5:P5"/>
    <mergeCell ref="N6:P6"/>
    <mergeCell ref="N7:P7"/>
    <mergeCell ref="Y3:Y8"/>
    <mergeCell ref="U5:W5"/>
    <mergeCell ref="U6:W6"/>
    <mergeCell ref="U7:W7"/>
    <mergeCell ref="Y9:Y16"/>
    <mergeCell ref="U12:W12"/>
    <mergeCell ref="U13:W13"/>
    <mergeCell ref="U14:W14"/>
    <mergeCell ref="U15:W15"/>
    <mergeCell ref="G49:I49"/>
    <mergeCell ref="S2:Y2"/>
    <mergeCell ref="K28:K33"/>
    <mergeCell ref="G30:I30"/>
    <mergeCell ref="G31:I31"/>
    <mergeCell ref="G32:I32"/>
    <mergeCell ref="K34:K41"/>
    <mergeCell ref="G37:I37"/>
    <mergeCell ref="G38:I38"/>
    <mergeCell ref="G39:I39"/>
    <mergeCell ref="G40:I40"/>
    <mergeCell ref="Y17:Y25"/>
    <mergeCell ref="U20:W20"/>
    <mergeCell ref="U21:W21"/>
    <mergeCell ref="U22:W22"/>
    <mergeCell ref="U23:W23"/>
    <mergeCell ref="U45:W45"/>
    <mergeCell ref="U46:W46"/>
    <mergeCell ref="Y42:Y50"/>
    <mergeCell ref="Y28:Y33"/>
    <mergeCell ref="Y34:Y41"/>
    <mergeCell ref="U39:W39"/>
    <mergeCell ref="K17:K25"/>
    <mergeCell ref="S27:Y27"/>
    <mergeCell ref="N35:Q37"/>
    <mergeCell ref="U40:W40"/>
    <mergeCell ref="E27:K27"/>
    <mergeCell ref="U24:W24"/>
    <mergeCell ref="R17:R25"/>
    <mergeCell ref="N23:P23"/>
    <mergeCell ref="N22:P22"/>
    <mergeCell ref="N21:P21"/>
    <mergeCell ref="N20:P20"/>
    <mergeCell ref="N24:P24"/>
    <mergeCell ref="U32:W32"/>
    <mergeCell ref="U30:W30"/>
    <mergeCell ref="U31:V31"/>
    <mergeCell ref="U37:W37"/>
    <mergeCell ref="U38:W38"/>
    <mergeCell ref="G70:I70"/>
    <mergeCell ref="G71:I71"/>
    <mergeCell ref="G72:I72"/>
    <mergeCell ref="G73:I73"/>
    <mergeCell ref="U47:W47"/>
    <mergeCell ref="U48:W48"/>
    <mergeCell ref="E52:K52"/>
    <mergeCell ref="K53:K58"/>
    <mergeCell ref="G55:I55"/>
    <mergeCell ref="G56:I56"/>
    <mergeCell ref="G57:I57"/>
    <mergeCell ref="K42:K50"/>
    <mergeCell ref="G45:I45"/>
    <mergeCell ref="G46:I46"/>
    <mergeCell ref="G47:I47"/>
    <mergeCell ref="G48:I48"/>
    <mergeCell ref="G74:I74"/>
    <mergeCell ref="L2:R2"/>
    <mergeCell ref="U49:W49"/>
    <mergeCell ref="C21:C22"/>
    <mergeCell ref="C43:C44"/>
    <mergeCell ref="G24:I24"/>
    <mergeCell ref="G23:I23"/>
    <mergeCell ref="G22:I22"/>
    <mergeCell ref="G21:I21"/>
    <mergeCell ref="G20:I20"/>
    <mergeCell ref="K59:K66"/>
    <mergeCell ref="G62:I62"/>
    <mergeCell ref="G63:I63"/>
    <mergeCell ref="G64:I64"/>
    <mergeCell ref="G65:I65"/>
    <mergeCell ref="K67:K75"/>
    <mergeCell ref="G5:I5"/>
    <mergeCell ref="K3:K8"/>
    <mergeCell ref="E2:K2"/>
    <mergeCell ref="G14:I14"/>
    <mergeCell ref="G13:I13"/>
    <mergeCell ref="G12:I12"/>
    <mergeCell ref="K9:K16"/>
    <mergeCell ref="G7:I7"/>
    <mergeCell ref="G6:I6"/>
    <mergeCell ref="G15:I1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2"/>
  <sheetViews>
    <sheetView tabSelected="1" workbookViewId="0">
      <selection activeCell="P31" sqref="P31"/>
    </sheetView>
  </sheetViews>
  <sheetFormatPr defaultRowHeight="15"/>
  <cols>
    <col min="1" max="1" width="12.7109375" bestFit="1" customWidth="1"/>
    <col min="2" max="3" width="12" bestFit="1" customWidth="1"/>
    <col min="4" max="4" width="14.42578125" bestFit="1" customWidth="1"/>
    <col min="6" max="6" width="12.7109375" bestFit="1" customWidth="1"/>
    <col min="8" max="8" width="12" bestFit="1" customWidth="1"/>
    <col min="9" max="9" width="14.42578125" bestFit="1" customWidth="1"/>
    <col min="11" max="11" width="12.7109375" bestFit="1" customWidth="1"/>
    <col min="12" max="13" width="12" bestFit="1" customWidth="1"/>
    <col min="14" max="14" width="14.42578125" bestFit="1" customWidth="1"/>
    <col min="16" max="16" width="12.7109375" bestFit="1" customWidth="1"/>
    <col min="17" max="18" width="12" bestFit="1" customWidth="1"/>
    <col min="19" max="19" width="14.42578125" bestFit="1" customWidth="1"/>
    <col min="21" max="21" width="12.7109375" bestFit="1" customWidth="1"/>
    <col min="22" max="23" width="12" bestFit="1" customWidth="1"/>
    <col min="24" max="24" width="14.42578125" bestFit="1" customWidth="1"/>
    <col min="26" max="26" width="12.7109375" bestFit="1" customWidth="1"/>
    <col min="27" max="28" width="12" bestFit="1" customWidth="1"/>
    <col min="29" max="29" width="14.42578125" bestFit="1" customWidth="1"/>
  </cols>
  <sheetData>
    <row r="1" spans="1:30">
      <c r="A1" s="39" t="s">
        <v>35</v>
      </c>
      <c r="B1" s="40"/>
      <c r="C1" s="40"/>
      <c r="D1" s="41"/>
      <c r="E1" s="39" t="s">
        <v>36</v>
      </c>
      <c r="F1" s="40"/>
      <c r="G1" s="40"/>
      <c r="H1" s="40"/>
      <c r="I1" s="40"/>
      <c r="J1" s="41"/>
      <c r="K1" s="39" t="s">
        <v>37</v>
      </c>
      <c r="L1" s="40"/>
      <c r="M1" s="40"/>
      <c r="N1" s="40"/>
      <c r="O1" s="41"/>
      <c r="P1" s="39" t="s">
        <v>38</v>
      </c>
      <c r="Q1" s="40"/>
      <c r="R1" s="40"/>
      <c r="S1" s="40"/>
      <c r="T1" s="41"/>
      <c r="U1" s="37" t="s">
        <v>39</v>
      </c>
      <c r="V1" s="36"/>
      <c r="W1" s="36"/>
      <c r="X1" s="36"/>
      <c r="Y1" s="43"/>
      <c r="Z1" s="39" t="s">
        <v>40</v>
      </c>
      <c r="AA1" s="40"/>
      <c r="AB1" s="40"/>
      <c r="AC1" s="40"/>
      <c r="AD1" s="41"/>
    </row>
    <row r="2" spans="1:30">
      <c r="A2" s="6">
        <v>5.609467455621302</v>
      </c>
      <c r="B2" s="2">
        <v>6.2405325443786994</v>
      </c>
      <c r="C2" s="2">
        <v>169</v>
      </c>
      <c r="D2" s="7">
        <v>23.3405325443787</v>
      </c>
      <c r="E2" s="6"/>
      <c r="F2" s="2">
        <v>5.609467455621302</v>
      </c>
      <c r="G2" s="2">
        <v>6.2405325443786994</v>
      </c>
      <c r="H2" s="2">
        <v>169</v>
      </c>
      <c r="I2" s="2">
        <v>23.3405325443787</v>
      </c>
      <c r="J2" s="7"/>
      <c r="K2" s="6">
        <v>5.609467455621302</v>
      </c>
      <c r="L2" s="2">
        <v>6.2405325443786994</v>
      </c>
      <c r="M2" s="2">
        <v>169</v>
      </c>
      <c r="N2" s="2">
        <v>18.890532544378701</v>
      </c>
      <c r="O2" s="7"/>
      <c r="P2" s="6">
        <v>5.609467455621302</v>
      </c>
      <c r="Q2" s="2">
        <v>6.2405325443786994</v>
      </c>
      <c r="R2" s="2">
        <v>169</v>
      </c>
      <c r="S2" s="2">
        <v>18.890532544378701</v>
      </c>
      <c r="T2" s="7"/>
      <c r="U2" s="2">
        <v>5.609467455621302</v>
      </c>
      <c r="V2" s="2">
        <v>6.2405325443786994</v>
      </c>
      <c r="W2" s="2">
        <v>169</v>
      </c>
      <c r="X2" s="2">
        <v>18.890532544378701</v>
      </c>
      <c r="Y2" s="7"/>
      <c r="Z2" s="6">
        <v>5.609467455621302</v>
      </c>
      <c r="AA2" s="2">
        <v>6.2405325443786994</v>
      </c>
      <c r="AB2" s="2">
        <v>169</v>
      </c>
      <c r="AC2" s="2">
        <v>18.890532544378701</v>
      </c>
      <c r="AD2" s="7"/>
    </row>
    <row r="3" spans="1:30">
      <c r="A3" s="6">
        <v>7.3706944876985361</v>
      </c>
      <c r="B3" s="2">
        <v>15.969838056680164</v>
      </c>
      <c r="C3" s="2">
        <v>247</v>
      </c>
      <c r="D3" s="7">
        <v>28.619838056680166</v>
      </c>
      <c r="E3" s="6"/>
      <c r="F3" s="2">
        <v>7.3706944876985361</v>
      </c>
      <c r="G3" s="2">
        <v>15.969838056680164</v>
      </c>
      <c r="H3" s="2">
        <v>247</v>
      </c>
      <c r="I3" s="2">
        <v>28.619838056680166</v>
      </c>
      <c r="J3" s="7"/>
      <c r="K3" s="6">
        <v>7.0225028046017473</v>
      </c>
      <c r="L3" s="2">
        <v>11.868029739776954</v>
      </c>
      <c r="M3" s="2">
        <v>269</v>
      </c>
      <c r="N3" s="2">
        <v>24.518029739776956</v>
      </c>
      <c r="O3" s="7"/>
      <c r="P3" s="6">
        <v>7.0225028046017473</v>
      </c>
      <c r="Q3" s="2">
        <v>11.868029739776954</v>
      </c>
      <c r="R3" s="2">
        <v>269</v>
      </c>
      <c r="S3" s="2">
        <v>24.518029739776956</v>
      </c>
      <c r="T3" s="7"/>
      <c r="U3" s="2">
        <v>7.0225028046017473</v>
      </c>
      <c r="V3" s="2">
        <v>11.868029739776954</v>
      </c>
      <c r="W3" s="2">
        <v>269</v>
      </c>
      <c r="X3" s="2">
        <v>24.518029739776956</v>
      </c>
      <c r="Y3" s="7"/>
      <c r="Z3" s="6">
        <v>7.0225028046017473</v>
      </c>
      <c r="AA3" s="2">
        <v>11.868029739776954</v>
      </c>
      <c r="AB3" s="2">
        <v>269</v>
      </c>
      <c r="AC3" s="2">
        <v>24.518029739776956</v>
      </c>
      <c r="AD3" s="7"/>
    </row>
    <row r="4" spans="1:30">
      <c r="A4" s="6">
        <v>14.396296809195254</v>
      </c>
      <c r="B4" s="2">
        <v>14.223541247484912</v>
      </c>
      <c r="C4" s="2">
        <v>497</v>
      </c>
      <c r="D4" s="7">
        <v>26.873541247484916</v>
      </c>
      <c r="E4" s="6"/>
      <c r="F4" s="2">
        <v>14.396296809195254</v>
      </c>
      <c r="G4" s="2">
        <v>14.223541247484912</v>
      </c>
      <c r="H4" s="2">
        <v>497</v>
      </c>
      <c r="I4" s="2">
        <v>26.873541247484916</v>
      </c>
      <c r="J4" s="7"/>
      <c r="K4" s="6">
        <v>11.810226271568862</v>
      </c>
      <c r="L4" s="2">
        <v>12.707803468208095</v>
      </c>
      <c r="M4" s="2">
        <v>519</v>
      </c>
      <c r="N4" s="2">
        <v>25.357803468208097</v>
      </c>
      <c r="O4" s="7"/>
      <c r="P4" s="6">
        <v>11.810226271568862</v>
      </c>
      <c r="Q4" s="2">
        <v>12.707803468208095</v>
      </c>
      <c r="R4" s="2">
        <v>519</v>
      </c>
      <c r="S4" s="2">
        <v>25.357803468208097</v>
      </c>
      <c r="T4" s="7"/>
      <c r="U4" s="2">
        <v>7.5634024904196266</v>
      </c>
      <c r="V4" s="2">
        <v>16.95462724935733</v>
      </c>
      <c r="W4" s="2">
        <v>389</v>
      </c>
      <c r="X4" s="2">
        <v>29.604627249357332</v>
      </c>
      <c r="Y4" s="7"/>
      <c r="Z4" s="6">
        <v>11.810226271568862</v>
      </c>
      <c r="AA4" s="2">
        <v>12.707803468208095</v>
      </c>
      <c r="AB4" s="2">
        <v>519</v>
      </c>
      <c r="AC4" s="2">
        <v>25.357803468208097</v>
      </c>
      <c r="AD4" s="7"/>
    </row>
    <row r="5" spans="1:30">
      <c r="A5" s="6">
        <v>8.5019456491355303</v>
      </c>
      <c r="B5" s="2">
        <v>18.371595598349387</v>
      </c>
      <c r="C5" s="2">
        <v>727</v>
      </c>
      <c r="D5" s="7">
        <v>29.421595598349388</v>
      </c>
      <c r="E5" s="6"/>
      <c r="F5" s="2">
        <v>8.5019456491355303</v>
      </c>
      <c r="G5" s="2">
        <v>18.371595598349387</v>
      </c>
      <c r="H5" s="2">
        <v>727</v>
      </c>
      <c r="I5" s="2">
        <v>29.421595598349388</v>
      </c>
      <c r="J5" s="7"/>
      <c r="K5" s="6">
        <v>7.7867754308249166</v>
      </c>
      <c r="L5" s="2">
        <v>17.571028037383179</v>
      </c>
      <c r="M5" s="2">
        <v>749</v>
      </c>
      <c r="N5" s="2">
        <v>28.62102803738318</v>
      </c>
      <c r="O5" s="7"/>
      <c r="P5" s="6">
        <v>7.7867754308249166</v>
      </c>
      <c r="Q5" s="2">
        <v>17.571028037383179</v>
      </c>
      <c r="R5" s="2">
        <v>749</v>
      </c>
      <c r="S5" s="2">
        <v>28.62102803738318</v>
      </c>
      <c r="T5" s="7"/>
      <c r="U5" s="2">
        <v>11.00010382447849</v>
      </c>
      <c r="V5" s="2">
        <v>18.604523424878842</v>
      </c>
      <c r="W5" s="2">
        <v>619</v>
      </c>
      <c r="X5" s="2">
        <v>29.654523424878843</v>
      </c>
      <c r="Y5" s="7"/>
      <c r="Z5" s="6">
        <v>7.7867754308249166</v>
      </c>
      <c r="AA5" s="2">
        <v>17.571028037383179</v>
      </c>
      <c r="AB5" s="2">
        <v>749</v>
      </c>
      <c r="AC5" s="2">
        <v>28.62102803738318</v>
      </c>
      <c r="AD5" s="7"/>
    </row>
    <row r="6" spans="1:30">
      <c r="A6" s="6">
        <v>0.3992075386478886</v>
      </c>
      <c r="B6" s="2">
        <v>29.022388059701498</v>
      </c>
      <c r="C6" s="2">
        <v>737</v>
      </c>
      <c r="D6" s="7">
        <v>85.622388059701493</v>
      </c>
      <c r="E6" s="6"/>
      <c r="F6" s="2">
        <v>0.3992075386478886</v>
      </c>
      <c r="G6" s="2">
        <v>29.022388059701498</v>
      </c>
      <c r="H6" s="2">
        <v>737</v>
      </c>
      <c r="I6" s="2">
        <v>85.622388059701493</v>
      </c>
      <c r="J6" s="7"/>
      <c r="K6" s="6">
        <v>0.37708864344378368</v>
      </c>
      <c r="L6" s="2">
        <v>28.243939393939396</v>
      </c>
      <c r="M6" s="2">
        <v>759</v>
      </c>
      <c r="N6" s="2">
        <v>84.843939393939394</v>
      </c>
      <c r="O6" s="7"/>
      <c r="P6" s="6">
        <v>0.37708864344378368</v>
      </c>
      <c r="Q6" s="2">
        <v>28.243939393939396</v>
      </c>
      <c r="R6" s="2">
        <v>759</v>
      </c>
      <c r="S6" s="2">
        <v>84.843939393939394</v>
      </c>
      <c r="T6" s="7"/>
      <c r="U6" s="2">
        <v>0.47145506239870971</v>
      </c>
      <c r="V6" s="2">
        <v>29.183068362480132</v>
      </c>
      <c r="W6" s="2">
        <v>629</v>
      </c>
      <c r="X6" s="2">
        <v>85.783068362480122</v>
      </c>
      <c r="Y6" s="7"/>
      <c r="Z6" s="6">
        <v>0.37708864344378368</v>
      </c>
      <c r="AA6" s="2">
        <v>28.243939393939396</v>
      </c>
      <c r="AB6" s="2">
        <v>759</v>
      </c>
      <c r="AC6" s="2">
        <v>84.843939393939394</v>
      </c>
      <c r="AD6" s="7"/>
    </row>
    <row r="7" spans="1:30">
      <c r="A7" s="6">
        <v>2.2621502789881505</v>
      </c>
      <c r="B7" s="2">
        <v>83.360237780713348</v>
      </c>
      <c r="C7" s="2">
        <v>757</v>
      </c>
      <c r="D7" s="7">
        <v>95.210237780713342</v>
      </c>
      <c r="E7" s="6"/>
      <c r="F7" s="2">
        <v>2.2621502789881505</v>
      </c>
      <c r="G7" s="2">
        <v>83.360237780713348</v>
      </c>
      <c r="H7" s="2">
        <v>757</v>
      </c>
      <c r="I7" s="2">
        <v>95.210237780713342</v>
      </c>
      <c r="J7" s="7"/>
      <c r="K7" s="6">
        <v>2.1782782899599331</v>
      </c>
      <c r="L7" s="2">
        <v>82.66566110397946</v>
      </c>
      <c r="M7" s="2">
        <v>779</v>
      </c>
      <c r="N7" s="2">
        <v>94.515661103979454</v>
      </c>
      <c r="O7" s="7"/>
      <c r="P7" s="6">
        <v>2.1782782899599331</v>
      </c>
      <c r="Q7" s="2">
        <v>82.66566110397946</v>
      </c>
      <c r="R7" s="2">
        <v>779</v>
      </c>
      <c r="S7" s="2">
        <v>98.965661103979457</v>
      </c>
      <c r="T7" s="7"/>
      <c r="U7" s="2">
        <v>2.6435460204154122</v>
      </c>
      <c r="V7" s="2">
        <v>83.139522342064708</v>
      </c>
      <c r="W7" s="2">
        <v>649</v>
      </c>
      <c r="X7" s="2">
        <v>94.989522342064703</v>
      </c>
      <c r="Y7" s="7"/>
      <c r="Z7" s="6">
        <v>2.1782782899599331</v>
      </c>
      <c r="AA7" s="2">
        <v>82.66566110397946</v>
      </c>
      <c r="AB7" s="2">
        <v>779</v>
      </c>
      <c r="AC7" s="2">
        <v>94.515661103979454</v>
      </c>
      <c r="AD7" s="7"/>
    </row>
    <row r="8" spans="1:30">
      <c r="A8" s="6">
        <v>13.027626606254962</v>
      </c>
      <c r="B8" s="2">
        <v>82.182611174458373</v>
      </c>
      <c r="C8" s="2">
        <v>877</v>
      </c>
      <c r="D8" s="7">
        <v>90.98261117445837</v>
      </c>
      <c r="E8" s="6"/>
      <c r="F8" s="2">
        <v>13.027626606254962</v>
      </c>
      <c r="G8" s="2">
        <v>82.182611174458373</v>
      </c>
      <c r="H8" s="2">
        <v>877</v>
      </c>
      <c r="I8" s="2">
        <v>90.98261117445837</v>
      </c>
      <c r="J8" s="7"/>
      <c r="K8" s="6">
        <v>12.616106042800372</v>
      </c>
      <c r="L8" s="2">
        <v>81.899555061179086</v>
      </c>
      <c r="M8" s="2">
        <v>899</v>
      </c>
      <c r="N8" s="2">
        <v>90.699555061179083</v>
      </c>
      <c r="O8" s="7"/>
      <c r="P8" s="6">
        <v>9.0073763898604415</v>
      </c>
      <c r="Q8" s="2">
        <v>89.958284714119017</v>
      </c>
      <c r="R8" s="2">
        <v>857</v>
      </c>
      <c r="S8" s="2">
        <v>98.758284714119014</v>
      </c>
      <c r="T8" s="7"/>
      <c r="U8" s="2">
        <v>26.415328793677613</v>
      </c>
      <c r="V8" s="2">
        <v>68.574193548387086</v>
      </c>
      <c r="W8" s="2">
        <v>899</v>
      </c>
      <c r="X8" s="2">
        <v>77.374193548387083</v>
      </c>
      <c r="Y8" s="7"/>
      <c r="Z8" s="6">
        <v>12.616106042800372</v>
      </c>
      <c r="AA8" s="2">
        <v>81.899555061179086</v>
      </c>
      <c r="AB8" s="2">
        <v>899</v>
      </c>
      <c r="AC8" s="2">
        <v>90.699555061179083</v>
      </c>
      <c r="AD8" s="7"/>
    </row>
    <row r="9" spans="1:30">
      <c r="A9" s="6">
        <v>16.895563820697934</v>
      </c>
      <c r="B9" s="2">
        <v>74.08704735376044</v>
      </c>
      <c r="C9" s="2">
        <v>1077</v>
      </c>
      <c r="D9" s="7">
        <v>82.387047353760437</v>
      </c>
      <c r="E9" s="6"/>
      <c r="F9" s="2">
        <v>16.895563820697934</v>
      </c>
      <c r="G9" s="2">
        <v>74.08704735376044</v>
      </c>
      <c r="H9" s="2">
        <v>1077</v>
      </c>
      <c r="I9" s="2">
        <v>82.387047353760437</v>
      </c>
      <c r="J9" s="7"/>
      <c r="K9" s="6">
        <v>16.505833496119941</v>
      </c>
      <c r="L9" s="2">
        <v>74.19372156505915</v>
      </c>
      <c r="M9" s="2">
        <v>1099</v>
      </c>
      <c r="N9" s="2">
        <v>82.493721565059147</v>
      </c>
      <c r="O9" s="7"/>
      <c r="P9" s="6">
        <v>18.686525016862632</v>
      </c>
      <c r="Q9" s="2">
        <v>80.071759697256383</v>
      </c>
      <c r="R9" s="2">
        <v>1057</v>
      </c>
      <c r="S9" s="2">
        <v>88.37175969725638</v>
      </c>
      <c r="T9" s="7"/>
      <c r="U9" s="2">
        <v>14.080835950570897</v>
      </c>
      <c r="V9" s="2">
        <v>63.293357597816183</v>
      </c>
      <c r="W9" s="2">
        <v>1099</v>
      </c>
      <c r="X9" s="2">
        <v>71.59335759781618</v>
      </c>
      <c r="Y9" s="7"/>
      <c r="Z9" s="6">
        <v>16.505833496119941</v>
      </c>
      <c r="AA9" s="2">
        <v>74.19372156505915</v>
      </c>
      <c r="AB9" s="2">
        <v>1099</v>
      </c>
      <c r="AC9" s="2">
        <v>82.493721565059147</v>
      </c>
      <c r="AD9" s="7"/>
    </row>
    <row r="10" spans="1:30">
      <c r="A10" s="6">
        <v>15.52129754215532</v>
      </c>
      <c r="B10" s="2">
        <v>66.865749811605113</v>
      </c>
      <c r="C10" s="2">
        <v>1327</v>
      </c>
      <c r="D10" s="7">
        <v>83.965749811605107</v>
      </c>
      <c r="E10" s="6"/>
      <c r="F10" s="2">
        <v>15.52129754215532</v>
      </c>
      <c r="G10" s="2">
        <v>66.865749811605113</v>
      </c>
      <c r="H10" s="2">
        <v>1327</v>
      </c>
      <c r="I10" s="2">
        <v>83.965749811605107</v>
      </c>
      <c r="J10" s="7"/>
      <c r="K10" s="6">
        <v>15.287939504273378</v>
      </c>
      <c r="L10" s="2">
        <v>67.205782060785765</v>
      </c>
      <c r="M10" s="2">
        <v>1349</v>
      </c>
      <c r="N10" s="2">
        <v>84.305782060785759</v>
      </c>
      <c r="O10" s="7"/>
      <c r="P10" s="6">
        <v>16.903550056858528</v>
      </c>
      <c r="Q10" s="2">
        <v>71.468209640397845</v>
      </c>
      <c r="R10" s="2">
        <v>1307</v>
      </c>
      <c r="S10" s="2">
        <v>88.568209640397839</v>
      </c>
      <c r="T10" s="7"/>
      <c r="U10" s="2">
        <v>4.7445045816734597</v>
      </c>
      <c r="V10" s="2">
        <v>66.848853016142726</v>
      </c>
      <c r="W10" s="2">
        <v>1177</v>
      </c>
      <c r="X10" s="2">
        <v>83.948853016142721</v>
      </c>
      <c r="Y10" s="7"/>
      <c r="Z10" s="6">
        <v>5.4668736466224406</v>
      </c>
      <c r="AA10" s="2">
        <v>77.026847918436701</v>
      </c>
      <c r="AB10" s="2">
        <v>1177</v>
      </c>
      <c r="AC10" s="2">
        <v>94.126847918436695</v>
      </c>
      <c r="AD10" s="7"/>
    </row>
    <row r="11" spans="1:30">
      <c r="A11" s="6">
        <v>17.085467698759981</v>
      </c>
      <c r="B11" s="2">
        <v>66.880282112845123</v>
      </c>
      <c r="C11" s="2">
        <v>1666</v>
      </c>
      <c r="D11" s="7">
        <v>79.530282112845114</v>
      </c>
      <c r="E11" s="6"/>
      <c r="F11" s="2">
        <v>17.085467698759981</v>
      </c>
      <c r="G11" s="2">
        <v>66.880282112845123</v>
      </c>
      <c r="H11" s="2">
        <v>1666</v>
      </c>
      <c r="I11" s="2">
        <v>79.530282112845114</v>
      </c>
      <c r="J11" s="7"/>
      <c r="K11" s="6">
        <v>16.931078269316572</v>
      </c>
      <c r="L11" s="2">
        <v>67.374703791469187</v>
      </c>
      <c r="M11" s="2">
        <v>1688</v>
      </c>
      <c r="N11" s="2">
        <v>80.024703791469179</v>
      </c>
      <c r="O11" s="7"/>
      <c r="P11" s="6">
        <v>18.240961766764805</v>
      </c>
      <c r="Q11" s="2">
        <v>70.327247873633041</v>
      </c>
      <c r="R11" s="2">
        <v>1646</v>
      </c>
      <c r="S11" s="2">
        <v>82.977247873633033</v>
      </c>
      <c r="T11" s="7"/>
      <c r="U11" s="2">
        <v>18.77220393962558</v>
      </c>
      <c r="V11" s="2">
        <v>65.176649076517137</v>
      </c>
      <c r="W11" s="2">
        <v>1516</v>
      </c>
      <c r="X11" s="2">
        <v>77.826649076517128</v>
      </c>
      <c r="Y11" s="7"/>
      <c r="Z11" s="6">
        <v>21.048153987038283</v>
      </c>
      <c r="AA11" s="2">
        <v>73.078693931398419</v>
      </c>
      <c r="AB11" s="2">
        <v>1516</v>
      </c>
      <c r="AC11" s="2">
        <v>85.728693931398411</v>
      </c>
      <c r="AD11" s="7"/>
    </row>
    <row r="12" spans="1:30">
      <c r="A12" s="6">
        <v>0.4745243562818921</v>
      </c>
      <c r="B12" s="2">
        <v>79.055757756563224</v>
      </c>
      <c r="C12" s="2">
        <v>1676</v>
      </c>
      <c r="D12" s="7">
        <v>134.85575775656324</v>
      </c>
      <c r="E12" s="6"/>
      <c r="F12" s="2">
        <v>0.4745243562818921</v>
      </c>
      <c r="G12" s="2">
        <v>79.055757756563224</v>
      </c>
      <c r="H12" s="2">
        <v>1676</v>
      </c>
      <c r="I12" s="2">
        <v>134.85575775656324</v>
      </c>
      <c r="J12" s="7"/>
      <c r="K12" s="6">
        <v>0.47128800819475369</v>
      </c>
      <c r="L12" s="2">
        <v>79.553415783274431</v>
      </c>
      <c r="M12" s="2">
        <v>1698</v>
      </c>
      <c r="N12" s="2">
        <v>135.35341578327444</v>
      </c>
      <c r="O12" s="7"/>
      <c r="P12" s="6">
        <v>0.50107033740116569</v>
      </c>
      <c r="Q12" s="2">
        <v>82.476177536231873</v>
      </c>
      <c r="R12" s="2">
        <v>1656</v>
      </c>
      <c r="S12" s="2">
        <v>138.2761775362319</v>
      </c>
      <c r="T12" s="7"/>
      <c r="U12" s="2">
        <v>0.51000425345030875</v>
      </c>
      <c r="V12" s="2">
        <v>77.316644823066824</v>
      </c>
      <c r="W12" s="2">
        <v>1526</v>
      </c>
      <c r="X12" s="2">
        <v>133.11664482306685</v>
      </c>
      <c r="Y12" s="7"/>
      <c r="Z12" s="6">
        <v>0.56178698513367242</v>
      </c>
      <c r="AA12" s="2">
        <v>85.166906946264731</v>
      </c>
      <c r="AB12" s="2">
        <v>1526</v>
      </c>
      <c r="AC12" s="2">
        <v>140.96690694626474</v>
      </c>
      <c r="AD12" s="7"/>
    </row>
    <row r="13" spans="1:30">
      <c r="A13" s="6">
        <v>1.5902801622236231</v>
      </c>
      <c r="B13" s="2">
        <v>133.26547759433961</v>
      </c>
      <c r="C13" s="2">
        <v>1696</v>
      </c>
      <c r="D13" s="7">
        <v>145.91547759433962</v>
      </c>
      <c r="E13" s="6"/>
      <c r="F13" s="2">
        <v>1.5902801622236231</v>
      </c>
      <c r="G13" s="2">
        <v>133.26547759433961</v>
      </c>
      <c r="H13" s="2">
        <v>1696</v>
      </c>
      <c r="I13" s="2">
        <v>145.91547759433962</v>
      </c>
      <c r="J13" s="7"/>
      <c r="K13" s="6">
        <v>1.5757091476516234</v>
      </c>
      <c r="L13" s="2">
        <v>133.77770663562282</v>
      </c>
      <c r="M13" s="2">
        <v>1718</v>
      </c>
      <c r="N13" s="2">
        <v>150.87770663562281</v>
      </c>
      <c r="O13" s="7"/>
      <c r="P13" s="6">
        <v>1.6500737176161324</v>
      </c>
      <c r="Q13" s="2">
        <v>136.62610381861577</v>
      </c>
      <c r="R13" s="2">
        <v>1676</v>
      </c>
      <c r="S13" s="2">
        <v>149.27610381861578</v>
      </c>
      <c r="T13" s="7"/>
      <c r="U13" s="2">
        <v>1.7220781995222103</v>
      </c>
      <c r="V13" s="2">
        <v>131.39456662354465</v>
      </c>
      <c r="W13" s="2">
        <v>1546</v>
      </c>
      <c r="X13" s="2">
        <v>144.04456662354465</v>
      </c>
      <c r="Y13" s="7"/>
      <c r="Z13" s="6">
        <v>1.8236339837809152</v>
      </c>
      <c r="AA13" s="2">
        <v>139.14327296248382</v>
      </c>
      <c r="AB13" s="2">
        <v>1546</v>
      </c>
      <c r="AC13" s="2">
        <v>151.79327296248383</v>
      </c>
      <c r="AD13" s="7"/>
    </row>
    <row r="14" spans="1:30">
      <c r="A14" s="6">
        <v>8.1244697992393995</v>
      </c>
      <c r="B14" s="2">
        <v>137.79100779510023</v>
      </c>
      <c r="C14" s="2">
        <v>1796</v>
      </c>
      <c r="D14" s="7">
        <v>171.99100779510022</v>
      </c>
      <c r="E14" s="6"/>
      <c r="F14" s="2">
        <v>8.1244697992393995</v>
      </c>
      <c r="G14" s="2">
        <v>137.79100779510023</v>
      </c>
      <c r="H14" s="2">
        <v>1796</v>
      </c>
      <c r="I14" s="2">
        <v>171.99100779510022</v>
      </c>
      <c r="J14" s="7"/>
      <c r="K14" s="6">
        <v>6.5525952770482068</v>
      </c>
      <c r="L14" s="2">
        <v>144.32511135857462</v>
      </c>
      <c r="M14" s="2">
        <v>1796</v>
      </c>
      <c r="N14" s="2">
        <v>178.52511135857461</v>
      </c>
      <c r="O14" s="7"/>
      <c r="P14" s="6">
        <v>9.9739044867672018</v>
      </c>
      <c r="Q14" s="2">
        <v>139.30219933184858</v>
      </c>
      <c r="R14" s="2">
        <v>1796</v>
      </c>
      <c r="S14" s="2">
        <v>173.50219933184857</v>
      </c>
      <c r="T14" s="7"/>
      <c r="U14" s="2">
        <v>20.050747024435502</v>
      </c>
      <c r="V14" s="2">
        <v>123.99381959910914</v>
      </c>
      <c r="W14" s="2">
        <v>1796</v>
      </c>
      <c r="X14" s="2">
        <v>158.19381959910913</v>
      </c>
      <c r="Y14" s="7"/>
      <c r="Z14" s="6">
        <v>21.129353140657546</v>
      </c>
      <c r="AA14" s="2">
        <v>130.66391982182628</v>
      </c>
      <c r="AB14" s="2">
        <v>1796</v>
      </c>
      <c r="AC14" s="2">
        <v>164.86391982182627</v>
      </c>
      <c r="AD14" s="7"/>
    </row>
    <row r="15" spans="1:30">
      <c r="A15" s="6">
        <v>26.696628679389967</v>
      </c>
      <c r="B15" s="2">
        <v>145.29437911571026</v>
      </c>
      <c r="C15" s="2">
        <v>2176</v>
      </c>
      <c r="D15" s="7">
        <v>157.94437911571026</v>
      </c>
      <c r="E15" s="6"/>
      <c r="F15" s="2">
        <v>28.385312769530721</v>
      </c>
      <c r="G15" s="2">
        <v>143.6056950255695</v>
      </c>
      <c r="H15" s="2">
        <v>2151</v>
      </c>
      <c r="I15" s="2" t="e">
        <v>#VALUE!</v>
      </c>
      <c r="J15" s="7"/>
      <c r="K15" s="6">
        <v>29.463698062433281</v>
      </c>
      <c r="L15" s="2">
        <v>149.06141329614132</v>
      </c>
      <c r="M15" s="2">
        <v>2151</v>
      </c>
      <c r="N15" s="2" t="e">
        <v>#VALUE!</v>
      </c>
      <c r="O15" s="7"/>
      <c r="P15" s="6">
        <v>28.634719090100532</v>
      </c>
      <c r="Q15" s="2">
        <v>144.86748024174804</v>
      </c>
      <c r="R15" s="2">
        <v>2151</v>
      </c>
      <c r="S15" s="2" t="e">
        <v>#VALUE!</v>
      </c>
      <c r="T15" s="7"/>
      <c r="U15" s="2">
        <v>26.108231500550321</v>
      </c>
      <c r="V15" s="2">
        <v>132.08558809855882</v>
      </c>
      <c r="W15" s="2">
        <v>2151</v>
      </c>
      <c r="X15" s="2" t="e">
        <v>#VALUE!</v>
      </c>
      <c r="Y15" s="7"/>
      <c r="Z15" s="6">
        <v>27.20906161634046</v>
      </c>
      <c r="AA15" s="2">
        <v>137.65485820548582</v>
      </c>
      <c r="AB15" s="2">
        <v>2151</v>
      </c>
      <c r="AC15" s="2" t="e">
        <v>#VALUE!</v>
      </c>
      <c r="AD15" s="7"/>
    </row>
    <row r="16" spans="1:30">
      <c r="A16" s="6">
        <v>3.5477174105056211</v>
      </c>
      <c r="B16" s="2">
        <v>154.39666170520465</v>
      </c>
      <c r="C16" s="2"/>
      <c r="D16" s="7"/>
      <c r="E16" s="6"/>
      <c r="F16" s="2"/>
      <c r="G16" s="2"/>
      <c r="H16" s="2"/>
      <c r="I16" s="2"/>
      <c r="J16" s="7"/>
      <c r="K16" s="6"/>
      <c r="L16" s="2"/>
      <c r="M16" s="2"/>
      <c r="N16" s="2"/>
      <c r="O16" s="7"/>
      <c r="P16" s="6"/>
      <c r="Q16" s="2"/>
      <c r="R16" s="2"/>
      <c r="S16" s="2"/>
      <c r="T16" s="7"/>
      <c r="U16" s="2"/>
      <c r="V16" s="2"/>
      <c r="W16" s="2"/>
      <c r="X16" s="2"/>
      <c r="Y16" s="7"/>
      <c r="Z16" s="6"/>
      <c r="AA16" s="2"/>
      <c r="AB16" s="2"/>
      <c r="AC16" s="2"/>
      <c r="AD16" s="7"/>
    </row>
    <row r="17" spans="1:30">
      <c r="A17" s="6">
        <v>141.50333829479536</v>
      </c>
      <c r="B17" s="2"/>
      <c r="C17" s="2"/>
      <c r="D17" s="7"/>
      <c r="E17" s="6"/>
      <c r="F17" s="2">
        <v>139.6443049744305</v>
      </c>
      <c r="G17" s="2"/>
      <c r="H17" s="2"/>
      <c r="I17" s="2"/>
      <c r="J17" s="7"/>
      <c r="K17" s="6">
        <v>134.18858670385868</v>
      </c>
      <c r="L17" s="2"/>
      <c r="M17" s="2"/>
      <c r="N17" s="2"/>
      <c r="O17" s="7"/>
      <c r="P17" s="6">
        <v>138.38251975825199</v>
      </c>
      <c r="Q17" s="2"/>
      <c r="R17" s="2"/>
      <c r="S17" s="2"/>
      <c r="T17" s="7"/>
      <c r="U17" s="2">
        <v>146.71441190144117</v>
      </c>
      <c r="V17" s="2"/>
      <c r="W17" s="2"/>
      <c r="X17" s="2"/>
      <c r="Y17" s="7"/>
      <c r="Z17" s="6">
        <v>141.14514179451416</v>
      </c>
      <c r="AA17" s="2"/>
      <c r="AB17" s="2"/>
      <c r="AC17" s="2"/>
      <c r="AD17" s="7"/>
    </row>
    <row r="18" spans="1:30">
      <c r="A18" s="6">
        <v>14.496661705204644</v>
      </c>
      <c r="B18" s="2"/>
      <c r="C18" s="2"/>
      <c r="D18" s="7"/>
      <c r="E18" s="6"/>
      <c r="F18" s="2">
        <v>16.355695025569503</v>
      </c>
      <c r="G18" s="2"/>
      <c r="H18" s="2"/>
      <c r="I18" s="2"/>
      <c r="J18" s="7"/>
      <c r="K18" s="6">
        <v>21.811413296141325</v>
      </c>
      <c r="L18" s="2"/>
      <c r="M18" s="2"/>
      <c r="N18" s="2"/>
      <c r="O18" s="7"/>
      <c r="P18" s="6">
        <v>17.617480241748012</v>
      </c>
      <c r="Q18" s="2"/>
      <c r="R18" s="2"/>
      <c r="S18" s="2"/>
      <c r="T18" s="7"/>
      <c r="U18" s="2">
        <v>9.2855880985588328</v>
      </c>
      <c r="V18" s="2"/>
      <c r="W18" s="2"/>
      <c r="X18" s="2"/>
      <c r="Y18" s="7"/>
      <c r="Z18" s="6">
        <v>14.85485820548584</v>
      </c>
      <c r="AA18" s="2"/>
      <c r="AB18" s="2"/>
      <c r="AC18" s="2"/>
      <c r="AD18" s="7"/>
    </row>
    <row r="19" spans="1:30">
      <c r="A19" s="6">
        <v>6.5986306910520893</v>
      </c>
      <c r="B19" s="2">
        <v>14358.620383729347</v>
      </c>
      <c r="C19" s="2">
        <v>14358.620383729345</v>
      </c>
      <c r="D19" s="7"/>
      <c r="E19" s="6"/>
      <c r="F19" s="2">
        <v>7.4917242520749197</v>
      </c>
      <c r="G19" s="2">
        <v>16114.698866213152</v>
      </c>
      <c r="H19" s="2">
        <v>16114.69886621315</v>
      </c>
      <c r="I19" s="2"/>
      <c r="J19" s="7"/>
      <c r="K19" s="6">
        <v>9.99071538734818</v>
      </c>
      <c r="L19" s="2">
        <v>21490.028798185936</v>
      </c>
      <c r="M19" s="2">
        <v>21490.028798185936</v>
      </c>
      <c r="N19" s="2"/>
      <c r="O19" s="7"/>
      <c r="P19" s="6">
        <v>8.0696848272859381</v>
      </c>
      <c r="Q19" s="2">
        <v>17357.892063492054</v>
      </c>
      <c r="R19" s="2">
        <v>17357.892063492051</v>
      </c>
      <c r="S19" s="2"/>
      <c r="T19" s="7"/>
      <c r="U19" s="2">
        <v>4.2532625757571072</v>
      </c>
      <c r="V19" s="2">
        <v>9148.7678004535373</v>
      </c>
      <c r="W19" s="2">
        <v>9148.7678004535373</v>
      </c>
      <c r="X19" s="2"/>
      <c r="Y19" s="7"/>
      <c r="Z19" s="6">
        <v>6.8042661167985026</v>
      </c>
      <c r="AA19" s="2">
        <v>14635.97641723358</v>
      </c>
      <c r="AB19" s="2">
        <v>14635.976417233582</v>
      </c>
      <c r="AC19" s="2"/>
      <c r="AD19" s="7"/>
    </row>
    <row r="20" spans="1:30">
      <c r="A20" s="44" t="s">
        <v>32</v>
      </c>
      <c r="B20" s="45">
        <v>156</v>
      </c>
      <c r="C20" s="51">
        <v>7.8980310141525649</v>
      </c>
      <c r="D20" s="46"/>
      <c r="E20" s="44"/>
      <c r="F20" s="45" t="s">
        <v>32</v>
      </c>
      <c r="G20" s="45">
        <v>156</v>
      </c>
      <c r="H20" s="51">
        <v>8.8639707734945716</v>
      </c>
      <c r="I20" s="45"/>
      <c r="J20" s="46"/>
      <c r="K20" s="44" t="s">
        <v>32</v>
      </c>
      <c r="L20" s="45">
        <v>156</v>
      </c>
      <c r="M20" s="51">
        <v>11.820697908793136</v>
      </c>
      <c r="N20" s="45"/>
      <c r="O20" s="46"/>
      <c r="P20" s="44" t="s">
        <v>32</v>
      </c>
      <c r="Q20" s="45">
        <v>156</v>
      </c>
      <c r="R20" s="51">
        <v>9.5477954144620867</v>
      </c>
      <c r="S20" s="45"/>
      <c r="T20" s="46"/>
      <c r="U20" s="45" t="s">
        <v>32</v>
      </c>
      <c r="V20" s="45">
        <v>156</v>
      </c>
      <c r="W20" s="51">
        <v>5.0323255228017274</v>
      </c>
      <c r="X20" s="45"/>
      <c r="Y20" s="46"/>
      <c r="Z20" s="44" t="s">
        <v>32</v>
      </c>
      <c r="AA20" s="45">
        <v>156</v>
      </c>
      <c r="AB20" s="51">
        <v>8.0505920886873241</v>
      </c>
      <c r="AC20" s="45"/>
      <c r="AD20" s="46"/>
    </row>
    <row r="21" spans="1:30">
      <c r="A21" s="44" t="s">
        <v>33</v>
      </c>
      <c r="B21" s="45">
        <v>148.10196898584744</v>
      </c>
      <c r="C21" s="51"/>
      <c r="D21" s="46" t="s">
        <v>34</v>
      </c>
      <c r="E21" s="44"/>
      <c r="F21" s="45" t="s">
        <v>33</v>
      </c>
      <c r="G21" s="45">
        <v>147.13602922650543</v>
      </c>
      <c r="H21" s="51"/>
      <c r="I21" s="45" t="s">
        <v>34</v>
      </c>
      <c r="J21" s="46"/>
      <c r="K21" s="44" t="s">
        <v>33</v>
      </c>
      <c r="L21" s="45">
        <v>144.17930209120686</v>
      </c>
      <c r="M21" s="51"/>
      <c r="N21" s="45" t="s">
        <v>34</v>
      </c>
      <c r="O21" s="46"/>
      <c r="P21" s="47" t="s">
        <v>33</v>
      </c>
      <c r="Q21" s="48">
        <v>146.45220458553791</v>
      </c>
      <c r="R21" s="52"/>
      <c r="S21" s="48" t="s">
        <v>34</v>
      </c>
      <c r="T21" s="49"/>
      <c r="U21" s="45" t="s">
        <v>33</v>
      </c>
      <c r="V21" s="45">
        <v>150.96767447719827</v>
      </c>
      <c r="W21" s="51"/>
      <c r="X21" s="45" t="s">
        <v>34</v>
      </c>
      <c r="Y21" s="46"/>
      <c r="Z21" s="44" t="s">
        <v>33</v>
      </c>
      <c r="AA21" s="45">
        <v>147.94940791131268</v>
      </c>
      <c r="AB21" s="51"/>
      <c r="AC21" s="45" t="s">
        <v>34</v>
      </c>
      <c r="AD21" s="46"/>
    </row>
    <row r="22" spans="1:30">
      <c r="A22" s="8"/>
      <c r="B22" s="9"/>
      <c r="C22" s="9"/>
      <c r="D22" s="10"/>
      <c r="E22" s="8"/>
      <c r="F22" s="9"/>
      <c r="G22" s="9"/>
      <c r="H22" s="9"/>
      <c r="I22" s="9"/>
      <c r="J22" s="10"/>
      <c r="K22" s="8"/>
      <c r="L22" s="9"/>
      <c r="M22" s="9"/>
      <c r="N22" s="9"/>
      <c r="O22" s="10"/>
      <c r="P22" s="8"/>
      <c r="Q22" s="9"/>
      <c r="R22" s="9"/>
      <c r="S22" s="9"/>
      <c r="T22" s="9"/>
      <c r="U22" s="9"/>
      <c r="V22" s="9"/>
      <c r="W22" s="9"/>
      <c r="X22" s="9"/>
      <c r="Y22" s="10"/>
      <c r="Z22" s="8"/>
      <c r="AA22" s="9"/>
      <c r="AB22" s="9"/>
      <c r="AC22" s="9"/>
      <c r="AD22" s="10"/>
    </row>
  </sheetData>
  <mergeCells count="12">
    <mergeCell ref="Z1:AD1"/>
    <mergeCell ref="M20:M21"/>
    <mergeCell ref="C20:C21"/>
    <mergeCell ref="H20:H21"/>
    <mergeCell ref="R20:R21"/>
    <mergeCell ref="W20:W21"/>
    <mergeCell ref="AB20:AB21"/>
    <mergeCell ref="A1:D1"/>
    <mergeCell ref="E1:J1"/>
    <mergeCell ref="K1:O1"/>
    <mergeCell ref="P1:T1"/>
    <mergeCell ref="U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Interior_Design</vt:lpstr>
      <vt:lpstr>Mass&amp;Geo_Center_of_Each_Confi</vt:lpstr>
    </vt:vector>
  </TitlesOfParts>
  <Company>ITU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</dc:creator>
  <cp:lastModifiedBy>itu</cp:lastModifiedBy>
  <dcterms:created xsi:type="dcterms:W3CDTF">2011-12-21T14:49:00Z</dcterms:created>
  <dcterms:modified xsi:type="dcterms:W3CDTF">2011-12-21T23:31:45Z</dcterms:modified>
</cp:coreProperties>
</file>