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9200" windowHeight="10545"/>
  </bookViews>
  <sheets>
    <sheet name="2-Dimensional Model" sheetId="1" r:id="rId1"/>
    <sheet name="Register_Worksheet" sheetId="2" r:id="rId2"/>
  </sheets>
  <calcPr calcId="145621"/>
</workbook>
</file>

<file path=xl/calcChain.xml><?xml version="1.0" encoding="utf-8"?>
<calcChain xmlns="http://schemas.openxmlformats.org/spreadsheetml/2006/main">
  <c r="H5" i="2" l="1"/>
  <c r="C14" i="2" l="1"/>
  <c r="D14" i="2" s="1"/>
  <c r="E14" i="2" s="1"/>
  <c r="C34" i="2" s="1"/>
  <c r="C10" i="2"/>
  <c r="D10" i="2" s="1"/>
  <c r="E10" i="2" s="1"/>
  <c r="C33" i="2" s="1"/>
  <c r="D17" i="1" l="1"/>
  <c r="C17" i="1"/>
  <c r="D18" i="1"/>
  <c r="C18" i="1"/>
  <c r="D19" i="1"/>
  <c r="C19" i="1"/>
  <c r="D20" i="1"/>
  <c r="C20" i="1"/>
  <c r="D21" i="1"/>
  <c r="C21" i="1"/>
  <c r="D22" i="1"/>
  <c r="C22" i="1"/>
  <c r="D23" i="1"/>
  <c r="C23" i="1"/>
  <c r="D24" i="1"/>
  <c r="C24" i="1"/>
  <c r="D25" i="1"/>
  <c r="C25" i="1"/>
  <c r="D26" i="1"/>
  <c r="C26" i="1"/>
  <c r="D27" i="1"/>
  <c r="C27" i="1"/>
  <c r="D28" i="1"/>
  <c r="C28" i="1"/>
  <c r="D29" i="1"/>
  <c r="C29" i="1"/>
  <c r="D30" i="1"/>
  <c r="C30" i="1"/>
  <c r="D31" i="1"/>
  <c r="C31" i="1"/>
  <c r="D32" i="1"/>
  <c r="C32" i="1"/>
  <c r="D33" i="1"/>
  <c r="C33" i="1"/>
  <c r="D34" i="1"/>
  <c r="C34" i="1"/>
  <c r="D35" i="1"/>
  <c r="C35" i="1"/>
  <c r="D36" i="1"/>
  <c r="C36" i="1"/>
  <c r="D37" i="1"/>
  <c r="C37" i="1"/>
  <c r="D38" i="1"/>
  <c r="C38" i="1"/>
  <c r="D39" i="1"/>
  <c r="C39" i="1"/>
  <c r="D40" i="1"/>
  <c r="C40" i="1"/>
  <c r="D41" i="1"/>
  <c r="C41" i="1"/>
  <c r="D42" i="1"/>
  <c r="C42" i="1"/>
  <c r="D43" i="1"/>
  <c r="C43" i="1"/>
  <c r="D44" i="1"/>
  <c r="C44" i="1"/>
  <c r="D45" i="1"/>
  <c r="C45" i="1"/>
  <c r="D46" i="1"/>
  <c r="C46" i="1"/>
  <c r="D47" i="1"/>
  <c r="C47" i="1"/>
  <c r="D48" i="1"/>
  <c r="C48" i="1"/>
  <c r="D49" i="1"/>
  <c r="C49" i="1"/>
  <c r="D50" i="1"/>
  <c r="C50" i="1"/>
  <c r="D51" i="1"/>
  <c r="C51" i="1"/>
  <c r="C16" i="1"/>
  <c r="D16" i="1"/>
  <c r="F17" i="1" l="1"/>
  <c r="E31" i="1"/>
  <c r="F29" i="1"/>
  <c r="F27" i="1"/>
  <c r="F48" i="1"/>
  <c r="E47" i="1"/>
  <c r="E16" i="1"/>
  <c r="F36" i="1"/>
  <c r="F32" i="1"/>
  <c r="F24" i="1"/>
  <c r="F20" i="1"/>
  <c r="F31" i="1"/>
  <c r="F51" i="1"/>
  <c r="E44" i="1"/>
  <c r="E28" i="1"/>
  <c r="E43" i="1"/>
  <c r="E39" i="1"/>
  <c r="E35" i="1"/>
  <c r="E27" i="1"/>
  <c r="E23" i="1"/>
  <c r="E19" i="1"/>
  <c r="E17" i="1"/>
  <c r="F43" i="1"/>
  <c r="E48" i="1"/>
  <c r="F39" i="1"/>
  <c r="F37" i="1"/>
  <c r="F35" i="1"/>
  <c r="E29" i="1"/>
  <c r="F23" i="1"/>
  <c r="F47" i="1"/>
  <c r="E45" i="1"/>
  <c r="E32" i="1"/>
  <c r="F21" i="1"/>
  <c r="F19" i="1"/>
  <c r="F44" i="1"/>
  <c r="E40" i="1"/>
  <c r="F16" i="1"/>
  <c r="E36" i="1"/>
  <c r="E20" i="1"/>
  <c r="E24" i="1"/>
  <c r="F28" i="1"/>
  <c r="F40" i="1"/>
  <c r="E51" i="1"/>
  <c r="E37" i="1"/>
  <c r="E21" i="1"/>
  <c r="F50" i="1"/>
  <c r="E50" i="1"/>
  <c r="E25" i="1"/>
  <c r="F25" i="1"/>
  <c r="E41" i="1"/>
  <c r="F41" i="1"/>
  <c r="F34" i="1"/>
  <c r="E34" i="1"/>
  <c r="F18" i="1"/>
  <c r="E18" i="1"/>
  <c r="F46" i="1"/>
  <c r="E46" i="1"/>
  <c r="F30" i="1"/>
  <c r="E30" i="1"/>
  <c r="F45" i="1"/>
  <c r="E49" i="1"/>
  <c r="F49" i="1"/>
  <c r="F42" i="1"/>
  <c r="E42" i="1"/>
  <c r="E33" i="1"/>
  <c r="F33" i="1"/>
  <c r="F26" i="1"/>
  <c r="E26" i="1"/>
  <c r="F38" i="1"/>
  <c r="E38" i="1"/>
  <c r="F22" i="1"/>
  <c r="E22" i="1"/>
  <c r="F12" i="1" l="1"/>
  <c r="E12" i="1"/>
  <c r="E11" i="1"/>
  <c r="F11" i="1"/>
  <c r="F13" i="1" l="1"/>
  <c r="E13" i="1"/>
  <c r="L26" i="1" l="1"/>
  <c r="Q26" i="1" s="1"/>
  <c r="U13" i="1"/>
  <c r="G24" i="1"/>
  <c r="U12" i="1"/>
  <c r="L41" i="1"/>
  <c r="Q41" i="1" s="1"/>
  <c r="K16" i="1"/>
  <c r="N16" i="1" s="1"/>
  <c r="G35" i="1"/>
  <c r="L30" i="1"/>
  <c r="Q30" i="1" s="1"/>
  <c r="L21" i="1"/>
  <c r="Q21" i="1" s="1"/>
  <c r="L28" i="1"/>
  <c r="Q28" i="1" s="1"/>
  <c r="L39" i="1"/>
  <c r="Q39" i="1" s="1"/>
  <c r="H35" i="1"/>
  <c r="K33" i="1"/>
  <c r="N33" i="1" s="1"/>
  <c r="K32" i="1"/>
  <c r="N32" i="1" s="1"/>
  <c r="G30" i="1"/>
  <c r="G32" i="1"/>
  <c r="K20" i="1"/>
  <c r="N20" i="1" s="1"/>
  <c r="G26" i="1"/>
  <c r="K17" i="1"/>
  <c r="N17" i="1" s="1"/>
  <c r="G43" i="1"/>
  <c r="G37" i="1"/>
  <c r="L20" i="1"/>
  <c r="Q20" i="1" s="1"/>
  <c r="H18" i="1"/>
  <c r="K42" i="1"/>
  <c r="N42" i="1" s="1"/>
  <c r="K31" i="1"/>
  <c r="N31" i="1" s="1"/>
  <c r="K27" i="1"/>
  <c r="N27" i="1" s="1"/>
  <c r="K47" i="1"/>
  <c r="N47" i="1" s="1"/>
  <c r="K40" i="1"/>
  <c r="N40" i="1" s="1"/>
  <c r="G23" i="1"/>
  <c r="G47" i="1"/>
  <c r="G22" i="1"/>
  <c r="G18" i="1"/>
  <c r="G29" i="1"/>
  <c r="G48" i="1"/>
  <c r="G28" i="1"/>
  <c r="K35" i="1"/>
  <c r="K51" i="1"/>
  <c r="K37" i="1"/>
  <c r="N37" i="1" s="1"/>
  <c r="K29" i="1"/>
  <c r="N29" i="1" s="1"/>
  <c r="G27" i="1"/>
  <c r="G31" i="1"/>
  <c r="G50" i="1"/>
  <c r="G45" i="1"/>
  <c r="G25" i="1"/>
  <c r="G44" i="1"/>
  <c r="G20" i="1"/>
  <c r="L33" i="1"/>
  <c r="Q33" i="1" s="1"/>
  <c r="K28" i="1"/>
  <c r="N28" i="1" s="1"/>
  <c r="K24" i="1"/>
  <c r="N24" i="1" s="1"/>
  <c r="K44" i="1"/>
  <c r="N44" i="1" s="1"/>
  <c r="K23" i="1"/>
  <c r="N23" i="1" s="1"/>
  <c r="K45" i="1"/>
  <c r="N45" i="1" s="1"/>
  <c r="G51" i="1"/>
  <c r="G46" i="1"/>
  <c r="G34" i="1"/>
  <c r="G41" i="1"/>
  <c r="G21" i="1"/>
  <c r="G36" i="1"/>
  <c r="G16" i="1"/>
  <c r="L35" i="1"/>
  <c r="Q35" i="1" s="1"/>
  <c r="H21" i="1"/>
  <c r="L25" i="1"/>
  <c r="Q25" i="1" s="1"/>
  <c r="H44" i="1"/>
  <c r="L19" i="1"/>
  <c r="Q19" i="1" s="1"/>
  <c r="H19" i="1"/>
  <c r="H17" i="1"/>
  <c r="L48" i="1"/>
  <c r="Q48" i="1" s="1"/>
  <c r="L44" i="1"/>
  <c r="Q44" i="1" s="1"/>
  <c r="L47" i="1"/>
  <c r="Q47" i="1" s="1"/>
  <c r="H34" i="1"/>
  <c r="L17" i="1"/>
  <c r="Q17" i="1" s="1"/>
  <c r="L36" i="1"/>
  <c r="Q36" i="1" s="1"/>
  <c r="L32" i="1"/>
  <c r="Q32" i="1" s="1"/>
  <c r="H16" i="1"/>
  <c r="H39" i="1"/>
  <c r="L31" i="1"/>
  <c r="Q31" i="1" s="1"/>
  <c r="H46" i="1"/>
  <c r="H49" i="1"/>
  <c r="L40" i="1"/>
  <c r="Q40" i="1" s="1"/>
  <c r="H40" i="1"/>
  <c r="H20" i="1"/>
  <c r="L51" i="1"/>
  <c r="Q51" i="1" s="1"/>
  <c r="H31" i="1"/>
  <c r="H43" i="1"/>
  <c r="H38" i="1"/>
  <c r="H37" i="1"/>
  <c r="L18" i="1"/>
  <c r="Q18" i="1" s="1"/>
  <c r="L34" i="1"/>
  <c r="Q34" i="1" s="1"/>
  <c r="K48" i="1"/>
  <c r="N48" i="1" s="1"/>
  <c r="K36" i="1"/>
  <c r="N36" i="1" s="1"/>
  <c r="K21" i="1"/>
  <c r="K43" i="1"/>
  <c r="N43" i="1" s="1"/>
  <c r="K39" i="1"/>
  <c r="K19" i="1"/>
  <c r="G39" i="1"/>
  <c r="G19" i="1"/>
  <c r="G38" i="1"/>
  <c r="G42" i="1"/>
  <c r="G49" i="1"/>
  <c r="G33" i="1"/>
  <c r="G17" i="1"/>
  <c r="G40" i="1"/>
  <c r="L22" i="1"/>
  <c r="Q22" i="1" s="1"/>
  <c r="L29" i="1"/>
  <c r="Q29" i="1" s="1"/>
  <c r="L24" i="1"/>
  <c r="Q24" i="1" s="1"/>
  <c r="L16" i="1"/>
  <c r="Q16" i="1" s="1"/>
  <c r="H32" i="1"/>
  <c r="L27" i="1"/>
  <c r="Q27" i="1" s="1"/>
  <c r="H23" i="1"/>
  <c r="H51" i="1"/>
  <c r="H50" i="1"/>
  <c r="H30" i="1"/>
  <c r="H33" i="1"/>
  <c r="L45" i="1"/>
  <c r="Q45" i="1" s="1"/>
  <c r="L38" i="1"/>
  <c r="Q38" i="1" s="1"/>
  <c r="L46" i="1"/>
  <c r="Q46" i="1" s="1"/>
  <c r="L37" i="1"/>
  <c r="Q37" i="1" s="1"/>
  <c r="H28" i="1"/>
  <c r="H24" i="1"/>
  <c r="H36" i="1"/>
  <c r="H48" i="1"/>
  <c r="L43" i="1"/>
  <c r="Q43" i="1" s="1"/>
  <c r="H47" i="1"/>
  <c r="L23" i="1"/>
  <c r="Q23" i="1" s="1"/>
  <c r="H27" i="1"/>
  <c r="H42" i="1"/>
  <c r="H26" i="1"/>
  <c r="H45" i="1"/>
  <c r="H29" i="1"/>
  <c r="L50" i="1"/>
  <c r="Q50" i="1" s="1"/>
  <c r="H22" i="1"/>
  <c r="H41" i="1"/>
  <c r="H25" i="1"/>
  <c r="L42" i="1"/>
  <c r="Q42" i="1" s="1"/>
  <c r="L49" i="1"/>
  <c r="Q49" i="1" s="1"/>
  <c r="K49" i="1"/>
  <c r="K46" i="1"/>
  <c r="K50" i="1"/>
  <c r="K41" i="1"/>
  <c r="K26" i="1"/>
  <c r="K30" i="1"/>
  <c r="N30" i="1" s="1"/>
  <c r="K25" i="1"/>
  <c r="K22" i="1"/>
  <c r="K18" i="1"/>
  <c r="K38" i="1"/>
  <c r="K34" i="1"/>
  <c r="P21" i="1" l="1"/>
  <c r="O20" i="1"/>
  <c r="N21" i="1"/>
  <c r="O35" i="1"/>
  <c r="P28" i="1"/>
  <c r="O28" i="1"/>
  <c r="O39" i="1"/>
  <c r="P33" i="1"/>
  <c r="O33" i="1"/>
  <c r="O47" i="1"/>
  <c r="O19" i="1"/>
  <c r="O51" i="1"/>
  <c r="O16" i="1"/>
  <c r="P45" i="1"/>
  <c r="P17" i="1"/>
  <c r="N19" i="1"/>
  <c r="P35" i="1"/>
  <c r="O42" i="1"/>
  <c r="P20" i="1"/>
  <c r="P16" i="1"/>
  <c r="O45" i="1"/>
  <c r="P44" i="1"/>
  <c r="N35" i="1"/>
  <c r="P51" i="1"/>
  <c r="P48" i="1"/>
  <c r="O34" i="1"/>
  <c r="N51" i="1"/>
  <c r="O44" i="1"/>
  <c r="O32" i="1"/>
  <c r="P47" i="1"/>
  <c r="P19" i="1"/>
  <c r="O40" i="1"/>
  <c r="P32" i="1"/>
  <c r="P22" i="1"/>
  <c r="Q5" i="1"/>
  <c r="O21" i="1"/>
  <c r="P31" i="1"/>
  <c r="P27" i="1"/>
  <c r="O17" i="1"/>
  <c r="O43" i="1"/>
  <c r="P36" i="1"/>
  <c r="P40" i="1"/>
  <c r="O31" i="1"/>
  <c r="O27" i="1"/>
  <c r="O36" i="1"/>
  <c r="O48" i="1"/>
  <c r="P37" i="1"/>
  <c r="P24" i="1"/>
  <c r="P39" i="1"/>
  <c r="U5" i="1"/>
  <c r="U6" i="1"/>
  <c r="O23" i="1"/>
  <c r="N39" i="1"/>
  <c r="P29" i="1"/>
  <c r="O37" i="1"/>
  <c r="O29" i="1"/>
  <c r="P23" i="1"/>
  <c r="O24" i="1"/>
  <c r="P46" i="1"/>
  <c r="P30" i="1"/>
  <c r="P42" i="1"/>
  <c r="P43" i="1"/>
  <c r="O38" i="1"/>
  <c r="N38" i="1"/>
  <c r="P38" i="1"/>
  <c r="O30" i="1"/>
  <c r="N18" i="1"/>
  <c r="O18" i="1"/>
  <c r="P18" i="1"/>
  <c r="P26" i="1"/>
  <c r="N26" i="1"/>
  <c r="O26" i="1"/>
  <c r="O49" i="1"/>
  <c r="P49" i="1"/>
  <c r="N49" i="1"/>
  <c r="O22" i="1"/>
  <c r="N22" i="1"/>
  <c r="P41" i="1"/>
  <c r="N41" i="1"/>
  <c r="O41" i="1"/>
  <c r="N46" i="1"/>
  <c r="O46" i="1"/>
  <c r="P34" i="1"/>
  <c r="N34" i="1"/>
  <c r="P25" i="1"/>
  <c r="O25" i="1"/>
  <c r="N25" i="1"/>
  <c r="P50" i="1"/>
  <c r="N50" i="1"/>
  <c r="O50" i="1"/>
  <c r="P4" i="1" l="1"/>
  <c r="M3" i="1" s="1"/>
  <c r="P5" i="1"/>
  <c r="P8" i="1" s="1"/>
  <c r="Q4" i="1"/>
  <c r="Q9" i="1" s="1"/>
  <c r="P10" i="1" l="1"/>
  <c r="M4" i="1"/>
  <c r="M8" i="1" s="1"/>
  <c r="O5" i="1" s="1"/>
  <c r="Q7" i="1"/>
  <c r="M7" i="1" l="1"/>
  <c r="O4" i="1" s="1"/>
  <c r="O9" i="1"/>
  <c r="O10" i="1"/>
  <c r="M9" i="1" l="1"/>
  <c r="O7" i="1"/>
  <c r="O8" i="1"/>
  <c r="P13" i="1"/>
  <c r="T6" i="1" s="1"/>
  <c r="P12" i="1" l="1"/>
  <c r="T5" i="1" s="1"/>
  <c r="T8" i="1" s="1"/>
  <c r="S13" i="1" l="1"/>
  <c r="C26" i="2" s="1"/>
  <c r="D26" i="2" s="1"/>
  <c r="E26" i="2" s="1"/>
  <c r="C37" i="2" s="1"/>
  <c r="T12" i="1"/>
  <c r="C22" i="2" s="1"/>
  <c r="D22" i="2" s="1"/>
  <c r="E22" i="2" s="1"/>
  <c r="C36" i="2" s="1"/>
  <c r="S12" i="1"/>
  <c r="T13" i="1"/>
  <c r="T22" i="1" l="1"/>
  <c r="T38" i="1"/>
  <c r="T26" i="1"/>
  <c r="T33" i="1"/>
  <c r="T42" i="1"/>
  <c r="T49" i="1"/>
  <c r="T45" i="1"/>
  <c r="T30" i="1"/>
  <c r="T46" i="1"/>
  <c r="T18" i="1"/>
  <c r="T34" i="1"/>
  <c r="T41" i="1"/>
  <c r="T25" i="1"/>
  <c r="T50" i="1"/>
  <c r="T40" i="1"/>
  <c r="T28" i="1"/>
  <c r="T44" i="1"/>
  <c r="T19" i="1"/>
  <c r="T21" i="1"/>
  <c r="T47" i="1"/>
  <c r="T23" i="1"/>
  <c r="T35" i="1"/>
  <c r="T37" i="1"/>
  <c r="T39" i="1"/>
  <c r="T43" i="1"/>
  <c r="T51" i="1"/>
  <c r="T31" i="1"/>
  <c r="T20" i="1"/>
  <c r="T24" i="1"/>
  <c r="T32" i="1"/>
  <c r="T36" i="1"/>
  <c r="T48" i="1"/>
  <c r="T27" i="1"/>
  <c r="T29" i="1"/>
  <c r="T17" i="1"/>
  <c r="S22" i="1"/>
  <c r="S38" i="1"/>
  <c r="S26" i="1"/>
  <c r="S33" i="1"/>
  <c r="S42" i="1"/>
  <c r="S49" i="1"/>
  <c r="S30" i="1"/>
  <c r="S46" i="1"/>
  <c r="S18" i="1"/>
  <c r="S34" i="1"/>
  <c r="S41" i="1"/>
  <c r="S25" i="1"/>
  <c r="S50" i="1"/>
  <c r="S21" i="1"/>
  <c r="S37" i="1"/>
  <c r="S51" i="1"/>
  <c r="S24" i="1"/>
  <c r="S20" i="1"/>
  <c r="S36" i="1"/>
  <c r="S40" i="1"/>
  <c r="S32" i="1"/>
  <c r="S45" i="1"/>
  <c r="S29" i="1"/>
  <c r="S48" i="1"/>
  <c r="S17" i="1"/>
  <c r="S19" i="1"/>
  <c r="S23" i="1"/>
  <c r="S27" i="1"/>
  <c r="S35" i="1"/>
  <c r="S39" i="1"/>
  <c r="S43" i="1"/>
  <c r="S28" i="1"/>
  <c r="S44" i="1"/>
  <c r="S47" i="1"/>
  <c r="S31" i="1"/>
  <c r="C30" i="2"/>
  <c r="D30" i="2" s="1"/>
  <c r="E30" i="2" s="1"/>
  <c r="C38" i="2" s="1"/>
  <c r="T16" i="1"/>
  <c r="C18" i="2"/>
  <c r="D18" i="2" s="1"/>
  <c r="E18" i="2" s="1"/>
  <c r="C35" i="2" s="1"/>
  <c r="S16" i="1"/>
  <c r="Y10" i="1" l="1"/>
  <c r="Y9" i="1"/>
  <c r="Z9" i="1"/>
  <c r="Z10" i="1"/>
  <c r="Y12" i="1" l="1"/>
  <c r="Y11" i="1"/>
  <c r="Z11" i="1"/>
  <c r="Z12" i="1"/>
  <c r="Z17" i="1" l="1"/>
  <c r="Z21" i="1"/>
  <c r="Z25" i="1"/>
  <c r="Z29" i="1"/>
  <c r="Z33" i="1"/>
  <c r="Z37" i="1"/>
  <c r="Z41" i="1"/>
  <c r="Z45" i="1"/>
  <c r="Z49" i="1"/>
  <c r="Z19" i="1"/>
  <c r="Z24" i="1"/>
  <c r="Z30" i="1"/>
  <c r="Z35" i="1"/>
  <c r="Z40" i="1"/>
  <c r="Z46" i="1"/>
  <c r="Z51" i="1"/>
  <c r="Z20" i="1"/>
  <c r="Z26" i="1"/>
  <c r="Z31" i="1"/>
  <c r="Z36" i="1"/>
  <c r="Z42" i="1"/>
  <c r="Z47" i="1"/>
  <c r="Z22" i="1"/>
  <c r="Z27" i="1"/>
  <c r="Z38" i="1"/>
  <c r="Z43" i="1"/>
  <c r="Z28" i="1"/>
  <c r="Z39" i="1"/>
  <c r="Z50" i="1"/>
  <c r="Z16" i="1"/>
  <c r="Z32" i="1"/>
  <c r="Z48" i="1"/>
  <c r="Z18" i="1"/>
  <c r="Z23" i="1"/>
  <c r="Z34" i="1"/>
  <c r="Z44" i="1"/>
  <c r="Y20" i="1"/>
  <c r="Y24" i="1"/>
  <c r="Y28" i="1"/>
  <c r="Y32" i="1"/>
  <c r="Y36" i="1"/>
  <c r="Y17" i="1"/>
  <c r="Y22" i="1"/>
  <c r="Y27" i="1"/>
  <c r="Y33" i="1"/>
  <c r="Y38" i="1"/>
  <c r="Y42" i="1"/>
  <c r="Y46" i="1"/>
  <c r="Y50" i="1"/>
  <c r="Y19" i="1"/>
  <c r="Y26" i="1"/>
  <c r="Y34" i="1"/>
  <c r="Y40" i="1"/>
  <c r="Y45" i="1"/>
  <c r="Y51" i="1"/>
  <c r="Y21" i="1"/>
  <c r="Y29" i="1"/>
  <c r="Y35" i="1"/>
  <c r="Y41" i="1"/>
  <c r="Y47" i="1"/>
  <c r="Y16" i="1"/>
  <c r="Y48" i="1"/>
  <c r="Y39" i="1"/>
  <c r="Y49" i="1"/>
  <c r="Y23" i="1"/>
  <c r="Y30" i="1"/>
  <c r="Y37" i="1"/>
  <c r="Y43" i="1"/>
  <c r="Y18" i="1"/>
  <c r="Y25" i="1"/>
  <c r="Y31" i="1"/>
  <c r="Y44" i="1"/>
</calcChain>
</file>

<file path=xl/comments1.xml><?xml version="1.0" encoding="utf-8"?>
<comments xmlns="http://schemas.openxmlformats.org/spreadsheetml/2006/main">
  <authors>
    <author>Looney, Mark</author>
  </authors>
  <commentList>
    <comment ref="C10" authorId="0">
      <text>
        <r>
          <rPr>
            <b/>
            <sz val="9"/>
            <color indexed="81"/>
            <rFont val="Tahoma"/>
            <charset val="1"/>
          </rPr>
          <t>Looney, Mark:</t>
        </r>
        <r>
          <rPr>
            <sz val="9"/>
            <color indexed="81"/>
            <rFont val="Tahoma"/>
            <charset val="1"/>
          </rPr>
          <t xml:space="preserve">
Hx factor, located in cell C5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Looney, Mark:</t>
        </r>
        <r>
          <rPr>
            <sz val="9"/>
            <color indexed="81"/>
            <rFont val="Tahoma"/>
            <charset val="1"/>
          </rPr>
          <t xml:space="preserve">
Hx factor, divided by 0.0001 gauss, rounded to the nearest integer</t>
        </r>
      </text>
    </comment>
    <comment ref="E10" authorId="0">
      <text>
        <r>
          <rPr>
            <b/>
            <sz val="9"/>
            <color indexed="81"/>
            <rFont val="Tahoma"/>
            <charset val="1"/>
          </rPr>
          <t>Looney, Mark:</t>
        </r>
        <r>
          <rPr>
            <sz val="9"/>
            <color indexed="81"/>
            <rFont val="Tahoma"/>
            <charset val="1"/>
          </rPr>
          <t xml:space="preserve">
convert to two's complement, 16-bit number</t>
        </r>
      </text>
    </comment>
    <comment ref="E14" authorId="0">
      <text>
        <r>
          <rPr>
            <b/>
            <sz val="9"/>
            <color indexed="81"/>
            <rFont val="Tahoma"/>
            <charset val="1"/>
          </rPr>
          <t>Looney, Mark:</t>
        </r>
        <r>
          <rPr>
            <sz val="9"/>
            <color indexed="81"/>
            <rFont val="Tahoma"/>
            <charset val="1"/>
          </rPr>
          <t xml:space="preserve">
convert to two's complement, 16-bit number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Looney, Mark:</t>
        </r>
        <r>
          <rPr>
            <sz val="9"/>
            <color indexed="81"/>
            <rFont val="Tahoma"/>
            <charset val="1"/>
          </rPr>
          <t xml:space="preserve">
correction factor (Cell A5) - 1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Looney, Mark:</t>
        </r>
        <r>
          <rPr>
            <sz val="9"/>
            <color indexed="81"/>
            <rFont val="Tahoma"/>
            <charset val="1"/>
          </rPr>
          <t xml:space="preserve">
Apply scale factor, round to nearest integer</t>
        </r>
      </text>
    </comment>
    <comment ref="E18" authorId="0">
      <text>
        <r>
          <rPr>
            <b/>
            <sz val="9"/>
            <color indexed="81"/>
            <rFont val="Tahoma"/>
            <charset val="1"/>
          </rPr>
          <t>Looney, Mark:</t>
        </r>
        <r>
          <rPr>
            <sz val="9"/>
            <color indexed="81"/>
            <rFont val="Tahoma"/>
            <charset val="1"/>
          </rPr>
          <t xml:space="preserve">
convert to two's complement, 16-bit number</t>
        </r>
      </text>
    </comment>
    <comment ref="D22" authorId="0">
      <text>
        <r>
          <rPr>
            <b/>
            <sz val="9"/>
            <color indexed="81"/>
            <rFont val="Tahoma"/>
            <charset val="1"/>
          </rPr>
          <t>Looney, Mark:</t>
        </r>
        <r>
          <rPr>
            <sz val="9"/>
            <color indexed="81"/>
            <rFont val="Tahoma"/>
            <charset val="1"/>
          </rPr>
          <t xml:space="preserve">
Apply scale factor, round to nearest integer</t>
        </r>
      </text>
    </comment>
    <comment ref="E22" authorId="0">
      <text>
        <r>
          <rPr>
            <b/>
            <sz val="9"/>
            <color indexed="81"/>
            <rFont val="Tahoma"/>
            <charset val="1"/>
          </rPr>
          <t>Looney, Mark:</t>
        </r>
        <r>
          <rPr>
            <sz val="9"/>
            <color indexed="81"/>
            <rFont val="Tahoma"/>
            <charset val="1"/>
          </rPr>
          <t xml:space="preserve">
convert to two's complement, 16-bit number</t>
        </r>
      </text>
    </comment>
    <comment ref="D26" authorId="0">
      <text>
        <r>
          <rPr>
            <b/>
            <sz val="9"/>
            <color indexed="81"/>
            <rFont val="Tahoma"/>
            <charset val="1"/>
          </rPr>
          <t>Looney, Mark:</t>
        </r>
        <r>
          <rPr>
            <sz val="9"/>
            <color indexed="81"/>
            <rFont val="Tahoma"/>
            <charset val="1"/>
          </rPr>
          <t xml:space="preserve">
Apply scale factor, round to nearest integer</t>
        </r>
      </text>
    </comment>
    <comment ref="E26" authorId="0">
      <text>
        <r>
          <rPr>
            <b/>
            <sz val="9"/>
            <color indexed="81"/>
            <rFont val="Tahoma"/>
            <charset val="1"/>
          </rPr>
          <t>Looney, Mark:</t>
        </r>
        <r>
          <rPr>
            <sz val="9"/>
            <color indexed="81"/>
            <rFont val="Tahoma"/>
            <charset val="1"/>
          </rPr>
          <t xml:space="preserve">
convert to two's complement, 16-bit number</t>
        </r>
      </text>
    </comment>
    <comment ref="D30" authorId="0">
      <text>
        <r>
          <rPr>
            <b/>
            <sz val="9"/>
            <color indexed="81"/>
            <rFont val="Tahoma"/>
            <charset val="1"/>
          </rPr>
          <t>Looney, Mark:</t>
        </r>
        <r>
          <rPr>
            <sz val="9"/>
            <color indexed="81"/>
            <rFont val="Tahoma"/>
            <charset val="1"/>
          </rPr>
          <t xml:space="preserve">
Apply scale factor, round to nearest integer</t>
        </r>
      </text>
    </comment>
    <comment ref="E30" authorId="0">
      <text>
        <r>
          <rPr>
            <b/>
            <sz val="9"/>
            <color indexed="81"/>
            <rFont val="Tahoma"/>
            <charset val="1"/>
          </rPr>
          <t>Looney, Mark:</t>
        </r>
        <r>
          <rPr>
            <sz val="9"/>
            <color indexed="81"/>
            <rFont val="Tahoma"/>
            <charset val="1"/>
          </rPr>
          <t xml:space="preserve">
convert to two's complement, 16-bit number</t>
        </r>
      </text>
    </comment>
  </commentList>
</comments>
</file>

<file path=xl/sharedStrings.xml><?xml version="1.0" encoding="utf-8"?>
<sst xmlns="http://schemas.openxmlformats.org/spreadsheetml/2006/main" count="114" uniqueCount="73">
  <si>
    <t>Y</t>
  </si>
  <si>
    <t>X</t>
  </si>
  <si>
    <t>Offset</t>
  </si>
  <si>
    <t>Average</t>
  </si>
  <si>
    <t>max</t>
  </si>
  <si>
    <t>min</t>
  </si>
  <si>
    <t>Scale</t>
  </si>
  <si>
    <t>B11</t>
  </si>
  <si>
    <t>B12</t>
  </si>
  <si>
    <t>B21</t>
  </si>
  <si>
    <t>B22</t>
  </si>
  <si>
    <t>B=[x,y]^T[x,y]</t>
  </si>
  <si>
    <t>Sum (B)</t>
  </si>
  <si>
    <t>tr(B)</t>
  </si>
  <si>
    <t>det(B)</t>
  </si>
  <si>
    <t>C(x)</t>
  </si>
  <si>
    <t>x^2 - tr(B)x + det(B) = 0</t>
  </si>
  <si>
    <t>Corrected</t>
  </si>
  <si>
    <t>C(x) = (x-x1)(x-x2)</t>
  </si>
  <si>
    <t>Angle</t>
  </si>
  <si>
    <t>Ellipse</t>
  </si>
  <si>
    <t>Soft Iron - 2x2 matrice</t>
  </si>
  <si>
    <t>Hard Iron</t>
  </si>
  <si>
    <t>Rewritten</t>
  </si>
  <si>
    <t>Magnetometer Test Data Generator &amp; Compensation Calculator</t>
  </si>
  <si>
    <t>USER INPUTS</t>
  </si>
  <si>
    <t>COMPENSATION RESULTS</t>
  </si>
  <si>
    <t>LEGEND</t>
  </si>
  <si>
    <t>CHARACTERISTIC EQUATION</t>
  </si>
  <si>
    <t>Eigen Values</t>
  </si>
  <si>
    <t>Eigen Vectors</t>
  </si>
  <si>
    <t>Offsets Removed</t>
  </si>
  <si>
    <t>INTERMEDIATE RESULTS</t>
  </si>
  <si>
    <t>STIPULATIONS</t>
  </si>
  <si>
    <t>Ellipse Rotated via DCM</t>
  </si>
  <si>
    <t>Smoothed raw data for display only</t>
  </si>
  <si>
    <t>Smoothed results for display only</t>
  </si>
  <si>
    <t>Compensation Matrix</t>
  </si>
  <si>
    <t>tentative</t>
  </si>
  <si>
    <t>Phases</t>
  </si>
  <si>
    <t>* -pi/2  &gt;  Phase  &lt;  pi/2</t>
  </si>
  <si>
    <t>Phase*</t>
  </si>
  <si>
    <t>Primary Axis Magn</t>
  </si>
  <si>
    <t>2ndary Axis Magn</t>
  </si>
  <si>
    <t>Amplitude**</t>
  </si>
  <si>
    <t>Noise**</t>
  </si>
  <si>
    <t>** Calculations corrupted when amplitudes equal or high noise</t>
  </si>
  <si>
    <t>Final</t>
  </si>
  <si>
    <t>S11 = 1 + SOFT_IRON_S11</t>
  </si>
  <si>
    <t xml:space="preserve">SOFT_IRON_S11 = </t>
  </si>
  <si>
    <t>(decimal)</t>
  </si>
  <si>
    <t>codes</t>
  </si>
  <si>
    <t>Hex code</t>
  </si>
  <si>
    <t>S12 = SOFT_IRON_S12</t>
  </si>
  <si>
    <t>SOFT_IRON_S12 =</t>
  </si>
  <si>
    <t>SOFT_IRON_S21 =</t>
  </si>
  <si>
    <t>S21 = SOFT_IRON_S21</t>
  </si>
  <si>
    <t>S22 = 1+ SOFT_IRON_S22</t>
  </si>
  <si>
    <t>SOFT_IRON_S22 =</t>
  </si>
  <si>
    <t xml:space="preserve">SOFT_IRON_S12 = </t>
  </si>
  <si>
    <t xml:space="preserve">SOFT_IRON_S21 = </t>
  </si>
  <si>
    <t xml:space="preserve">SOFT_IRON_S22 = </t>
  </si>
  <si>
    <t>Hx = HARD_IRON_X</t>
  </si>
  <si>
    <t xml:space="preserve">HARD_IRON_X = </t>
  </si>
  <si>
    <t>Hy = HARD_IRON_Y</t>
  </si>
  <si>
    <t xml:space="preserve">HARD_IRON_Y = </t>
  </si>
  <si>
    <t>HARD_IRON_X =</t>
  </si>
  <si>
    <t>HARD_IRON_Y =</t>
  </si>
  <si>
    <t>Hard Iron Correction Resolution</t>
  </si>
  <si>
    <t>mGauss/bit</t>
  </si>
  <si>
    <t>Soft Iron Correction Resolution</t>
  </si>
  <si>
    <t>Unit/bit</t>
  </si>
  <si>
    <t>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</si>
</sst>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0.0000"/>
    <numFmt numFmtId="166" formatCode="0.00000"/>
    <numFmt numFmtId="167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165" fontId="1" fillId="2" borderId="0" xfId="1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2" xfId="0" applyFill="1" applyBorder="1"/>
    <xf numFmtId="165" fontId="0" fillId="2" borderId="1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0" fillId="2" borderId="7" xfId="0" applyFill="1" applyBorder="1"/>
    <xf numFmtId="165" fontId="0" fillId="2" borderId="8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6" fontId="0" fillId="2" borderId="3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5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7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4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6" xfId="0" applyFill="1" applyBorder="1" applyAlignment="1">
      <alignment horizontal="right"/>
    </xf>
    <xf numFmtId="165" fontId="0" fillId="5" borderId="3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left"/>
    </xf>
    <xf numFmtId="0" fontId="3" fillId="2" borderId="0" xfId="0" applyFont="1" applyFill="1"/>
    <xf numFmtId="165" fontId="1" fillId="2" borderId="1" xfId="1" applyNumberFormat="1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166" fontId="0" fillId="2" borderId="9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5" borderId="9" xfId="0" applyFill="1" applyBorder="1" applyAlignment="1">
      <alignment horizontal="right"/>
    </xf>
    <xf numFmtId="165" fontId="1" fillId="2" borderId="8" xfId="1" applyNumberFormat="1" applyFont="1" applyFill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0" fontId="4" fillId="2" borderId="0" xfId="0" applyFont="1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5" fontId="0" fillId="3" borderId="19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9" xfId="0" applyNumberFormat="1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167" fontId="0" fillId="2" borderId="13" xfId="0" applyNumberFormat="1" applyFill="1" applyBorder="1" applyAlignment="1">
      <alignment horizontal="center"/>
    </xf>
    <xf numFmtId="167" fontId="0" fillId="2" borderId="10" xfId="0" applyNumberFormat="1" applyFill="1" applyBorder="1" applyAlignment="1">
      <alignment horizontal="center"/>
    </xf>
    <xf numFmtId="167" fontId="0" fillId="2" borderId="9" xfId="0" applyNumberFormat="1" applyFill="1" applyBorder="1" applyAlignment="1">
      <alignment horizontal="center"/>
    </xf>
    <xf numFmtId="167" fontId="0" fillId="2" borderId="3" xfId="0" applyNumberFormat="1" applyFill="1" applyBorder="1" applyAlignment="1">
      <alignment horizontal="center"/>
    </xf>
    <xf numFmtId="15" fontId="0" fillId="2" borderId="0" xfId="0" applyNumberFormat="1" applyFill="1"/>
    <xf numFmtId="2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5" borderId="6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7" xfId="0" applyFill="1" applyBorder="1" applyAlignment="1">
      <alignment horizontal="right"/>
    </xf>
    <xf numFmtId="0" fontId="0" fillId="2" borderId="33" xfId="0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Border="1" applyAlignment="1">
      <alignment horizontal="center"/>
    </xf>
    <xf numFmtId="0" fontId="0" fillId="2" borderId="21" xfId="0" applyFill="1" applyBorder="1" applyAlignment="1">
      <alignment horizontal="center" wrapText="1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Sweep</a:t>
            </a:r>
            <a:r>
              <a:rPr lang="en-US" sz="1400" b="1" baseline="0"/>
              <a:t> of X/Y Magnetometers in a Plane</a:t>
            </a:r>
            <a:endParaRPr lang="en-US" sz="1400" b="1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noFill/>
            </a:ln>
          </c:spPr>
          <c:marker>
            <c:symbol val="plus"/>
            <c:size val="7"/>
            <c:spPr>
              <a:ln w="25400"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0.36398104834323058"/>
                  <c:y val="0.16966256811259589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FF0000"/>
                        </a:solidFill>
                      </a:defRPr>
                    </a:pPr>
                    <a:r>
                      <a:rPr lang="en-US">
                        <a:solidFill>
                          <a:srgbClr val="FF0000"/>
                        </a:solidFill>
                      </a:rPr>
                      <a:t>UNCOMPENSATED</a:t>
                    </a:r>
                  </a:p>
                  <a:p>
                    <a:pPr>
                      <a:defRPr>
                        <a:solidFill>
                          <a:srgbClr val="FF0000"/>
                        </a:solidFill>
                      </a:defRPr>
                    </a:pPr>
                    <a:r>
                      <a:rPr lang="en-US">
                        <a:solidFill>
                          <a:srgbClr val="FF0000"/>
                        </a:solidFill>
                      </a:rPr>
                      <a:t>(with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simulated errors)</a:t>
                    </a:r>
                    <a:endParaRPr lang="en-US"/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'2-Dimensional Model'!$E$16:$E$52</c:f>
              <c:numCache>
                <c:formatCode>0.0000</c:formatCode>
                <c:ptCount val="37"/>
                <c:pt idx="0">
                  <c:v>0.39883159610832963</c:v>
                </c:pt>
                <c:pt idx="1">
                  <c:v>0.39811238122031495</c:v>
                </c:pt>
                <c:pt idx="2">
                  <c:v>0.38147380822803556</c:v>
                </c:pt>
                <c:pt idx="3">
                  <c:v>0.35285552394795711</c:v>
                </c:pt>
                <c:pt idx="4">
                  <c:v>0.31675956751904633</c:v>
                </c:pt>
                <c:pt idx="5">
                  <c:v>0.2688703407727453</c:v>
                </c:pt>
                <c:pt idx="6">
                  <c:v>0.21178348457477231</c:v>
                </c:pt>
                <c:pt idx="7">
                  <c:v>0.14312456461863735</c:v>
                </c:pt>
                <c:pt idx="8">
                  <c:v>8.3929975210014537E-2</c:v>
                </c:pt>
                <c:pt idx="9">
                  <c:v>1.067947997742788E-2</c:v>
                </c:pt>
                <c:pt idx="10">
                  <c:v>-5.6149884914390408E-2</c:v>
                </c:pt>
                <c:pt idx="11">
                  <c:v>-0.12602900588325186</c:v>
                </c:pt>
                <c:pt idx="12">
                  <c:v>-0.19154331498572877</c:v>
                </c:pt>
                <c:pt idx="13">
                  <c:v>-0.24553387526952336</c:v>
                </c:pt>
                <c:pt idx="14">
                  <c:v>-0.29670610916753665</c:v>
                </c:pt>
                <c:pt idx="15">
                  <c:v>-0.3395116777200019</c:v>
                </c:pt>
                <c:pt idx="16">
                  <c:v>-0.36861666930918219</c:v>
                </c:pt>
                <c:pt idx="17">
                  <c:v>-0.39101980762400607</c:v>
                </c:pt>
                <c:pt idx="18">
                  <c:v>-0.40122548729285329</c:v>
                </c:pt>
                <c:pt idx="19">
                  <c:v>-0.3998201094408948</c:v>
                </c:pt>
                <c:pt idx="20">
                  <c:v>-0.377650450099212</c:v>
                </c:pt>
                <c:pt idx="21">
                  <c:v>-0.349682803132225</c:v>
                </c:pt>
                <c:pt idx="22">
                  <c:v>-0.30807413828373059</c:v>
                </c:pt>
                <c:pt idx="23">
                  <c:v>-0.26000098221940471</c:v>
                </c:pt>
                <c:pt idx="24">
                  <c:v>-0.20537900505896328</c:v>
                </c:pt>
                <c:pt idx="25">
                  <c:v>-0.14698605856847077</c:v>
                </c:pt>
                <c:pt idx="26">
                  <c:v>-7.6413132395812502E-2</c:v>
                </c:pt>
                <c:pt idx="27">
                  <c:v>-8.9898271353363764E-3</c:v>
                </c:pt>
                <c:pt idx="28">
                  <c:v>5.9785224617159585E-2</c:v>
                </c:pt>
                <c:pt idx="29">
                  <c:v>0.12902810720301838</c:v>
                </c:pt>
                <c:pt idx="30">
                  <c:v>0.19768976660468346</c:v>
                </c:pt>
                <c:pt idx="31">
                  <c:v>0.2545818650890056</c:v>
                </c:pt>
                <c:pt idx="32">
                  <c:v>0.30353668134671308</c:v>
                </c:pt>
                <c:pt idx="33">
                  <c:v>0.3405831572866394</c:v>
                </c:pt>
                <c:pt idx="34">
                  <c:v>0.3702301161678177</c:v>
                </c:pt>
                <c:pt idx="35">
                  <c:v>0.38957492304028629</c:v>
                </c:pt>
              </c:numCache>
            </c:numRef>
          </c:xVal>
          <c:yVal>
            <c:numRef>
              <c:f>'2-Dimensional Model'!$F$16:$F$52</c:f>
              <c:numCache>
                <c:formatCode>0.0000</c:formatCode>
                <c:ptCount val="37"/>
                <c:pt idx="0">
                  <c:v>-1.4706909731704966E-2</c:v>
                </c:pt>
                <c:pt idx="1">
                  <c:v>1.823014944535805E-2</c:v>
                </c:pt>
                <c:pt idx="2">
                  <c:v>5.747774967900364E-2</c:v>
                </c:pt>
                <c:pt idx="3">
                  <c:v>8.5903488321677962E-2</c:v>
                </c:pt>
                <c:pt idx="4">
                  <c:v>0.11356744473368818</c:v>
                </c:pt>
                <c:pt idx="5">
                  <c:v>0.1491532270668002</c:v>
                </c:pt>
                <c:pt idx="6">
                  <c:v>0.17084907767628588</c:v>
                </c:pt>
                <c:pt idx="7">
                  <c:v>0.18174429299166966</c:v>
                </c:pt>
                <c:pt idx="8">
                  <c:v>0.19855683915040381</c:v>
                </c:pt>
                <c:pt idx="9">
                  <c:v>0.2097503831483373</c:v>
                </c:pt>
                <c:pt idx="10">
                  <c:v>0.20749966511668097</c:v>
                </c:pt>
                <c:pt idx="11">
                  <c:v>0.20526631233273351</c:v>
                </c:pt>
                <c:pt idx="12">
                  <c:v>0.19014444571891775</c:v>
                </c:pt>
                <c:pt idx="13">
                  <c:v>0.16934596493940463</c:v>
                </c:pt>
                <c:pt idx="14">
                  <c:v>0.15152972782914859</c:v>
                </c:pt>
                <c:pt idx="15">
                  <c:v>0.12399804738477763</c:v>
                </c:pt>
                <c:pt idx="16">
                  <c:v>8.8164973375209787E-2</c:v>
                </c:pt>
                <c:pt idx="17">
                  <c:v>6.009550425935356E-2</c:v>
                </c:pt>
                <c:pt idx="18">
                  <c:v>1.9864972185013624E-2</c:v>
                </c:pt>
                <c:pt idx="19">
                  <c:v>-1.1456148370036666E-2</c:v>
                </c:pt>
                <c:pt idx="20">
                  <c:v>-4.9819479735546804E-2</c:v>
                </c:pt>
                <c:pt idx="21">
                  <c:v>-8.1653012194268251E-2</c:v>
                </c:pt>
                <c:pt idx="22">
                  <c:v>-0.11427739842273804</c:v>
                </c:pt>
                <c:pt idx="23">
                  <c:v>-0.14210246152331527</c:v>
                </c:pt>
                <c:pt idx="24">
                  <c:v>-0.15990401564571355</c:v>
                </c:pt>
                <c:pt idx="25">
                  <c:v>-0.1827231348529568</c:v>
                </c:pt>
                <c:pt idx="26">
                  <c:v>-0.19732756321227768</c:v>
                </c:pt>
                <c:pt idx="27">
                  <c:v>-0.20127640884126688</c:v>
                </c:pt>
                <c:pt idx="28">
                  <c:v>-0.2020350366191947</c:v>
                </c:pt>
                <c:pt idx="29">
                  <c:v>-0.1998027672350573</c:v>
                </c:pt>
                <c:pt idx="30">
                  <c:v>-0.18425912724644161</c:v>
                </c:pt>
                <c:pt idx="31">
                  <c:v>-0.16399115868209219</c:v>
                </c:pt>
                <c:pt idx="32">
                  <c:v>-0.14877921884528084</c:v>
                </c:pt>
                <c:pt idx="33">
                  <c:v>-0.12233135977445572</c:v>
                </c:pt>
                <c:pt idx="34">
                  <c:v>-8.4308006735364482E-2</c:v>
                </c:pt>
                <c:pt idx="35">
                  <c:v>-5.6504550279132912E-2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C0504D">
                  <a:shade val="95000"/>
                  <a:satMod val="105000"/>
                  <a:alpha val="39000"/>
                </a:srgbClr>
              </a:solidFill>
            </a:ln>
          </c:spPr>
          <c:marker>
            <c:symbol val="none"/>
          </c:marker>
          <c:xVal>
            <c:numRef>
              <c:f>'2-Dimensional Model'!$G$16:$G$52</c:f>
              <c:numCache>
                <c:formatCode>0.0000</c:formatCode>
                <c:ptCount val="37"/>
                <c:pt idx="0">
                  <c:v>0.39825486830956769</c:v>
                </c:pt>
                <c:pt idx="1">
                  <c:v>0.39404025855237046</c:v>
                </c:pt>
                <c:pt idx="2">
                  <c:v>0.37781656634691402</c:v>
                </c:pt>
                <c:pt idx="3">
                  <c:v>0.35007674037127684</c:v>
                </c:pt>
                <c:pt idx="4">
                  <c:v>0.31166364120069934</c:v>
                </c:pt>
                <c:pt idx="5">
                  <c:v>0.2637444314155134</c:v>
                </c:pt>
                <c:pt idx="6">
                  <c:v>0.207775111956752</c:v>
                </c:pt>
                <c:pt idx="7">
                  <c:v>0.14545628227432708</c:v>
                </c:pt>
                <c:pt idx="8">
                  <c:v>7.8681468473289884E-2</c:v>
                </c:pt>
                <c:pt idx="9">
                  <c:v>9.479589481298737E-3</c:v>
                </c:pt>
                <c:pt idx="10">
                  <c:v>-6.0046690626315118E-2</c:v>
                </c:pt>
                <c:pt idx="11">
                  <c:v>-0.12778485101047712</c:v>
                </c:pt>
                <c:pt idx="12">
                  <c:v>-0.19167670194507752</c:v>
                </c:pt>
                <c:pt idx="13">
                  <c:v>-0.24978092187030529</c:v>
                </c:pt>
                <c:pt idx="14">
                  <c:v>-0.30033204346588593</c:v>
                </c:pt>
                <c:pt idx="15">
                  <c:v>-0.34179409648223996</c:v>
                </c:pt>
                <c:pt idx="16">
                  <c:v>-0.37290727741927621</c:v>
                </c:pt>
                <c:pt idx="17">
                  <c:v>-0.39272622801825241</c:v>
                </c:pt>
                <c:pt idx="18">
                  <c:v>-0.4006487594940914</c:v>
                </c:pt>
                <c:pt idx="19">
                  <c:v>-0.39643414973689417</c:v>
                </c:pt>
                <c:pt idx="20">
                  <c:v>-0.38021045753143773</c:v>
                </c:pt>
                <c:pt idx="21">
                  <c:v>-0.35247063155580044</c:v>
                </c:pt>
                <c:pt idx="22">
                  <c:v>-0.31405753238522305</c:v>
                </c:pt>
                <c:pt idx="23">
                  <c:v>-0.26613832260003711</c:v>
                </c:pt>
                <c:pt idx="24">
                  <c:v>-0.21016900314127576</c:v>
                </c:pt>
                <c:pt idx="25">
                  <c:v>-0.14785017345885096</c:v>
                </c:pt>
                <c:pt idx="26">
                  <c:v>-8.1075359657813498E-2</c:v>
                </c:pt>
                <c:pt idx="27">
                  <c:v>-1.1873480665822441E-2</c:v>
                </c:pt>
                <c:pt idx="28">
                  <c:v>5.7652799441791337E-2</c:v>
                </c:pt>
                <c:pt idx="29">
                  <c:v>0.12539095982595327</c:v>
                </c:pt>
                <c:pt idx="30">
                  <c:v>0.189282810760554</c:v>
                </c:pt>
                <c:pt idx="31">
                  <c:v>0.24738703068578158</c:v>
                </c:pt>
                <c:pt idx="32">
                  <c:v>0.29793815228136222</c:v>
                </c:pt>
                <c:pt idx="33">
                  <c:v>0.33940020529771614</c:v>
                </c:pt>
                <c:pt idx="34">
                  <c:v>0.37051338623475266</c:v>
                </c:pt>
                <c:pt idx="35">
                  <c:v>0.3903323368337287</c:v>
                </c:pt>
              </c:numCache>
            </c:numRef>
          </c:xVal>
          <c:yVal>
            <c:numRef>
              <c:f>'2-Dimensional Model'!$H$16:$H$52</c:f>
              <c:numCache>
                <c:formatCode>0.0000</c:formatCode>
                <c:ptCount val="37"/>
                <c:pt idx="0">
                  <c:v>-1.7076709232606232E-2</c:v>
                </c:pt>
                <c:pt idx="1">
                  <c:v>1.861701164722707E-2</c:v>
                </c:pt>
                <c:pt idx="2">
                  <c:v>5.3862277498888958E-2</c:v>
                </c:pt>
                <c:pt idx="3">
                  <c:v>8.7588178754441748E-2</c:v>
                </c:pt>
                <c:pt idx="4">
                  <c:v>0.118769970970365</c:v>
                </c:pt>
                <c:pt idx="5">
                  <c:v>0.14646021116892605</c:v>
                </c:pt>
                <c:pt idx="6">
                  <c:v>0.16981754541362928</c:v>
                </c:pt>
                <c:pt idx="7">
                  <c:v>0.1881322729228308</c:v>
                </c:pt>
                <c:pt idx="8">
                  <c:v>0.20084790996886276</c:v>
                </c:pt>
                <c:pt idx="9">
                  <c:v>0.20757809835450436</c:v>
                </c:pt>
                <c:pt idx="10">
                  <c:v>0.20811834471129748</c:v>
                </c:pt>
                <c:pt idx="11">
                  <c:v>0.20245223392706885</c:v>
                </c:pt>
                <c:pt idx="12">
                  <c:v>0.19075192791080681</c:v>
                </c:pt>
                <c:pt idx="13">
                  <c:v>0.17337293454017499</c:v>
                </c:pt>
                <c:pt idx="14">
                  <c:v>0.15084330573454513</c:v>
                </c:pt>
                <c:pt idx="15">
                  <c:v>0.12384759286463387</c:v>
                </c:pt>
                <c:pt idx="16">
                  <c:v>9.3206047005503806E-2</c:v>
                </c:pt>
                <c:pt idx="17">
                  <c:v>5.9849696022714061E-2</c:v>
                </c:pt>
                <c:pt idx="18">
                  <c:v>2.4792055761748859E-2</c:v>
                </c:pt>
                <c:pt idx="19">
                  <c:v>-1.0901665118084495E-2</c:v>
                </c:pt>
                <c:pt idx="20">
                  <c:v>-4.6146930969746355E-2</c:v>
                </c:pt>
                <c:pt idx="21">
                  <c:v>-7.9872832225299187E-2</c:v>
                </c:pt>
                <c:pt idx="22">
                  <c:v>-0.11105462444122237</c:v>
                </c:pt>
                <c:pt idx="23">
                  <c:v>-0.13874486463978342</c:v>
                </c:pt>
                <c:pt idx="24">
                  <c:v>-0.1621021988844866</c:v>
                </c:pt>
                <c:pt idx="25">
                  <c:v>-0.18041692639368814</c:v>
                </c:pt>
                <c:pt idx="26">
                  <c:v>-0.19313256343972018</c:v>
                </c:pt>
                <c:pt idx="27">
                  <c:v>-0.19986275182536173</c:v>
                </c:pt>
                <c:pt idx="28">
                  <c:v>-0.2004029981821549</c:v>
                </c:pt>
                <c:pt idx="29">
                  <c:v>-0.19473688739792627</c:v>
                </c:pt>
                <c:pt idx="30">
                  <c:v>-0.1830365813816642</c:v>
                </c:pt>
                <c:pt idx="31">
                  <c:v>-0.16565758801103242</c:v>
                </c:pt>
                <c:pt idx="32">
                  <c:v>-0.14312795920540256</c:v>
                </c:pt>
                <c:pt idx="33">
                  <c:v>-0.11613224633549137</c:v>
                </c:pt>
                <c:pt idx="34">
                  <c:v>-8.5490700476361148E-2</c:v>
                </c:pt>
                <c:pt idx="35">
                  <c:v>-5.2134349493571659E-2</c:v>
                </c:pt>
              </c:numCache>
            </c:numRef>
          </c:yVal>
          <c:smooth val="1"/>
        </c:ser>
        <c:ser>
          <c:idx val="2"/>
          <c:order val="2"/>
          <c:spPr>
            <a:ln w="28575">
              <a:noFill/>
            </a:ln>
          </c:spPr>
          <c:marker>
            <c:symbol val="x"/>
            <c:size val="6"/>
            <c:spPr>
              <a:ln w="22225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0"/>
            <c:marker>
              <c:spPr>
                <a:solidFill>
                  <a:srgbClr val="4F81BD"/>
                </a:solidFill>
                <a:ln w="22225">
                  <a:solidFill>
                    <a:schemeClr val="tx1">
                      <a:lumMod val="85000"/>
                      <a:lumOff val="15000"/>
                    </a:schemeClr>
                  </a:solidFill>
                </a:ln>
              </c:spPr>
            </c:marker>
            <c:bubble3D val="0"/>
          </c:dPt>
          <c:dPt>
            <c:idx val="27"/>
            <c:marker>
              <c:spPr>
                <a:solidFill>
                  <a:schemeClr val="accent1"/>
                </a:solidFill>
                <a:ln w="22225">
                  <a:solidFill>
                    <a:schemeClr val="tx1">
                      <a:lumMod val="85000"/>
                      <a:lumOff val="15000"/>
                    </a:schemeClr>
                  </a:solidFill>
                </a:ln>
              </c:spPr>
            </c:marker>
            <c:bubble3D val="0"/>
          </c:dPt>
          <c:dLbls>
            <c:dLbl>
              <c:idx val="0"/>
              <c:layout>
                <c:manualLayout>
                  <c:x val="-0.35064046246243991"/>
                  <c:y val="-0.3042885614401933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COMPENSATED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'2-Dimensional Model'!$S$16:$S$52</c:f>
              <c:numCache>
                <c:formatCode>0.0000</c:formatCode>
                <c:ptCount val="37"/>
                <c:pt idx="0">
                  <c:v>0.4004517588451168</c:v>
                </c:pt>
                <c:pt idx="1">
                  <c:v>0.39800765298615165</c:v>
                </c:pt>
                <c:pt idx="2">
                  <c:v>0.37933539086663276</c:v>
                </c:pt>
                <c:pt idx="3">
                  <c:v>0.34926693306317513</c:v>
                </c:pt>
                <c:pt idx="4">
                  <c:v>0.31177099270116104</c:v>
                </c:pt>
                <c:pt idx="5">
                  <c:v>0.26208288529117618</c:v>
                </c:pt>
                <c:pt idx="6">
                  <c:v>0.20393760678837736</c:v>
                </c:pt>
                <c:pt idx="7">
                  <c:v>0.13480210786709093</c:v>
                </c:pt>
                <c:pt idx="8">
                  <c:v>7.4807873491380156E-2</c:v>
                </c:pt>
                <c:pt idx="9">
                  <c:v>1.071474925469015E-3</c:v>
                </c:pt>
                <c:pt idx="10">
                  <c:v>-6.5548144576129175E-2</c:v>
                </c:pt>
                <c:pt idx="11">
                  <c:v>-0.13521424036569332</c:v>
                </c:pt>
                <c:pt idx="12">
                  <c:v>-0.19984617144082217</c:v>
                </c:pt>
                <c:pt idx="13">
                  <c:v>-0.25267273423770464</c:v>
                </c:pt>
                <c:pt idx="14">
                  <c:v>-0.30284110992611757</c:v>
                </c:pt>
                <c:pt idx="15">
                  <c:v>-0.34414523180580558</c:v>
                </c:pt>
                <c:pt idx="16">
                  <c:v>-0.3713326111443056</c:v>
                </c:pt>
                <c:pt idx="17">
                  <c:v>-0.39223415163196312</c:v>
                </c:pt>
                <c:pt idx="18">
                  <c:v>-0.40031775893611277</c:v>
                </c:pt>
                <c:pt idx="19">
                  <c:v>-0.39727310681631578</c:v>
                </c:pt>
                <c:pt idx="20">
                  <c:v>-0.37312369195764145</c:v>
                </c:pt>
                <c:pt idx="21">
                  <c:v>-0.3435264116015006</c:v>
                </c:pt>
                <c:pt idx="22">
                  <c:v>-0.30026541303208043</c:v>
                </c:pt>
                <c:pt idx="23">
                  <c:v>-0.25080028528016068</c:v>
                </c:pt>
                <c:pt idx="24">
                  <c:v>-0.19532055802603407</c:v>
                </c:pt>
                <c:pt idx="25">
                  <c:v>-0.13581212502672083</c:v>
                </c:pt>
                <c:pt idx="26">
                  <c:v>-6.4570889139558107E-2</c:v>
                </c:pt>
                <c:pt idx="27">
                  <c:v>2.9667076119180534E-3</c:v>
                </c:pt>
                <c:pt idx="28">
                  <c:v>7.1687028644206507E-2</c:v>
                </c:pt>
                <c:pt idx="29">
                  <c:v>0.14071781687633955</c:v>
                </c:pt>
                <c:pt idx="30">
                  <c:v>0.20847067382913631</c:v>
                </c:pt>
                <c:pt idx="31">
                  <c:v>0.26422258720190356</c:v>
                </c:pt>
                <c:pt idx="32">
                  <c:v>0.31231305487797606</c:v>
                </c:pt>
                <c:pt idx="33">
                  <c:v>0.34792278740012111</c:v>
                </c:pt>
                <c:pt idx="34">
                  <c:v>0.37553662038332797</c:v>
                </c:pt>
                <c:pt idx="35">
                  <c:v>0.39339796980391378</c:v>
                </c:pt>
              </c:numCache>
            </c:numRef>
          </c:xVal>
          <c:yVal>
            <c:numRef>
              <c:f>'2-Dimensional Model'!$T$16:$T$52</c:f>
              <c:numCache>
                <c:formatCode>0.0000</c:formatCode>
                <c:ptCount val="37"/>
                <c:pt idx="0">
                  <c:v>4.7319794206433438E-3</c:v>
                </c:pt>
                <c:pt idx="1">
                  <c:v>6.8917013373057029E-2</c:v>
                </c:pt>
                <c:pt idx="2">
                  <c:v>0.14378396496570697</c:v>
                </c:pt>
                <c:pt idx="3">
                  <c:v>0.19631161783544673</c:v>
                </c:pt>
                <c:pt idx="4">
                  <c:v>0.24658758577067774</c:v>
                </c:pt>
                <c:pt idx="5">
                  <c:v>0.31111139703373064</c:v>
                </c:pt>
                <c:pt idx="6">
                  <c:v>0.34759504803462871</c:v>
                </c:pt>
                <c:pt idx="7">
                  <c:v>0.36182254238441325</c:v>
                </c:pt>
                <c:pt idx="8">
                  <c:v>0.388563328162706</c:v>
                </c:pt>
                <c:pt idx="9">
                  <c:v>0.40290281180103443</c:v>
                </c:pt>
                <c:pt idx="10">
                  <c:v>0.3916704961813241</c:v>
                </c:pt>
                <c:pt idx="11">
                  <c:v>0.38015985818533393</c:v>
                </c:pt>
                <c:pt idx="12">
                  <c:v>0.34395115590812103</c:v>
                </c:pt>
                <c:pt idx="13">
                  <c:v>0.29784732254789187</c:v>
                </c:pt>
                <c:pt idx="14">
                  <c:v>0.25785021675776565</c:v>
                </c:pt>
                <c:pt idx="15">
                  <c:v>0.19975522520454625</c:v>
                </c:pt>
                <c:pt idx="16">
                  <c:v>0.1268671211318711</c:v>
                </c:pt>
                <c:pt idx="17">
                  <c:v>6.9811510012877193E-2</c:v>
                </c:pt>
                <c:pt idx="18">
                  <c:v>-9.7211208491702929E-3</c:v>
                </c:pt>
                <c:pt idx="19">
                  <c:v>-7.0683292283676091E-2</c:v>
                </c:pt>
                <c:pt idx="20">
                  <c:v>-0.14325886372683883</c:v>
                </c:pt>
                <c:pt idx="21">
                  <c:v>-0.20250156792008214</c:v>
                </c:pt>
                <c:pt idx="22">
                  <c:v>-0.26189077036193065</c:v>
                </c:pt>
                <c:pt idx="23">
                  <c:v>-0.31125495327437847</c:v>
                </c:pt>
                <c:pt idx="24">
                  <c:v>-0.34039334202137717</c:v>
                </c:pt>
                <c:pt idx="25">
                  <c:v>-0.37893473398483035</c:v>
                </c:pt>
                <c:pt idx="26">
                  <c:v>-0.40020279388455632</c:v>
                </c:pt>
                <c:pt idx="27">
                  <c:v>-0.40100473531587899</c:v>
                </c:pt>
                <c:pt idx="28">
                  <c:v>-0.3954443339362701</c:v>
                </c:pt>
                <c:pt idx="29">
                  <c:v>-0.38400094083169212</c:v>
                </c:pt>
                <c:pt idx="30">
                  <c:v>-0.34664718665368816</c:v>
                </c:pt>
                <c:pt idx="31">
                  <c:v>-0.30128132955972498</c:v>
                </c:pt>
                <c:pt idx="32">
                  <c:v>-0.2665920810658895</c:v>
                </c:pt>
                <c:pt idx="33">
                  <c:v>-0.21120112807567185</c:v>
                </c:pt>
                <c:pt idx="34">
                  <c:v>-0.13398441145563417</c:v>
                </c:pt>
                <c:pt idx="35">
                  <c:v>-7.7760857587950857E-2</c:v>
                </c:pt>
              </c:numCache>
            </c:numRef>
          </c:yVal>
          <c:smooth val="1"/>
        </c:ser>
        <c:ser>
          <c:idx val="3"/>
          <c:order val="3"/>
          <c:spPr>
            <a:ln w="15875">
              <a:solidFill>
                <a:srgbClr val="9BBB59">
                  <a:lumMod val="75000"/>
                  <a:alpha val="36000"/>
                </a:srgbClr>
              </a:solidFill>
            </a:ln>
          </c:spPr>
          <c:marker>
            <c:symbol val="none"/>
          </c:marker>
          <c:xVal>
            <c:numRef>
              <c:f>'2-Dimensional Model'!$Y$16:$Y$52</c:f>
              <c:numCache>
                <c:formatCode>0.0000</c:formatCode>
                <c:ptCount val="37"/>
                <c:pt idx="0">
                  <c:v>0.40045175884511675</c:v>
                </c:pt>
                <c:pt idx="1">
                  <c:v>0.39436901469790298</c:v>
                </c:pt>
                <c:pt idx="2">
                  <c:v>0.37630560335915786</c:v>
                </c:pt>
                <c:pt idx="3">
                  <c:v>0.34681037244188184</c:v>
                </c:pt>
                <c:pt idx="4">
                  <c:v>0.3067795196121893</c:v>
                </c:pt>
                <c:pt idx="5">
                  <c:v>0.25742936207672162</c:v>
                </c:pt>
                <c:pt idx="6">
                  <c:v>0.20025937939980945</c:v>
                </c:pt>
                <c:pt idx="7">
                  <c:v>0.13700665257568342</c:v>
                </c:pt>
                <c:pt idx="8">
                  <c:v>6.959308370147059E-2</c:v>
                </c:pt>
                <c:pt idx="9">
                  <c:v>6.6999954502041764E-5</c:v>
                </c:pt>
                <c:pt idx="10">
                  <c:v>-6.94590837924665E-2</c:v>
                </c:pt>
                <c:pt idx="11">
                  <c:v>-0.13687265266667936</c:v>
                </c:pt>
                <c:pt idx="12">
                  <c:v>-0.20012537949080528</c:v>
                </c:pt>
                <c:pt idx="13">
                  <c:v>-0.25729536216771765</c:v>
                </c:pt>
                <c:pt idx="14">
                  <c:v>-0.30664551970318521</c:v>
                </c:pt>
                <c:pt idx="15">
                  <c:v>-0.34667637253287775</c:v>
                </c:pt>
                <c:pt idx="16">
                  <c:v>-0.37617160345015377</c:v>
                </c:pt>
                <c:pt idx="17">
                  <c:v>-0.394235014788899</c:v>
                </c:pt>
                <c:pt idx="18">
                  <c:v>-0.40031775893611277</c:v>
                </c:pt>
                <c:pt idx="19">
                  <c:v>-0.394235014788899</c:v>
                </c:pt>
                <c:pt idx="20">
                  <c:v>-0.37617160345015377</c:v>
                </c:pt>
                <c:pt idx="21">
                  <c:v>-0.34667637253287775</c:v>
                </c:pt>
                <c:pt idx="22">
                  <c:v>-0.30664551970318521</c:v>
                </c:pt>
                <c:pt idx="23">
                  <c:v>-0.25729536216771765</c:v>
                </c:pt>
                <c:pt idx="24">
                  <c:v>-0.20012537949080553</c:v>
                </c:pt>
                <c:pt idx="25">
                  <c:v>-0.13687265266667961</c:v>
                </c:pt>
                <c:pt idx="26">
                  <c:v>-6.9459083792466514E-2</c:v>
                </c:pt>
                <c:pt idx="27">
                  <c:v>6.6999954501943657E-5</c:v>
                </c:pt>
                <c:pt idx="28">
                  <c:v>6.959308370147041E-2</c:v>
                </c:pt>
                <c:pt idx="29">
                  <c:v>0.13700665257568317</c:v>
                </c:pt>
                <c:pt idx="30">
                  <c:v>0.20025937939980945</c:v>
                </c:pt>
                <c:pt idx="31">
                  <c:v>0.25742936207672162</c:v>
                </c:pt>
                <c:pt idx="32">
                  <c:v>0.30677951961218919</c:v>
                </c:pt>
                <c:pt idx="33">
                  <c:v>0.34681037244188162</c:v>
                </c:pt>
                <c:pt idx="34">
                  <c:v>0.37630560335915786</c:v>
                </c:pt>
                <c:pt idx="35">
                  <c:v>0.39436901469790298</c:v>
                </c:pt>
              </c:numCache>
            </c:numRef>
          </c:xVal>
          <c:yVal>
            <c:numRef>
              <c:f>'2-Dimensional Model'!$Z$16:$Z$52</c:f>
              <c:numCache>
                <c:formatCode>0.0000</c:formatCode>
                <c:ptCount val="37"/>
                <c:pt idx="0">
                  <c:v>9.4903824257772107E-4</c:v>
                </c:pt>
                <c:pt idx="1">
                  <c:v>7.0747578527349697E-2</c:v>
                </c:pt>
                <c:pt idx="2">
                  <c:v>0.13842532548533448</c:v>
                </c:pt>
                <c:pt idx="3">
                  <c:v>0.20192592502180606</c:v>
                </c:pt>
                <c:pt idx="4">
                  <c:v>0.2593199435527026</c:v>
                </c:pt>
                <c:pt idx="5">
                  <c:v>0.30886349286773751</c:v>
                </c:pt>
                <c:pt idx="6">
                  <c:v>0.34905121729121902</c:v>
                </c:pt>
                <c:pt idx="7">
                  <c:v>0.37866203315250946</c:v>
                </c:pt>
                <c:pt idx="8">
                  <c:v>0.39679623079545934</c:v>
                </c:pt>
                <c:pt idx="9">
                  <c:v>0.40290281180103449</c:v>
                </c:pt>
                <c:pt idx="10">
                  <c:v>0.39679623079545934</c:v>
                </c:pt>
                <c:pt idx="11">
                  <c:v>0.37866203315250957</c:v>
                </c:pt>
                <c:pt idx="12">
                  <c:v>0.34905121729121902</c:v>
                </c:pt>
                <c:pt idx="13">
                  <c:v>0.30886349286773751</c:v>
                </c:pt>
                <c:pt idx="14">
                  <c:v>0.25931994355270271</c:v>
                </c:pt>
                <c:pt idx="15">
                  <c:v>0.20192592502180606</c:v>
                </c:pt>
                <c:pt idx="16">
                  <c:v>0.13842532548533454</c:v>
                </c:pt>
                <c:pt idx="17">
                  <c:v>7.0747578527349683E-2</c:v>
                </c:pt>
                <c:pt idx="18">
                  <c:v>9.4903824257777029E-4</c:v>
                </c:pt>
                <c:pt idx="19">
                  <c:v>-6.884950204219431E-2</c:v>
                </c:pt>
                <c:pt idx="20">
                  <c:v>-0.13652724900017901</c:v>
                </c:pt>
                <c:pt idx="21">
                  <c:v>-0.2000278485366507</c:v>
                </c:pt>
                <c:pt idx="22">
                  <c:v>-0.25742186706754711</c:v>
                </c:pt>
                <c:pt idx="23">
                  <c:v>-0.30696541638258201</c:v>
                </c:pt>
                <c:pt idx="24">
                  <c:v>-0.34715314080606352</c:v>
                </c:pt>
                <c:pt idx="25">
                  <c:v>-0.37676395666735396</c:v>
                </c:pt>
                <c:pt idx="26">
                  <c:v>-0.39489815431030395</c:v>
                </c:pt>
                <c:pt idx="27">
                  <c:v>-0.40100473531587899</c:v>
                </c:pt>
                <c:pt idx="28">
                  <c:v>-0.39489815431030395</c:v>
                </c:pt>
                <c:pt idx="29">
                  <c:v>-0.37676395666735407</c:v>
                </c:pt>
                <c:pt idx="30">
                  <c:v>-0.34715314080606352</c:v>
                </c:pt>
                <c:pt idx="31">
                  <c:v>-0.30696541638258212</c:v>
                </c:pt>
                <c:pt idx="32">
                  <c:v>-0.25742186706754733</c:v>
                </c:pt>
                <c:pt idx="33">
                  <c:v>-0.20002784853665082</c:v>
                </c:pt>
                <c:pt idx="34">
                  <c:v>-0.13652724900017899</c:v>
                </c:pt>
                <c:pt idx="35">
                  <c:v>-6.8849502042194644E-2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78752"/>
        <c:axId val="143193216"/>
      </c:scatterChart>
      <c:valAx>
        <c:axId val="143178752"/>
        <c:scaling>
          <c:orientation val="minMax"/>
          <c:max val="0.60000000000000031"/>
          <c:min val="-0.60000000000000031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>
          <c:spPr>
            <a:ln>
              <a:solidFill>
                <a:sysClr val="window" lastClr="FFFFFF">
                  <a:lumMod val="85000"/>
                </a:sysClr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X Magnetometer - Gauss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193216"/>
        <c:crossesAt val="-12"/>
        <c:crossBetween val="midCat"/>
        <c:majorUnit val="0.60000000000000031"/>
        <c:minorUnit val="0.1"/>
      </c:valAx>
      <c:valAx>
        <c:axId val="143193216"/>
        <c:scaling>
          <c:orientation val="minMax"/>
          <c:max val="0.60000000000000031"/>
          <c:min val="-0.60000000000000031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Y Magnetometer - Gauss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43178752"/>
        <c:crossesAt val="-12"/>
        <c:crossBetween val="midCat"/>
        <c:majorUnit val="0.60000000000000031"/>
        <c:minorUnit val="0.1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41275</xdr:colOff>
      <xdr:row>16</xdr:row>
      <xdr:rowOff>50800</xdr:rowOff>
    </xdr:from>
    <xdr:to>
      <xdr:col>30</xdr:col>
      <xdr:colOff>584200</xdr:colOff>
      <xdr:row>52</xdr:row>
      <xdr:rowOff>79375</xdr:rowOff>
    </xdr:to>
    <xdr:graphicFrame macro="">
      <xdr:nvGraphicFramePr>
        <xdr:cNvPr id="15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139701</xdr:colOff>
      <xdr:row>37</xdr:row>
      <xdr:rowOff>127000</xdr:rowOff>
    </xdr:from>
    <xdr:ext cx="2755900" cy="1308100"/>
    <xdr:sp macro="" textlink="">
      <xdr:nvSpPr>
        <xdr:cNvPr id="3" name="TextBox 2"/>
        <xdr:cNvSpPr txBox="1"/>
      </xdr:nvSpPr>
      <xdr:spPr>
        <a:xfrm>
          <a:off x="749301" y="7454900"/>
          <a:ext cx="2755900" cy="1308100"/>
        </a:xfrm>
        <a:prstGeom prst="rect">
          <a:avLst/>
        </a:prstGeom>
        <a:solidFill>
          <a:schemeClr val="bg1">
            <a:alpha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US" sz="3200" b="1">
              <a:solidFill>
                <a:srgbClr val="00B050"/>
              </a:solidFill>
            </a:rPr>
            <a:t>1st - Generate</a:t>
          </a:r>
          <a:r>
            <a:rPr lang="en-US" sz="3200" b="1" baseline="0">
              <a:solidFill>
                <a:srgbClr val="00B050"/>
              </a:solidFill>
            </a:rPr>
            <a:t> Test Data</a:t>
          </a:r>
          <a:endParaRPr lang="en-US" sz="3200" b="1">
            <a:solidFill>
              <a:srgbClr val="00B050"/>
            </a:solidFill>
          </a:endParaRPr>
        </a:p>
      </xdr:txBody>
    </xdr:sp>
    <xdr:clientData/>
  </xdr:oneCellAnchor>
  <xdr:twoCellAnchor>
    <xdr:from>
      <xdr:col>2</xdr:col>
      <xdr:colOff>42288</xdr:colOff>
      <xdr:row>27</xdr:row>
      <xdr:rowOff>148592</xdr:rowOff>
    </xdr:from>
    <xdr:to>
      <xdr:col>4</xdr:col>
      <xdr:colOff>388347</xdr:colOff>
      <xdr:row>35</xdr:row>
      <xdr:rowOff>117045</xdr:rowOff>
    </xdr:to>
    <xdr:sp macro="" textlink="">
      <xdr:nvSpPr>
        <xdr:cNvPr id="4" name="Bent Arrow 3"/>
        <xdr:cNvSpPr/>
      </xdr:nvSpPr>
      <xdr:spPr>
        <a:xfrm rot="19703815">
          <a:off x="1540888" y="5571492"/>
          <a:ext cx="1692259" cy="1492453"/>
        </a:xfrm>
        <a:prstGeom prst="bentArrow">
          <a:avLst>
            <a:gd name="adj1" fmla="val 17969"/>
            <a:gd name="adj2" fmla="val 24129"/>
            <a:gd name="adj3" fmla="val 33126"/>
            <a:gd name="adj4" fmla="val 43750"/>
          </a:avLst>
        </a:prstGeom>
        <a:solidFill>
          <a:srgbClr val="00B050">
            <a:alpha val="63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oneCellAnchor>
    <xdr:from>
      <xdr:col>8</xdr:col>
      <xdr:colOff>177800</xdr:colOff>
      <xdr:row>37</xdr:row>
      <xdr:rowOff>58660</xdr:rowOff>
    </xdr:from>
    <xdr:ext cx="3784600" cy="3510040"/>
    <xdr:sp macro="" textlink="">
      <xdr:nvSpPr>
        <xdr:cNvPr id="6" name="TextBox 5"/>
        <xdr:cNvSpPr txBox="1"/>
      </xdr:nvSpPr>
      <xdr:spPr>
        <a:xfrm>
          <a:off x="5689600" y="7386560"/>
          <a:ext cx="3784600" cy="3510040"/>
        </a:xfrm>
        <a:prstGeom prst="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US" sz="3200" b="1">
              <a:solidFill>
                <a:schemeClr val="accent1">
                  <a:lumMod val="75000"/>
                </a:schemeClr>
              </a:solidFill>
            </a:rPr>
            <a:t>2nd - Generate</a:t>
          </a:r>
          <a:r>
            <a:rPr lang="en-US" sz="3200" b="1" baseline="0">
              <a:solidFill>
                <a:schemeClr val="accent1">
                  <a:lumMod val="75000"/>
                </a:schemeClr>
              </a:solidFill>
            </a:rPr>
            <a:t> Eigen Values, Use Charac. Eq. to generate Eigen Vectors, &amp; calculate Phase</a:t>
          </a:r>
          <a:endParaRPr lang="en-US" sz="32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twoCellAnchor>
    <xdr:from>
      <xdr:col>10</xdr:col>
      <xdr:colOff>38606</xdr:colOff>
      <xdr:row>27</xdr:row>
      <xdr:rowOff>81813</xdr:rowOff>
    </xdr:from>
    <xdr:to>
      <xdr:col>12</xdr:col>
      <xdr:colOff>297270</xdr:colOff>
      <xdr:row>36</xdr:row>
      <xdr:rowOff>51211</xdr:rowOff>
    </xdr:to>
    <xdr:sp macro="" textlink="">
      <xdr:nvSpPr>
        <xdr:cNvPr id="7" name="Bent Arrow 6"/>
        <xdr:cNvSpPr/>
      </xdr:nvSpPr>
      <xdr:spPr>
        <a:xfrm rot="9098675" flipH="1" flipV="1">
          <a:off x="6375906" y="5504713"/>
          <a:ext cx="1465164" cy="1683898"/>
        </a:xfrm>
        <a:prstGeom prst="bentArrow">
          <a:avLst>
            <a:gd name="adj1" fmla="val 17969"/>
            <a:gd name="adj2" fmla="val 24129"/>
            <a:gd name="adj3" fmla="val 33126"/>
            <a:gd name="adj4" fmla="val 43750"/>
          </a:avLst>
        </a:prstGeom>
        <a:solidFill>
          <a:schemeClr val="accent1">
            <a:lumMod val="75000"/>
            <a:alpha val="6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oneCellAnchor>
    <xdr:from>
      <xdr:col>16</xdr:col>
      <xdr:colOff>240793</xdr:colOff>
      <xdr:row>37</xdr:row>
      <xdr:rowOff>40347</xdr:rowOff>
    </xdr:from>
    <xdr:ext cx="3022600" cy="3510040"/>
    <xdr:sp macro="" textlink="">
      <xdr:nvSpPr>
        <xdr:cNvPr id="8" name="TextBox 7"/>
        <xdr:cNvSpPr txBox="1"/>
      </xdr:nvSpPr>
      <xdr:spPr>
        <a:xfrm>
          <a:off x="10248393" y="7368247"/>
          <a:ext cx="3022600" cy="3510040"/>
        </a:xfrm>
        <a:prstGeom prst="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US" sz="3200" b="1">
              <a:solidFill>
                <a:srgbClr val="C00000"/>
              </a:solidFill>
            </a:rPr>
            <a:t>3rd - Generate Compensation Matrix &amp;</a:t>
          </a:r>
          <a:r>
            <a:rPr lang="en-US" sz="3200" b="1" baseline="0">
              <a:solidFill>
                <a:srgbClr val="C00000"/>
              </a:solidFill>
            </a:rPr>
            <a:t> calculate corrected data</a:t>
          </a:r>
          <a:endParaRPr lang="en-US" sz="3200" b="1">
            <a:solidFill>
              <a:srgbClr val="C00000"/>
            </a:solidFill>
          </a:endParaRPr>
        </a:p>
      </xdr:txBody>
    </xdr:sp>
    <xdr:clientData/>
  </xdr:oneCellAnchor>
  <xdr:twoCellAnchor>
    <xdr:from>
      <xdr:col>16</xdr:col>
      <xdr:colOff>609599</xdr:colOff>
      <xdr:row>27</xdr:row>
      <xdr:rowOff>101600</xdr:rowOff>
    </xdr:from>
    <xdr:to>
      <xdr:col>19</xdr:col>
      <xdr:colOff>106263</xdr:colOff>
      <xdr:row>36</xdr:row>
      <xdr:rowOff>70998</xdr:rowOff>
    </xdr:to>
    <xdr:sp macro="" textlink="">
      <xdr:nvSpPr>
        <xdr:cNvPr id="9" name="Bent Arrow 8"/>
        <xdr:cNvSpPr/>
      </xdr:nvSpPr>
      <xdr:spPr>
        <a:xfrm rot="9098675" flipH="1" flipV="1">
          <a:off x="10617199" y="5524500"/>
          <a:ext cx="1465164" cy="1683898"/>
        </a:xfrm>
        <a:prstGeom prst="bentArrow">
          <a:avLst>
            <a:gd name="adj1" fmla="val 17969"/>
            <a:gd name="adj2" fmla="val 24129"/>
            <a:gd name="adj3" fmla="val 33126"/>
            <a:gd name="adj4" fmla="val 43750"/>
          </a:avLst>
        </a:prstGeom>
        <a:solidFill>
          <a:srgbClr val="C00000">
            <a:alpha val="63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5"/>
  <sheetViews>
    <sheetView tabSelected="1" topLeftCell="U17" zoomScale="75" zoomScaleNormal="75" workbookViewId="0">
      <selection activeCell="AQ57" sqref="AQ57"/>
    </sheetView>
  </sheetViews>
  <sheetFormatPr defaultRowHeight="15" x14ac:dyDescent="0.25"/>
  <cols>
    <col min="1" max="1" width="7.42578125" style="1" customWidth="1"/>
    <col min="2" max="2" width="13.28515625" style="1" customWidth="1"/>
    <col min="3" max="3" width="11" style="1" customWidth="1"/>
    <col min="4" max="4" width="9.140625" style="1"/>
    <col min="5" max="5" width="12" style="1" customWidth="1"/>
    <col min="6" max="7" width="9.28515625" style="1" customWidth="1"/>
    <col min="8" max="9" width="9.28515625" style="4" customWidth="1"/>
    <col min="10" max="10" width="3" style="4" customWidth="1"/>
    <col min="11" max="11" width="9" style="1" customWidth="1"/>
    <col min="12" max="12" width="9.140625" style="1"/>
    <col min="13" max="13" width="9" style="1" customWidth="1"/>
    <col min="14" max="14" width="12.85546875" style="1" customWidth="1"/>
    <col min="15" max="15" width="11" style="1" customWidth="1"/>
    <col min="16" max="16" width="11.7109375" style="1" customWidth="1"/>
    <col min="17" max="17" width="11.7109375" style="1" bestFit="1" customWidth="1"/>
    <col min="18" max="18" width="9.140625" style="1"/>
    <col min="19" max="20" width="11.140625" style="4" customWidth="1"/>
    <col min="21" max="22" width="9.28515625" style="4" customWidth="1"/>
    <col min="23" max="23" width="9.140625" style="4"/>
    <col min="24" max="16384" width="9.140625" style="1"/>
  </cols>
  <sheetData>
    <row r="1" spans="1:26" ht="18.75" x14ac:dyDescent="0.3">
      <c r="A1" s="39" t="s">
        <v>24</v>
      </c>
      <c r="L1" s="14" t="s">
        <v>28</v>
      </c>
      <c r="M1" s="14"/>
    </row>
    <row r="2" spans="1:26" x14ac:dyDescent="0.25">
      <c r="B2" s="74">
        <v>41563</v>
      </c>
      <c r="L2" s="1" t="s">
        <v>15</v>
      </c>
      <c r="M2" s="3" t="s">
        <v>16</v>
      </c>
    </row>
    <row r="3" spans="1:26" x14ac:dyDescent="0.25">
      <c r="E3" s="50" t="s">
        <v>33</v>
      </c>
      <c r="L3" s="1" t="s">
        <v>13</v>
      </c>
      <c r="M3" s="38">
        <f ca="1">-(P4+Q5)</f>
        <v>-3.6420085113752743</v>
      </c>
      <c r="O3" s="17"/>
      <c r="P3" s="96" t="s">
        <v>12</v>
      </c>
      <c r="Q3" s="97"/>
      <c r="T3" s="64" t="s">
        <v>39</v>
      </c>
    </row>
    <row r="4" spans="1:26" ht="15.75" thickBot="1" x14ac:dyDescent="0.3">
      <c r="E4" s="41" t="s">
        <v>40</v>
      </c>
      <c r="L4" s="1" t="s">
        <v>14</v>
      </c>
      <c r="M4" s="38">
        <f ca="1">P4*Q5-Q4*P5</f>
        <v>2.182081150435661</v>
      </c>
      <c r="O4" s="65">
        <f ca="1">M7</f>
        <v>2.8858870420997493</v>
      </c>
      <c r="P4" s="67">
        <f ca="1">SUM(N16:N51)</f>
        <v>2.8800393720382593</v>
      </c>
      <c r="Q4" s="68">
        <f ca="1">SUM(O16:O51)</f>
        <v>-0.11144492421392979</v>
      </c>
      <c r="S4" s="58"/>
      <c r="T4" s="77" t="s">
        <v>38</v>
      </c>
    </row>
    <row r="5" spans="1:26" x14ac:dyDescent="0.25">
      <c r="B5" s="105" t="s">
        <v>27</v>
      </c>
      <c r="C5" s="106"/>
      <c r="E5" s="1" t="s">
        <v>46</v>
      </c>
      <c r="L5" s="1" t="s">
        <v>18</v>
      </c>
      <c r="O5" s="66">
        <f ca="1">M8</f>
        <v>0.75612146927552493</v>
      </c>
      <c r="P5" s="43">
        <f ca="1">SUM(P16:P51)</f>
        <v>-0.11144492421392979</v>
      </c>
      <c r="Q5" s="21">
        <f ca="1">SUM(Q16:Q51)</f>
        <v>0.76196913933701504</v>
      </c>
      <c r="T5" s="75">
        <f ca="1">IF(SIGN(O7)&lt;&gt;SIGN(Q7),ATAN2(P12,Q12)*180/PI()-180,ATAN2(P12,Q12)*180/PI())</f>
        <v>-3.0036346202151947</v>
      </c>
      <c r="U5" s="1">
        <f ca="1">SQRT(POWER((K16-K34),2)+POWER((L16-L34),2))</f>
        <v>0.80080369112515393</v>
      </c>
      <c r="V5" s="3" t="s">
        <v>42</v>
      </c>
    </row>
    <row r="6" spans="1:26" x14ac:dyDescent="0.25">
      <c r="B6" s="99" t="s">
        <v>25</v>
      </c>
      <c r="C6" s="100"/>
      <c r="E6" s="30"/>
      <c r="F6" s="28" t="s">
        <v>1</v>
      </c>
      <c r="G6" s="59" t="s">
        <v>0</v>
      </c>
      <c r="H6" s="31"/>
      <c r="I6" s="29"/>
      <c r="L6" s="96" t="s">
        <v>29</v>
      </c>
      <c r="M6" s="97"/>
      <c r="O6" s="42" t="s">
        <v>23</v>
      </c>
      <c r="S6" s="57"/>
      <c r="T6" s="76">
        <f ca="1">IF(SIGN(O9)&lt;&gt;SIGN(Q9),ATAN2(P13,Q13)*180/PI()-180,ATAN2(P13,Q13)*180/PI())</f>
        <v>86.996365379784805</v>
      </c>
      <c r="U6" s="1">
        <f ca="1">SQRT(POWER((K25-K43),2)+POWER((L25-L43),2))</f>
        <v>0.41149715111475754</v>
      </c>
      <c r="V6" s="3" t="s">
        <v>43</v>
      </c>
    </row>
    <row r="7" spans="1:26" x14ac:dyDescent="0.25">
      <c r="B7" s="101" t="s">
        <v>32</v>
      </c>
      <c r="C7" s="102"/>
      <c r="E7" s="23" t="s">
        <v>44</v>
      </c>
      <c r="F7" s="80">
        <v>0.4</v>
      </c>
      <c r="G7" s="80">
        <v>0.20399999999999999</v>
      </c>
      <c r="H7" s="32" t="s">
        <v>41</v>
      </c>
      <c r="I7" s="22">
        <v>-3</v>
      </c>
      <c r="L7" s="45" t="s">
        <v>1</v>
      </c>
      <c r="M7" s="15">
        <f ca="1">(-M3+SQRT(POWER(M3,2)-4*M4))/2</f>
        <v>2.8858870420997493</v>
      </c>
      <c r="O7" s="69">
        <f ca="1">O4-P4</f>
        <v>5.8476700614900068E-3</v>
      </c>
      <c r="P7" s="70">
        <v>0</v>
      </c>
      <c r="Q7" s="71">
        <f ca="1">Q4</f>
        <v>-0.11144492421392979</v>
      </c>
      <c r="T7" s="79" t="s">
        <v>47</v>
      </c>
    </row>
    <row r="8" spans="1:26" ht="15.75" thickBot="1" x14ac:dyDescent="0.3">
      <c r="B8" s="103" t="s">
        <v>26</v>
      </c>
      <c r="C8" s="104"/>
      <c r="E8" s="24" t="s">
        <v>2</v>
      </c>
      <c r="F8" s="25">
        <v>1E-3</v>
      </c>
      <c r="G8" s="25">
        <v>2E-3</v>
      </c>
      <c r="H8" s="27" t="s">
        <v>45</v>
      </c>
      <c r="I8" s="26">
        <v>0.02</v>
      </c>
      <c r="L8" s="45" t="s">
        <v>0</v>
      </c>
      <c r="M8" s="15">
        <f ca="1">(-M3-SQRT(POWER(M3,2)-4*M4))/2</f>
        <v>0.75612146927552493</v>
      </c>
      <c r="O8" s="66">
        <f ca="1">O4-Q5</f>
        <v>2.1239179027627344</v>
      </c>
      <c r="P8" s="72">
        <f ca="1">P5</f>
        <v>-0.11144492421392979</v>
      </c>
      <c r="Q8" s="73">
        <v>0</v>
      </c>
      <c r="T8" s="78">
        <f ca="1">IF(U5&gt;U6,T5,T6)</f>
        <v>-3.0036346202151947</v>
      </c>
      <c r="X8" s="35"/>
      <c r="Y8" s="33" t="s">
        <v>1</v>
      </c>
      <c r="Z8" s="34" t="s">
        <v>0</v>
      </c>
    </row>
    <row r="9" spans="1:26" x14ac:dyDescent="0.25">
      <c r="L9" s="46" t="s">
        <v>6</v>
      </c>
      <c r="M9" s="37">
        <f ca="1">SQRT(M7/M8)</f>
        <v>1.9536370337204418</v>
      </c>
      <c r="O9" s="69">
        <f ca="1">O5-P4</f>
        <v>-2.1239179027627344</v>
      </c>
      <c r="P9" s="70">
        <v>0</v>
      </c>
      <c r="Q9" s="71">
        <f ca="1">Q4</f>
        <v>-0.11144492421392979</v>
      </c>
      <c r="X9" s="11" t="s">
        <v>4</v>
      </c>
      <c r="Y9" s="48">
        <f ca="1">MAX(S16:S52)</f>
        <v>0.4004517588451168</v>
      </c>
      <c r="Z9" s="44">
        <f ca="1">MAX(T16:T52)</f>
        <v>0.40290281180103443</v>
      </c>
    </row>
    <row r="10" spans="1:26" ht="15.75" thickBot="1" x14ac:dyDescent="0.3">
      <c r="D10" s="35"/>
      <c r="E10" s="33" t="s">
        <v>1</v>
      </c>
      <c r="F10" s="34" t="s">
        <v>0</v>
      </c>
      <c r="O10" s="66">
        <f ca="1">O5-Q5</f>
        <v>-5.8476700614901178E-3</v>
      </c>
      <c r="P10" s="72">
        <f ca="1">P5</f>
        <v>-0.11144492421392979</v>
      </c>
      <c r="Q10" s="73">
        <v>0</v>
      </c>
      <c r="S10" s="3" t="s">
        <v>37</v>
      </c>
      <c r="X10" s="12" t="s">
        <v>5</v>
      </c>
      <c r="Y10" s="18">
        <f ca="1">MIN(S16:S52)</f>
        <v>-0.40031775893611277</v>
      </c>
      <c r="Z10" s="15">
        <f ca="1">MIN(T16:T52)</f>
        <v>-0.40100473531587899</v>
      </c>
    </row>
    <row r="11" spans="1:26" x14ac:dyDescent="0.25">
      <c r="D11" s="12" t="s">
        <v>4</v>
      </c>
      <c r="E11" s="18">
        <f ca="1">MAX(E16:E51)</f>
        <v>0.39883159610832963</v>
      </c>
      <c r="F11" s="15">
        <f ca="1">MAX(F16:F51)</f>
        <v>0.2097503831483373</v>
      </c>
      <c r="P11" s="96" t="s">
        <v>30</v>
      </c>
      <c r="Q11" s="97"/>
      <c r="S11" s="94" t="s">
        <v>21</v>
      </c>
      <c r="T11" s="95"/>
      <c r="U11" s="51" t="s">
        <v>22</v>
      </c>
      <c r="V11" s="2"/>
      <c r="X11" s="12" t="s">
        <v>3</v>
      </c>
      <c r="Y11" s="18">
        <f ca="1">(Y9+Y10)/2</f>
        <v>6.6999954502017234E-5</v>
      </c>
      <c r="Z11" s="15">
        <f ca="1">(Z9+Z10)/2</f>
        <v>9.4903824257772107E-4</v>
      </c>
    </row>
    <row r="12" spans="1:26" x14ac:dyDescent="0.25">
      <c r="D12" s="12" t="s">
        <v>5</v>
      </c>
      <c r="E12" s="18">
        <f ca="1">MIN(E16:E51)</f>
        <v>-0.40122548729285329</v>
      </c>
      <c r="F12" s="15">
        <f ca="1">MIN(F16:F51)</f>
        <v>-0.2020350366191947</v>
      </c>
      <c r="P12" s="60">
        <f ca="1">Q7/(O7+0.0000000000000001)</f>
        <v>-19.058004819364129</v>
      </c>
      <c r="Q12" s="61">
        <v>1</v>
      </c>
      <c r="S12" s="52">
        <f ca="1">IF(U5&gt;U6,COS(T8*PI()/180),COS(T8*PI()/180)*M9)</f>
        <v>0.99862621275684404</v>
      </c>
      <c r="T12" s="6">
        <f ca="1">IF(U5&gt;U6,SIN(T8*PI()/180),SIN(T8*PI()/180)*M9)</f>
        <v>-5.2399305290456097E-2</v>
      </c>
      <c r="U12" s="53">
        <f ca="1">-E13</f>
        <v>1.1969455922618277E-3</v>
      </c>
      <c r="V12" s="2"/>
      <c r="X12" s="13" t="s">
        <v>6</v>
      </c>
      <c r="Y12" s="19">
        <f ca="1">(Y9-Y10)/2</f>
        <v>0.40038475889061476</v>
      </c>
      <c r="Z12" s="16">
        <f ca="1">(Z9-Z10)/2</f>
        <v>0.40195377355845674</v>
      </c>
    </row>
    <row r="13" spans="1:26" ht="15.75" thickBot="1" x14ac:dyDescent="0.3">
      <c r="D13" s="36" t="s">
        <v>3</v>
      </c>
      <c r="E13" s="49">
        <f ca="1">(E11+E12)/2</f>
        <v>-1.1969455922618277E-3</v>
      </c>
      <c r="F13" s="37">
        <f ca="1">(F11+F12)/2</f>
        <v>3.8576732645713013E-3</v>
      </c>
      <c r="P13" s="62">
        <f ca="1">Q9/(O9+0.0000000000000001)</f>
        <v>5.2471389816416761E-2</v>
      </c>
      <c r="Q13" s="63">
        <v>1</v>
      </c>
      <c r="S13" s="54">
        <f ca="1">IF(U5&gt;U6,-SIN(T8*PI()/180)*M9,-SIN(T8*PI()/180))</f>
        <v>0.1023692233566585</v>
      </c>
      <c r="T13" s="55">
        <f ca="1">IF(U5&gt;U6,COS(T8*PI()/180)*M9,COS(T8*PI()/180))</f>
        <v>1.9509531520857597</v>
      </c>
      <c r="U13" s="56">
        <f ca="1">-F13</f>
        <v>-3.8576732645713013E-3</v>
      </c>
      <c r="V13" s="2"/>
    </row>
    <row r="14" spans="1:26" ht="29.25" customHeight="1" x14ac:dyDescent="0.25">
      <c r="B14" s="7"/>
      <c r="C14" s="92" t="s">
        <v>20</v>
      </c>
      <c r="D14" s="92"/>
      <c r="E14" s="93" t="s">
        <v>34</v>
      </c>
      <c r="F14" s="93"/>
      <c r="G14" s="107" t="s">
        <v>35</v>
      </c>
      <c r="H14" s="107"/>
      <c r="K14" s="98" t="s">
        <v>31</v>
      </c>
      <c r="L14" s="98"/>
      <c r="N14" s="98" t="s">
        <v>11</v>
      </c>
      <c r="O14" s="98"/>
      <c r="P14" s="98"/>
      <c r="Q14" s="98"/>
      <c r="S14" s="98" t="s">
        <v>17</v>
      </c>
      <c r="T14" s="98"/>
      <c r="Y14" s="91" t="s">
        <v>36</v>
      </c>
      <c r="Z14" s="91"/>
    </row>
    <row r="15" spans="1:26" ht="15" customHeight="1" x14ac:dyDescent="0.25">
      <c r="B15" s="10" t="s">
        <v>19</v>
      </c>
      <c r="C15" s="20" t="s">
        <v>1</v>
      </c>
      <c r="D15" s="10" t="s">
        <v>0</v>
      </c>
      <c r="E15" s="20" t="s">
        <v>1</v>
      </c>
      <c r="F15" s="10" t="s">
        <v>0</v>
      </c>
      <c r="G15" s="9" t="s">
        <v>1</v>
      </c>
      <c r="H15" s="9" t="s">
        <v>0</v>
      </c>
      <c r="K15" s="9" t="s">
        <v>1</v>
      </c>
      <c r="L15" s="9" t="s">
        <v>0</v>
      </c>
      <c r="N15" s="9" t="s">
        <v>7</v>
      </c>
      <c r="O15" s="9" t="s">
        <v>8</v>
      </c>
      <c r="P15" s="9" t="s">
        <v>9</v>
      </c>
      <c r="Q15" s="9" t="s">
        <v>10</v>
      </c>
      <c r="S15" s="9" t="s">
        <v>1</v>
      </c>
      <c r="T15" s="9" t="s">
        <v>0</v>
      </c>
      <c r="Y15" s="9" t="s">
        <v>1</v>
      </c>
      <c r="Z15" s="9" t="s">
        <v>0</v>
      </c>
    </row>
    <row r="16" spans="1:26" x14ac:dyDescent="0.25">
      <c r="B16" s="8">
        <v>0</v>
      </c>
      <c r="C16" s="47">
        <f t="shared" ref="C16:C51" ca="1" si="0">$F$7*COS(B16*PI()/180)+((RAND()+RAND()+RAND()+RAND()+RAND()+RAND())/6-0.5)*$I$8</f>
        <v>0.39816075382900412</v>
      </c>
      <c r="D16" s="40">
        <f t="shared" ref="D16:D51" ca="1" si="1">$G$7*SIN(B16*PI()/180)+((RAND()+RAND()+RAND()+RAND()+RAND()+RAND())/6-0.5)*$I$8</f>
        <v>4.1368835134268497E-3</v>
      </c>
      <c r="E16" s="47">
        <f t="shared" ref="E16:E51" ca="1" si="2">C16*COS($I$7*PI()/180)-D16*SIN($I$7*PI()/180)+$F$8</f>
        <v>0.39883159610832963</v>
      </c>
      <c r="F16" s="40">
        <f t="shared" ref="F16:F51" ca="1" si="3">D16*COS($I$7*PI()/180)+C16*SIN($I$7*PI()/180)+$G$8</f>
        <v>-1.4706909731704966E-2</v>
      </c>
      <c r="G16" s="5">
        <f t="shared" ref="G16:G51" ca="1" si="4">($F$7*COS(B16*PI()/180)*COS($I$7*PI()/180)+$E$13)-$G$7*SIN(B16*PI()/180)*SIN($I$7*PI()/180)</f>
        <v>0.39825486830956769</v>
      </c>
      <c r="H16" s="5">
        <f t="shared" ref="H16:H51" ca="1" si="5">($G$7*SIN(B16*PI()/180)*COS($I$7*PI()/180)+$F$13)+$F$7*COS(B16*PI()/180)*SIN($I$7*PI()/180)</f>
        <v>-1.7076709232606232E-2</v>
      </c>
      <c r="K16" s="2">
        <f t="shared" ref="K16:K51" ca="1" si="6">E16-$E$13</f>
        <v>0.40002854170059143</v>
      </c>
      <c r="L16" s="2">
        <f t="shared" ref="L16:L51" ca="1" si="7">F16-$F$13</f>
        <v>-1.8564582996276266E-2</v>
      </c>
      <c r="N16" s="1">
        <f t="shared" ref="N16:N51" ca="1" si="8">K16*K16</f>
        <v>0.16002283417510182</v>
      </c>
      <c r="O16" s="1">
        <f t="shared" ref="O16:O51" ca="1" si="9">K16*L16</f>
        <v>-7.4263630632799907E-3</v>
      </c>
      <c r="P16" s="1">
        <f t="shared" ref="P16:P51" ca="1" si="10">K16*L16</f>
        <v>-7.4263630632799907E-3</v>
      </c>
      <c r="Q16" s="1">
        <f t="shared" ref="Q16:Q51" ca="1" si="11">L16*L16</f>
        <v>3.4464374182562984E-4</v>
      </c>
      <c r="S16" s="5">
        <f ca="1">(E16+$U$12)*$S$12+(F16+$U$13)*$T$12</f>
        <v>0.4004517588451168</v>
      </c>
      <c r="T16" s="5">
        <f ca="1">(F16+$U$13)*$T$13+(E16+$U$12)*$S$13</f>
        <v>4.7319794206433438E-3</v>
      </c>
      <c r="Y16" s="5">
        <f t="shared" ref="Y16:Y51" ca="1" si="12">$Y$12*COS(B16*PI()/180)+$Y$11</f>
        <v>0.40045175884511675</v>
      </c>
      <c r="Z16" s="5">
        <f t="shared" ref="Z16:Z51" ca="1" si="13">$Z$12*SIN(B16*PI()/180)+$Z$11</f>
        <v>9.4903824257772107E-4</v>
      </c>
    </row>
    <row r="17" spans="2:26" x14ac:dyDescent="0.25">
      <c r="B17" s="8">
        <v>10</v>
      </c>
      <c r="C17" s="47">
        <f t="shared" ca="1" si="0"/>
        <v>0.39571873211213543</v>
      </c>
      <c r="D17" s="40">
        <f t="shared" ca="1" si="1"/>
        <v>3.6991162796692754E-2</v>
      </c>
      <c r="E17" s="47">
        <f t="shared" ca="1" si="2"/>
        <v>0.39811238122031495</v>
      </c>
      <c r="F17" s="40">
        <f t="shared" ca="1" si="3"/>
        <v>1.823014944535805E-2</v>
      </c>
      <c r="G17" s="5">
        <f t="shared" ca="1" si="4"/>
        <v>0.39404025855237046</v>
      </c>
      <c r="H17" s="5">
        <f t="shared" ca="1" si="5"/>
        <v>1.861701164722707E-2</v>
      </c>
      <c r="K17" s="2">
        <f t="shared" ca="1" si="6"/>
        <v>0.3993093268125768</v>
      </c>
      <c r="L17" s="2">
        <f t="shared" ca="1" si="7"/>
        <v>1.4372476180786749E-2</v>
      </c>
      <c r="N17" s="1">
        <f t="shared" ca="1" si="8"/>
        <v>0.15944793847951327</v>
      </c>
      <c r="O17" s="1">
        <f t="shared" ca="1" si="9"/>
        <v>5.7390637883797512E-3</v>
      </c>
      <c r="P17" s="1">
        <f t="shared" ca="1" si="10"/>
        <v>5.7390637883797512E-3</v>
      </c>
      <c r="Q17" s="1">
        <f t="shared" ca="1" si="11"/>
        <v>2.0656807156728245E-4</v>
      </c>
      <c r="S17" s="5">
        <f t="shared" ref="S17:S51" ca="1" si="14">(E17+$U$12)*$S$12+(F17+$U$13)*$T$12</f>
        <v>0.39800765298615165</v>
      </c>
      <c r="T17" s="5">
        <f t="shared" ref="T17:T51" ca="1" si="15">(F17+$U$13)*$T$13+(E17+$U$12)*$S$13</f>
        <v>6.8917013373057029E-2</v>
      </c>
      <c r="Y17" s="5">
        <f t="shared" ca="1" si="12"/>
        <v>0.39436901469790298</v>
      </c>
      <c r="Z17" s="5">
        <f t="shared" ca="1" si="13"/>
        <v>7.0747578527349697E-2</v>
      </c>
    </row>
    <row r="18" spans="2:26" x14ac:dyDescent="0.25">
      <c r="B18" s="8">
        <v>20</v>
      </c>
      <c r="C18" s="47">
        <f t="shared" ca="1" si="0"/>
        <v>0.37704890101740679</v>
      </c>
      <c r="D18" s="40">
        <f t="shared" ca="1" si="1"/>
        <v>7.5314179930182787E-2</v>
      </c>
      <c r="E18" s="47">
        <f t="shared" ca="1" si="2"/>
        <v>0.38147380822803556</v>
      </c>
      <c r="F18" s="40">
        <f t="shared" ca="1" si="3"/>
        <v>5.747774967900364E-2</v>
      </c>
      <c r="G18" s="5">
        <f t="shared" ca="1" si="4"/>
        <v>0.37781656634691402</v>
      </c>
      <c r="H18" s="5">
        <f t="shared" ca="1" si="5"/>
        <v>5.3862277498888958E-2</v>
      </c>
      <c r="K18" s="2">
        <f t="shared" ca="1" si="6"/>
        <v>0.38267075382029736</v>
      </c>
      <c r="L18" s="2">
        <f t="shared" ca="1" si="7"/>
        <v>5.3620076414432338E-2</v>
      </c>
      <c r="N18" s="1">
        <f t="shared" ca="1" si="8"/>
        <v>0.14643690582939461</v>
      </c>
      <c r="O18" s="1">
        <f t="shared" ca="1" si="9"/>
        <v>2.051883506141277E-2</v>
      </c>
      <c r="P18" s="1">
        <f t="shared" ca="1" si="10"/>
        <v>2.051883506141277E-2</v>
      </c>
      <c r="Q18" s="1">
        <f t="shared" ca="1" si="11"/>
        <v>2.8751125946895632E-3</v>
      </c>
      <c r="S18" s="5">
        <f t="shared" ca="1" si="14"/>
        <v>0.37933539086663276</v>
      </c>
      <c r="T18" s="5">
        <f t="shared" ca="1" si="15"/>
        <v>0.14378396496570697</v>
      </c>
      <c r="Y18" s="5">
        <f t="shared" ca="1" si="12"/>
        <v>0.37630560335915786</v>
      </c>
      <c r="Z18" s="5">
        <f t="shared" ca="1" si="13"/>
        <v>0.13842532548533448</v>
      </c>
    </row>
    <row r="19" spans="2:26" x14ac:dyDescent="0.25">
      <c r="B19" s="8">
        <v>30</v>
      </c>
      <c r="C19" s="47">
        <f t="shared" ca="1" si="0"/>
        <v>0.34698214888754153</v>
      </c>
      <c r="D19" s="40">
        <f t="shared" ca="1" si="1"/>
        <v>0.10220319681214143</v>
      </c>
      <c r="E19" s="47">
        <f t="shared" ca="1" si="2"/>
        <v>0.35285552394795711</v>
      </c>
      <c r="F19" s="40">
        <f t="shared" ca="1" si="3"/>
        <v>8.5903488321677962E-2</v>
      </c>
      <c r="G19" s="5">
        <f t="shared" ca="1" si="4"/>
        <v>0.35007674037127684</v>
      </c>
      <c r="H19" s="5">
        <f t="shared" ca="1" si="5"/>
        <v>8.7588178754441748E-2</v>
      </c>
      <c r="K19" s="2">
        <f t="shared" ca="1" si="6"/>
        <v>0.35405246954021896</v>
      </c>
      <c r="L19" s="2">
        <f t="shared" ca="1" si="7"/>
        <v>8.2045815057106661E-2</v>
      </c>
      <c r="N19" s="1">
        <f t="shared" ca="1" si="8"/>
        <v>0.12535315118752768</v>
      </c>
      <c r="O19" s="1">
        <f t="shared" ca="1" si="9"/>
        <v>2.9048523436408694E-2</v>
      </c>
      <c r="P19" s="1">
        <f t="shared" ca="1" si="10"/>
        <v>2.9048523436408694E-2</v>
      </c>
      <c r="Q19" s="1">
        <f t="shared" ca="1" si="11"/>
        <v>6.7315157683849498E-3</v>
      </c>
      <c r="S19" s="5">
        <f t="shared" ca="1" si="14"/>
        <v>0.34926693306317513</v>
      </c>
      <c r="T19" s="5">
        <f t="shared" ca="1" si="15"/>
        <v>0.19631161783544673</v>
      </c>
      <c r="Y19" s="5">
        <f t="shared" ca="1" si="12"/>
        <v>0.34681037244188184</v>
      </c>
      <c r="Z19" s="5">
        <f t="shared" ca="1" si="13"/>
        <v>0.20192592502180606</v>
      </c>
    </row>
    <row r="20" spans="2:26" x14ac:dyDescent="0.25">
      <c r="B20" s="8">
        <v>40</v>
      </c>
      <c r="C20" s="47">
        <f t="shared" ca="1" si="0"/>
        <v>0.30948784110013139</v>
      </c>
      <c r="D20" s="40">
        <f t="shared" ca="1" si="1"/>
        <v>0.12794012433712734</v>
      </c>
      <c r="E20" s="47">
        <f t="shared" ca="1" si="2"/>
        <v>0.31675956751904633</v>
      </c>
      <c r="F20" s="40">
        <f t="shared" ca="1" si="3"/>
        <v>0.11356744473368818</v>
      </c>
      <c r="G20" s="5">
        <f t="shared" ca="1" si="4"/>
        <v>0.31166364120069934</v>
      </c>
      <c r="H20" s="5">
        <f t="shared" ca="1" si="5"/>
        <v>0.118769970970365</v>
      </c>
      <c r="K20" s="2">
        <f t="shared" ca="1" si="6"/>
        <v>0.31795651311130813</v>
      </c>
      <c r="L20" s="2">
        <f t="shared" ca="1" si="7"/>
        <v>0.10970977146911688</v>
      </c>
      <c r="N20" s="1">
        <f t="shared" ca="1" si="8"/>
        <v>0.10109634422990145</v>
      </c>
      <c r="O20" s="1">
        <f t="shared" ca="1" si="9"/>
        <v>3.488293639055888E-2</v>
      </c>
      <c r="P20" s="1">
        <f t="shared" ca="1" si="10"/>
        <v>3.488293639055888E-2</v>
      </c>
      <c r="Q20" s="1">
        <f t="shared" ca="1" si="11"/>
        <v>1.2036233955805853E-2</v>
      </c>
      <c r="S20" s="5">
        <f t="shared" ca="1" si="14"/>
        <v>0.31177099270116104</v>
      </c>
      <c r="T20" s="5">
        <f t="shared" ca="1" si="15"/>
        <v>0.24658758577067774</v>
      </c>
      <c r="Y20" s="5">
        <f t="shared" ca="1" si="12"/>
        <v>0.3067795196121893</v>
      </c>
      <c r="Z20" s="5">
        <f t="shared" ca="1" si="13"/>
        <v>0.2593199435527026</v>
      </c>
    </row>
    <row r="21" spans="2:26" x14ac:dyDescent="0.25">
      <c r="B21" s="8">
        <v>50</v>
      </c>
      <c r="C21" s="47">
        <f t="shared" ca="1" si="0"/>
        <v>0.25980182892765979</v>
      </c>
      <c r="D21" s="40">
        <f t="shared" ca="1" si="1"/>
        <v>0.16097080911681769</v>
      </c>
      <c r="E21" s="47">
        <f t="shared" ca="1" si="2"/>
        <v>0.2688703407727453</v>
      </c>
      <c r="F21" s="40">
        <f t="shared" ca="1" si="3"/>
        <v>0.1491532270668002</v>
      </c>
      <c r="G21" s="5">
        <f t="shared" ca="1" si="4"/>
        <v>0.2637444314155134</v>
      </c>
      <c r="H21" s="5">
        <f t="shared" ca="1" si="5"/>
        <v>0.14646021116892605</v>
      </c>
      <c r="K21" s="2">
        <f t="shared" ca="1" si="6"/>
        <v>0.2700672863650071</v>
      </c>
      <c r="L21" s="2">
        <f t="shared" ca="1" si="7"/>
        <v>0.14529555380222892</v>
      </c>
      <c r="N21" s="1">
        <f t="shared" ca="1" si="8"/>
        <v>7.2936339164558744E-2</v>
      </c>
      <c r="O21" s="1">
        <f t="shared" ca="1" si="9"/>
        <v>3.9239575936268853E-2</v>
      </c>
      <c r="P21" s="1">
        <f t="shared" ca="1" si="10"/>
        <v>3.9239575936268853E-2</v>
      </c>
      <c r="Q21" s="1">
        <f t="shared" ca="1" si="11"/>
        <v>2.1110797954696399E-2</v>
      </c>
      <c r="S21" s="5">
        <f t="shared" ca="1" si="14"/>
        <v>0.26208288529117618</v>
      </c>
      <c r="T21" s="5">
        <f t="shared" ca="1" si="15"/>
        <v>0.31111139703373064</v>
      </c>
      <c r="Y21" s="5">
        <f t="shared" ca="1" si="12"/>
        <v>0.25742936207672162</v>
      </c>
      <c r="Z21" s="5">
        <f t="shared" ca="1" si="13"/>
        <v>0.30886349286773751</v>
      </c>
    </row>
    <row r="22" spans="2:26" x14ac:dyDescent="0.25">
      <c r="B22" s="8">
        <v>60</v>
      </c>
      <c r="C22" s="47">
        <f t="shared" ca="1" si="0"/>
        <v>0.20165773519392524</v>
      </c>
      <c r="D22" s="40">
        <f t="shared" ca="1" si="1"/>
        <v>0.17964923110904879</v>
      </c>
      <c r="E22" s="47">
        <f t="shared" ca="1" si="2"/>
        <v>0.21178348457477231</v>
      </c>
      <c r="F22" s="40">
        <f t="shared" ca="1" si="3"/>
        <v>0.17084907767628588</v>
      </c>
      <c r="G22" s="5">
        <f t="shared" ca="1" si="4"/>
        <v>0.207775111956752</v>
      </c>
      <c r="H22" s="5">
        <f t="shared" ca="1" si="5"/>
        <v>0.16981754541362928</v>
      </c>
      <c r="K22" s="2">
        <f t="shared" ca="1" si="6"/>
        <v>0.21298043016703413</v>
      </c>
      <c r="L22" s="2">
        <f t="shared" ca="1" si="7"/>
        <v>0.16699140441171456</v>
      </c>
      <c r="N22" s="1">
        <f t="shared" ca="1" si="8"/>
        <v>4.5360663634134907E-2</v>
      </c>
      <c r="O22" s="1">
        <f t="shared" ca="1" si="9"/>
        <v>3.556590114580413E-2</v>
      </c>
      <c r="P22" s="1">
        <f t="shared" ca="1" si="10"/>
        <v>3.556590114580413E-2</v>
      </c>
      <c r="Q22" s="1">
        <f t="shared" ca="1" si="11"/>
        <v>2.7886129147396802E-2</v>
      </c>
      <c r="S22" s="5">
        <f t="shared" ca="1" si="14"/>
        <v>0.20393760678837736</v>
      </c>
      <c r="T22" s="5">
        <f t="shared" ca="1" si="15"/>
        <v>0.34759504803462871</v>
      </c>
      <c r="Y22" s="5">
        <f t="shared" ca="1" si="12"/>
        <v>0.20025937939980945</v>
      </c>
      <c r="Z22" s="5">
        <f t="shared" ca="1" si="13"/>
        <v>0.34905121729121902</v>
      </c>
    </row>
    <row r="23" spans="2:26" x14ac:dyDescent="0.25">
      <c r="B23" s="8">
        <v>70</v>
      </c>
      <c r="C23" s="47">
        <f t="shared" ca="1" si="0"/>
        <v>0.1325226983893753</v>
      </c>
      <c r="D23" s="40">
        <f t="shared" ca="1" si="1"/>
        <v>0.18693618467998935</v>
      </c>
      <c r="E23" s="47">
        <f t="shared" ca="1" si="2"/>
        <v>0.14312456461863735</v>
      </c>
      <c r="F23" s="40">
        <f t="shared" ca="1" si="3"/>
        <v>0.18174429299166966</v>
      </c>
      <c r="G23" s="5">
        <f t="shared" ca="1" si="4"/>
        <v>0.14545628227432708</v>
      </c>
      <c r="H23" s="5">
        <f t="shared" ca="1" si="5"/>
        <v>0.1881322729228308</v>
      </c>
      <c r="K23" s="2">
        <f t="shared" ca="1" si="6"/>
        <v>0.14432151021089917</v>
      </c>
      <c r="L23" s="2">
        <f t="shared" ca="1" si="7"/>
        <v>0.17788661972709835</v>
      </c>
      <c r="N23" s="1">
        <f t="shared" ca="1" si="8"/>
        <v>2.0828698309554673E-2</v>
      </c>
      <c r="O23" s="1">
        <f t="shared" ca="1" si="9"/>
        <v>2.5672865605326764E-2</v>
      </c>
      <c r="P23" s="1">
        <f t="shared" ca="1" si="10"/>
        <v>2.5672865605326764E-2</v>
      </c>
      <c r="Q23" s="1">
        <f t="shared" ca="1" si="11"/>
        <v>3.1643649477933293E-2</v>
      </c>
      <c r="S23" s="5">
        <f t="shared" ca="1" si="14"/>
        <v>0.13480210786709093</v>
      </c>
      <c r="T23" s="5">
        <f t="shared" ca="1" si="15"/>
        <v>0.36182254238441325</v>
      </c>
      <c r="Y23" s="5">
        <f t="shared" ca="1" si="12"/>
        <v>0.13700665257568342</v>
      </c>
      <c r="Z23" s="5">
        <f t="shared" ca="1" si="13"/>
        <v>0.37866203315250946</v>
      </c>
    </row>
    <row r="24" spans="2:26" x14ac:dyDescent="0.25">
      <c r="B24" s="8">
        <v>80</v>
      </c>
      <c r="C24" s="47">
        <f t="shared" ca="1" si="0"/>
        <v>7.2529332428158275E-2</v>
      </c>
      <c r="D24" s="40">
        <f t="shared" ca="1" si="1"/>
        <v>0.20062768438741713</v>
      </c>
      <c r="E24" s="47">
        <f t="shared" ca="1" si="2"/>
        <v>8.3929975210014537E-2</v>
      </c>
      <c r="F24" s="40">
        <f t="shared" ca="1" si="3"/>
        <v>0.19855683915040381</v>
      </c>
      <c r="G24" s="5">
        <f t="shared" ca="1" si="4"/>
        <v>7.8681468473289884E-2</v>
      </c>
      <c r="H24" s="5">
        <f t="shared" ca="1" si="5"/>
        <v>0.20084790996886276</v>
      </c>
      <c r="K24" s="2">
        <f t="shared" ca="1" si="6"/>
        <v>8.5126920802276365E-2</v>
      </c>
      <c r="L24" s="2">
        <f t="shared" ca="1" si="7"/>
        <v>0.19469916588583253</v>
      </c>
      <c r="N24" s="1">
        <f t="shared" ca="1" si="8"/>
        <v>7.2465926452770328E-3</v>
      </c>
      <c r="O24" s="1">
        <f t="shared" ca="1" si="9"/>
        <v>1.6574140474632532E-2</v>
      </c>
      <c r="P24" s="1">
        <f t="shared" ca="1" si="10"/>
        <v>1.6574140474632532E-2</v>
      </c>
      <c r="Q24" s="1">
        <f t="shared" ca="1" si="11"/>
        <v>3.790776519663893E-2</v>
      </c>
      <c r="S24" s="5">
        <f t="shared" ca="1" si="14"/>
        <v>7.4807873491380156E-2</v>
      </c>
      <c r="T24" s="5">
        <f t="shared" ca="1" si="15"/>
        <v>0.388563328162706</v>
      </c>
      <c r="Y24" s="5">
        <f t="shared" ca="1" si="12"/>
        <v>6.959308370147059E-2</v>
      </c>
      <c r="Z24" s="5">
        <f t="shared" ca="1" si="13"/>
        <v>0.39679623079545934</v>
      </c>
    </row>
    <row r="25" spans="2:26" x14ac:dyDescent="0.25">
      <c r="B25" s="8">
        <v>90</v>
      </c>
      <c r="C25" s="47">
        <f t="shared" ca="1" si="0"/>
        <v>-1.206600375381177E-3</v>
      </c>
      <c r="D25" s="40">
        <f t="shared" ca="1" si="1"/>
        <v>0.20797225330906166</v>
      </c>
      <c r="E25" s="47">
        <f t="shared" ca="1" si="2"/>
        <v>1.067947997742788E-2</v>
      </c>
      <c r="F25" s="40">
        <f t="shared" ca="1" si="3"/>
        <v>0.2097503831483373</v>
      </c>
      <c r="G25" s="5">
        <f t="shared" ca="1" si="4"/>
        <v>9.479589481298737E-3</v>
      </c>
      <c r="H25" s="5">
        <f t="shared" ca="1" si="5"/>
        <v>0.20757809835450436</v>
      </c>
      <c r="K25" s="2">
        <f t="shared" ca="1" si="6"/>
        <v>1.1876425569689708E-2</v>
      </c>
      <c r="L25" s="2">
        <f t="shared" ca="1" si="7"/>
        <v>0.20589270988376601</v>
      </c>
      <c r="N25" s="1">
        <f t="shared" ca="1" si="8"/>
        <v>1.410494843123795E-4</v>
      </c>
      <c r="O25" s="1">
        <f t="shared" ca="1" si="9"/>
        <v>2.4452694442762637E-3</v>
      </c>
      <c r="P25" s="1">
        <f t="shared" ca="1" si="10"/>
        <v>2.4452694442762637E-3</v>
      </c>
      <c r="Q25" s="1">
        <f t="shared" ca="1" si="11"/>
        <v>4.2391807983280641E-2</v>
      </c>
      <c r="S25" s="5">
        <f t="shared" ca="1" si="14"/>
        <v>1.071474925469015E-3</v>
      </c>
      <c r="T25" s="5">
        <f t="shared" ca="1" si="15"/>
        <v>0.40290281180103443</v>
      </c>
      <c r="Y25" s="5">
        <f t="shared" ca="1" si="12"/>
        <v>6.6999954502041764E-5</v>
      </c>
      <c r="Z25" s="5">
        <f t="shared" ca="1" si="13"/>
        <v>0.40290281180103449</v>
      </c>
    </row>
    <row r="26" spans="2:26" x14ac:dyDescent="0.25">
      <c r="B26" s="8">
        <v>100</v>
      </c>
      <c r="C26" s="47">
        <f t="shared" ca="1" si="0"/>
        <v>-6.7826584464821357E-2</v>
      </c>
      <c r="D26" s="40">
        <f t="shared" ca="1" si="1"/>
        <v>0.20222704109152304</v>
      </c>
      <c r="E26" s="47">
        <f t="shared" ca="1" si="2"/>
        <v>-5.6149884914390408E-2</v>
      </c>
      <c r="F26" s="40">
        <f t="shared" ca="1" si="3"/>
        <v>0.20749966511668097</v>
      </c>
      <c r="G26" s="5">
        <f t="shared" ca="1" si="4"/>
        <v>-6.0046690626315118E-2</v>
      </c>
      <c r="H26" s="5">
        <f t="shared" ca="1" si="5"/>
        <v>0.20811834471129748</v>
      </c>
      <c r="K26" s="2">
        <f t="shared" ca="1" si="6"/>
        <v>-5.495293932212858E-2</v>
      </c>
      <c r="L26" s="2">
        <f t="shared" ca="1" si="7"/>
        <v>0.20364199185210968</v>
      </c>
      <c r="N26" s="1">
        <f t="shared" ca="1" si="8"/>
        <v>3.0198255401415455E-3</v>
      </c>
      <c r="O26" s="1">
        <f t="shared" ca="1" si="9"/>
        <v>-1.1190726021686387E-2</v>
      </c>
      <c r="P26" s="1">
        <f t="shared" ca="1" si="10"/>
        <v>-1.1190726021686387E-2</v>
      </c>
      <c r="Q26" s="1">
        <f t="shared" ca="1" si="11"/>
        <v>4.1470060845494705E-2</v>
      </c>
      <c r="S26" s="5">
        <f t="shared" ca="1" si="14"/>
        <v>-6.5548144576129175E-2</v>
      </c>
      <c r="T26" s="5">
        <f t="shared" ca="1" si="15"/>
        <v>0.3916704961813241</v>
      </c>
      <c r="Y26" s="5">
        <f t="shared" ca="1" si="12"/>
        <v>-6.94590837924665E-2</v>
      </c>
      <c r="Z26" s="5">
        <f t="shared" ca="1" si="13"/>
        <v>0.39679623079545934</v>
      </c>
    </row>
    <row r="27" spans="2:26" x14ac:dyDescent="0.25">
      <c r="B27" s="8">
        <v>110</v>
      </c>
      <c r="C27" s="47">
        <f t="shared" ca="1" si="0"/>
        <v>-0.13749305387343833</v>
      </c>
      <c r="D27" s="40">
        <f t="shared" ca="1" si="1"/>
        <v>0.19633955842262504</v>
      </c>
      <c r="E27" s="47">
        <f t="shared" ca="1" si="2"/>
        <v>-0.12602900588325186</v>
      </c>
      <c r="F27" s="40">
        <f t="shared" ca="1" si="3"/>
        <v>0.20526631233273351</v>
      </c>
      <c r="G27" s="5">
        <f t="shared" ca="1" si="4"/>
        <v>-0.12778485101047712</v>
      </c>
      <c r="H27" s="5">
        <f t="shared" ca="1" si="5"/>
        <v>0.20245223392706885</v>
      </c>
      <c r="K27" s="2">
        <f t="shared" ca="1" si="6"/>
        <v>-0.12483206029099003</v>
      </c>
      <c r="L27" s="2">
        <f t="shared" ca="1" si="7"/>
        <v>0.2014086390681622</v>
      </c>
      <c r="N27" s="1">
        <f t="shared" ca="1" si="8"/>
        <v>1.5583043276493371E-2</v>
      </c>
      <c r="O27" s="1">
        <f t="shared" ca="1" si="9"/>
        <v>-2.5142255375283074E-2</v>
      </c>
      <c r="P27" s="1">
        <f t="shared" ca="1" si="10"/>
        <v>-2.5142255375283074E-2</v>
      </c>
      <c r="Q27" s="1">
        <f t="shared" ca="1" si="11"/>
        <v>4.0565439891289232E-2</v>
      </c>
      <c r="S27" s="5">
        <f t="shared" ca="1" si="14"/>
        <v>-0.13521424036569332</v>
      </c>
      <c r="T27" s="5">
        <f t="shared" ca="1" si="15"/>
        <v>0.38015985818533393</v>
      </c>
      <c r="Y27" s="5">
        <f t="shared" ca="1" si="12"/>
        <v>-0.13687265266667936</v>
      </c>
      <c r="Z27" s="5">
        <f t="shared" ca="1" si="13"/>
        <v>0.37866203315250957</v>
      </c>
    </row>
    <row r="28" spans="2:26" x14ac:dyDescent="0.25">
      <c r="B28" s="8">
        <v>120</v>
      </c>
      <c r="C28" s="47">
        <f t="shared" ca="1" si="0"/>
        <v>-0.20212616054279989</v>
      </c>
      <c r="D28" s="40">
        <f t="shared" ca="1" si="1"/>
        <v>0.17780966178697558</v>
      </c>
      <c r="E28" s="47">
        <f t="shared" ca="1" si="2"/>
        <v>-0.19154331498572877</v>
      </c>
      <c r="F28" s="40">
        <f t="shared" ca="1" si="3"/>
        <v>0.19014444571891775</v>
      </c>
      <c r="G28" s="5">
        <f t="shared" ca="1" si="4"/>
        <v>-0.19167670194507752</v>
      </c>
      <c r="H28" s="5">
        <f t="shared" ca="1" si="5"/>
        <v>0.19075192791080681</v>
      </c>
      <c r="K28" s="2">
        <f t="shared" ca="1" si="6"/>
        <v>-0.19034636939346694</v>
      </c>
      <c r="L28" s="2">
        <f t="shared" ca="1" si="7"/>
        <v>0.18628677245434644</v>
      </c>
      <c r="N28" s="1">
        <f t="shared" ca="1" si="8"/>
        <v>3.6231740341274167E-2</v>
      </c>
      <c r="O28" s="1">
        <f t="shared" ca="1" si="9"/>
        <v>-3.545901080271175E-2</v>
      </c>
      <c r="P28" s="1">
        <f t="shared" ca="1" si="10"/>
        <v>-3.545901080271175E-2</v>
      </c>
      <c r="Q28" s="1">
        <f t="shared" ca="1" si="11"/>
        <v>3.4702761591457444E-2</v>
      </c>
      <c r="S28" s="5">
        <f t="shared" ca="1" si="14"/>
        <v>-0.19984617144082217</v>
      </c>
      <c r="T28" s="5">
        <f t="shared" ca="1" si="15"/>
        <v>0.34395115590812103</v>
      </c>
      <c r="Y28" s="5">
        <f t="shared" ca="1" si="12"/>
        <v>-0.20012537949080528</v>
      </c>
      <c r="Z28" s="5">
        <f t="shared" ca="1" si="13"/>
        <v>0.34905121729121902</v>
      </c>
    </row>
    <row r="29" spans="2:26" x14ac:dyDescent="0.25">
      <c r="B29" s="8">
        <v>130</v>
      </c>
      <c r="C29" s="47">
        <f t="shared" ca="1" si="0"/>
        <v>-0.25495422026014819</v>
      </c>
      <c r="D29" s="40">
        <f t="shared" ca="1" si="1"/>
        <v>0.15421403700198372</v>
      </c>
      <c r="E29" s="47">
        <f t="shared" ca="1" si="2"/>
        <v>-0.24553387526952336</v>
      </c>
      <c r="F29" s="40">
        <f t="shared" ca="1" si="3"/>
        <v>0.16934596493940463</v>
      </c>
      <c r="G29" s="5">
        <f t="shared" ca="1" si="4"/>
        <v>-0.24978092187030529</v>
      </c>
      <c r="H29" s="5">
        <f t="shared" ca="1" si="5"/>
        <v>0.17337293454017499</v>
      </c>
      <c r="K29" s="2">
        <f t="shared" ca="1" si="6"/>
        <v>-0.24433692967726153</v>
      </c>
      <c r="L29" s="2">
        <f t="shared" ca="1" si="7"/>
        <v>0.16548829167483331</v>
      </c>
      <c r="N29" s="1">
        <f t="shared" ca="1" si="8"/>
        <v>5.9700535204111047E-2</v>
      </c>
      <c r="O29" s="1">
        <f t="shared" ca="1" si="9"/>
        <v>-4.0434901085363892E-2</v>
      </c>
      <c r="P29" s="1">
        <f t="shared" ca="1" si="10"/>
        <v>-4.0434901085363892E-2</v>
      </c>
      <c r="Q29" s="1">
        <f t="shared" ca="1" si="11"/>
        <v>2.7386374681454703E-2</v>
      </c>
      <c r="S29" s="5">
        <f t="shared" ca="1" si="14"/>
        <v>-0.25267273423770464</v>
      </c>
      <c r="T29" s="5">
        <f t="shared" ca="1" si="15"/>
        <v>0.29784732254789187</v>
      </c>
      <c r="Y29" s="5">
        <f t="shared" ca="1" si="12"/>
        <v>-0.25729536216771765</v>
      </c>
      <c r="Z29" s="5">
        <f t="shared" ca="1" si="13"/>
        <v>0.30886349286773751</v>
      </c>
    </row>
    <row r="30" spans="2:26" x14ac:dyDescent="0.25">
      <c r="B30" s="8">
        <v>140</v>
      </c>
      <c r="C30" s="47">
        <f t="shared" ca="1" si="0"/>
        <v>-0.30512389458425715</v>
      </c>
      <c r="D30" s="40">
        <f t="shared" ca="1" si="1"/>
        <v>0.13374406863135146</v>
      </c>
      <c r="E30" s="47">
        <f t="shared" ca="1" si="2"/>
        <v>-0.29670610916753665</v>
      </c>
      <c r="F30" s="40">
        <f t="shared" ca="1" si="3"/>
        <v>0.15152972782914859</v>
      </c>
      <c r="G30" s="5">
        <f t="shared" ca="1" si="4"/>
        <v>-0.30033204346588593</v>
      </c>
      <c r="H30" s="5">
        <f t="shared" ca="1" si="5"/>
        <v>0.15084330573454513</v>
      </c>
      <c r="K30" s="2">
        <f t="shared" ca="1" si="6"/>
        <v>-0.29550916357527479</v>
      </c>
      <c r="L30" s="2">
        <f t="shared" ca="1" si="7"/>
        <v>0.14767205456457727</v>
      </c>
      <c r="N30" s="1">
        <f t="shared" ca="1" si="8"/>
        <v>8.732566575695852E-2</v>
      </c>
      <c r="O30" s="1">
        <f t="shared" ca="1" si="9"/>
        <v>-4.3638445327820567E-2</v>
      </c>
      <c r="P30" s="1">
        <f t="shared" ca="1" si="10"/>
        <v>-4.3638445327820567E-2</v>
      </c>
      <c r="Q30" s="1">
        <f t="shared" ca="1" si="11"/>
        <v>2.1807035699323487E-2</v>
      </c>
      <c r="S30" s="5">
        <f t="shared" ca="1" si="14"/>
        <v>-0.30284110992611757</v>
      </c>
      <c r="T30" s="5">
        <f t="shared" ca="1" si="15"/>
        <v>0.25785021675776565</v>
      </c>
      <c r="Y30" s="5">
        <f t="shared" ca="1" si="12"/>
        <v>-0.30664551970318521</v>
      </c>
      <c r="Z30" s="5">
        <f t="shared" ca="1" si="13"/>
        <v>0.25931994355270271</v>
      </c>
    </row>
    <row r="31" spans="2:26" x14ac:dyDescent="0.25">
      <c r="B31" s="8">
        <v>150</v>
      </c>
      <c r="C31" s="47">
        <f t="shared" ca="1" si="0"/>
        <v>-0.34642990276967922</v>
      </c>
      <c r="D31" s="40">
        <f t="shared" ca="1" si="1"/>
        <v>0.10400984903546152</v>
      </c>
      <c r="E31" s="47">
        <f t="shared" ca="1" si="2"/>
        <v>-0.3395116777200019</v>
      </c>
      <c r="F31" s="40">
        <f t="shared" ca="1" si="3"/>
        <v>0.12399804738477763</v>
      </c>
      <c r="G31" s="5">
        <f t="shared" ca="1" si="4"/>
        <v>-0.34179409648223996</v>
      </c>
      <c r="H31" s="5">
        <f t="shared" ca="1" si="5"/>
        <v>0.12384759286463387</v>
      </c>
      <c r="K31" s="2">
        <f t="shared" ca="1" si="6"/>
        <v>-0.3383147321277401</v>
      </c>
      <c r="L31" s="2">
        <f t="shared" ca="1" si="7"/>
        <v>0.12014037412020633</v>
      </c>
      <c r="N31" s="1">
        <f t="shared" ca="1" si="8"/>
        <v>0.11445685797466454</v>
      </c>
      <c r="O31" s="1">
        <f t="shared" ca="1" si="9"/>
        <v>-4.0645258488204085E-2</v>
      </c>
      <c r="P31" s="1">
        <f t="shared" ca="1" si="10"/>
        <v>-4.0645258488204085E-2</v>
      </c>
      <c r="Q31" s="1">
        <f t="shared" ca="1" si="11"/>
        <v>1.4433709493743141E-2</v>
      </c>
      <c r="S31" s="5">
        <f t="shared" ca="1" si="14"/>
        <v>-0.34414523180580558</v>
      </c>
      <c r="T31" s="5">
        <f t="shared" ca="1" si="15"/>
        <v>0.19975522520454625</v>
      </c>
      <c r="Y31" s="5">
        <f t="shared" ca="1" si="12"/>
        <v>-0.34667637253287775</v>
      </c>
      <c r="Z31" s="5">
        <f t="shared" ca="1" si="13"/>
        <v>0.20192592502180606</v>
      </c>
    </row>
    <row r="32" spans="2:26" x14ac:dyDescent="0.25">
      <c r="B32" s="8">
        <v>160</v>
      </c>
      <c r="C32" s="47">
        <f t="shared" ca="1" si="0"/>
        <v>-0.37361964878600323</v>
      </c>
      <c r="D32" s="40">
        <f t="shared" ca="1" si="1"/>
        <v>6.6702645442197991E-2</v>
      </c>
      <c r="E32" s="47">
        <f t="shared" ca="1" si="2"/>
        <v>-0.36861666930918219</v>
      </c>
      <c r="F32" s="40">
        <f t="shared" ca="1" si="3"/>
        <v>8.8164973375209787E-2</v>
      </c>
      <c r="G32" s="5">
        <f t="shared" ca="1" si="4"/>
        <v>-0.37290727741927621</v>
      </c>
      <c r="H32" s="5">
        <f t="shared" ca="1" si="5"/>
        <v>9.3206047005503806E-2</v>
      </c>
      <c r="K32" s="2">
        <f t="shared" ca="1" si="6"/>
        <v>-0.36741972371692033</v>
      </c>
      <c r="L32" s="2">
        <f t="shared" ca="1" si="7"/>
        <v>8.4307300110638486E-2</v>
      </c>
      <c r="N32" s="1">
        <f t="shared" ca="1" si="8"/>
        <v>0.13499725337621807</v>
      </c>
      <c r="O32" s="1">
        <f t="shared" ca="1" si="9"/>
        <v>-3.0976164913970278E-2</v>
      </c>
      <c r="P32" s="1">
        <f t="shared" ca="1" si="10"/>
        <v>-3.0976164913970278E-2</v>
      </c>
      <c r="Q32" s="1">
        <f t="shared" ca="1" si="11"/>
        <v>7.107720851945264E-3</v>
      </c>
      <c r="S32" s="5">
        <f t="shared" ca="1" si="14"/>
        <v>-0.3713326111443056</v>
      </c>
      <c r="T32" s="5">
        <f t="shared" ca="1" si="15"/>
        <v>0.1268671211318711</v>
      </c>
      <c r="Y32" s="5">
        <f t="shared" ca="1" si="12"/>
        <v>-0.37617160345015377</v>
      </c>
      <c r="Z32" s="5">
        <f t="shared" ca="1" si="13"/>
        <v>0.13842532548533454</v>
      </c>
    </row>
    <row r="33" spans="2:26" x14ac:dyDescent="0.25">
      <c r="B33" s="8">
        <v>170</v>
      </c>
      <c r="C33" s="47">
        <f t="shared" ca="1" si="0"/>
        <v>-0.39452304187096804</v>
      </c>
      <c r="D33" s="40">
        <f t="shared" ca="1" si="1"/>
        <v>3.7499154891673374E-2</v>
      </c>
      <c r="E33" s="47">
        <f t="shared" ca="1" si="2"/>
        <v>-0.39101980762400607</v>
      </c>
      <c r="F33" s="40">
        <f t="shared" ca="1" si="3"/>
        <v>6.009550425935356E-2</v>
      </c>
      <c r="G33" s="5">
        <f t="shared" ca="1" si="4"/>
        <v>-0.39272622801825241</v>
      </c>
      <c r="H33" s="5">
        <f t="shared" ca="1" si="5"/>
        <v>5.9849696022714061E-2</v>
      </c>
      <c r="K33" s="2">
        <f t="shared" ca="1" si="6"/>
        <v>-0.38982286203174421</v>
      </c>
      <c r="L33" s="2">
        <f t="shared" ca="1" si="7"/>
        <v>5.6237830994782259E-2</v>
      </c>
      <c r="N33" s="1">
        <f t="shared" ca="1" si="8"/>
        <v>0.15196186376262028</v>
      </c>
      <c r="O33" s="1">
        <f t="shared" ca="1" si="9"/>
        <v>-2.1922792232843553E-2</v>
      </c>
      <c r="P33" s="1">
        <f t="shared" ca="1" si="10"/>
        <v>-2.1922792232843553E-2</v>
      </c>
      <c r="Q33" s="1">
        <f t="shared" ca="1" si="11"/>
        <v>3.1626936349976923E-3</v>
      </c>
      <c r="S33" s="5">
        <f t="shared" ca="1" si="14"/>
        <v>-0.39223415163196312</v>
      </c>
      <c r="T33" s="5">
        <f t="shared" ca="1" si="15"/>
        <v>6.9811510012877193E-2</v>
      </c>
      <c r="Y33" s="5">
        <f t="shared" ca="1" si="12"/>
        <v>-0.394235014788899</v>
      </c>
      <c r="Z33" s="5">
        <f t="shared" ca="1" si="13"/>
        <v>7.0747578527349683E-2</v>
      </c>
    </row>
    <row r="34" spans="2:26" x14ac:dyDescent="0.25">
      <c r="B34" s="8">
        <v>180</v>
      </c>
      <c r="C34" s="47">
        <f t="shared" ca="1" si="0"/>
        <v>-0.40260923164425011</v>
      </c>
      <c r="D34" s="40">
        <f t="shared" ca="1" si="1"/>
        <v>-3.2103666412319704E-3</v>
      </c>
      <c r="E34" s="47">
        <f t="shared" ca="1" si="2"/>
        <v>-0.40122548729285329</v>
      </c>
      <c r="F34" s="40">
        <f t="shared" ca="1" si="3"/>
        <v>1.9864972185013624E-2</v>
      </c>
      <c r="G34" s="5">
        <f t="shared" ca="1" si="4"/>
        <v>-0.4006487594940914</v>
      </c>
      <c r="H34" s="5">
        <f t="shared" ca="1" si="5"/>
        <v>2.4792055761748859E-2</v>
      </c>
      <c r="K34" s="2">
        <f t="shared" ca="1" si="6"/>
        <v>-0.40002854170059143</v>
      </c>
      <c r="L34" s="2">
        <f t="shared" ca="1" si="7"/>
        <v>1.6007298920442323E-2</v>
      </c>
      <c r="N34" s="1">
        <f t="shared" ca="1" si="8"/>
        <v>0.16002283417510182</v>
      </c>
      <c r="O34" s="1">
        <f t="shared" ca="1" si="9"/>
        <v>-6.4033764437099938E-3</v>
      </c>
      <c r="P34" s="1">
        <f t="shared" ca="1" si="10"/>
        <v>-6.4033764437099938E-3</v>
      </c>
      <c r="Q34" s="1">
        <f t="shared" ca="1" si="11"/>
        <v>2.5623361872839396E-4</v>
      </c>
      <c r="S34" s="5">
        <f t="shared" ca="1" si="14"/>
        <v>-0.40031775893611277</v>
      </c>
      <c r="T34" s="5">
        <f t="shared" ca="1" si="15"/>
        <v>-9.7211208491702929E-3</v>
      </c>
      <c r="Y34" s="5">
        <f t="shared" ca="1" si="12"/>
        <v>-0.40031775893611277</v>
      </c>
      <c r="Z34" s="5">
        <f t="shared" ca="1" si="13"/>
        <v>9.4903824257777029E-4</v>
      </c>
    </row>
    <row r="35" spans="2:26" x14ac:dyDescent="0.25">
      <c r="B35" s="8">
        <v>190</v>
      </c>
      <c r="C35" s="47">
        <f t="shared" ca="1" si="0"/>
        <v>-0.39956655901894539</v>
      </c>
      <c r="D35" s="40">
        <f t="shared" ca="1" si="1"/>
        <v>-3.441501089534886E-2</v>
      </c>
      <c r="E35" s="47">
        <f t="shared" ca="1" si="2"/>
        <v>-0.3998201094408948</v>
      </c>
      <c r="F35" s="40">
        <f t="shared" ca="1" si="3"/>
        <v>-1.1456148370036666E-2</v>
      </c>
      <c r="G35" s="5">
        <f t="shared" ca="1" si="4"/>
        <v>-0.39643414973689417</v>
      </c>
      <c r="H35" s="5">
        <f t="shared" ca="1" si="5"/>
        <v>-1.0901665118084495E-2</v>
      </c>
      <c r="K35" s="2">
        <f t="shared" ca="1" si="6"/>
        <v>-0.39862316384863294</v>
      </c>
      <c r="L35" s="2">
        <f t="shared" ca="1" si="7"/>
        <v>-1.5313821634607967E-2</v>
      </c>
      <c r="N35" s="1">
        <f t="shared" ca="1" si="8"/>
        <v>0.15890042675669408</v>
      </c>
      <c r="O35" s="1">
        <f t="shared" ca="1" si="9"/>
        <v>6.1044440306010717E-3</v>
      </c>
      <c r="P35" s="1">
        <f t="shared" ca="1" si="10"/>
        <v>6.1044440306010717E-3</v>
      </c>
      <c r="Q35" s="1">
        <f t="shared" ca="1" si="11"/>
        <v>2.3451313305658701E-4</v>
      </c>
      <c r="S35" s="5">
        <f t="shared" ca="1" si="14"/>
        <v>-0.39727310681631578</v>
      </c>
      <c r="T35" s="5">
        <f t="shared" ca="1" si="15"/>
        <v>-7.0683292283676091E-2</v>
      </c>
      <c r="Y35" s="5">
        <f t="shared" ca="1" si="12"/>
        <v>-0.394235014788899</v>
      </c>
      <c r="Z35" s="5">
        <f t="shared" ca="1" si="13"/>
        <v>-6.884950204219431E-2</v>
      </c>
    </row>
    <row r="36" spans="2:26" x14ac:dyDescent="0.25">
      <c r="B36" s="8">
        <v>200</v>
      </c>
      <c r="C36" s="47">
        <f t="shared" ca="1" si="0"/>
        <v>-0.3754195007932144</v>
      </c>
      <c r="D36" s="40">
        <f t="shared" ca="1" si="1"/>
        <v>-7.1565496327296529E-2</v>
      </c>
      <c r="E36" s="47">
        <f t="shared" ca="1" si="2"/>
        <v>-0.377650450099212</v>
      </c>
      <c r="F36" s="40">
        <f t="shared" ca="1" si="3"/>
        <v>-4.9819479735546804E-2</v>
      </c>
      <c r="G36" s="5">
        <f t="shared" ca="1" si="4"/>
        <v>-0.38021045753143773</v>
      </c>
      <c r="H36" s="5">
        <f t="shared" ca="1" si="5"/>
        <v>-4.6146930969746355E-2</v>
      </c>
      <c r="K36" s="2">
        <f t="shared" ca="1" si="6"/>
        <v>-0.37645350450695014</v>
      </c>
      <c r="L36" s="2">
        <f t="shared" ca="1" si="7"/>
        <v>-5.3677153000118105E-2</v>
      </c>
      <c r="N36" s="1">
        <f t="shared" ca="1" si="8"/>
        <v>0.14171724105556432</v>
      </c>
      <c r="O36" s="1">
        <f t="shared" ca="1" si="9"/>
        <v>2.0206952358850214E-2</v>
      </c>
      <c r="P36" s="1">
        <f t="shared" ca="1" si="10"/>
        <v>2.0206952358850214E-2</v>
      </c>
      <c r="Q36" s="1">
        <f t="shared" ca="1" si="11"/>
        <v>2.8812367541980882E-3</v>
      </c>
      <c r="S36" s="5">
        <f t="shared" ca="1" si="14"/>
        <v>-0.37312369195764145</v>
      </c>
      <c r="T36" s="5">
        <f t="shared" ca="1" si="15"/>
        <v>-0.14325886372683883</v>
      </c>
      <c r="Y36" s="5">
        <f t="shared" ca="1" si="12"/>
        <v>-0.37617160345015377</v>
      </c>
      <c r="Z36" s="5">
        <f t="shared" ca="1" si="13"/>
        <v>-0.13652724900017901</v>
      </c>
    </row>
    <row r="37" spans="2:26" x14ac:dyDescent="0.25">
      <c r="B37" s="8">
        <v>210</v>
      </c>
      <c r="C37" s="47">
        <f t="shared" ca="1" si="0"/>
        <v>-0.34582414415257401</v>
      </c>
      <c r="D37" s="40">
        <f t="shared" ca="1" si="1"/>
        <v>-0.10189168848826181</v>
      </c>
      <c r="E37" s="47">
        <f t="shared" ca="1" si="2"/>
        <v>-0.349682803132225</v>
      </c>
      <c r="F37" s="40">
        <f t="shared" ca="1" si="3"/>
        <v>-8.1653012194268251E-2</v>
      </c>
      <c r="G37" s="5">
        <f t="shared" ca="1" si="4"/>
        <v>-0.35247063155580044</v>
      </c>
      <c r="H37" s="5">
        <f t="shared" ca="1" si="5"/>
        <v>-7.9872832225299187E-2</v>
      </c>
      <c r="K37" s="2">
        <f t="shared" ca="1" si="6"/>
        <v>-0.3484858575399632</v>
      </c>
      <c r="L37" s="2">
        <f t="shared" ca="1" si="7"/>
        <v>-8.5510685458839553E-2</v>
      </c>
      <c r="N37" s="1">
        <f t="shared" ca="1" si="8"/>
        <v>0.12144239290536352</v>
      </c>
      <c r="O37" s="1">
        <f t="shared" ca="1" si="9"/>
        <v>2.9799264550953764E-2</v>
      </c>
      <c r="P37" s="1">
        <f t="shared" ca="1" si="10"/>
        <v>2.9799264550953764E-2</v>
      </c>
      <c r="Q37" s="1">
        <f t="shared" ca="1" si="11"/>
        <v>7.3120773276405945E-3</v>
      </c>
      <c r="S37" s="5">
        <f t="shared" ca="1" si="14"/>
        <v>-0.3435264116015006</v>
      </c>
      <c r="T37" s="5">
        <f t="shared" ca="1" si="15"/>
        <v>-0.20250156792008214</v>
      </c>
      <c r="Y37" s="5">
        <f t="shared" ca="1" si="12"/>
        <v>-0.34667637253287775</v>
      </c>
      <c r="Z37" s="5">
        <f t="shared" ca="1" si="13"/>
        <v>-0.2000278485366507</v>
      </c>
    </row>
    <row r="38" spans="2:26" x14ac:dyDescent="0.25">
      <c r="B38" s="8">
        <v>220</v>
      </c>
      <c r="C38" s="47">
        <f t="shared" ca="1" si="0"/>
        <v>-0.30256507408305694</v>
      </c>
      <c r="D38" s="40">
        <f t="shared" ca="1" si="1"/>
        <v>-0.13229373486641402</v>
      </c>
      <c r="E38" s="47">
        <f t="shared" ca="1" si="2"/>
        <v>-0.30807413828373059</v>
      </c>
      <c r="F38" s="40">
        <f t="shared" ca="1" si="3"/>
        <v>-0.11427739842273804</v>
      </c>
      <c r="G38" s="5">
        <f t="shared" ca="1" si="4"/>
        <v>-0.31405753238522305</v>
      </c>
      <c r="H38" s="5">
        <f t="shared" ca="1" si="5"/>
        <v>-0.11105462444122237</v>
      </c>
      <c r="K38" s="2">
        <f t="shared" ca="1" si="6"/>
        <v>-0.30687719269146874</v>
      </c>
      <c r="L38" s="2">
        <f t="shared" ca="1" si="7"/>
        <v>-0.11813507168730934</v>
      </c>
      <c r="N38" s="1">
        <f t="shared" ca="1" si="8"/>
        <v>9.4173611394196832E-2</v>
      </c>
      <c r="O38" s="1">
        <f t="shared" ca="1" si="9"/>
        <v>3.6252959157806901E-2</v>
      </c>
      <c r="P38" s="1">
        <f t="shared" ca="1" si="10"/>
        <v>3.6252959157806901E-2</v>
      </c>
      <c r="Q38" s="1">
        <f t="shared" ca="1" si="11"/>
        <v>1.3955895162565717E-2</v>
      </c>
      <c r="S38" s="5">
        <f t="shared" ca="1" si="14"/>
        <v>-0.30026541303208043</v>
      </c>
      <c r="T38" s="5">
        <f t="shared" ca="1" si="15"/>
        <v>-0.26189077036193065</v>
      </c>
      <c r="Y38" s="5">
        <f t="shared" ca="1" si="12"/>
        <v>-0.30664551970318521</v>
      </c>
      <c r="Z38" s="5">
        <f t="shared" ca="1" si="13"/>
        <v>-0.25742186706754711</v>
      </c>
    </row>
    <row r="39" spans="2:26" x14ac:dyDescent="0.25">
      <c r="B39" s="8">
        <v>230</v>
      </c>
      <c r="C39" s="47">
        <f t="shared" ca="1" si="0"/>
        <v>-0.25310154932346624</v>
      </c>
      <c r="D39" s="40">
        <f t="shared" ca="1" si="1"/>
        <v>-0.15756471009281736</v>
      </c>
      <c r="E39" s="47">
        <f t="shared" ca="1" si="2"/>
        <v>-0.26000098221940471</v>
      </c>
      <c r="F39" s="40">
        <f t="shared" ca="1" si="3"/>
        <v>-0.14210246152331527</v>
      </c>
      <c r="G39" s="5">
        <f t="shared" ca="1" si="4"/>
        <v>-0.26613832260003711</v>
      </c>
      <c r="H39" s="5">
        <f t="shared" ca="1" si="5"/>
        <v>-0.13874486463978342</v>
      </c>
      <c r="K39" s="2">
        <f t="shared" ca="1" si="6"/>
        <v>-0.25880403662714291</v>
      </c>
      <c r="L39" s="2">
        <f t="shared" ca="1" si="7"/>
        <v>-0.14596013478788655</v>
      </c>
      <c r="N39" s="1">
        <f t="shared" ca="1" si="8"/>
        <v>6.6979529374503521E-2</v>
      </c>
      <c r="O39" s="1">
        <f t="shared" ca="1" si="9"/>
        <v>3.7775072069746909E-2</v>
      </c>
      <c r="P39" s="1">
        <f t="shared" ca="1" si="10"/>
        <v>3.7775072069746909E-2</v>
      </c>
      <c r="Q39" s="1">
        <f t="shared" ca="1" si="11"/>
        <v>2.1304360947298009E-2</v>
      </c>
      <c r="S39" s="5">
        <f t="shared" ca="1" si="14"/>
        <v>-0.25080028528016068</v>
      </c>
      <c r="T39" s="5">
        <f t="shared" ca="1" si="15"/>
        <v>-0.31125495327437847</v>
      </c>
      <c r="Y39" s="5">
        <f t="shared" ca="1" si="12"/>
        <v>-0.25729536216771765</v>
      </c>
      <c r="Z39" s="5">
        <f t="shared" ca="1" si="13"/>
        <v>-0.30696541638258201</v>
      </c>
    </row>
    <row r="40" spans="2:26" x14ac:dyDescent="0.25">
      <c r="B40" s="8">
        <v>240</v>
      </c>
      <c r="C40" s="47">
        <f t="shared" ca="1" si="0"/>
        <v>-0.19762276832675341</v>
      </c>
      <c r="D40" s="40">
        <f t="shared" ca="1" si="1"/>
        <v>-0.17248317439740435</v>
      </c>
      <c r="E40" s="47">
        <f t="shared" ca="1" si="2"/>
        <v>-0.20537900505896328</v>
      </c>
      <c r="F40" s="40">
        <f t="shared" ca="1" si="3"/>
        <v>-0.15990401564571355</v>
      </c>
      <c r="G40" s="5">
        <f t="shared" ca="1" si="4"/>
        <v>-0.21016900314127576</v>
      </c>
      <c r="H40" s="5">
        <f t="shared" ca="1" si="5"/>
        <v>-0.1621021988844866</v>
      </c>
      <c r="K40" s="2">
        <f t="shared" ca="1" si="6"/>
        <v>-0.20418205946670145</v>
      </c>
      <c r="L40" s="2">
        <f t="shared" ca="1" si="7"/>
        <v>-0.16376168891028486</v>
      </c>
      <c r="N40" s="1">
        <f t="shared" ca="1" si="8"/>
        <v>4.169031340806361E-2</v>
      </c>
      <c r="O40" s="1">
        <f t="shared" ca="1" si="9"/>
        <v>3.3437198903447249E-2</v>
      </c>
      <c r="P40" s="1">
        <f t="shared" ca="1" si="10"/>
        <v>3.3437198903447249E-2</v>
      </c>
      <c r="Q40" s="1">
        <f t="shared" ca="1" si="11"/>
        <v>2.6817890754748917E-2</v>
      </c>
      <c r="S40" s="5">
        <f t="shared" ca="1" si="14"/>
        <v>-0.19532055802603407</v>
      </c>
      <c r="T40" s="5">
        <f t="shared" ca="1" si="15"/>
        <v>-0.34039334202137717</v>
      </c>
      <c r="Y40" s="5">
        <f t="shared" ca="1" si="12"/>
        <v>-0.20012537949080553</v>
      </c>
      <c r="Z40" s="5">
        <f t="shared" ca="1" si="13"/>
        <v>-0.34715314080606352</v>
      </c>
    </row>
    <row r="41" spans="2:26" x14ac:dyDescent="0.25">
      <c r="B41" s="8">
        <v>250</v>
      </c>
      <c r="C41" s="47">
        <f t="shared" ca="1" si="0"/>
        <v>-0.13811558691567136</v>
      </c>
      <c r="D41" s="40">
        <f t="shared" ca="1" si="1"/>
        <v>-0.19221497010241986</v>
      </c>
      <c r="E41" s="47">
        <f t="shared" ca="1" si="2"/>
        <v>-0.14698605856847077</v>
      </c>
      <c r="F41" s="40">
        <f t="shared" ca="1" si="3"/>
        <v>-0.1827231348529568</v>
      </c>
      <c r="G41" s="5">
        <f t="shared" ca="1" si="4"/>
        <v>-0.14785017345885096</v>
      </c>
      <c r="H41" s="5">
        <f t="shared" ca="1" si="5"/>
        <v>-0.18041692639368814</v>
      </c>
      <c r="K41" s="2">
        <f t="shared" ca="1" si="6"/>
        <v>-0.14578911297620895</v>
      </c>
      <c r="L41" s="2">
        <f t="shared" ca="1" si="7"/>
        <v>-0.18658080811752809</v>
      </c>
      <c r="N41" s="1">
        <f t="shared" ca="1" si="8"/>
        <v>2.1254465462389814E-2</v>
      </c>
      <c r="O41" s="1">
        <f t="shared" ca="1" si="9"/>
        <v>2.7201450513838665E-2</v>
      </c>
      <c r="P41" s="1">
        <f t="shared" ca="1" si="10"/>
        <v>2.7201450513838665E-2</v>
      </c>
      <c r="Q41" s="1">
        <f t="shared" ca="1" si="11"/>
        <v>3.4812397957789835E-2</v>
      </c>
      <c r="S41" s="5">
        <f t="shared" ca="1" si="14"/>
        <v>-0.13581212502672083</v>
      </c>
      <c r="T41" s="5">
        <f t="shared" ca="1" si="15"/>
        <v>-0.37893473398483035</v>
      </c>
      <c r="Y41" s="5">
        <f t="shared" ca="1" si="12"/>
        <v>-0.13687265266667961</v>
      </c>
      <c r="Z41" s="5">
        <f t="shared" ca="1" si="13"/>
        <v>-0.37676395666735396</v>
      </c>
    </row>
    <row r="42" spans="2:26" x14ac:dyDescent="0.25">
      <c r="B42" s="8">
        <v>260</v>
      </c>
      <c r="C42" s="47">
        <f t="shared" ca="1" si="0"/>
        <v>-6.6875041762034099E-2</v>
      </c>
      <c r="D42" s="40">
        <f t="shared" ca="1" si="1"/>
        <v>-0.20310588202413624</v>
      </c>
      <c r="E42" s="47">
        <f t="shared" ca="1" si="2"/>
        <v>-7.6413132395812502E-2</v>
      </c>
      <c r="F42" s="40">
        <f t="shared" ca="1" si="3"/>
        <v>-0.19732756321227768</v>
      </c>
      <c r="G42" s="5">
        <f t="shared" ca="1" si="4"/>
        <v>-8.1075359657813498E-2</v>
      </c>
      <c r="H42" s="5">
        <f t="shared" ca="1" si="5"/>
        <v>-0.19313256343972018</v>
      </c>
      <c r="K42" s="2">
        <f t="shared" ca="1" si="6"/>
        <v>-7.5216186803550675E-2</v>
      </c>
      <c r="L42" s="2">
        <f t="shared" ca="1" si="7"/>
        <v>-0.20118523647684899</v>
      </c>
      <c r="N42" s="1">
        <f t="shared" ca="1" si="8"/>
        <v>5.6574747572666305E-3</v>
      </c>
      <c r="O42" s="1">
        <f t="shared" ca="1" si="9"/>
        <v>1.5132386328959191E-2</v>
      </c>
      <c r="P42" s="1">
        <f t="shared" ca="1" si="10"/>
        <v>1.5132386328959191E-2</v>
      </c>
      <c r="Q42" s="1">
        <f t="shared" ca="1" si="11"/>
        <v>4.0475499376245651E-2</v>
      </c>
      <c r="S42" s="5">
        <f t="shared" ca="1" si="14"/>
        <v>-6.4570889139558107E-2</v>
      </c>
      <c r="T42" s="5">
        <f t="shared" ca="1" si="15"/>
        <v>-0.40020279388455632</v>
      </c>
      <c r="Y42" s="5">
        <f t="shared" ca="1" si="12"/>
        <v>-6.9459083792466514E-2</v>
      </c>
      <c r="Z42" s="5">
        <f t="shared" ca="1" si="13"/>
        <v>-0.39489815431030395</v>
      </c>
    </row>
    <row r="43" spans="2:26" x14ac:dyDescent="0.25">
      <c r="B43" s="8">
        <v>270</v>
      </c>
      <c r="C43" s="47">
        <f t="shared" ca="1" si="0"/>
        <v>6.6252881389971846E-4</v>
      </c>
      <c r="D43" s="40">
        <f t="shared" ca="1" si="1"/>
        <v>-0.20352065274356443</v>
      </c>
      <c r="E43" s="47">
        <f t="shared" ca="1" si="2"/>
        <v>-8.9898271353363764E-3</v>
      </c>
      <c r="F43" s="40">
        <f t="shared" ca="1" si="3"/>
        <v>-0.20127640884126688</v>
      </c>
      <c r="G43" s="5">
        <f t="shared" ca="1" si="4"/>
        <v>-1.1873480665822441E-2</v>
      </c>
      <c r="H43" s="5">
        <f t="shared" ca="1" si="5"/>
        <v>-0.19986275182536173</v>
      </c>
      <c r="K43" s="2">
        <f t="shared" ca="1" si="6"/>
        <v>-7.7928815430745486E-3</v>
      </c>
      <c r="L43" s="2">
        <f t="shared" ca="1" si="7"/>
        <v>-0.20513408210583817</v>
      </c>
      <c r="N43" s="1">
        <f t="shared" ca="1" si="8"/>
        <v>6.0729002744391961E-5</v>
      </c>
      <c r="O43" s="1">
        <f t="shared" ca="1" si="9"/>
        <v>1.5985856022981252E-3</v>
      </c>
      <c r="P43" s="1">
        <f t="shared" ca="1" si="10"/>
        <v>1.5985856022981252E-3</v>
      </c>
      <c r="Q43" s="1">
        <f t="shared" ca="1" si="11"/>
        <v>4.2079991641404753E-2</v>
      </c>
      <c r="S43" s="5">
        <f t="shared" ca="1" si="14"/>
        <v>2.9667076119180534E-3</v>
      </c>
      <c r="T43" s="5">
        <f t="shared" ca="1" si="15"/>
        <v>-0.40100473531587899</v>
      </c>
      <c r="Y43" s="5">
        <f t="shared" ca="1" si="12"/>
        <v>6.6999954501943657E-5</v>
      </c>
      <c r="Z43" s="5">
        <f t="shared" ca="1" si="13"/>
        <v>-0.40100473531587899</v>
      </c>
    </row>
    <row r="44" spans="2:26" x14ac:dyDescent="0.25">
      <c r="B44" s="8">
        <v>280</v>
      </c>
      <c r="C44" s="47">
        <f t="shared" ca="1" si="0"/>
        <v>6.9383030258406822E-2</v>
      </c>
      <c r="D44" s="40">
        <f t="shared" ca="1" si="1"/>
        <v>-0.20067883274936357</v>
      </c>
      <c r="E44" s="47">
        <f t="shared" ca="1" si="2"/>
        <v>5.9785224617159585E-2</v>
      </c>
      <c r="F44" s="40">
        <f t="shared" ca="1" si="3"/>
        <v>-0.2020350366191947</v>
      </c>
      <c r="G44" s="5">
        <f t="shared" ca="1" si="4"/>
        <v>5.7652799441791337E-2</v>
      </c>
      <c r="H44" s="5">
        <f t="shared" ca="1" si="5"/>
        <v>-0.2004029981821549</v>
      </c>
      <c r="K44" s="2">
        <f t="shared" ca="1" si="6"/>
        <v>6.0982170209421413E-2</v>
      </c>
      <c r="L44" s="2">
        <f t="shared" ca="1" si="7"/>
        <v>-0.20589270988376601</v>
      </c>
      <c r="N44" s="1">
        <f t="shared" ca="1" si="8"/>
        <v>3.7188250834508446E-3</v>
      </c>
      <c r="O44" s="1">
        <f t="shared" ca="1" si="9"/>
        <v>-1.2555784279010841E-2</v>
      </c>
      <c r="P44" s="1">
        <f t="shared" ca="1" si="10"/>
        <v>-1.2555784279010841E-2</v>
      </c>
      <c r="Q44" s="1">
        <f t="shared" ca="1" si="11"/>
        <v>4.2391807983280641E-2</v>
      </c>
      <c r="S44" s="5">
        <f t="shared" ca="1" si="14"/>
        <v>7.1687028644206507E-2</v>
      </c>
      <c r="T44" s="5">
        <f t="shared" ca="1" si="15"/>
        <v>-0.3954443339362701</v>
      </c>
      <c r="Y44" s="5">
        <f t="shared" ca="1" si="12"/>
        <v>6.959308370147041E-2</v>
      </c>
      <c r="Z44" s="5">
        <f t="shared" ca="1" si="13"/>
        <v>-0.39489815431030395</v>
      </c>
    </row>
    <row r="45" spans="2:26" x14ac:dyDescent="0.25">
      <c r="B45" s="8">
        <v>290</v>
      </c>
      <c r="C45" s="47">
        <f t="shared" ca="1" si="0"/>
        <v>0.13841418992737789</v>
      </c>
      <c r="D45" s="40">
        <f t="shared" ca="1" si="1"/>
        <v>-0.19482573013968674</v>
      </c>
      <c r="E45" s="47">
        <f t="shared" ca="1" si="2"/>
        <v>0.12902810720301838</v>
      </c>
      <c r="F45" s="40">
        <f t="shared" ca="1" si="3"/>
        <v>-0.1998027672350573</v>
      </c>
      <c r="G45" s="5">
        <f t="shared" ca="1" si="4"/>
        <v>0.12539095982595327</v>
      </c>
      <c r="H45" s="5">
        <f t="shared" ca="1" si="5"/>
        <v>-0.19473688739792627</v>
      </c>
      <c r="K45" s="2">
        <f t="shared" ca="1" si="6"/>
        <v>0.13022505279528021</v>
      </c>
      <c r="L45" s="2">
        <f t="shared" ca="1" si="7"/>
        <v>-0.20366044049962861</v>
      </c>
      <c r="N45" s="1">
        <f t="shared" ca="1" si="8"/>
        <v>1.695856437553352E-2</v>
      </c>
      <c r="O45" s="1">
        <f t="shared" ca="1" si="9"/>
        <v>-2.652169161637416E-2</v>
      </c>
      <c r="P45" s="1">
        <f t="shared" ca="1" si="10"/>
        <v>-2.652169161637416E-2</v>
      </c>
      <c r="Q45" s="1">
        <f t="shared" ca="1" si="11"/>
        <v>4.1477575024502771E-2</v>
      </c>
      <c r="S45" s="5">
        <f t="shared" ca="1" si="14"/>
        <v>0.14071781687633955</v>
      </c>
      <c r="T45" s="5">
        <f t="shared" ca="1" si="15"/>
        <v>-0.38400094083169212</v>
      </c>
      <c r="Y45" s="5">
        <f t="shared" ca="1" si="12"/>
        <v>0.13700665257568317</v>
      </c>
      <c r="Z45" s="5">
        <f t="shared" ca="1" si="13"/>
        <v>-0.37676395666735407</v>
      </c>
    </row>
    <row r="46" spans="2:26" x14ac:dyDescent="0.25">
      <c r="B46" s="8">
        <v>300</v>
      </c>
      <c r="C46" s="47">
        <f t="shared" ca="1" si="0"/>
        <v>0.20616825964883945</v>
      </c>
      <c r="D46" s="40">
        <f t="shared" ca="1" si="1"/>
        <v>-0.17570991856744941</v>
      </c>
      <c r="E46" s="47">
        <f t="shared" ca="1" si="2"/>
        <v>0.19768976660468346</v>
      </c>
      <c r="F46" s="40">
        <f t="shared" ca="1" si="3"/>
        <v>-0.18425912724644161</v>
      </c>
      <c r="G46" s="5">
        <f t="shared" ca="1" si="4"/>
        <v>0.189282810760554</v>
      </c>
      <c r="H46" s="5">
        <f t="shared" ca="1" si="5"/>
        <v>-0.1830365813816642</v>
      </c>
      <c r="K46" s="2">
        <f t="shared" ca="1" si="6"/>
        <v>0.19888671219694529</v>
      </c>
      <c r="L46" s="2">
        <f t="shared" ca="1" si="7"/>
        <v>-0.18811680051101293</v>
      </c>
      <c r="N46" s="1">
        <f t="shared" ca="1" si="8"/>
        <v>3.9555924288510548E-2</v>
      </c>
      <c r="O46" s="1">
        <f t="shared" ca="1" si="9"/>
        <v>-3.7413931962643997E-2</v>
      </c>
      <c r="P46" s="1">
        <f t="shared" ca="1" si="10"/>
        <v>-3.7413931962643997E-2</v>
      </c>
      <c r="Q46" s="1">
        <f t="shared" ca="1" si="11"/>
        <v>3.5387930634500235E-2</v>
      </c>
      <c r="S46" s="5">
        <f t="shared" ca="1" si="14"/>
        <v>0.20847067382913631</v>
      </c>
      <c r="T46" s="5">
        <f t="shared" ca="1" si="15"/>
        <v>-0.34664718665368816</v>
      </c>
      <c r="Y46" s="5">
        <f t="shared" ca="1" si="12"/>
        <v>0.20025937939980945</v>
      </c>
      <c r="Z46" s="5">
        <f t="shared" ca="1" si="13"/>
        <v>-0.34715314080606352</v>
      </c>
    </row>
    <row r="47" spans="2:26" x14ac:dyDescent="0.25">
      <c r="B47" s="8">
        <v>310</v>
      </c>
      <c r="C47" s="47">
        <f t="shared" ca="1" si="0"/>
        <v>0.26192164597353229</v>
      </c>
      <c r="D47" s="40">
        <f t="shared" ca="1" si="1"/>
        <v>-0.15249222417276811</v>
      </c>
      <c r="E47" s="47">
        <f t="shared" ca="1" si="2"/>
        <v>0.2545818650890056</v>
      </c>
      <c r="F47" s="40">
        <f t="shared" ca="1" si="3"/>
        <v>-0.16399115868209219</v>
      </c>
      <c r="G47" s="5">
        <f t="shared" ca="1" si="4"/>
        <v>0.24738703068578158</v>
      </c>
      <c r="H47" s="5">
        <f t="shared" ca="1" si="5"/>
        <v>-0.16565758801103242</v>
      </c>
      <c r="K47" s="2">
        <f t="shared" ca="1" si="6"/>
        <v>0.2557788106812674</v>
      </c>
      <c r="L47" s="2">
        <f t="shared" ca="1" si="7"/>
        <v>-0.1678488319466635</v>
      </c>
      <c r="N47" s="1">
        <f t="shared" ca="1" si="8"/>
        <v>6.5422799993523628E-2</v>
      </c>
      <c r="O47" s="1">
        <f t="shared" ca="1" si="9"/>
        <v>-4.2932174609557512E-2</v>
      </c>
      <c r="P47" s="1">
        <f t="shared" ca="1" si="10"/>
        <v>-4.2932174609557512E-2</v>
      </c>
      <c r="Q47" s="1">
        <f t="shared" ca="1" si="11"/>
        <v>2.8173230385859286E-2</v>
      </c>
      <c r="S47" s="5">
        <f t="shared" ca="1" si="14"/>
        <v>0.26422258720190356</v>
      </c>
      <c r="T47" s="5">
        <f t="shared" ca="1" si="15"/>
        <v>-0.30128132955972498</v>
      </c>
      <c r="Y47" s="5">
        <f t="shared" ca="1" si="12"/>
        <v>0.25742936207672162</v>
      </c>
      <c r="Z47" s="5">
        <f t="shared" ca="1" si="13"/>
        <v>-0.30696541638258212</v>
      </c>
    </row>
    <row r="48" spans="2:26" x14ac:dyDescent="0.25">
      <c r="B48" s="8">
        <v>320</v>
      </c>
      <c r="C48" s="47">
        <f t="shared" ca="1" si="0"/>
        <v>0.31001323993929275</v>
      </c>
      <c r="D48" s="40">
        <f t="shared" ca="1" si="1"/>
        <v>-0.13473903464927386</v>
      </c>
      <c r="E48" s="47">
        <f t="shared" ca="1" si="2"/>
        <v>0.30353668134671308</v>
      </c>
      <c r="F48" s="40">
        <f t="shared" ca="1" si="3"/>
        <v>-0.14877921884528084</v>
      </c>
      <c r="G48" s="5">
        <f t="shared" ca="1" si="4"/>
        <v>0.29793815228136222</v>
      </c>
      <c r="H48" s="5">
        <f t="shared" ca="1" si="5"/>
        <v>-0.14312795920540256</v>
      </c>
      <c r="K48" s="2">
        <f t="shared" ca="1" si="6"/>
        <v>0.30473362693897488</v>
      </c>
      <c r="L48" s="2">
        <f t="shared" ca="1" si="7"/>
        <v>-0.15263689210985215</v>
      </c>
      <c r="N48" s="1">
        <f t="shared" ca="1" si="8"/>
        <v>9.2862583387382319E-2</v>
      </c>
      <c r="O48" s="1">
        <f t="shared" ca="1" si="9"/>
        <v>-4.6513593737328246E-2</v>
      </c>
      <c r="P48" s="1">
        <f t="shared" ca="1" si="10"/>
        <v>-4.6513593737328246E-2</v>
      </c>
      <c r="Q48" s="1">
        <f t="shared" ca="1" si="11"/>
        <v>2.3298020832954645E-2</v>
      </c>
      <c r="S48" s="5">
        <f t="shared" ca="1" si="14"/>
        <v>0.31231305487797606</v>
      </c>
      <c r="T48" s="5">
        <f t="shared" ca="1" si="15"/>
        <v>-0.2665920810658895</v>
      </c>
      <c r="Y48" s="5">
        <f t="shared" ca="1" si="12"/>
        <v>0.30677951961218919</v>
      </c>
      <c r="Z48" s="5">
        <f t="shared" ca="1" si="13"/>
        <v>-0.25742186706754733</v>
      </c>
    </row>
    <row r="49" spans="2:26" x14ac:dyDescent="0.25">
      <c r="B49" s="8">
        <v>330</v>
      </c>
      <c r="C49" s="47">
        <f t="shared" ca="1" si="0"/>
        <v>0.34562477097642763</v>
      </c>
      <c r="D49" s="40">
        <f t="shared" ca="1" si="1"/>
        <v>-0.106388558706374</v>
      </c>
      <c r="E49" s="47">
        <f t="shared" ca="1" si="2"/>
        <v>0.3405831572866394</v>
      </c>
      <c r="F49" s="40">
        <f t="shared" ca="1" si="3"/>
        <v>-0.12233135977445572</v>
      </c>
      <c r="G49" s="5">
        <f t="shared" ca="1" si="4"/>
        <v>0.33940020529771614</v>
      </c>
      <c r="H49" s="5">
        <f t="shared" ca="1" si="5"/>
        <v>-0.11613224633549137</v>
      </c>
      <c r="K49" s="2">
        <f t="shared" ca="1" si="6"/>
        <v>0.34178010287890126</v>
      </c>
      <c r="L49" s="2">
        <f t="shared" ca="1" si="7"/>
        <v>-0.12618903303902701</v>
      </c>
      <c r="N49" s="1">
        <f t="shared" ca="1" si="8"/>
        <v>0.11681363872391233</v>
      </c>
      <c r="O49" s="1">
        <f t="shared" ca="1" si="9"/>
        <v>-4.3128900694267724E-2</v>
      </c>
      <c r="P49" s="1">
        <f t="shared" ca="1" si="10"/>
        <v>-4.3128900694267724E-2</v>
      </c>
      <c r="Q49" s="1">
        <f t="shared" ca="1" si="11"/>
        <v>1.5923672059324649E-2</v>
      </c>
      <c r="S49" s="5">
        <f t="shared" ca="1" si="14"/>
        <v>0.34792278740012111</v>
      </c>
      <c r="T49" s="5">
        <f t="shared" ca="1" si="15"/>
        <v>-0.21120112807567185</v>
      </c>
      <c r="Y49" s="5">
        <f t="shared" ca="1" si="12"/>
        <v>0.34681037244188162</v>
      </c>
      <c r="Z49" s="5">
        <f t="shared" ca="1" si="13"/>
        <v>-0.20002784853665082</v>
      </c>
    </row>
    <row r="50" spans="2:26" x14ac:dyDescent="0.25">
      <c r="B50" s="8">
        <v>340</v>
      </c>
      <c r="C50" s="47">
        <f t="shared" ca="1" si="0"/>
        <v>0.37324111118996284</v>
      </c>
      <c r="D50" s="40">
        <f t="shared" ca="1" si="1"/>
        <v>-6.6865713408395699E-2</v>
      </c>
      <c r="E50" s="47">
        <f t="shared" ca="1" si="2"/>
        <v>0.3702301161678177</v>
      </c>
      <c r="F50" s="40">
        <f t="shared" ca="1" si="3"/>
        <v>-8.4308006735364482E-2</v>
      </c>
      <c r="G50" s="5">
        <f t="shared" ca="1" si="4"/>
        <v>0.37051338623475266</v>
      </c>
      <c r="H50" s="5">
        <f t="shared" ca="1" si="5"/>
        <v>-8.5490700476361148E-2</v>
      </c>
      <c r="K50" s="2">
        <f t="shared" ca="1" si="6"/>
        <v>0.37142706176007956</v>
      </c>
      <c r="L50" s="2">
        <f t="shared" ca="1" si="7"/>
        <v>-8.8165679999935784E-2</v>
      </c>
      <c r="N50" s="1">
        <f t="shared" ca="1" si="8"/>
        <v>0.13795806220772597</v>
      </c>
      <c r="O50" s="1">
        <f t="shared" ca="1" si="9"/>
        <v>-3.2747119470455562E-2</v>
      </c>
      <c r="P50" s="1">
        <f t="shared" ca="1" si="10"/>
        <v>-3.2747119470455562E-2</v>
      </c>
      <c r="Q50" s="1">
        <f t="shared" ca="1" si="11"/>
        <v>7.7731871298510769E-3</v>
      </c>
      <c r="S50" s="5">
        <f t="shared" ca="1" si="14"/>
        <v>0.37553662038332797</v>
      </c>
      <c r="T50" s="5">
        <f t="shared" ca="1" si="15"/>
        <v>-0.13398441145563417</v>
      </c>
      <c r="Y50" s="5">
        <f t="shared" ca="1" si="12"/>
        <v>0.37630560335915786</v>
      </c>
      <c r="Z50" s="5">
        <f t="shared" ca="1" si="13"/>
        <v>-0.13652724900017899</v>
      </c>
    </row>
    <row r="51" spans="2:26" x14ac:dyDescent="0.25">
      <c r="B51" s="8">
        <v>350</v>
      </c>
      <c r="C51" s="47">
        <f t="shared" ca="1" si="0"/>
        <v>0.39110428619643728</v>
      </c>
      <c r="D51" s="40">
        <f t="shared" ca="1" si="1"/>
        <v>-3.8087931656934394E-2</v>
      </c>
      <c r="E51" s="47">
        <f t="shared" ca="1" si="2"/>
        <v>0.38957492304028629</v>
      </c>
      <c r="F51" s="40">
        <f t="shared" ca="1" si="3"/>
        <v>-5.6504550279132912E-2</v>
      </c>
      <c r="G51" s="5">
        <f t="shared" ca="1" si="4"/>
        <v>0.3903323368337287</v>
      </c>
      <c r="H51" s="5">
        <f t="shared" ca="1" si="5"/>
        <v>-5.2134349493571659E-2</v>
      </c>
      <c r="K51" s="2">
        <f t="shared" ca="1" si="6"/>
        <v>0.39077186863254809</v>
      </c>
      <c r="L51" s="2">
        <f t="shared" ca="1" si="7"/>
        <v>-6.0362223543704213E-2</v>
      </c>
      <c r="N51" s="1">
        <f t="shared" ca="1" si="8"/>
        <v>0.15270265331457342</v>
      </c>
      <c r="O51" s="1">
        <f t="shared" ca="1" si="9"/>
        <v>-2.3587858888988886E-2</v>
      </c>
      <c r="P51" s="1">
        <f t="shared" ca="1" si="10"/>
        <v>-2.3587858888988886E-2</v>
      </c>
      <c r="Q51" s="1">
        <f t="shared" ca="1" si="11"/>
        <v>3.6435980311401192E-3</v>
      </c>
      <c r="S51" s="5">
        <f t="shared" ca="1" si="14"/>
        <v>0.39339796980391378</v>
      </c>
      <c r="T51" s="5">
        <f t="shared" ca="1" si="15"/>
        <v>-7.7760857587950857E-2</v>
      </c>
      <c r="Y51" s="5">
        <f t="shared" ca="1" si="12"/>
        <v>0.39436901469790298</v>
      </c>
      <c r="Z51" s="5">
        <f t="shared" ca="1" si="13"/>
        <v>-6.8849502042194644E-2</v>
      </c>
    </row>
    <row r="52" spans="2:26" x14ac:dyDescent="0.25">
      <c r="B52" s="8"/>
      <c r="C52" s="47"/>
      <c r="D52" s="40"/>
      <c r="E52" s="47"/>
      <c r="F52" s="40"/>
      <c r="G52" s="5"/>
      <c r="H52" s="5"/>
      <c r="K52" s="2"/>
      <c r="L52" s="2"/>
      <c r="S52" s="5"/>
      <c r="T52" s="5"/>
      <c r="Y52" s="5"/>
      <c r="Z52" s="5"/>
    </row>
    <row r="53" spans="2:26" x14ac:dyDescent="0.25">
      <c r="I53" s="5"/>
      <c r="J53" s="5"/>
      <c r="S53" s="5"/>
      <c r="T53" s="5"/>
      <c r="U53" s="5"/>
      <c r="V53" s="5"/>
    </row>
    <row r="54" spans="2:26" x14ac:dyDescent="0.25">
      <c r="I54" s="5"/>
      <c r="J54" s="5"/>
      <c r="S54" s="5"/>
      <c r="T54" s="5"/>
      <c r="U54" s="5"/>
      <c r="V54" s="5"/>
    </row>
    <row r="55" spans="2:26" x14ac:dyDescent="0.25">
      <c r="I55" s="5"/>
      <c r="J55" s="5"/>
      <c r="S55" s="5"/>
      <c r="T55" s="5"/>
      <c r="U55" s="5"/>
      <c r="V55" s="5"/>
    </row>
    <row r="56" spans="2:26" x14ac:dyDescent="0.25">
      <c r="I56" s="5"/>
      <c r="J56" s="5"/>
      <c r="S56" s="5"/>
      <c r="T56" s="5"/>
      <c r="U56" s="5"/>
      <c r="V56" s="5"/>
    </row>
    <row r="57" spans="2:26" x14ac:dyDescent="0.25">
      <c r="I57" s="5"/>
      <c r="J57" s="5"/>
      <c r="S57" s="5"/>
      <c r="T57" s="5"/>
      <c r="U57" s="5"/>
      <c r="V57" s="5"/>
    </row>
    <row r="58" spans="2:26" x14ac:dyDescent="0.25">
      <c r="I58" s="5"/>
      <c r="J58" s="5"/>
      <c r="S58" s="5"/>
      <c r="T58" s="5"/>
      <c r="U58" s="5"/>
      <c r="V58" s="5"/>
    </row>
    <row r="59" spans="2:26" x14ac:dyDescent="0.25">
      <c r="I59" s="5"/>
      <c r="J59" s="5"/>
      <c r="S59" s="5"/>
      <c r="T59" s="5"/>
      <c r="U59" s="5"/>
      <c r="V59" s="5"/>
    </row>
    <row r="60" spans="2:26" x14ac:dyDescent="0.25">
      <c r="I60" s="5"/>
      <c r="J60" s="5"/>
      <c r="S60" s="5"/>
      <c r="T60" s="5"/>
      <c r="U60" s="5"/>
      <c r="V60" s="5"/>
    </row>
    <row r="61" spans="2:26" x14ac:dyDescent="0.25">
      <c r="I61" s="5"/>
      <c r="J61" s="5"/>
      <c r="S61" s="5"/>
      <c r="T61" s="5"/>
      <c r="U61" s="5"/>
      <c r="V61" s="5"/>
    </row>
    <row r="62" spans="2:26" x14ac:dyDescent="0.25">
      <c r="I62" s="5"/>
      <c r="J62" s="5"/>
      <c r="S62" s="5"/>
      <c r="T62" s="5"/>
      <c r="U62" s="5"/>
      <c r="V62" s="5"/>
    </row>
    <row r="63" spans="2:26" x14ac:dyDescent="0.25">
      <c r="I63" s="5"/>
      <c r="J63" s="5"/>
      <c r="S63" s="5"/>
      <c r="T63" s="5"/>
      <c r="U63" s="5"/>
      <c r="V63" s="5"/>
    </row>
    <row r="64" spans="2:26" x14ac:dyDescent="0.25">
      <c r="I64" s="5"/>
      <c r="J64" s="5"/>
      <c r="S64" s="5"/>
      <c r="T64" s="5"/>
      <c r="U64" s="5"/>
      <c r="V64" s="5"/>
    </row>
    <row r="65" spans="9:22" x14ac:dyDescent="0.25">
      <c r="I65" s="5"/>
      <c r="J65" s="5"/>
      <c r="S65" s="5"/>
      <c r="T65" s="5"/>
      <c r="U65" s="5"/>
      <c r="V65" s="5"/>
    </row>
    <row r="66" spans="9:22" x14ac:dyDescent="0.25">
      <c r="I66" s="5"/>
      <c r="J66" s="5"/>
      <c r="S66" s="5"/>
      <c r="T66" s="5"/>
      <c r="U66" s="5"/>
      <c r="V66" s="5"/>
    </row>
    <row r="67" spans="9:22" x14ac:dyDescent="0.25">
      <c r="I67" s="5"/>
      <c r="J67" s="5"/>
      <c r="S67" s="5"/>
      <c r="T67" s="5"/>
      <c r="U67" s="5"/>
      <c r="V67" s="5"/>
    </row>
    <row r="68" spans="9:22" x14ac:dyDescent="0.25">
      <c r="I68" s="5"/>
      <c r="J68" s="5"/>
      <c r="S68" s="5"/>
      <c r="T68" s="5"/>
      <c r="U68" s="5"/>
      <c r="V68" s="5"/>
    </row>
    <row r="69" spans="9:22" x14ac:dyDescent="0.25">
      <c r="I69" s="5"/>
      <c r="J69" s="5"/>
      <c r="S69" s="5"/>
      <c r="T69" s="5"/>
      <c r="U69" s="5"/>
      <c r="V69" s="5"/>
    </row>
    <row r="70" spans="9:22" x14ac:dyDescent="0.25">
      <c r="I70" s="5"/>
      <c r="J70" s="5"/>
      <c r="S70" s="5"/>
      <c r="T70" s="5"/>
      <c r="U70" s="5"/>
      <c r="V70" s="5"/>
    </row>
    <row r="71" spans="9:22" x14ac:dyDescent="0.25">
      <c r="I71" s="5"/>
      <c r="J71" s="5"/>
      <c r="S71" s="5"/>
      <c r="T71" s="5"/>
      <c r="U71" s="5"/>
      <c r="V71" s="5"/>
    </row>
    <row r="72" spans="9:22" x14ac:dyDescent="0.25">
      <c r="I72" s="5"/>
      <c r="J72" s="5"/>
      <c r="S72" s="5"/>
      <c r="T72" s="5"/>
      <c r="U72" s="5"/>
      <c r="V72" s="5"/>
    </row>
    <row r="73" spans="9:22" x14ac:dyDescent="0.25">
      <c r="I73" s="5"/>
      <c r="J73" s="5"/>
      <c r="S73" s="5"/>
      <c r="T73" s="5"/>
      <c r="U73" s="5"/>
      <c r="V73" s="5"/>
    </row>
    <row r="74" spans="9:22" x14ac:dyDescent="0.25">
      <c r="I74" s="5"/>
      <c r="J74" s="5"/>
      <c r="S74" s="5"/>
      <c r="T74" s="5"/>
      <c r="U74" s="5"/>
      <c r="V74" s="5"/>
    </row>
    <row r="75" spans="9:22" x14ac:dyDescent="0.25">
      <c r="I75" s="5"/>
      <c r="J75" s="5"/>
      <c r="S75" s="5"/>
      <c r="T75" s="5"/>
      <c r="U75" s="5"/>
      <c r="V75" s="5"/>
    </row>
    <row r="76" spans="9:22" x14ac:dyDescent="0.25">
      <c r="I76" s="5"/>
      <c r="J76" s="5"/>
      <c r="S76" s="5"/>
      <c r="T76" s="5"/>
      <c r="U76" s="5"/>
      <c r="V76" s="5"/>
    </row>
    <row r="77" spans="9:22" x14ac:dyDescent="0.25">
      <c r="I77" s="5"/>
      <c r="J77" s="5"/>
      <c r="S77" s="5"/>
      <c r="T77" s="5"/>
      <c r="U77" s="5"/>
      <c r="V77" s="5"/>
    </row>
    <row r="78" spans="9:22" x14ac:dyDescent="0.25">
      <c r="I78" s="5"/>
      <c r="J78" s="5"/>
      <c r="S78" s="5"/>
      <c r="T78" s="5"/>
      <c r="U78" s="5"/>
      <c r="V78" s="5"/>
    </row>
    <row r="79" spans="9:22" x14ac:dyDescent="0.25">
      <c r="I79" s="5"/>
      <c r="J79" s="5"/>
      <c r="S79" s="5"/>
      <c r="T79" s="5"/>
      <c r="U79" s="5"/>
      <c r="V79" s="5"/>
    </row>
    <row r="80" spans="9:22" x14ac:dyDescent="0.25">
      <c r="I80" s="5"/>
      <c r="J80" s="5"/>
      <c r="S80" s="5"/>
      <c r="T80" s="5"/>
      <c r="U80" s="5"/>
      <c r="V80" s="5"/>
    </row>
    <row r="81" spans="9:22" x14ac:dyDescent="0.25">
      <c r="I81" s="5"/>
      <c r="J81" s="5"/>
      <c r="S81" s="5"/>
      <c r="T81" s="5"/>
      <c r="U81" s="5"/>
      <c r="V81" s="5"/>
    </row>
    <row r="82" spans="9:22" x14ac:dyDescent="0.25">
      <c r="I82" s="5"/>
      <c r="J82" s="5"/>
      <c r="S82" s="5"/>
      <c r="T82" s="5"/>
      <c r="U82" s="5"/>
      <c r="V82" s="5"/>
    </row>
    <row r="83" spans="9:22" x14ac:dyDescent="0.25">
      <c r="I83" s="5"/>
      <c r="J83" s="5"/>
      <c r="S83" s="5"/>
      <c r="T83" s="5"/>
      <c r="U83" s="5"/>
      <c r="V83" s="5"/>
    </row>
    <row r="84" spans="9:22" x14ac:dyDescent="0.25">
      <c r="I84" s="5"/>
      <c r="J84" s="5"/>
      <c r="S84" s="5"/>
      <c r="T84" s="5"/>
      <c r="U84" s="5"/>
      <c r="V84" s="5"/>
    </row>
    <row r="85" spans="9:22" x14ac:dyDescent="0.25">
      <c r="I85" s="5"/>
      <c r="J85" s="5"/>
      <c r="S85" s="5"/>
      <c r="T85" s="5"/>
      <c r="U85" s="5"/>
      <c r="V85" s="5"/>
    </row>
    <row r="86" spans="9:22" x14ac:dyDescent="0.25">
      <c r="I86" s="5"/>
      <c r="J86" s="5"/>
      <c r="S86" s="5"/>
      <c r="T86" s="5"/>
      <c r="U86" s="5"/>
      <c r="V86" s="5"/>
    </row>
    <row r="87" spans="9:22" x14ac:dyDescent="0.25">
      <c r="I87" s="5"/>
      <c r="J87" s="5"/>
      <c r="S87" s="5"/>
      <c r="T87" s="5"/>
      <c r="U87" s="5"/>
      <c r="V87" s="5"/>
    </row>
    <row r="88" spans="9:22" x14ac:dyDescent="0.25">
      <c r="I88" s="5"/>
      <c r="J88" s="5"/>
      <c r="S88" s="5"/>
      <c r="T88" s="5"/>
      <c r="U88" s="5"/>
      <c r="V88" s="5"/>
    </row>
    <row r="89" spans="9:22" x14ac:dyDescent="0.25">
      <c r="I89" s="5"/>
      <c r="J89" s="5"/>
      <c r="S89" s="5"/>
      <c r="T89" s="5"/>
      <c r="U89" s="5"/>
      <c r="V89" s="5"/>
    </row>
    <row r="90" spans="9:22" x14ac:dyDescent="0.25">
      <c r="I90" s="5"/>
      <c r="J90" s="5"/>
      <c r="S90" s="5"/>
      <c r="T90" s="5"/>
      <c r="U90" s="5"/>
      <c r="V90" s="5"/>
    </row>
    <row r="91" spans="9:22" x14ac:dyDescent="0.25">
      <c r="I91" s="5"/>
      <c r="J91" s="5"/>
      <c r="S91" s="5"/>
      <c r="T91" s="5"/>
      <c r="U91" s="5"/>
      <c r="V91" s="5"/>
    </row>
    <row r="92" spans="9:22" x14ac:dyDescent="0.25">
      <c r="I92" s="5"/>
      <c r="J92" s="5"/>
      <c r="S92" s="5"/>
      <c r="T92" s="5"/>
      <c r="U92" s="5"/>
      <c r="V92" s="5"/>
    </row>
    <row r="93" spans="9:22" x14ac:dyDescent="0.25">
      <c r="I93" s="5"/>
      <c r="J93" s="5"/>
      <c r="S93" s="5"/>
      <c r="T93" s="5"/>
      <c r="U93" s="5"/>
      <c r="V93" s="5"/>
    </row>
    <row r="94" spans="9:22" x14ac:dyDescent="0.25">
      <c r="I94" s="5"/>
      <c r="J94" s="5"/>
      <c r="S94" s="5"/>
      <c r="T94" s="5"/>
      <c r="U94" s="5"/>
      <c r="V94" s="5"/>
    </row>
    <row r="95" spans="9:22" x14ac:dyDescent="0.25">
      <c r="I95" s="5"/>
      <c r="J95" s="5"/>
      <c r="S95" s="5"/>
      <c r="T95" s="5"/>
      <c r="U95" s="5"/>
      <c r="V95" s="5"/>
    </row>
    <row r="96" spans="9:22" x14ac:dyDescent="0.25">
      <c r="I96" s="5"/>
      <c r="J96" s="5"/>
      <c r="S96" s="5"/>
      <c r="T96" s="5"/>
      <c r="U96" s="5"/>
      <c r="V96" s="5"/>
    </row>
    <row r="97" spans="9:22" x14ac:dyDescent="0.25">
      <c r="I97" s="5"/>
      <c r="J97" s="5"/>
      <c r="S97" s="5"/>
      <c r="T97" s="5"/>
      <c r="U97" s="5"/>
      <c r="V97" s="5"/>
    </row>
    <row r="98" spans="9:22" x14ac:dyDescent="0.25">
      <c r="I98" s="5"/>
      <c r="J98" s="5"/>
      <c r="S98" s="5"/>
      <c r="T98" s="5"/>
      <c r="U98" s="5"/>
      <c r="V98" s="5"/>
    </row>
    <row r="99" spans="9:22" x14ac:dyDescent="0.25">
      <c r="I99" s="5"/>
      <c r="J99" s="5"/>
      <c r="S99" s="5"/>
      <c r="T99" s="5"/>
      <c r="U99" s="5"/>
      <c r="V99" s="5"/>
    </row>
    <row r="100" spans="9:22" x14ac:dyDescent="0.25">
      <c r="I100" s="5"/>
      <c r="J100" s="5"/>
      <c r="S100" s="5"/>
      <c r="T100" s="5"/>
      <c r="U100" s="5"/>
      <c r="V100" s="5"/>
    </row>
    <row r="101" spans="9:22" x14ac:dyDescent="0.25">
      <c r="I101" s="5"/>
      <c r="J101" s="5"/>
      <c r="S101" s="5"/>
      <c r="T101" s="5"/>
      <c r="U101" s="5"/>
      <c r="V101" s="5"/>
    </row>
    <row r="102" spans="9:22" x14ac:dyDescent="0.25">
      <c r="I102" s="5"/>
      <c r="J102" s="5"/>
      <c r="S102" s="5"/>
      <c r="T102" s="5"/>
      <c r="U102" s="5"/>
      <c r="V102" s="5"/>
    </row>
    <row r="103" spans="9:22" x14ac:dyDescent="0.25">
      <c r="I103" s="5"/>
      <c r="J103" s="5"/>
      <c r="S103" s="5"/>
      <c r="T103" s="5"/>
      <c r="U103" s="5"/>
      <c r="V103" s="5"/>
    </row>
    <row r="104" spans="9:22" x14ac:dyDescent="0.25">
      <c r="I104" s="5"/>
      <c r="J104" s="5"/>
      <c r="S104" s="5"/>
      <c r="T104" s="5"/>
      <c r="U104" s="5"/>
      <c r="V104" s="5"/>
    </row>
    <row r="105" spans="9:22" x14ac:dyDescent="0.25">
      <c r="I105" s="5"/>
      <c r="J105" s="5"/>
      <c r="S105" s="5"/>
      <c r="T105" s="5"/>
      <c r="U105" s="5"/>
      <c r="V105" s="5"/>
    </row>
    <row r="106" spans="9:22" x14ac:dyDescent="0.25">
      <c r="I106" s="5"/>
      <c r="J106" s="5"/>
      <c r="S106" s="5"/>
      <c r="T106" s="5"/>
      <c r="U106" s="5"/>
      <c r="V106" s="5"/>
    </row>
    <row r="107" spans="9:22" x14ac:dyDescent="0.25">
      <c r="I107" s="5"/>
      <c r="J107" s="5"/>
      <c r="S107" s="5"/>
      <c r="T107" s="5"/>
      <c r="U107" s="5"/>
      <c r="V107" s="5"/>
    </row>
    <row r="108" spans="9:22" x14ac:dyDescent="0.25">
      <c r="I108" s="5"/>
      <c r="J108" s="5"/>
      <c r="S108" s="5"/>
      <c r="T108" s="5"/>
      <c r="U108" s="5"/>
      <c r="V108" s="5"/>
    </row>
    <row r="109" spans="9:22" x14ac:dyDescent="0.25">
      <c r="I109" s="5"/>
      <c r="J109" s="5"/>
      <c r="S109" s="5"/>
      <c r="T109" s="5"/>
      <c r="U109" s="5"/>
      <c r="V109" s="5"/>
    </row>
    <row r="110" spans="9:22" x14ac:dyDescent="0.25">
      <c r="I110" s="5"/>
      <c r="J110" s="5"/>
      <c r="S110" s="5"/>
      <c r="T110" s="5"/>
      <c r="U110" s="5"/>
      <c r="V110" s="5"/>
    </row>
    <row r="111" spans="9:22" x14ac:dyDescent="0.25">
      <c r="I111" s="5"/>
      <c r="J111" s="5"/>
      <c r="S111" s="5"/>
      <c r="T111" s="5"/>
      <c r="U111" s="5"/>
      <c r="V111" s="5"/>
    </row>
    <row r="112" spans="9:22" x14ac:dyDescent="0.25">
      <c r="I112" s="5"/>
      <c r="J112" s="5"/>
      <c r="S112" s="5"/>
      <c r="T112" s="5"/>
      <c r="U112" s="5"/>
      <c r="V112" s="5"/>
    </row>
    <row r="113" spans="9:22" x14ac:dyDescent="0.25">
      <c r="I113" s="5"/>
      <c r="J113" s="5"/>
      <c r="S113" s="5"/>
      <c r="T113" s="5"/>
      <c r="U113" s="5"/>
      <c r="V113" s="5"/>
    </row>
    <row r="114" spans="9:22" x14ac:dyDescent="0.25">
      <c r="I114" s="5"/>
      <c r="J114" s="5"/>
      <c r="S114" s="5"/>
      <c r="T114" s="5"/>
      <c r="U114" s="5"/>
      <c r="V114" s="5"/>
    </row>
    <row r="115" spans="9:22" x14ac:dyDescent="0.25">
      <c r="I115" s="5"/>
      <c r="J115" s="5"/>
      <c r="S115" s="5"/>
      <c r="T115" s="5"/>
      <c r="U115" s="5"/>
      <c r="V115" s="5"/>
    </row>
    <row r="116" spans="9:22" x14ac:dyDescent="0.25">
      <c r="I116" s="5"/>
      <c r="J116" s="5"/>
      <c r="S116" s="5"/>
      <c r="T116" s="5"/>
      <c r="U116" s="5"/>
      <c r="V116" s="5"/>
    </row>
    <row r="117" spans="9:22" x14ac:dyDescent="0.25">
      <c r="I117" s="5"/>
      <c r="J117" s="5"/>
      <c r="S117" s="5"/>
      <c r="T117" s="5"/>
      <c r="U117" s="5"/>
      <c r="V117" s="5"/>
    </row>
    <row r="118" spans="9:22" x14ac:dyDescent="0.25">
      <c r="I118" s="5"/>
      <c r="J118" s="5"/>
      <c r="S118" s="5"/>
      <c r="T118" s="5"/>
      <c r="U118" s="5"/>
      <c r="V118" s="5"/>
    </row>
    <row r="119" spans="9:22" x14ac:dyDescent="0.25">
      <c r="I119" s="5"/>
      <c r="J119" s="5"/>
      <c r="S119" s="5"/>
      <c r="T119" s="5"/>
      <c r="U119" s="5"/>
      <c r="V119" s="5"/>
    </row>
    <row r="120" spans="9:22" x14ac:dyDescent="0.25">
      <c r="I120" s="5"/>
      <c r="J120" s="5"/>
      <c r="S120" s="5"/>
      <c r="T120" s="5"/>
      <c r="U120" s="5"/>
      <c r="V120" s="5"/>
    </row>
    <row r="121" spans="9:22" x14ac:dyDescent="0.25">
      <c r="I121" s="5"/>
      <c r="J121" s="5"/>
      <c r="S121" s="5"/>
      <c r="T121" s="5"/>
      <c r="U121" s="5"/>
      <c r="V121" s="5"/>
    </row>
    <row r="122" spans="9:22" x14ac:dyDescent="0.25">
      <c r="I122" s="5"/>
      <c r="J122" s="5"/>
      <c r="S122" s="5"/>
      <c r="T122" s="5"/>
      <c r="U122" s="5"/>
      <c r="V122" s="5"/>
    </row>
    <row r="123" spans="9:22" x14ac:dyDescent="0.25">
      <c r="I123" s="5"/>
      <c r="J123" s="5"/>
      <c r="S123" s="5"/>
      <c r="T123" s="5"/>
      <c r="U123" s="5"/>
      <c r="V123" s="5"/>
    </row>
    <row r="124" spans="9:22" x14ac:dyDescent="0.25">
      <c r="I124" s="5"/>
      <c r="J124" s="5"/>
      <c r="S124" s="5"/>
      <c r="T124" s="5"/>
      <c r="U124" s="5"/>
      <c r="V124" s="5"/>
    </row>
    <row r="125" spans="9:22" x14ac:dyDescent="0.25">
      <c r="I125" s="5"/>
      <c r="J125" s="5"/>
      <c r="S125" s="5"/>
      <c r="T125" s="5"/>
      <c r="U125" s="5"/>
      <c r="V125" s="5"/>
    </row>
    <row r="126" spans="9:22" x14ac:dyDescent="0.25">
      <c r="I126" s="5"/>
      <c r="J126" s="5"/>
      <c r="S126" s="5"/>
      <c r="T126" s="5"/>
      <c r="U126" s="5"/>
      <c r="V126" s="5"/>
    </row>
    <row r="127" spans="9:22" x14ac:dyDescent="0.25">
      <c r="I127" s="5"/>
      <c r="J127" s="5"/>
      <c r="S127" s="5"/>
      <c r="T127" s="5"/>
      <c r="U127" s="5"/>
      <c r="V127" s="5"/>
    </row>
    <row r="128" spans="9:22" x14ac:dyDescent="0.25">
      <c r="I128" s="5"/>
      <c r="J128" s="5"/>
      <c r="S128" s="5"/>
      <c r="T128" s="5"/>
      <c r="U128" s="5"/>
      <c r="V128" s="5"/>
    </row>
    <row r="129" spans="9:22" x14ac:dyDescent="0.25">
      <c r="I129" s="5"/>
      <c r="J129" s="5"/>
      <c r="S129" s="5"/>
      <c r="T129" s="5"/>
      <c r="U129" s="5"/>
      <c r="V129" s="5"/>
    </row>
    <row r="130" spans="9:22" x14ac:dyDescent="0.25">
      <c r="I130" s="5"/>
      <c r="J130" s="5"/>
      <c r="S130" s="5"/>
      <c r="T130" s="5"/>
      <c r="U130" s="5"/>
      <c r="V130" s="5"/>
    </row>
    <row r="131" spans="9:22" x14ac:dyDescent="0.25">
      <c r="I131" s="5"/>
      <c r="J131" s="5"/>
      <c r="S131" s="5"/>
      <c r="T131" s="5"/>
      <c r="U131" s="5"/>
      <c r="V131" s="5"/>
    </row>
    <row r="132" spans="9:22" x14ac:dyDescent="0.25">
      <c r="I132" s="5"/>
      <c r="J132" s="5"/>
      <c r="S132" s="5"/>
      <c r="T132" s="5"/>
      <c r="U132" s="5"/>
      <c r="V132" s="5"/>
    </row>
    <row r="133" spans="9:22" x14ac:dyDescent="0.25">
      <c r="I133" s="5"/>
      <c r="J133" s="5"/>
      <c r="S133" s="5"/>
      <c r="T133" s="5"/>
      <c r="U133" s="5"/>
      <c r="V133" s="5"/>
    </row>
    <row r="134" spans="9:22" x14ac:dyDescent="0.25">
      <c r="I134" s="5"/>
      <c r="J134" s="5"/>
      <c r="S134" s="5"/>
      <c r="T134" s="5"/>
      <c r="U134" s="5"/>
      <c r="V134" s="5"/>
    </row>
    <row r="135" spans="9:22" x14ac:dyDescent="0.25">
      <c r="I135" s="5"/>
      <c r="J135" s="5"/>
      <c r="S135" s="5"/>
      <c r="T135" s="5"/>
      <c r="U135" s="5"/>
      <c r="V135" s="5"/>
    </row>
    <row r="136" spans="9:22" x14ac:dyDescent="0.25">
      <c r="I136" s="5"/>
      <c r="J136" s="5"/>
      <c r="S136" s="5"/>
      <c r="T136" s="5"/>
      <c r="U136" s="5"/>
      <c r="V136" s="5"/>
    </row>
    <row r="137" spans="9:22" x14ac:dyDescent="0.25">
      <c r="I137" s="5"/>
      <c r="J137" s="5"/>
      <c r="S137" s="5"/>
      <c r="T137" s="5"/>
      <c r="U137" s="5"/>
      <c r="V137" s="5"/>
    </row>
    <row r="138" spans="9:22" x14ac:dyDescent="0.25">
      <c r="I138" s="5"/>
      <c r="J138" s="5"/>
      <c r="S138" s="5"/>
      <c r="T138" s="5"/>
      <c r="U138" s="5"/>
      <c r="V138" s="5"/>
    </row>
    <row r="139" spans="9:22" x14ac:dyDescent="0.25">
      <c r="I139" s="5"/>
      <c r="J139" s="5"/>
      <c r="S139" s="5"/>
      <c r="T139" s="5"/>
      <c r="U139" s="5"/>
      <c r="V139" s="5"/>
    </row>
    <row r="140" spans="9:22" x14ac:dyDescent="0.25">
      <c r="I140" s="5"/>
      <c r="J140" s="5"/>
      <c r="S140" s="5"/>
      <c r="T140" s="5"/>
      <c r="U140" s="5"/>
      <c r="V140" s="5"/>
    </row>
    <row r="141" spans="9:22" x14ac:dyDescent="0.25">
      <c r="I141" s="5"/>
      <c r="J141" s="5"/>
      <c r="S141" s="5"/>
      <c r="T141" s="5"/>
      <c r="U141" s="5"/>
      <c r="V141" s="5"/>
    </row>
    <row r="142" spans="9:22" x14ac:dyDescent="0.25">
      <c r="I142" s="5"/>
      <c r="J142" s="5"/>
      <c r="S142" s="5"/>
      <c r="T142" s="5"/>
      <c r="U142" s="5"/>
      <c r="V142" s="5"/>
    </row>
    <row r="143" spans="9:22" x14ac:dyDescent="0.25">
      <c r="I143" s="5"/>
      <c r="J143" s="5"/>
      <c r="S143" s="5"/>
      <c r="T143" s="5"/>
      <c r="U143" s="5"/>
      <c r="V143" s="5"/>
    </row>
    <row r="144" spans="9:22" x14ac:dyDescent="0.25">
      <c r="I144" s="5"/>
      <c r="J144" s="5"/>
      <c r="S144" s="5"/>
      <c r="T144" s="5"/>
      <c r="U144" s="5"/>
      <c r="V144" s="5"/>
    </row>
    <row r="145" spans="9:22" x14ac:dyDescent="0.25">
      <c r="I145" s="5"/>
      <c r="J145" s="5"/>
      <c r="S145" s="5"/>
      <c r="T145" s="5"/>
      <c r="U145" s="5"/>
      <c r="V145" s="5"/>
    </row>
    <row r="146" spans="9:22" x14ac:dyDescent="0.25">
      <c r="I146" s="5"/>
      <c r="J146" s="5"/>
      <c r="S146" s="5"/>
      <c r="T146" s="5"/>
      <c r="U146" s="5"/>
      <c r="V146" s="5"/>
    </row>
    <row r="147" spans="9:22" x14ac:dyDescent="0.25">
      <c r="I147" s="5"/>
      <c r="J147" s="5"/>
      <c r="S147" s="5"/>
      <c r="T147" s="5"/>
      <c r="U147" s="5"/>
      <c r="V147" s="5"/>
    </row>
    <row r="148" spans="9:22" x14ac:dyDescent="0.25">
      <c r="I148" s="5"/>
      <c r="J148" s="5"/>
      <c r="S148" s="5"/>
      <c r="T148" s="5"/>
      <c r="U148" s="5"/>
      <c r="V148" s="5"/>
    </row>
    <row r="149" spans="9:22" x14ac:dyDescent="0.25">
      <c r="I149" s="5"/>
      <c r="J149" s="5"/>
      <c r="S149" s="5"/>
      <c r="T149" s="5"/>
      <c r="U149" s="5"/>
      <c r="V149" s="5"/>
    </row>
    <row r="150" spans="9:22" x14ac:dyDescent="0.25">
      <c r="I150" s="5"/>
      <c r="J150" s="5"/>
      <c r="S150" s="5"/>
      <c r="T150" s="5"/>
      <c r="U150" s="5"/>
      <c r="V150" s="5"/>
    </row>
    <row r="151" spans="9:22" x14ac:dyDescent="0.25">
      <c r="I151" s="5"/>
      <c r="J151" s="5"/>
      <c r="S151" s="5"/>
      <c r="T151" s="5"/>
      <c r="U151" s="5"/>
      <c r="V151" s="5"/>
    </row>
    <row r="152" spans="9:22" x14ac:dyDescent="0.25">
      <c r="I152" s="5"/>
      <c r="J152" s="5"/>
      <c r="S152" s="5"/>
      <c r="T152" s="5"/>
      <c r="U152" s="5"/>
      <c r="V152" s="5"/>
    </row>
    <row r="153" spans="9:22" x14ac:dyDescent="0.25">
      <c r="I153" s="5"/>
      <c r="J153" s="5"/>
      <c r="S153" s="5"/>
      <c r="T153" s="5"/>
      <c r="U153" s="5"/>
      <c r="V153" s="5"/>
    </row>
    <row r="154" spans="9:22" x14ac:dyDescent="0.25">
      <c r="I154" s="5"/>
      <c r="J154" s="5"/>
      <c r="S154" s="5"/>
      <c r="T154" s="5"/>
      <c r="U154" s="5"/>
      <c r="V154" s="5"/>
    </row>
    <row r="155" spans="9:22" x14ac:dyDescent="0.25">
      <c r="I155" s="5"/>
      <c r="J155" s="5"/>
      <c r="S155" s="5"/>
      <c r="T155" s="5"/>
      <c r="U155" s="5"/>
      <c r="V155" s="5"/>
    </row>
    <row r="156" spans="9:22" x14ac:dyDescent="0.25">
      <c r="I156" s="5"/>
      <c r="J156" s="5"/>
      <c r="S156" s="5"/>
      <c r="T156" s="5"/>
      <c r="U156" s="5"/>
      <c r="V156" s="5"/>
    </row>
    <row r="157" spans="9:22" x14ac:dyDescent="0.25">
      <c r="I157" s="5"/>
      <c r="J157" s="5"/>
      <c r="S157" s="5"/>
      <c r="T157" s="5"/>
      <c r="U157" s="5"/>
      <c r="V157" s="5"/>
    </row>
    <row r="158" spans="9:22" x14ac:dyDescent="0.25">
      <c r="I158" s="5"/>
      <c r="J158" s="5"/>
      <c r="S158" s="5"/>
      <c r="T158" s="5"/>
      <c r="U158" s="5"/>
      <c r="V158" s="5"/>
    </row>
    <row r="159" spans="9:22" x14ac:dyDescent="0.25">
      <c r="I159" s="5"/>
      <c r="J159" s="5"/>
      <c r="S159" s="5"/>
      <c r="T159" s="5"/>
      <c r="U159" s="5"/>
      <c r="V159" s="5"/>
    </row>
    <row r="160" spans="9:22" x14ac:dyDescent="0.25">
      <c r="I160" s="5"/>
      <c r="J160" s="5"/>
      <c r="S160" s="5"/>
      <c r="T160" s="5"/>
      <c r="U160" s="5"/>
      <c r="V160" s="5"/>
    </row>
    <row r="161" spans="9:22" x14ac:dyDescent="0.25">
      <c r="I161" s="5"/>
      <c r="J161" s="5"/>
      <c r="S161" s="5"/>
      <c r="T161" s="5"/>
      <c r="U161" s="5"/>
      <c r="V161" s="5"/>
    </row>
    <row r="162" spans="9:22" x14ac:dyDescent="0.25">
      <c r="I162" s="5"/>
      <c r="J162" s="5"/>
      <c r="S162" s="5"/>
      <c r="T162" s="5"/>
      <c r="U162" s="5"/>
      <c r="V162" s="5"/>
    </row>
    <row r="163" spans="9:22" x14ac:dyDescent="0.25">
      <c r="I163" s="5"/>
      <c r="J163" s="5"/>
      <c r="S163" s="5"/>
      <c r="T163" s="5"/>
      <c r="U163" s="5"/>
      <c r="V163" s="5"/>
    </row>
    <row r="164" spans="9:22" x14ac:dyDescent="0.25">
      <c r="I164" s="5"/>
      <c r="J164" s="5"/>
      <c r="S164" s="5"/>
      <c r="T164" s="5"/>
      <c r="U164" s="5"/>
      <c r="V164" s="5"/>
    </row>
    <row r="165" spans="9:22" x14ac:dyDescent="0.25">
      <c r="I165" s="5"/>
      <c r="J165" s="5"/>
      <c r="S165" s="5"/>
      <c r="T165" s="5"/>
      <c r="U165" s="5"/>
      <c r="V165" s="5"/>
    </row>
    <row r="166" spans="9:22" x14ac:dyDescent="0.25">
      <c r="I166" s="5"/>
      <c r="J166" s="5"/>
      <c r="S166" s="5"/>
      <c r="T166" s="5"/>
      <c r="U166" s="5"/>
      <c r="V166" s="5"/>
    </row>
    <row r="167" spans="9:22" x14ac:dyDescent="0.25">
      <c r="I167" s="5"/>
      <c r="J167" s="5"/>
      <c r="S167" s="5"/>
      <c r="T167" s="5"/>
      <c r="U167" s="5"/>
      <c r="V167" s="5"/>
    </row>
    <row r="168" spans="9:22" x14ac:dyDescent="0.25">
      <c r="I168" s="5"/>
      <c r="J168" s="5"/>
      <c r="S168" s="5"/>
      <c r="T168" s="5"/>
      <c r="U168" s="5"/>
      <c r="V168" s="5"/>
    </row>
    <row r="169" spans="9:22" x14ac:dyDescent="0.25">
      <c r="I169" s="5"/>
      <c r="J169" s="5"/>
      <c r="S169" s="5"/>
      <c r="T169" s="5"/>
      <c r="U169" s="5"/>
      <c r="V169" s="5"/>
    </row>
    <row r="170" spans="9:22" x14ac:dyDescent="0.25">
      <c r="I170" s="5"/>
      <c r="J170" s="5"/>
      <c r="S170" s="5"/>
      <c r="T170" s="5"/>
      <c r="U170" s="5"/>
      <c r="V170" s="5"/>
    </row>
    <row r="171" spans="9:22" x14ac:dyDescent="0.25">
      <c r="I171" s="5"/>
      <c r="J171" s="5"/>
      <c r="S171" s="5"/>
      <c r="T171" s="5"/>
      <c r="U171" s="5"/>
      <c r="V171" s="5"/>
    </row>
    <row r="172" spans="9:22" x14ac:dyDescent="0.25">
      <c r="I172" s="5"/>
      <c r="J172" s="5"/>
      <c r="S172" s="5"/>
      <c r="T172" s="5"/>
      <c r="U172" s="5"/>
      <c r="V172" s="5"/>
    </row>
    <row r="173" spans="9:22" x14ac:dyDescent="0.25">
      <c r="I173" s="5"/>
      <c r="J173" s="5"/>
      <c r="S173" s="5"/>
      <c r="T173" s="5"/>
      <c r="U173" s="5"/>
      <c r="V173" s="5"/>
    </row>
    <row r="174" spans="9:22" x14ac:dyDescent="0.25">
      <c r="I174" s="5"/>
      <c r="J174" s="5"/>
      <c r="S174" s="5"/>
      <c r="T174" s="5"/>
      <c r="U174" s="5"/>
      <c r="V174" s="5"/>
    </row>
    <row r="175" spans="9:22" x14ac:dyDescent="0.25">
      <c r="I175" s="5"/>
      <c r="J175" s="5"/>
      <c r="S175" s="5"/>
      <c r="T175" s="5"/>
      <c r="U175" s="5"/>
      <c r="V175" s="5"/>
    </row>
    <row r="176" spans="9:22" x14ac:dyDescent="0.25">
      <c r="I176" s="5"/>
      <c r="J176" s="5"/>
      <c r="S176" s="5"/>
      <c r="T176" s="5"/>
      <c r="U176" s="5"/>
      <c r="V176" s="5"/>
    </row>
    <row r="177" spans="9:22" x14ac:dyDescent="0.25">
      <c r="I177" s="5"/>
      <c r="J177" s="5"/>
      <c r="S177" s="5"/>
      <c r="T177" s="5"/>
      <c r="U177" s="5"/>
      <c r="V177" s="5"/>
    </row>
    <row r="178" spans="9:22" x14ac:dyDescent="0.25">
      <c r="I178" s="5"/>
      <c r="J178" s="5"/>
      <c r="S178" s="5"/>
      <c r="T178" s="5"/>
      <c r="U178" s="5"/>
      <c r="V178" s="5"/>
    </row>
    <row r="179" spans="9:22" x14ac:dyDescent="0.25">
      <c r="I179" s="5"/>
      <c r="J179" s="5"/>
      <c r="S179" s="5"/>
      <c r="T179" s="5"/>
      <c r="U179" s="5"/>
      <c r="V179" s="5"/>
    </row>
    <row r="180" spans="9:22" x14ac:dyDescent="0.25">
      <c r="I180" s="5"/>
      <c r="J180" s="5"/>
      <c r="S180" s="5"/>
      <c r="T180" s="5"/>
      <c r="U180" s="5"/>
      <c r="V180" s="5"/>
    </row>
    <row r="181" spans="9:22" x14ac:dyDescent="0.25">
      <c r="I181" s="5"/>
      <c r="J181" s="5"/>
      <c r="S181" s="5"/>
      <c r="T181" s="5"/>
      <c r="U181" s="5"/>
      <c r="V181" s="5"/>
    </row>
    <row r="182" spans="9:22" x14ac:dyDescent="0.25">
      <c r="I182" s="5"/>
      <c r="J182" s="5"/>
      <c r="S182" s="5"/>
      <c r="T182" s="5"/>
      <c r="U182" s="5"/>
      <c r="V182" s="5"/>
    </row>
    <row r="183" spans="9:22" x14ac:dyDescent="0.25">
      <c r="I183" s="5"/>
      <c r="J183" s="5"/>
      <c r="S183" s="5"/>
      <c r="T183" s="5"/>
      <c r="U183" s="5"/>
      <c r="V183" s="5"/>
    </row>
    <row r="184" spans="9:22" x14ac:dyDescent="0.25">
      <c r="I184" s="5"/>
      <c r="J184" s="5"/>
      <c r="S184" s="5"/>
      <c r="T184" s="5"/>
      <c r="U184" s="5"/>
      <c r="V184" s="5"/>
    </row>
    <row r="185" spans="9:22" x14ac:dyDescent="0.25">
      <c r="I185" s="5"/>
      <c r="J185" s="5"/>
      <c r="S185" s="5"/>
      <c r="T185" s="5"/>
      <c r="U185" s="5"/>
      <c r="V185" s="5"/>
    </row>
    <row r="186" spans="9:22" x14ac:dyDescent="0.25">
      <c r="I186" s="5"/>
      <c r="J186" s="5"/>
      <c r="S186" s="5"/>
      <c r="T186" s="5"/>
      <c r="U186" s="5"/>
      <c r="V186" s="5"/>
    </row>
    <row r="187" spans="9:22" x14ac:dyDescent="0.25">
      <c r="I187" s="5"/>
      <c r="J187" s="5"/>
      <c r="S187" s="5"/>
      <c r="T187" s="5"/>
      <c r="U187" s="5"/>
      <c r="V187" s="5"/>
    </row>
    <row r="188" spans="9:22" x14ac:dyDescent="0.25">
      <c r="I188" s="5"/>
      <c r="J188" s="5"/>
      <c r="S188" s="5"/>
      <c r="T188" s="5"/>
      <c r="U188" s="5"/>
      <c r="V188" s="5"/>
    </row>
    <row r="189" spans="9:22" x14ac:dyDescent="0.25">
      <c r="I189" s="5"/>
      <c r="J189" s="5"/>
      <c r="S189" s="5"/>
      <c r="T189" s="5"/>
      <c r="U189" s="5"/>
      <c r="V189" s="5"/>
    </row>
    <row r="190" spans="9:22" x14ac:dyDescent="0.25">
      <c r="I190" s="5"/>
      <c r="J190" s="5"/>
      <c r="S190" s="5"/>
      <c r="T190" s="5"/>
      <c r="U190" s="5"/>
      <c r="V190" s="5"/>
    </row>
    <row r="191" spans="9:22" x14ac:dyDescent="0.25">
      <c r="I191" s="5"/>
      <c r="J191" s="5"/>
      <c r="S191" s="5"/>
      <c r="T191" s="5"/>
      <c r="U191" s="5"/>
      <c r="V191" s="5"/>
    </row>
    <row r="192" spans="9:22" x14ac:dyDescent="0.25">
      <c r="I192" s="5"/>
      <c r="J192" s="5"/>
      <c r="S192" s="5"/>
      <c r="T192" s="5"/>
      <c r="U192" s="5"/>
      <c r="V192" s="5"/>
    </row>
    <row r="193" spans="9:22" x14ac:dyDescent="0.25">
      <c r="I193" s="5"/>
      <c r="J193" s="5"/>
      <c r="S193" s="5"/>
      <c r="T193" s="5"/>
      <c r="U193" s="5"/>
      <c r="V193" s="5"/>
    </row>
    <row r="194" spans="9:22" x14ac:dyDescent="0.25">
      <c r="I194" s="5"/>
      <c r="J194" s="5"/>
      <c r="S194" s="5"/>
      <c r="T194" s="5"/>
      <c r="U194" s="5"/>
      <c r="V194" s="5"/>
    </row>
    <row r="195" spans="9:22" x14ac:dyDescent="0.25">
      <c r="I195" s="5"/>
      <c r="J195" s="5"/>
      <c r="S195" s="5"/>
      <c r="T195" s="5"/>
      <c r="U195" s="5"/>
      <c r="V195" s="5"/>
    </row>
    <row r="196" spans="9:22" x14ac:dyDescent="0.25">
      <c r="I196" s="5"/>
      <c r="J196" s="5"/>
      <c r="S196" s="5"/>
      <c r="T196" s="5"/>
      <c r="U196" s="5"/>
      <c r="V196" s="5"/>
    </row>
    <row r="197" spans="9:22" x14ac:dyDescent="0.25">
      <c r="I197" s="5"/>
      <c r="J197" s="5"/>
      <c r="S197" s="5"/>
      <c r="T197" s="5"/>
      <c r="U197" s="5"/>
      <c r="V197" s="5"/>
    </row>
    <row r="198" spans="9:22" x14ac:dyDescent="0.25">
      <c r="I198" s="5"/>
      <c r="J198" s="5"/>
      <c r="S198" s="5"/>
      <c r="T198" s="5"/>
      <c r="U198" s="5"/>
      <c r="V198" s="5"/>
    </row>
    <row r="199" spans="9:22" x14ac:dyDescent="0.25">
      <c r="I199" s="5"/>
      <c r="J199" s="5"/>
      <c r="S199" s="5"/>
      <c r="T199" s="5"/>
      <c r="U199" s="5"/>
      <c r="V199" s="5"/>
    </row>
    <row r="200" spans="9:22" x14ac:dyDescent="0.25">
      <c r="I200" s="5"/>
      <c r="J200" s="5"/>
      <c r="S200" s="5"/>
      <c r="T200" s="5"/>
      <c r="U200" s="5"/>
      <c r="V200" s="5"/>
    </row>
    <row r="201" spans="9:22" x14ac:dyDescent="0.25">
      <c r="I201" s="5"/>
      <c r="J201" s="5"/>
      <c r="S201" s="5"/>
      <c r="T201" s="5"/>
      <c r="U201" s="5"/>
      <c r="V201" s="5"/>
    </row>
    <row r="202" spans="9:22" x14ac:dyDescent="0.25">
      <c r="I202" s="5"/>
      <c r="J202" s="5"/>
      <c r="S202" s="5"/>
      <c r="T202" s="5"/>
      <c r="U202" s="5"/>
      <c r="V202" s="5"/>
    </row>
    <row r="203" spans="9:22" x14ac:dyDescent="0.25">
      <c r="I203" s="5"/>
      <c r="J203" s="5"/>
      <c r="S203" s="5"/>
      <c r="T203" s="5"/>
      <c r="U203" s="5"/>
      <c r="V203" s="5"/>
    </row>
    <row r="204" spans="9:22" x14ac:dyDescent="0.25">
      <c r="I204" s="5"/>
      <c r="J204" s="5"/>
      <c r="S204" s="5"/>
      <c r="T204" s="5"/>
      <c r="U204" s="5"/>
      <c r="V204" s="5"/>
    </row>
    <row r="205" spans="9:22" x14ac:dyDescent="0.25">
      <c r="I205" s="5"/>
      <c r="J205" s="5"/>
      <c r="S205" s="5"/>
      <c r="T205" s="5"/>
      <c r="U205" s="5"/>
      <c r="V205" s="5"/>
    </row>
    <row r="206" spans="9:22" x14ac:dyDescent="0.25">
      <c r="I206" s="5"/>
      <c r="J206" s="5"/>
      <c r="S206" s="5"/>
      <c r="T206" s="5"/>
      <c r="U206" s="5"/>
      <c r="V206" s="5"/>
    </row>
    <row r="207" spans="9:22" x14ac:dyDescent="0.25">
      <c r="I207" s="5"/>
      <c r="J207" s="5"/>
      <c r="S207" s="5"/>
      <c r="T207" s="5"/>
      <c r="U207" s="5"/>
      <c r="V207" s="5"/>
    </row>
    <row r="208" spans="9:22" x14ac:dyDescent="0.25">
      <c r="I208" s="5"/>
      <c r="J208" s="5"/>
      <c r="S208" s="5"/>
      <c r="T208" s="5"/>
      <c r="U208" s="5"/>
      <c r="V208" s="5"/>
    </row>
    <row r="209" spans="9:22" x14ac:dyDescent="0.25">
      <c r="I209" s="5"/>
      <c r="J209" s="5"/>
      <c r="S209" s="5"/>
      <c r="T209" s="5"/>
      <c r="U209" s="5"/>
      <c r="V209" s="5"/>
    </row>
    <row r="210" spans="9:22" x14ac:dyDescent="0.25">
      <c r="I210" s="5"/>
      <c r="J210" s="5"/>
      <c r="S210" s="5"/>
      <c r="T210" s="5"/>
      <c r="U210" s="5"/>
      <c r="V210" s="5"/>
    </row>
    <row r="211" spans="9:22" x14ac:dyDescent="0.25">
      <c r="I211" s="5"/>
      <c r="J211" s="5"/>
      <c r="S211" s="5"/>
      <c r="T211" s="5"/>
      <c r="U211" s="5"/>
      <c r="V211" s="5"/>
    </row>
    <row r="212" spans="9:22" x14ac:dyDescent="0.25">
      <c r="I212" s="5"/>
      <c r="J212" s="5"/>
      <c r="S212" s="5"/>
      <c r="T212" s="5"/>
      <c r="U212" s="5"/>
      <c r="V212" s="5"/>
    </row>
    <row r="213" spans="9:22" x14ac:dyDescent="0.25">
      <c r="I213" s="5"/>
      <c r="J213" s="5"/>
      <c r="S213" s="5"/>
      <c r="T213" s="5"/>
      <c r="U213" s="5"/>
      <c r="V213" s="5"/>
    </row>
    <row r="214" spans="9:22" x14ac:dyDescent="0.25">
      <c r="I214" s="5"/>
      <c r="J214" s="5"/>
      <c r="S214" s="5"/>
      <c r="T214" s="5"/>
      <c r="U214" s="5"/>
      <c r="V214" s="5"/>
    </row>
    <row r="215" spans="9:22" x14ac:dyDescent="0.25">
      <c r="I215" s="5"/>
      <c r="J215" s="5"/>
      <c r="S215" s="5"/>
      <c r="T215" s="5"/>
      <c r="U215" s="5"/>
      <c r="V215" s="5"/>
    </row>
    <row r="216" spans="9:22" x14ac:dyDescent="0.25">
      <c r="I216" s="5"/>
      <c r="J216" s="5"/>
      <c r="S216" s="5"/>
      <c r="T216" s="5"/>
      <c r="U216" s="5"/>
      <c r="V216" s="5"/>
    </row>
    <row r="217" spans="9:22" x14ac:dyDescent="0.25">
      <c r="I217" s="5"/>
      <c r="J217" s="5"/>
      <c r="S217" s="5"/>
      <c r="T217" s="5"/>
      <c r="U217" s="5"/>
      <c r="V217" s="5"/>
    </row>
    <row r="218" spans="9:22" x14ac:dyDescent="0.25">
      <c r="I218" s="5"/>
      <c r="J218" s="5"/>
      <c r="S218" s="5"/>
      <c r="T218" s="5"/>
      <c r="U218" s="5"/>
      <c r="V218" s="5"/>
    </row>
    <row r="219" spans="9:22" x14ac:dyDescent="0.25">
      <c r="I219" s="5"/>
      <c r="J219" s="5"/>
      <c r="S219" s="5"/>
      <c r="T219" s="5"/>
      <c r="U219" s="5"/>
      <c r="V219" s="5"/>
    </row>
    <row r="220" spans="9:22" x14ac:dyDescent="0.25">
      <c r="I220" s="5"/>
      <c r="J220" s="5"/>
      <c r="S220" s="5"/>
      <c r="T220" s="5"/>
      <c r="U220" s="5"/>
      <c r="V220" s="5"/>
    </row>
    <row r="221" spans="9:22" x14ac:dyDescent="0.25">
      <c r="I221" s="5"/>
      <c r="J221" s="5"/>
      <c r="S221" s="5"/>
      <c r="T221" s="5"/>
      <c r="U221" s="5"/>
      <c r="V221" s="5"/>
    </row>
    <row r="222" spans="9:22" x14ac:dyDescent="0.25">
      <c r="I222" s="5"/>
      <c r="J222" s="5"/>
      <c r="S222" s="5"/>
      <c r="T222" s="5"/>
      <c r="U222" s="5"/>
      <c r="V222" s="5"/>
    </row>
    <row r="223" spans="9:22" x14ac:dyDescent="0.25">
      <c r="I223" s="5"/>
      <c r="J223" s="5"/>
      <c r="S223" s="5"/>
      <c r="T223" s="5"/>
      <c r="U223" s="5"/>
      <c r="V223" s="5"/>
    </row>
    <row r="224" spans="9:22" x14ac:dyDescent="0.25">
      <c r="I224" s="5"/>
      <c r="J224" s="5"/>
      <c r="S224" s="5"/>
      <c r="T224" s="5"/>
      <c r="U224" s="5"/>
      <c r="V224" s="5"/>
    </row>
    <row r="225" spans="9:22" x14ac:dyDescent="0.25">
      <c r="I225" s="5"/>
      <c r="J225" s="5"/>
      <c r="S225" s="5"/>
      <c r="T225" s="5"/>
      <c r="U225" s="5"/>
      <c r="V225" s="5"/>
    </row>
    <row r="226" spans="9:22" x14ac:dyDescent="0.25">
      <c r="I226" s="5"/>
      <c r="J226" s="5"/>
      <c r="S226" s="5"/>
      <c r="T226" s="5"/>
      <c r="U226" s="5"/>
      <c r="V226" s="5"/>
    </row>
    <row r="227" spans="9:22" x14ac:dyDescent="0.25">
      <c r="I227" s="5"/>
      <c r="J227" s="5"/>
      <c r="S227" s="5"/>
      <c r="T227" s="5"/>
      <c r="U227" s="5"/>
      <c r="V227" s="5"/>
    </row>
    <row r="228" spans="9:22" x14ac:dyDescent="0.25">
      <c r="I228" s="5"/>
      <c r="J228" s="5"/>
      <c r="S228" s="5"/>
      <c r="T228" s="5"/>
      <c r="U228" s="5"/>
      <c r="V228" s="5"/>
    </row>
    <row r="229" spans="9:22" x14ac:dyDescent="0.25">
      <c r="I229" s="5"/>
      <c r="J229" s="5"/>
      <c r="S229" s="5"/>
      <c r="T229" s="5"/>
      <c r="U229" s="5"/>
      <c r="V229" s="5"/>
    </row>
    <row r="230" spans="9:22" x14ac:dyDescent="0.25">
      <c r="I230" s="5"/>
      <c r="J230" s="5"/>
      <c r="S230" s="5"/>
      <c r="T230" s="5"/>
      <c r="U230" s="5"/>
      <c r="V230" s="5"/>
    </row>
    <row r="231" spans="9:22" x14ac:dyDescent="0.25">
      <c r="I231" s="5"/>
      <c r="J231" s="5"/>
      <c r="S231" s="5"/>
      <c r="T231" s="5"/>
      <c r="U231" s="5"/>
      <c r="V231" s="5"/>
    </row>
    <row r="232" spans="9:22" x14ac:dyDescent="0.25">
      <c r="I232" s="5"/>
      <c r="J232" s="5"/>
      <c r="S232" s="5"/>
      <c r="T232" s="5"/>
      <c r="U232" s="5"/>
      <c r="V232" s="5"/>
    </row>
    <row r="233" spans="9:22" x14ac:dyDescent="0.25">
      <c r="I233" s="5"/>
      <c r="J233" s="5"/>
      <c r="S233" s="5"/>
      <c r="T233" s="5"/>
      <c r="U233" s="5"/>
      <c r="V233" s="5"/>
    </row>
    <row r="234" spans="9:22" x14ac:dyDescent="0.25">
      <c r="I234" s="5"/>
      <c r="J234" s="5"/>
      <c r="S234" s="5"/>
      <c r="T234" s="5"/>
      <c r="U234" s="5"/>
      <c r="V234" s="5"/>
    </row>
    <row r="235" spans="9:22" x14ac:dyDescent="0.25">
      <c r="I235" s="5"/>
      <c r="J235" s="5"/>
      <c r="S235" s="5"/>
      <c r="T235" s="5"/>
      <c r="U235" s="5"/>
      <c r="V235" s="5"/>
    </row>
    <row r="236" spans="9:22" x14ac:dyDescent="0.25">
      <c r="I236" s="5"/>
      <c r="J236" s="5"/>
      <c r="S236" s="5"/>
      <c r="T236" s="5"/>
      <c r="U236" s="5"/>
      <c r="V236" s="5"/>
    </row>
    <row r="237" spans="9:22" x14ac:dyDescent="0.25">
      <c r="I237" s="5"/>
      <c r="J237" s="5"/>
      <c r="S237" s="5"/>
      <c r="T237" s="5"/>
      <c r="U237" s="5"/>
      <c r="V237" s="5"/>
    </row>
    <row r="238" spans="9:22" x14ac:dyDescent="0.25">
      <c r="I238" s="5"/>
      <c r="J238" s="5"/>
      <c r="S238" s="5"/>
      <c r="T238" s="5"/>
      <c r="U238" s="5"/>
      <c r="V238" s="5"/>
    </row>
    <row r="239" spans="9:22" x14ac:dyDescent="0.25">
      <c r="I239" s="5"/>
      <c r="J239" s="5"/>
      <c r="S239" s="5"/>
      <c r="T239" s="5"/>
      <c r="U239" s="5"/>
      <c r="V239" s="5"/>
    </row>
    <row r="240" spans="9:22" x14ac:dyDescent="0.25">
      <c r="I240" s="5"/>
      <c r="J240" s="5"/>
      <c r="S240" s="5"/>
      <c r="T240" s="5"/>
      <c r="U240" s="5"/>
      <c r="V240" s="5"/>
    </row>
    <row r="241" spans="9:22" x14ac:dyDescent="0.25">
      <c r="I241" s="5"/>
      <c r="J241" s="5"/>
      <c r="S241" s="5"/>
      <c r="T241" s="5"/>
      <c r="U241" s="5"/>
      <c r="V241" s="5"/>
    </row>
    <row r="242" spans="9:22" x14ac:dyDescent="0.25">
      <c r="I242" s="5"/>
      <c r="J242" s="5"/>
      <c r="S242" s="5"/>
      <c r="T242" s="5"/>
      <c r="U242" s="5"/>
      <c r="V242" s="5"/>
    </row>
    <row r="243" spans="9:22" x14ac:dyDescent="0.25">
      <c r="I243" s="5"/>
      <c r="J243" s="5"/>
      <c r="S243" s="5"/>
      <c r="T243" s="5"/>
      <c r="U243" s="5"/>
      <c r="V243" s="5"/>
    </row>
    <row r="244" spans="9:22" x14ac:dyDescent="0.25">
      <c r="I244" s="5"/>
      <c r="J244" s="5"/>
      <c r="S244" s="5"/>
      <c r="T244" s="5"/>
      <c r="U244" s="5"/>
      <c r="V244" s="5"/>
    </row>
    <row r="245" spans="9:22" x14ac:dyDescent="0.25">
      <c r="I245" s="5"/>
      <c r="J245" s="5"/>
      <c r="S245" s="5"/>
      <c r="T245" s="5"/>
      <c r="U245" s="5"/>
      <c r="V245" s="5"/>
    </row>
    <row r="246" spans="9:22" x14ac:dyDescent="0.25">
      <c r="I246" s="5"/>
      <c r="J246" s="5"/>
      <c r="S246" s="5"/>
      <c r="T246" s="5"/>
      <c r="U246" s="5"/>
      <c r="V246" s="5"/>
    </row>
    <row r="247" spans="9:22" x14ac:dyDescent="0.25">
      <c r="I247" s="5"/>
      <c r="J247" s="5"/>
      <c r="S247" s="5"/>
      <c r="T247" s="5"/>
      <c r="U247" s="5"/>
      <c r="V247" s="5"/>
    </row>
    <row r="248" spans="9:22" x14ac:dyDescent="0.25">
      <c r="I248" s="5"/>
      <c r="J248" s="5"/>
      <c r="S248" s="5"/>
      <c r="T248" s="5"/>
      <c r="U248" s="5"/>
      <c r="V248" s="5"/>
    </row>
    <row r="249" spans="9:22" x14ac:dyDescent="0.25">
      <c r="I249" s="5"/>
      <c r="J249" s="5"/>
      <c r="S249" s="5"/>
      <c r="T249" s="5"/>
      <c r="U249" s="5"/>
      <c r="V249" s="5"/>
    </row>
    <row r="250" spans="9:22" x14ac:dyDescent="0.25">
      <c r="I250" s="5"/>
      <c r="J250" s="5"/>
      <c r="S250" s="5"/>
      <c r="T250" s="5"/>
      <c r="U250" s="5"/>
      <c r="V250" s="5"/>
    </row>
    <row r="251" spans="9:22" x14ac:dyDescent="0.25">
      <c r="I251" s="5"/>
      <c r="J251" s="5"/>
      <c r="S251" s="5"/>
      <c r="T251" s="5"/>
      <c r="U251" s="5"/>
      <c r="V251" s="5"/>
    </row>
    <row r="252" spans="9:22" x14ac:dyDescent="0.25">
      <c r="I252" s="5"/>
      <c r="J252" s="5"/>
      <c r="S252" s="5"/>
      <c r="T252" s="5"/>
      <c r="U252" s="5"/>
      <c r="V252" s="5"/>
    </row>
    <row r="253" spans="9:22" x14ac:dyDescent="0.25">
      <c r="I253" s="5"/>
      <c r="J253" s="5"/>
      <c r="S253" s="5"/>
      <c r="T253" s="5"/>
      <c r="U253" s="5"/>
      <c r="V253" s="5"/>
    </row>
    <row r="254" spans="9:22" x14ac:dyDescent="0.25">
      <c r="I254" s="5"/>
      <c r="J254" s="5"/>
      <c r="S254" s="5"/>
      <c r="T254" s="5"/>
      <c r="U254" s="5"/>
      <c r="V254" s="5"/>
    </row>
    <row r="255" spans="9:22" x14ac:dyDescent="0.25">
      <c r="I255" s="5"/>
      <c r="J255" s="5"/>
      <c r="S255" s="5"/>
      <c r="T255" s="5"/>
      <c r="U255" s="5"/>
      <c r="V255" s="5"/>
    </row>
    <row r="256" spans="9:22" x14ac:dyDescent="0.25">
      <c r="I256" s="5"/>
      <c r="J256" s="5"/>
      <c r="S256" s="5"/>
      <c r="T256" s="5"/>
      <c r="U256" s="5"/>
      <c r="V256" s="5"/>
    </row>
    <row r="257" spans="9:22" x14ac:dyDescent="0.25">
      <c r="I257" s="5"/>
      <c r="J257" s="5"/>
      <c r="S257" s="5"/>
      <c r="T257" s="5"/>
      <c r="U257" s="5"/>
      <c r="V257" s="5"/>
    </row>
    <row r="258" spans="9:22" x14ac:dyDescent="0.25">
      <c r="I258" s="5"/>
      <c r="J258" s="5"/>
      <c r="S258" s="5"/>
      <c r="T258" s="5"/>
      <c r="U258" s="5"/>
      <c r="V258" s="5"/>
    </row>
    <row r="259" spans="9:22" x14ac:dyDescent="0.25">
      <c r="I259" s="5"/>
      <c r="J259" s="5"/>
      <c r="S259" s="5"/>
      <c r="T259" s="5"/>
      <c r="U259" s="5"/>
      <c r="V259" s="5"/>
    </row>
    <row r="260" spans="9:22" x14ac:dyDescent="0.25">
      <c r="I260" s="5"/>
      <c r="J260" s="5"/>
      <c r="S260" s="5"/>
      <c r="T260" s="5"/>
      <c r="U260" s="5"/>
      <c r="V260" s="5"/>
    </row>
    <row r="261" spans="9:22" x14ac:dyDescent="0.25">
      <c r="I261" s="5"/>
      <c r="J261" s="5"/>
      <c r="S261" s="5"/>
      <c r="T261" s="5"/>
      <c r="U261" s="5"/>
      <c r="V261" s="5"/>
    </row>
    <row r="262" spans="9:22" x14ac:dyDescent="0.25">
      <c r="I262" s="5"/>
      <c r="J262" s="5"/>
      <c r="S262" s="5"/>
      <c r="T262" s="5"/>
      <c r="U262" s="5"/>
      <c r="V262" s="5"/>
    </row>
    <row r="263" spans="9:22" x14ac:dyDescent="0.25">
      <c r="I263" s="5"/>
      <c r="J263" s="5"/>
      <c r="S263" s="5"/>
      <c r="T263" s="5"/>
      <c r="U263" s="5"/>
      <c r="V263" s="5"/>
    </row>
    <row r="264" spans="9:22" x14ac:dyDescent="0.25">
      <c r="I264" s="5"/>
      <c r="J264" s="5"/>
      <c r="S264" s="5"/>
      <c r="T264" s="5"/>
      <c r="U264" s="5"/>
      <c r="V264" s="5"/>
    </row>
    <row r="265" spans="9:22" x14ac:dyDescent="0.25">
      <c r="I265" s="5"/>
      <c r="J265" s="5"/>
      <c r="S265" s="5"/>
      <c r="T265" s="5"/>
      <c r="U265" s="5"/>
      <c r="V265" s="5"/>
    </row>
    <row r="266" spans="9:22" x14ac:dyDescent="0.25">
      <c r="I266" s="5"/>
      <c r="J266" s="5"/>
      <c r="S266" s="5"/>
      <c r="T266" s="5"/>
      <c r="U266" s="5"/>
      <c r="V266" s="5"/>
    </row>
    <row r="267" spans="9:22" x14ac:dyDescent="0.25">
      <c r="I267" s="5"/>
      <c r="J267" s="5"/>
      <c r="S267" s="5"/>
      <c r="T267" s="5"/>
      <c r="U267" s="5"/>
      <c r="V267" s="5"/>
    </row>
    <row r="268" spans="9:22" x14ac:dyDescent="0.25">
      <c r="I268" s="5"/>
      <c r="J268" s="5"/>
      <c r="S268" s="5"/>
      <c r="T268" s="5"/>
      <c r="U268" s="5"/>
      <c r="V268" s="5"/>
    </row>
    <row r="269" spans="9:22" x14ac:dyDescent="0.25">
      <c r="I269" s="5"/>
      <c r="J269" s="5"/>
      <c r="S269" s="5"/>
      <c r="T269" s="5"/>
      <c r="U269" s="5"/>
      <c r="V269" s="5"/>
    </row>
    <row r="270" spans="9:22" x14ac:dyDescent="0.25">
      <c r="I270" s="5"/>
      <c r="J270" s="5"/>
      <c r="S270" s="5"/>
      <c r="T270" s="5"/>
      <c r="U270" s="5"/>
      <c r="V270" s="5"/>
    </row>
    <row r="271" spans="9:22" x14ac:dyDescent="0.25">
      <c r="I271" s="5"/>
      <c r="J271" s="5"/>
      <c r="S271" s="5"/>
      <c r="T271" s="5"/>
      <c r="U271" s="5"/>
      <c r="V271" s="5"/>
    </row>
    <row r="272" spans="9:22" x14ac:dyDescent="0.25">
      <c r="I272" s="5"/>
      <c r="J272" s="5"/>
      <c r="S272" s="5"/>
      <c r="T272" s="5"/>
      <c r="U272" s="5"/>
      <c r="V272" s="5"/>
    </row>
    <row r="273" spans="9:22" x14ac:dyDescent="0.25">
      <c r="I273" s="5"/>
      <c r="J273" s="5"/>
      <c r="S273" s="5"/>
      <c r="T273" s="5"/>
      <c r="U273" s="5"/>
      <c r="V273" s="5"/>
    </row>
    <row r="274" spans="9:22" x14ac:dyDescent="0.25">
      <c r="I274" s="5"/>
      <c r="J274" s="5"/>
      <c r="S274" s="5"/>
      <c r="T274" s="5"/>
      <c r="U274" s="5"/>
      <c r="V274" s="5"/>
    </row>
    <row r="275" spans="9:22" x14ac:dyDescent="0.25">
      <c r="I275" s="5"/>
      <c r="J275" s="5"/>
      <c r="S275" s="5"/>
      <c r="T275" s="5"/>
      <c r="U275" s="5"/>
      <c r="V275" s="5"/>
    </row>
    <row r="276" spans="9:22" x14ac:dyDescent="0.25">
      <c r="I276" s="5"/>
      <c r="J276" s="5"/>
      <c r="S276" s="5"/>
      <c r="T276" s="5"/>
      <c r="U276" s="5"/>
      <c r="V276" s="5"/>
    </row>
    <row r="277" spans="9:22" x14ac:dyDescent="0.25">
      <c r="I277" s="5"/>
      <c r="J277" s="5"/>
      <c r="S277" s="5"/>
      <c r="T277" s="5"/>
      <c r="U277" s="5"/>
      <c r="V277" s="5"/>
    </row>
    <row r="278" spans="9:22" x14ac:dyDescent="0.25">
      <c r="I278" s="5"/>
      <c r="J278" s="5"/>
      <c r="S278" s="5"/>
      <c r="T278" s="5"/>
      <c r="U278" s="5"/>
      <c r="V278" s="5"/>
    </row>
    <row r="279" spans="9:22" x14ac:dyDescent="0.25">
      <c r="I279" s="5"/>
      <c r="J279" s="5"/>
      <c r="S279" s="5"/>
      <c r="T279" s="5"/>
      <c r="U279" s="5"/>
      <c r="V279" s="5"/>
    </row>
    <row r="280" spans="9:22" x14ac:dyDescent="0.25">
      <c r="I280" s="5"/>
      <c r="J280" s="5"/>
      <c r="S280" s="5"/>
      <c r="T280" s="5"/>
      <c r="U280" s="5"/>
      <c r="V280" s="5"/>
    </row>
    <row r="281" spans="9:22" x14ac:dyDescent="0.25">
      <c r="I281" s="5"/>
      <c r="J281" s="5"/>
      <c r="S281" s="5"/>
      <c r="T281" s="5"/>
      <c r="U281" s="5"/>
      <c r="V281" s="5"/>
    </row>
    <row r="282" spans="9:22" x14ac:dyDescent="0.25">
      <c r="I282" s="5"/>
      <c r="J282" s="5"/>
      <c r="S282" s="5"/>
      <c r="T282" s="5"/>
      <c r="U282" s="5"/>
      <c r="V282" s="5"/>
    </row>
    <row r="283" spans="9:22" x14ac:dyDescent="0.25">
      <c r="I283" s="5"/>
      <c r="J283" s="5"/>
      <c r="S283" s="5"/>
      <c r="T283" s="5"/>
      <c r="U283" s="5"/>
      <c r="V283" s="5"/>
    </row>
    <row r="284" spans="9:22" x14ac:dyDescent="0.25">
      <c r="I284" s="5"/>
      <c r="J284" s="5"/>
      <c r="S284" s="5"/>
      <c r="T284" s="5"/>
      <c r="U284" s="5"/>
      <c r="V284" s="5"/>
    </row>
    <row r="285" spans="9:22" x14ac:dyDescent="0.25">
      <c r="I285" s="5"/>
      <c r="J285" s="5"/>
      <c r="S285" s="5"/>
      <c r="T285" s="5"/>
      <c r="U285" s="5"/>
      <c r="V285" s="5"/>
    </row>
    <row r="286" spans="9:22" x14ac:dyDescent="0.25">
      <c r="I286" s="5"/>
      <c r="J286" s="5"/>
      <c r="S286" s="5"/>
      <c r="T286" s="5"/>
      <c r="U286" s="5"/>
      <c r="V286" s="5"/>
    </row>
    <row r="287" spans="9:22" x14ac:dyDescent="0.25">
      <c r="I287" s="5"/>
      <c r="J287" s="5"/>
      <c r="S287" s="5"/>
      <c r="T287" s="5"/>
      <c r="U287" s="5"/>
      <c r="V287" s="5"/>
    </row>
    <row r="288" spans="9:22" x14ac:dyDescent="0.25">
      <c r="I288" s="5"/>
      <c r="J288" s="5"/>
      <c r="S288" s="5"/>
      <c r="T288" s="5"/>
      <c r="U288" s="5"/>
      <c r="V288" s="5"/>
    </row>
    <row r="289" spans="9:22" x14ac:dyDescent="0.25">
      <c r="I289" s="5"/>
      <c r="J289" s="5"/>
      <c r="S289" s="5"/>
      <c r="T289" s="5"/>
      <c r="U289" s="5"/>
      <c r="V289" s="5"/>
    </row>
    <row r="290" spans="9:22" x14ac:dyDescent="0.25">
      <c r="I290" s="5"/>
      <c r="J290" s="5"/>
      <c r="S290" s="5"/>
      <c r="T290" s="5"/>
      <c r="U290" s="5"/>
      <c r="V290" s="5"/>
    </row>
    <row r="291" spans="9:22" x14ac:dyDescent="0.25">
      <c r="I291" s="5"/>
      <c r="J291" s="5"/>
      <c r="S291" s="5"/>
      <c r="T291" s="5"/>
      <c r="U291" s="5"/>
      <c r="V291" s="5"/>
    </row>
    <row r="292" spans="9:22" x14ac:dyDescent="0.25">
      <c r="I292" s="5"/>
      <c r="J292" s="5"/>
      <c r="S292" s="5"/>
      <c r="T292" s="5"/>
      <c r="U292" s="5"/>
      <c r="V292" s="5"/>
    </row>
    <row r="293" spans="9:22" x14ac:dyDescent="0.25">
      <c r="I293" s="5"/>
      <c r="J293" s="5"/>
      <c r="S293" s="5"/>
      <c r="T293" s="5"/>
      <c r="U293" s="5"/>
      <c r="V293" s="5"/>
    </row>
    <row r="294" spans="9:22" x14ac:dyDescent="0.25">
      <c r="I294" s="5"/>
      <c r="J294" s="5"/>
      <c r="S294" s="5"/>
      <c r="T294" s="5"/>
      <c r="U294" s="5"/>
      <c r="V294" s="5"/>
    </row>
    <row r="295" spans="9:22" x14ac:dyDescent="0.25">
      <c r="I295" s="5"/>
      <c r="J295" s="5"/>
      <c r="S295" s="5"/>
      <c r="T295" s="5"/>
      <c r="U295" s="5"/>
      <c r="V295" s="5"/>
    </row>
    <row r="296" spans="9:22" x14ac:dyDescent="0.25">
      <c r="I296" s="5"/>
      <c r="J296" s="5"/>
      <c r="S296" s="5"/>
      <c r="T296" s="5"/>
      <c r="U296" s="5"/>
      <c r="V296" s="5"/>
    </row>
    <row r="297" spans="9:22" x14ac:dyDescent="0.25">
      <c r="I297" s="5"/>
      <c r="J297" s="5"/>
      <c r="S297" s="5"/>
      <c r="T297" s="5"/>
      <c r="U297" s="5"/>
      <c r="V297" s="5"/>
    </row>
    <row r="298" spans="9:22" x14ac:dyDescent="0.25">
      <c r="I298" s="5"/>
      <c r="J298" s="5"/>
      <c r="S298" s="5"/>
      <c r="T298" s="5"/>
      <c r="U298" s="5"/>
      <c r="V298" s="5"/>
    </row>
    <row r="299" spans="9:22" x14ac:dyDescent="0.25">
      <c r="I299" s="5"/>
      <c r="J299" s="5"/>
      <c r="S299" s="5"/>
      <c r="T299" s="5"/>
      <c r="U299" s="5"/>
      <c r="V299" s="5"/>
    </row>
    <row r="300" spans="9:22" x14ac:dyDescent="0.25">
      <c r="I300" s="5"/>
      <c r="J300" s="5"/>
      <c r="S300" s="5"/>
      <c r="T300" s="5"/>
      <c r="U300" s="5"/>
      <c r="V300" s="5"/>
    </row>
    <row r="301" spans="9:22" x14ac:dyDescent="0.25">
      <c r="I301" s="5"/>
      <c r="J301" s="5"/>
      <c r="S301" s="5"/>
      <c r="T301" s="5"/>
      <c r="U301" s="5"/>
      <c r="V301" s="5"/>
    </row>
    <row r="302" spans="9:22" x14ac:dyDescent="0.25">
      <c r="I302" s="5"/>
      <c r="J302" s="5"/>
      <c r="S302" s="5"/>
      <c r="T302" s="5"/>
      <c r="U302" s="5"/>
      <c r="V302" s="5"/>
    </row>
    <row r="303" spans="9:22" x14ac:dyDescent="0.25">
      <c r="I303" s="5"/>
      <c r="J303" s="5"/>
      <c r="S303" s="5"/>
      <c r="T303" s="5"/>
      <c r="U303" s="5"/>
      <c r="V303" s="5"/>
    </row>
    <row r="304" spans="9:22" x14ac:dyDescent="0.25">
      <c r="I304" s="5"/>
      <c r="J304" s="5"/>
      <c r="S304" s="5"/>
      <c r="T304" s="5"/>
      <c r="U304" s="5"/>
      <c r="V304" s="5"/>
    </row>
    <row r="305" spans="9:22" x14ac:dyDescent="0.25">
      <c r="I305" s="5"/>
      <c r="J305" s="5"/>
      <c r="S305" s="5"/>
      <c r="T305" s="5"/>
      <c r="U305" s="5"/>
      <c r="V305" s="5"/>
    </row>
    <row r="306" spans="9:22" x14ac:dyDescent="0.25">
      <c r="I306" s="5"/>
      <c r="J306" s="5"/>
      <c r="S306" s="5"/>
      <c r="T306" s="5"/>
      <c r="U306" s="5"/>
      <c r="V306" s="5"/>
    </row>
    <row r="307" spans="9:22" x14ac:dyDescent="0.25">
      <c r="I307" s="5"/>
      <c r="J307" s="5"/>
      <c r="S307" s="5"/>
      <c r="T307" s="5"/>
      <c r="U307" s="5"/>
      <c r="V307" s="5"/>
    </row>
    <row r="308" spans="9:22" x14ac:dyDescent="0.25">
      <c r="I308" s="5"/>
      <c r="J308" s="5"/>
      <c r="S308" s="5"/>
      <c r="T308" s="5"/>
      <c r="U308" s="5"/>
      <c r="V308" s="5"/>
    </row>
    <row r="309" spans="9:22" x14ac:dyDescent="0.25">
      <c r="I309" s="5"/>
      <c r="J309" s="5"/>
      <c r="S309" s="5"/>
      <c r="T309" s="5"/>
      <c r="U309" s="5"/>
      <c r="V309" s="5"/>
    </row>
    <row r="310" spans="9:22" x14ac:dyDescent="0.25">
      <c r="I310" s="5"/>
      <c r="J310" s="5"/>
      <c r="S310" s="5"/>
      <c r="T310" s="5"/>
      <c r="U310" s="5"/>
      <c r="V310" s="5"/>
    </row>
    <row r="311" spans="9:22" x14ac:dyDescent="0.25">
      <c r="I311" s="5"/>
      <c r="J311" s="5"/>
      <c r="S311" s="5"/>
      <c r="T311" s="5"/>
      <c r="U311" s="5"/>
      <c r="V311" s="5"/>
    </row>
    <row r="312" spans="9:22" x14ac:dyDescent="0.25">
      <c r="I312" s="5"/>
      <c r="J312" s="5"/>
      <c r="S312" s="5"/>
      <c r="T312" s="5"/>
      <c r="U312" s="5"/>
      <c r="V312" s="5"/>
    </row>
    <row r="313" spans="9:22" x14ac:dyDescent="0.25">
      <c r="I313" s="5"/>
      <c r="J313" s="5"/>
      <c r="S313" s="5"/>
      <c r="T313" s="5"/>
      <c r="U313" s="5"/>
      <c r="V313" s="5"/>
    </row>
    <row r="314" spans="9:22" x14ac:dyDescent="0.25">
      <c r="I314" s="5"/>
      <c r="J314" s="5"/>
      <c r="S314" s="5"/>
      <c r="T314" s="5"/>
      <c r="U314" s="5"/>
      <c r="V314" s="5"/>
    </row>
    <row r="315" spans="9:22" x14ac:dyDescent="0.25">
      <c r="I315" s="5"/>
      <c r="J315" s="5"/>
      <c r="S315" s="5"/>
      <c r="T315" s="5"/>
      <c r="U315" s="5"/>
      <c r="V315" s="5"/>
    </row>
    <row r="316" spans="9:22" x14ac:dyDescent="0.25">
      <c r="I316" s="5"/>
      <c r="J316" s="5"/>
      <c r="S316" s="5"/>
      <c r="T316" s="5"/>
      <c r="U316" s="5"/>
      <c r="V316" s="5"/>
    </row>
    <row r="317" spans="9:22" x14ac:dyDescent="0.25">
      <c r="I317" s="5"/>
      <c r="J317" s="5"/>
      <c r="S317" s="5"/>
      <c r="T317" s="5"/>
      <c r="U317" s="5"/>
      <c r="V317" s="5"/>
    </row>
    <row r="318" spans="9:22" x14ac:dyDescent="0.25">
      <c r="I318" s="5"/>
      <c r="J318" s="5"/>
      <c r="S318" s="5"/>
      <c r="T318" s="5"/>
      <c r="U318" s="5"/>
      <c r="V318" s="5"/>
    </row>
    <row r="319" spans="9:22" x14ac:dyDescent="0.25">
      <c r="I319" s="5"/>
      <c r="J319" s="5"/>
      <c r="S319" s="5"/>
      <c r="T319" s="5"/>
      <c r="U319" s="5"/>
      <c r="V319" s="5"/>
    </row>
    <row r="320" spans="9:22" x14ac:dyDescent="0.25">
      <c r="I320" s="5"/>
      <c r="J320" s="5"/>
      <c r="S320" s="5"/>
      <c r="T320" s="5"/>
      <c r="U320" s="5"/>
      <c r="V320" s="5"/>
    </row>
    <row r="321" spans="9:22" x14ac:dyDescent="0.25">
      <c r="I321" s="5"/>
      <c r="J321" s="5"/>
      <c r="S321" s="5"/>
      <c r="T321" s="5"/>
      <c r="U321" s="5"/>
      <c r="V321" s="5"/>
    </row>
    <row r="322" spans="9:22" x14ac:dyDescent="0.25">
      <c r="I322" s="5"/>
      <c r="J322" s="5"/>
      <c r="S322" s="5"/>
      <c r="T322" s="5"/>
      <c r="U322" s="5"/>
      <c r="V322" s="5"/>
    </row>
    <row r="323" spans="9:22" x14ac:dyDescent="0.25">
      <c r="I323" s="5"/>
      <c r="J323" s="5"/>
      <c r="S323" s="5"/>
      <c r="T323" s="5"/>
      <c r="U323" s="5"/>
      <c r="V323" s="5"/>
    </row>
    <row r="324" spans="9:22" x14ac:dyDescent="0.25">
      <c r="I324" s="5"/>
      <c r="J324" s="5"/>
      <c r="S324" s="5"/>
      <c r="T324" s="5"/>
      <c r="U324" s="5"/>
      <c r="V324" s="5"/>
    </row>
    <row r="325" spans="9:22" x14ac:dyDescent="0.25">
      <c r="I325" s="5"/>
      <c r="J325" s="5"/>
      <c r="S325" s="5"/>
      <c r="T325" s="5"/>
      <c r="U325" s="5"/>
      <c r="V325" s="5"/>
    </row>
    <row r="326" spans="9:22" x14ac:dyDescent="0.25">
      <c r="I326" s="5"/>
      <c r="J326" s="5"/>
      <c r="S326" s="5"/>
      <c r="T326" s="5"/>
      <c r="U326" s="5"/>
      <c r="V326" s="5"/>
    </row>
    <row r="327" spans="9:22" x14ac:dyDescent="0.25">
      <c r="I327" s="5"/>
      <c r="J327" s="5"/>
      <c r="S327" s="5"/>
      <c r="T327" s="5"/>
      <c r="U327" s="5"/>
      <c r="V327" s="5"/>
    </row>
    <row r="328" spans="9:22" x14ac:dyDescent="0.25">
      <c r="I328" s="5"/>
      <c r="J328" s="5"/>
      <c r="S328" s="5"/>
      <c r="T328" s="5"/>
      <c r="U328" s="5"/>
      <c r="V328" s="5"/>
    </row>
    <row r="329" spans="9:22" x14ac:dyDescent="0.25">
      <c r="I329" s="5"/>
      <c r="J329" s="5"/>
      <c r="S329" s="5"/>
      <c r="T329" s="5"/>
      <c r="U329" s="5"/>
      <c r="V329" s="5"/>
    </row>
    <row r="330" spans="9:22" x14ac:dyDescent="0.25">
      <c r="I330" s="5"/>
      <c r="J330" s="5"/>
      <c r="S330" s="5"/>
      <c r="T330" s="5"/>
      <c r="U330" s="5"/>
      <c r="V330" s="5"/>
    </row>
    <row r="331" spans="9:22" x14ac:dyDescent="0.25">
      <c r="I331" s="5"/>
      <c r="J331" s="5"/>
      <c r="S331" s="5"/>
      <c r="T331" s="5"/>
      <c r="U331" s="5"/>
      <c r="V331" s="5"/>
    </row>
    <row r="332" spans="9:22" x14ac:dyDescent="0.25">
      <c r="I332" s="5"/>
      <c r="J332" s="5"/>
      <c r="S332" s="5"/>
      <c r="T332" s="5"/>
      <c r="U332" s="5"/>
      <c r="V332" s="5"/>
    </row>
    <row r="333" spans="9:22" x14ac:dyDescent="0.25">
      <c r="I333" s="5"/>
      <c r="J333" s="5"/>
      <c r="S333" s="5"/>
      <c r="T333" s="5"/>
      <c r="U333" s="5"/>
      <c r="V333" s="5"/>
    </row>
    <row r="334" spans="9:22" x14ac:dyDescent="0.25">
      <c r="I334" s="5"/>
      <c r="J334" s="5"/>
      <c r="S334" s="5"/>
      <c r="T334" s="5"/>
      <c r="U334" s="5"/>
      <c r="V334" s="5"/>
    </row>
    <row r="335" spans="9:22" x14ac:dyDescent="0.25">
      <c r="I335" s="5"/>
      <c r="J335" s="5"/>
    </row>
  </sheetData>
  <mergeCells count="15">
    <mergeCell ref="Y14:Z14"/>
    <mergeCell ref="C14:D14"/>
    <mergeCell ref="E14:F14"/>
    <mergeCell ref="S11:T11"/>
    <mergeCell ref="P3:Q3"/>
    <mergeCell ref="N14:Q14"/>
    <mergeCell ref="B6:C6"/>
    <mergeCell ref="B7:C7"/>
    <mergeCell ref="B8:C8"/>
    <mergeCell ref="B5:C5"/>
    <mergeCell ref="L6:M6"/>
    <mergeCell ref="K14:L14"/>
    <mergeCell ref="G14:H14"/>
    <mergeCell ref="P11:Q11"/>
    <mergeCell ref="S14:T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I38"/>
  <sheetViews>
    <sheetView workbookViewId="0">
      <selection activeCell="G17" sqref="G17"/>
    </sheetView>
  </sheetViews>
  <sheetFormatPr defaultRowHeight="15" x14ac:dyDescent="0.25"/>
  <cols>
    <col min="1" max="1" width="5.28515625" style="1" customWidth="1"/>
    <col min="2" max="2" width="16.85546875" style="1" customWidth="1"/>
    <col min="3" max="5" width="16.85546875" style="84" customWidth="1"/>
    <col min="6" max="6" width="16.85546875" style="1" customWidth="1"/>
    <col min="7" max="7" width="16.85546875" style="3" customWidth="1"/>
    <col min="8" max="9" width="16.85546875" style="1" customWidth="1"/>
    <col min="10" max="16384" width="9.140625" style="1"/>
  </cols>
  <sheetData>
    <row r="3" spans="2:9" ht="15.75" thickBot="1" x14ac:dyDescent="0.3">
      <c r="B3" s="3" t="s">
        <v>37</v>
      </c>
      <c r="F3" s="1" t="s">
        <v>72</v>
      </c>
    </row>
    <row r="4" spans="2:9" ht="15.75" thickBot="1" x14ac:dyDescent="0.3">
      <c r="B4" s="108" t="s">
        <v>21</v>
      </c>
      <c r="C4" s="109"/>
      <c r="D4" s="81" t="s">
        <v>22</v>
      </c>
      <c r="F4" s="88"/>
      <c r="G4" s="89" t="s">
        <v>68</v>
      </c>
      <c r="H4" s="88">
        <v>1E-4</v>
      </c>
      <c r="I4" s="88" t="s">
        <v>69</v>
      </c>
    </row>
    <row r="5" spans="2:9" x14ac:dyDescent="0.25">
      <c r="B5" s="82">
        <v>0.99835769306836031</v>
      </c>
      <c r="C5" s="83">
        <v>-5.7288015249454788E-2</v>
      </c>
      <c r="D5" s="81">
        <v>5.3068195849431676E-4</v>
      </c>
      <c r="F5" s="88"/>
      <c r="G5" s="89" t="s">
        <v>70</v>
      </c>
      <c r="H5" s="88">
        <f>1/POWER(2,15)</f>
        <v>3.0517578125E-5</v>
      </c>
      <c r="I5" s="88" t="s">
        <v>71</v>
      </c>
    </row>
    <row r="6" spans="2:9" ht="15.75" thickBot="1" x14ac:dyDescent="0.3">
      <c r="B6" s="85">
        <v>0.11174864131824622</v>
      </c>
      <c r="C6" s="86">
        <v>1.9474425019650112</v>
      </c>
      <c r="D6" s="87">
        <v>6.9167434976322162E-4</v>
      </c>
    </row>
    <row r="7" spans="2:9" x14ac:dyDescent="0.25">
      <c r="B7" s="90"/>
      <c r="C7" s="90"/>
      <c r="D7" s="90"/>
    </row>
    <row r="9" spans="2:9" x14ac:dyDescent="0.25">
      <c r="B9" s="1" t="s">
        <v>62</v>
      </c>
    </row>
    <row r="10" spans="2:9" x14ac:dyDescent="0.25">
      <c r="B10" s="1" t="s">
        <v>63</v>
      </c>
      <c r="C10" s="84">
        <f>D5</f>
        <v>5.3068195849431676E-4</v>
      </c>
      <c r="D10" s="84">
        <f>ROUND(C10/H4,0)</f>
        <v>5</v>
      </c>
      <c r="E10" s="84" t="str">
        <f>RIGHT(DEC2HEX(D10),4)</f>
        <v>5</v>
      </c>
    </row>
    <row r="11" spans="2:9" x14ac:dyDescent="0.25">
      <c r="C11" s="84" t="s">
        <v>50</v>
      </c>
      <c r="D11" s="84" t="s">
        <v>51</v>
      </c>
      <c r="E11" s="84" t="s">
        <v>52</v>
      </c>
    </row>
    <row r="13" spans="2:9" x14ac:dyDescent="0.25">
      <c r="B13" s="1" t="s">
        <v>64</v>
      </c>
    </row>
    <row r="14" spans="2:9" x14ac:dyDescent="0.25">
      <c r="B14" s="1" t="s">
        <v>65</v>
      </c>
      <c r="C14" s="84">
        <f>D6</f>
        <v>6.9167434976322162E-4</v>
      </c>
      <c r="D14" s="84">
        <f>ROUND(C14/H4,0)</f>
        <v>7</v>
      </c>
      <c r="E14" s="84" t="str">
        <f>RIGHT(DEC2HEX(D14),4)</f>
        <v>7</v>
      </c>
    </row>
    <row r="15" spans="2:9" x14ac:dyDescent="0.25">
      <c r="C15" s="84" t="s">
        <v>50</v>
      </c>
      <c r="D15" s="84" t="s">
        <v>51</v>
      </c>
      <c r="E15" s="84" t="s">
        <v>52</v>
      </c>
    </row>
    <row r="17" spans="2:5" x14ac:dyDescent="0.25">
      <c r="B17" s="1" t="s">
        <v>48</v>
      </c>
    </row>
    <row r="18" spans="2:5" x14ac:dyDescent="0.25">
      <c r="B18" s="1" t="s">
        <v>49</v>
      </c>
      <c r="C18" s="84">
        <f>B5-1</f>
        <v>-1.6423069316396921E-3</v>
      </c>
      <c r="D18" s="84">
        <f>ROUND(C18/$H$5,0)</f>
        <v>-54</v>
      </c>
      <c r="E18" s="84" t="str">
        <f>RIGHT(DEC2HEX(D18),4)</f>
        <v>FFCA</v>
      </c>
    </row>
    <row r="19" spans="2:5" x14ac:dyDescent="0.25">
      <c r="C19" s="84" t="s">
        <v>50</v>
      </c>
      <c r="D19" s="84" t="s">
        <v>51</v>
      </c>
      <c r="E19" s="84" t="s">
        <v>52</v>
      </c>
    </row>
    <row r="21" spans="2:5" x14ac:dyDescent="0.25">
      <c r="B21" s="1" t="s">
        <v>53</v>
      </c>
    </row>
    <row r="22" spans="2:5" x14ac:dyDescent="0.25">
      <c r="B22" s="1" t="s">
        <v>54</v>
      </c>
      <c r="C22" s="84">
        <f>C5</f>
        <v>-5.7288015249454788E-2</v>
      </c>
      <c r="D22" s="84">
        <f>ROUND(C22/$H$5,0)</f>
        <v>-1877</v>
      </c>
      <c r="E22" s="84" t="str">
        <f>RIGHT(DEC2HEX(D22),4)</f>
        <v>F8AB</v>
      </c>
    </row>
    <row r="23" spans="2:5" x14ac:dyDescent="0.25">
      <c r="C23" s="84" t="s">
        <v>50</v>
      </c>
      <c r="D23" s="84" t="s">
        <v>51</v>
      </c>
      <c r="E23" s="84" t="s">
        <v>52</v>
      </c>
    </row>
    <row r="25" spans="2:5" x14ac:dyDescent="0.25">
      <c r="B25" s="1" t="s">
        <v>56</v>
      </c>
    </row>
    <row r="26" spans="2:5" x14ac:dyDescent="0.25">
      <c r="B26" s="1" t="s">
        <v>55</v>
      </c>
      <c r="C26" s="84">
        <f>B6</f>
        <v>0.11174864131824622</v>
      </c>
      <c r="D26" s="84">
        <f>ROUND(C26/$H$5,0)</f>
        <v>3662</v>
      </c>
      <c r="E26" s="84" t="str">
        <f>RIGHT(DEC2HEX(D26),4)</f>
        <v>E4E</v>
      </c>
    </row>
    <row r="27" spans="2:5" x14ac:dyDescent="0.25">
      <c r="C27" s="84" t="s">
        <v>50</v>
      </c>
      <c r="D27" s="84" t="s">
        <v>51</v>
      </c>
      <c r="E27" s="84" t="s">
        <v>52</v>
      </c>
    </row>
    <row r="29" spans="2:5" x14ac:dyDescent="0.25">
      <c r="B29" s="1" t="s">
        <v>57</v>
      </c>
    </row>
    <row r="30" spans="2:5" x14ac:dyDescent="0.25">
      <c r="B30" s="1" t="s">
        <v>58</v>
      </c>
      <c r="C30" s="84">
        <f>C6-1</f>
        <v>0.94744250196501123</v>
      </c>
      <c r="D30" s="84">
        <f>ROUND(C30/$H$5,0)</f>
        <v>31046</v>
      </c>
      <c r="E30" s="84" t="str">
        <f>RIGHT(DEC2HEX(D30),4)</f>
        <v>7946</v>
      </c>
    </row>
    <row r="31" spans="2:5" x14ac:dyDescent="0.25">
      <c r="C31" s="84" t="s">
        <v>50</v>
      </c>
      <c r="D31" s="84" t="s">
        <v>51</v>
      </c>
      <c r="E31" s="84" t="s">
        <v>52</v>
      </c>
    </row>
    <row r="33" spans="2:3" x14ac:dyDescent="0.25">
      <c r="B33" s="1" t="s">
        <v>66</v>
      </c>
      <c r="C33" s="84" t="str">
        <f>E10</f>
        <v>5</v>
      </c>
    </row>
    <row r="34" spans="2:3" x14ac:dyDescent="0.25">
      <c r="B34" s="1" t="s">
        <v>67</v>
      </c>
      <c r="C34" s="84" t="str">
        <f>E14</f>
        <v>7</v>
      </c>
    </row>
    <row r="35" spans="2:3" x14ac:dyDescent="0.25">
      <c r="B35" s="1" t="s">
        <v>49</v>
      </c>
      <c r="C35" s="84" t="str">
        <f>E18</f>
        <v>FFCA</v>
      </c>
    </row>
    <row r="36" spans="2:3" x14ac:dyDescent="0.25">
      <c r="B36" s="1" t="s">
        <v>59</v>
      </c>
      <c r="C36" s="84" t="str">
        <f>E22</f>
        <v>F8AB</v>
      </c>
    </row>
    <row r="37" spans="2:3" x14ac:dyDescent="0.25">
      <c r="B37" s="1" t="s">
        <v>60</v>
      </c>
      <c r="C37" s="84" t="str">
        <f>E26</f>
        <v>E4E</v>
      </c>
    </row>
    <row r="38" spans="2:3" x14ac:dyDescent="0.25">
      <c r="B38" s="1" t="s">
        <v>61</v>
      </c>
      <c r="C38" s="84" t="str">
        <f>E30</f>
        <v>7946</v>
      </c>
    </row>
  </sheetData>
  <mergeCells count="1">
    <mergeCell ref="B4:C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2-Dimensional Model</vt:lpstr>
      <vt:lpstr>Register_Worksheet</vt:lpstr>
    </vt:vector>
  </TitlesOfParts>
  <Company>Analog Devices,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Carver</dc:creator>
  <cp:lastModifiedBy>Looney, Mark</cp:lastModifiedBy>
  <dcterms:created xsi:type="dcterms:W3CDTF">2012-05-03T14:50:18Z</dcterms:created>
  <dcterms:modified xsi:type="dcterms:W3CDTF">2013-10-16T14:59:34Z</dcterms:modified>
</cp:coreProperties>
</file>