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390" yWindow="-15" windowWidth="16425" windowHeight="12990" tabRatio="659"/>
  </bookViews>
  <sheets>
    <sheet name="LANDMARK" sheetId="13" r:id="rId1"/>
    <sheet name="Submission and Pts Overview" sheetId="11" r:id="rId2"/>
    <sheet name="I. NAHU Events" sheetId="2" r:id="rId3"/>
    <sheet name="II. Chapter Management" sheetId="4" r:id="rId4"/>
    <sheet name="III. State MeetingsEvents" sheetId="5" r:id="rId5"/>
    <sheet name="IV. Communications" sheetId="6" r:id="rId6"/>
    <sheet name="V. Legislative Activity" sheetId="8" r:id="rId7"/>
    <sheet name="VI. Membership" sheetId="7" r:id="rId8"/>
    <sheet name="VII. Prof Dev Awards" sheetId="10" r:id="rId9"/>
    <sheet name="VIII. Media Relations" sheetId="9" r:id="rId10"/>
    <sheet name="IX.Other - Bonus" sheetId="12" r:id="rId11"/>
  </sheets>
  <definedNames>
    <definedName name="_xlnm.Print_Area" localSheetId="2">'I. NAHU Events'!$A$1:$G$30</definedName>
    <definedName name="_xlnm.Print_Area" localSheetId="3">'II. Chapter Management'!$A$1:$G$61</definedName>
    <definedName name="_xlnm.Print_Area" localSheetId="4">'III. State MeetingsEvents'!$A$1:$G$19</definedName>
    <definedName name="_xlnm.Print_Area" localSheetId="5">'IV. Communications'!$A$1:$G$35</definedName>
    <definedName name="_xlnm.Print_Area" localSheetId="10">'IX.Other - Bonus'!$A$1:$F$11</definedName>
    <definedName name="_xlnm.Print_Area" localSheetId="1">'Submission and Pts Overview'!$A$1:$G$24</definedName>
    <definedName name="_xlnm.Print_Area" localSheetId="6">'V. Legislative Activity'!$A$1:$G$43</definedName>
    <definedName name="_xlnm.Print_Area" localSheetId="7">'VI. Membership'!$A$1:$G$55</definedName>
    <definedName name="_xlnm.Print_Area" localSheetId="8">'VII. Prof Dev Awards'!$A$1:$G$40</definedName>
    <definedName name="_xlnm.Print_Area" localSheetId="9">'VIII. Media Relations'!$A$1:$G$36</definedName>
  </definedNames>
  <calcPr calcId="145621"/>
</workbook>
</file>

<file path=xl/calcChain.xml><?xml version="1.0" encoding="utf-8"?>
<calcChain xmlns="http://schemas.openxmlformats.org/spreadsheetml/2006/main">
  <c r="F33" i="9" l="1"/>
  <c r="F4" i="8" l="1"/>
  <c r="F13" i="9" l="1"/>
  <c r="D23" i="11" l="1"/>
  <c r="F52" i="7"/>
  <c r="F51" i="7"/>
  <c r="F50" i="7"/>
  <c r="F49" i="7"/>
  <c r="F6" i="7"/>
  <c r="F7" i="7"/>
  <c r="F10" i="9" l="1"/>
  <c r="F19" i="9"/>
  <c r="F22" i="9"/>
  <c r="F26" i="9"/>
  <c r="F45" i="7" l="1"/>
  <c r="F44" i="7"/>
  <c r="F43" i="7"/>
  <c r="F39" i="7" l="1"/>
  <c r="F38" i="7"/>
  <c r="F37" i="7"/>
  <c r="F36" i="7"/>
  <c r="F58" i="4" l="1"/>
  <c r="F57" i="4"/>
  <c r="F56" i="4"/>
  <c r="F55" i="4"/>
  <c r="F54" i="4"/>
  <c r="F53" i="4"/>
  <c r="F52" i="4"/>
  <c r="F51" i="4"/>
  <c r="F50" i="4"/>
  <c r="F49" i="4"/>
  <c r="F48" i="4"/>
  <c r="F47" i="4"/>
  <c r="F32" i="7" l="1"/>
  <c r="F4" i="10" l="1"/>
  <c r="F7" i="10"/>
  <c r="F10" i="10"/>
  <c r="F13" i="10"/>
  <c r="F16" i="10"/>
  <c r="F20" i="10"/>
  <c r="F21" i="10"/>
  <c r="F22" i="10"/>
  <c r="F25" i="10"/>
  <c r="F28" i="10"/>
  <c r="F31" i="10"/>
  <c r="F35" i="10"/>
  <c r="F36" i="10"/>
  <c r="F37" i="10"/>
  <c r="F4" i="9"/>
  <c r="F16" i="7"/>
  <c r="F25" i="8"/>
  <c r="F24" i="8"/>
  <c r="F23" i="8"/>
  <c r="F22" i="8"/>
  <c r="F18" i="8"/>
  <c r="F17" i="8"/>
  <c r="F16" i="8"/>
  <c r="F15" i="8"/>
  <c r="F14" i="8"/>
  <c r="F10" i="8"/>
  <c r="F42" i="4"/>
  <c r="F40" i="4"/>
  <c r="F41" i="4"/>
  <c r="F36" i="4"/>
  <c r="F32" i="4"/>
  <c r="F29" i="4"/>
  <c r="F26" i="4"/>
  <c r="F23" i="4"/>
  <c r="F20" i="4"/>
  <c r="F17" i="4"/>
  <c r="F43" i="4"/>
  <c r="F4" i="2"/>
  <c r="F7" i="2"/>
  <c r="F10" i="2"/>
  <c r="F13" i="2"/>
  <c r="F16" i="2"/>
  <c r="F19" i="2"/>
  <c r="F22" i="2"/>
  <c r="F26" i="2"/>
  <c r="F27" i="2"/>
  <c r="F4" i="4"/>
  <c r="F7" i="4"/>
  <c r="F10" i="4"/>
  <c r="F14" i="4"/>
  <c r="F4" i="5"/>
  <c r="F7" i="5"/>
  <c r="F11" i="5"/>
  <c r="F12" i="5"/>
  <c r="F15" i="5"/>
  <c r="F7" i="6"/>
  <c r="F12" i="6"/>
  <c r="F13" i="6"/>
  <c r="F16" i="6"/>
  <c r="F19" i="6"/>
  <c r="F22" i="6"/>
  <c r="F25" i="6"/>
  <c r="F29" i="6"/>
  <c r="F30" i="6"/>
  <c r="F31" i="6"/>
  <c r="F32" i="6"/>
  <c r="F7" i="8"/>
  <c r="F28" i="8"/>
  <c r="F31" i="8"/>
  <c r="F35" i="8"/>
  <c r="F36" i="8"/>
  <c r="F37" i="8"/>
  <c r="F40" i="8"/>
  <c r="F5" i="7"/>
  <c r="F11" i="7"/>
  <c r="F12" i="7"/>
  <c r="F13" i="7"/>
  <c r="F14" i="7"/>
  <c r="F15" i="7"/>
  <c r="F20" i="7"/>
  <c r="F21" i="7"/>
  <c r="F22" i="7"/>
  <c r="F23" i="7"/>
  <c r="F26" i="7"/>
  <c r="F29" i="7"/>
  <c r="F24" i="11"/>
  <c r="F7" i="9"/>
  <c r="F16" i="9"/>
  <c r="F30" i="9"/>
  <c r="F4" i="6"/>
  <c r="F43" i="8" l="1"/>
  <c r="D17" i="11" s="1"/>
  <c r="G17" i="11" s="1"/>
  <c r="F55" i="7"/>
  <c r="D18" i="11" s="1"/>
  <c r="G18" i="11" s="1"/>
  <c r="F35" i="6"/>
  <c r="D16" i="11" s="1"/>
  <c r="G16" i="11" s="1"/>
  <c r="F36" i="9"/>
  <c r="D20" i="11" s="1"/>
  <c r="G20" i="11" s="1"/>
  <c r="F18" i="5"/>
  <c r="D15" i="11" s="1"/>
  <c r="G15" i="11" s="1"/>
  <c r="F30" i="2"/>
  <c r="D13" i="11" s="1"/>
  <c r="G13" i="11" s="1"/>
  <c r="F61" i="4"/>
  <c r="F40" i="10"/>
  <c r="D19" i="11" s="1"/>
  <c r="G19" i="11" s="1"/>
  <c r="D14" i="11" l="1"/>
  <c r="G14" i="11" s="1"/>
  <c r="D24" i="11" l="1"/>
  <c r="G24" i="11" s="1"/>
</calcChain>
</file>

<file path=xl/sharedStrings.xml><?xml version="1.0" encoding="utf-8"?>
<sst xmlns="http://schemas.openxmlformats.org/spreadsheetml/2006/main" count="589" uniqueCount="322">
  <si>
    <t>I.</t>
  </si>
  <si>
    <t>x 25 pts =</t>
  </si>
  <si>
    <t>(max 75 pts)</t>
  </si>
  <si>
    <t>1.</t>
  </si>
  <si>
    <t>2.</t>
  </si>
  <si>
    <t>Additional registered attendees at NAHU Convention</t>
  </si>
  <si>
    <t>x 5 pts =</t>
  </si>
  <si>
    <t>(max 50 pts)</t>
  </si>
  <si>
    <t>3.</t>
  </si>
  <si>
    <t>Legislative Chair attending Capitol Conference</t>
  </si>
  <si>
    <t>Additional registered attendees at Capitol Conference</t>
  </si>
  <si>
    <t>4.</t>
  </si>
  <si>
    <t>5.</t>
  </si>
  <si>
    <t>6.</t>
  </si>
  <si>
    <t>1 x 75 pts =</t>
  </si>
  <si>
    <t>x 20 pts =</t>
  </si>
  <si>
    <t>1 x 150 pts =</t>
  </si>
  <si>
    <t>(max 120 pts)</t>
  </si>
  <si>
    <t>Chapter Management</t>
  </si>
  <si>
    <t>1 x 50 pts =</t>
  </si>
  <si>
    <t>Communications</t>
  </si>
  <si>
    <t>1 x 25 pts =</t>
  </si>
  <si>
    <t>1 x 100 pts =</t>
  </si>
  <si>
    <t>7.</t>
  </si>
  <si>
    <t>8.</t>
  </si>
  <si>
    <t>1 x 10 pts =</t>
  </si>
  <si>
    <t>1 x 20 pts =</t>
  </si>
  <si>
    <t>1 x 30 pts =</t>
  </si>
  <si>
    <t>9.</t>
  </si>
  <si>
    <t>1 x 40 pts =</t>
  </si>
  <si>
    <t>II.</t>
  </si>
  <si>
    <t>III.</t>
  </si>
  <si>
    <t>x 10 pts =</t>
  </si>
  <si>
    <t>(max 60 pts)</t>
  </si>
  <si>
    <t>IV.</t>
  </si>
  <si>
    <t>Membership</t>
  </si>
  <si>
    <t>(max 150 pts)</t>
  </si>
  <si>
    <t>1 x 200 pts =</t>
  </si>
  <si>
    <t xml:space="preserve">6% to 10%  </t>
  </si>
  <si>
    <t xml:space="preserve">1% to 5% </t>
  </si>
  <si>
    <t>V.</t>
  </si>
  <si>
    <t>VI.</t>
  </si>
  <si>
    <t>1 x 15 pts =</t>
  </si>
  <si>
    <t>VII.</t>
  </si>
  <si>
    <t>Media Relations Efforts</t>
  </si>
  <si>
    <t>(max 100 pts)</t>
  </si>
  <si>
    <t>VIII.</t>
  </si>
  <si>
    <t>Phone:</t>
  </si>
  <si>
    <t>President's Name:</t>
  </si>
  <si>
    <t>Email:</t>
  </si>
  <si>
    <t>Other</t>
  </si>
  <si>
    <t>Excellent</t>
  </si>
  <si>
    <t>= 50 pts</t>
  </si>
  <si>
    <t>Good</t>
  </si>
  <si>
    <t>Fair</t>
  </si>
  <si>
    <t>= 25 pts</t>
  </si>
  <si>
    <t>= 10 pts</t>
  </si>
  <si>
    <t>Summary of Criteria</t>
  </si>
  <si>
    <t>out of</t>
  </si>
  <si>
    <t>Max Pts</t>
  </si>
  <si>
    <t>Points</t>
  </si>
  <si>
    <t>Earned</t>
  </si>
  <si>
    <t xml:space="preserve">As of: </t>
  </si>
  <si>
    <t>(max 25 pts)</t>
  </si>
  <si>
    <t>1 x 125 pts =</t>
  </si>
  <si>
    <t>Maintain a Chapter Website</t>
  </si>
  <si>
    <t>Op-ed articles to local publications</t>
  </si>
  <si>
    <t>Compile list of local media contacts</t>
  </si>
  <si>
    <r>
      <t xml:space="preserve">Chapter Certification </t>
    </r>
    <r>
      <rPr>
        <b/>
        <i/>
        <sz val="10"/>
        <rFont val="Arial"/>
        <family val="2"/>
      </rPr>
      <t>(Select One)</t>
    </r>
  </si>
  <si>
    <t>Other - BONUS POINTS</t>
  </si>
  <si>
    <t>(Scored by NAHU Awards Committee)</t>
  </si>
  <si>
    <t>NAHU Events (verfied by NAHU)</t>
  </si>
  <si>
    <t xml:space="preserve">TOTAL: </t>
  </si>
  <si>
    <t>Credentialed delegates representing the chapter at NAHU Convention</t>
  </si>
  <si>
    <t>(max 125 pts)</t>
  </si>
  <si>
    <t xml:space="preserve">Chapter Name: </t>
  </si>
  <si>
    <t xml:space="preserve">CHAPTER NAME: </t>
  </si>
  <si>
    <r>
      <t>Chapter represented at NAHU Leadership Program at Capitol Conference.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(Select one)</t>
    </r>
  </si>
  <si>
    <t xml:space="preserve">     Website address:</t>
  </si>
  <si>
    <t>• Website address must be provided to be considered for points.</t>
  </si>
  <si>
    <t>• Provide copy of minutes indicating appointed board champion</t>
  </si>
  <si>
    <t xml:space="preserve">Appoint a Media Relations chair. </t>
  </si>
  <si>
    <t>Letters to the Editor</t>
  </si>
  <si>
    <t>• Documentation should include Board minutes with information about the event and date of the presentation
• MUST include follow up Board minutes indicating the presentation was made</t>
  </si>
  <si>
    <t>IX.</t>
  </si>
  <si>
    <t xml:space="preserve">          President Elect</t>
  </si>
  <si>
    <t xml:space="preserve">         Chapter President, Secretary or Treasurer</t>
  </si>
  <si>
    <t>demonstrating value of membership</t>
  </si>
  <si>
    <t>IRS approved Tax-exempt status</t>
  </si>
  <si>
    <t>Annual publication of approved state profit/loss financial statement.</t>
  </si>
  <si>
    <t>Incorporation papers</t>
  </si>
  <si>
    <t>10.</t>
  </si>
  <si>
    <t>Have D&amp;O liability insurance in force for chapter officers.</t>
  </si>
  <si>
    <t>11.</t>
  </si>
  <si>
    <t>12.</t>
  </si>
  <si>
    <t>State Meetings/Events</t>
  </si>
  <si>
    <t>Held an annual state leadership conference</t>
  </si>
  <si>
    <t xml:space="preserve">     Annually</t>
  </si>
  <si>
    <t xml:space="preserve">     Two or mores times a year</t>
  </si>
  <si>
    <t>Held regularly scheduled board meetings</t>
  </si>
  <si>
    <t>SUB-TOTAL (470 possible)</t>
  </si>
  <si>
    <t>State newsletter publication</t>
  </si>
  <si>
    <t xml:space="preserve">    Email</t>
  </si>
  <si>
    <t>Conducted a Member Needs Survey</t>
  </si>
  <si>
    <t xml:space="preserve">5. </t>
  </si>
  <si>
    <t>Include a link to the Education Foundation on the chapter's website</t>
  </si>
  <si>
    <r>
      <t xml:space="preserve">Chapter and member financial support of the Education Foundation. </t>
    </r>
    <r>
      <rPr>
        <b/>
        <i/>
        <sz val="12"/>
        <rFont val="Arial"/>
        <family val="2"/>
      </rPr>
      <t>(select one)</t>
    </r>
  </si>
  <si>
    <t xml:space="preserve">     $1.00 per member</t>
  </si>
  <si>
    <t xml:space="preserve">     $2.00 per member</t>
  </si>
  <si>
    <t>Legislative Activity</t>
  </si>
  <si>
    <t>Regular legislative communciations piece sent to all chapter members.</t>
  </si>
  <si>
    <t>Managing an active Legislative Committee</t>
  </si>
  <si>
    <t>Full or Part-time state lobbyist program</t>
  </si>
  <si>
    <t>10% - 20%</t>
  </si>
  <si>
    <t>21% - 40%</t>
  </si>
  <si>
    <t>41% - 60%</t>
  </si>
  <si>
    <t>61% - 80%</t>
  </si>
  <si>
    <t>81% or more</t>
  </si>
  <si>
    <t>Membership support of HUPAC.</t>
  </si>
  <si>
    <t>6% - 10%</t>
  </si>
  <si>
    <t>11% - 20%</t>
  </si>
  <si>
    <t>21% or more</t>
  </si>
  <si>
    <t xml:space="preserve">State-based Operation Shouts or Operation Shout like campaigns. </t>
  </si>
  <si>
    <t xml:space="preserve">     1 state-based campaign</t>
  </si>
  <si>
    <t>Legislative Activities</t>
  </si>
  <si>
    <t>(max 200 pts)</t>
  </si>
  <si>
    <t>One-day blitz</t>
  </si>
  <si>
    <t>Ongoing membership campaign (3-6 months)</t>
  </si>
  <si>
    <t>Recruitment materials</t>
  </si>
  <si>
    <t>Active retention efforts</t>
  </si>
  <si>
    <r>
      <t xml:space="preserve">Have an active membership campaign </t>
    </r>
    <r>
      <rPr>
        <b/>
        <i/>
        <sz val="12"/>
        <rFont val="Arial"/>
        <family val="2"/>
      </rPr>
      <t>(select all that apply)</t>
    </r>
  </si>
  <si>
    <t>Contact with local chapters about follow-up retention activities</t>
  </si>
  <si>
    <t>Professional Development/Awards</t>
  </si>
  <si>
    <t>Host state education/professional development program for members.</t>
  </si>
  <si>
    <t>Compile a list of speakers and publish to the membership</t>
  </si>
  <si>
    <t>(max 10 pts)</t>
  </si>
  <si>
    <t>Conduct an overview of the NAHU website at a chapter meeting</t>
  </si>
  <si>
    <t>In newsletter</t>
  </si>
  <si>
    <t>At chapter event</t>
  </si>
  <si>
    <t>On website posting</t>
  </si>
  <si>
    <r>
      <t xml:space="preserve">Formal presentation of awards and recognition of member(s) achievements </t>
    </r>
    <r>
      <rPr>
        <b/>
        <i/>
        <sz val="12"/>
        <rFont val="Arial"/>
        <family val="2"/>
      </rPr>
      <t>(select all that apply)</t>
    </r>
  </si>
  <si>
    <r>
      <t xml:space="preserve">Chapter press releases </t>
    </r>
    <r>
      <rPr>
        <b/>
        <i/>
        <sz val="12"/>
        <rFont val="Arial"/>
        <family val="2"/>
      </rPr>
      <t>(original content)</t>
    </r>
  </si>
  <si>
    <t>Assisted local chapters with promotion of "Health Insurance Awareness"</t>
  </si>
  <si>
    <t>day program</t>
  </si>
  <si>
    <t>Official Application Information and Instructions</t>
  </si>
  <si>
    <t>Instructions:</t>
  </si>
  <si>
    <t>Due date:</t>
  </si>
  <si>
    <t>SUB-TOTAL (570 possible)</t>
  </si>
  <si>
    <t>SUB-TOTAL (50  possible)</t>
  </si>
  <si>
    <t xml:space="preserve">• The official application must be completed, including the scoring for all items. </t>
  </si>
  <si>
    <t xml:space="preserve">• Documentation must accompany the application. </t>
  </si>
  <si>
    <t>• All documentation requirements are listed in the box(es) below each criterion.</t>
  </si>
  <si>
    <t>• Documentation must be organized in the submission to follow the order of the application.</t>
  </si>
  <si>
    <t xml:space="preserve">• The timeframe for the award criteria is April 1 through March 31, unless otherwise stated. </t>
  </si>
  <si>
    <t>• Make a copy of everything you submit for your own records.</t>
  </si>
  <si>
    <t>• Submissions received without an official application will be disqualified.</t>
  </si>
  <si>
    <t xml:space="preserve">• Applications received after the posted due date will not be considered. </t>
  </si>
  <si>
    <t>Chapter Name:</t>
  </si>
  <si>
    <t>Submitter:</t>
  </si>
  <si>
    <t>NAHU Events</t>
  </si>
  <si>
    <t>Registered attendees at Regional Leadership Conference</t>
  </si>
  <si>
    <t>Hold/attend meeting(s) with industry or coalition partners</t>
  </si>
  <si>
    <t xml:space="preserve">11% to 20% </t>
  </si>
  <si>
    <t xml:space="preserve">21% to 25% </t>
  </si>
  <si>
    <t>(max 250 pts)</t>
  </si>
  <si>
    <t>31% or more</t>
  </si>
  <si>
    <t>26% to 30%</t>
  </si>
  <si>
    <t>Promote the LPRT program at least 3 times</t>
  </si>
  <si>
    <t>1 x 35 pts =</t>
  </si>
  <si>
    <t>(max 35 pts)</t>
  </si>
  <si>
    <r>
      <t xml:space="preserve">• Document with board minutes and/or reports showing how the state association supported local chapter
• </t>
    </r>
    <r>
      <rPr>
        <b/>
        <sz val="10"/>
        <rFont val="Arial"/>
        <family val="2"/>
      </rPr>
      <t>Must include</t>
    </r>
    <r>
      <rPr>
        <sz val="10"/>
        <rFont val="Arial"/>
        <family val="2"/>
      </rPr>
      <t xml:space="preserve"> the time, date and place of Health Insurance Awareness Day
• For tools to assist with event, see the handbook in the "Leadership Resources" section of NAHU's website.</t>
    </r>
  </si>
  <si>
    <t>• Facebook, LinkedIn, Twitter, Instagram, YouTube or other video streaming platform
• Screen shot of social media page OR link to post
• Additional points per application each time NAHU content is tagged
• Document with a screen shot of each qualifying post (multiple posts per page are OK), or link to post.
• Additional points per application for each chapter/industry related post
• Document the additional applications with screen shot of each qualifying post (multiple posts per page are OK), or link to post</t>
  </si>
  <si>
    <t>Develop/Publicize state bylaws</t>
  </si>
  <si>
    <t>Develop/Publicize state policies &amp; procedures</t>
  </si>
  <si>
    <t>Develop/Publicize chapter's strategic plan to members</t>
  </si>
  <si>
    <t>Annual publication of approved state budget</t>
  </si>
  <si>
    <t>• Provide a copy of the incorporation papers or proof of incorporation from state</t>
  </si>
  <si>
    <t>• Document with Board minutes indicating total dollars given to NAHU Education Foundation divided by number of chapter members and round to the nearest dollar. ($$$$ contribute/total # of chapter members)</t>
  </si>
  <si>
    <r>
      <t xml:space="preserve">• Document with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following:
     o Agenda(s)
     o Announcement(s), 
     o Registration form(s) or
     o Board minutes 
• Documentation must indicate when the meetings or events occurred</t>
    </r>
  </si>
  <si>
    <t>• Industry partners are organizations that share similar views on policy issues and are willing to work together on common goals such as: other producer organizations, health insurance carriers, business groups, organizations with a health policy focus
• Document with board minutes including  reports of the meetings actually taking place or newsletters or emails</t>
  </si>
  <si>
    <t>1 chapter</t>
  </si>
  <si>
    <t>2 chapters</t>
  </si>
  <si>
    <t>3 chapters</t>
  </si>
  <si>
    <t>• Document with one of the following:
     o Board minutes with copies of retention chair reports
     o Emails/correspondence showing contact with local retention chair 
     o Board minutes demonstrating efforts to assist local chapters in retention activities</t>
  </si>
  <si>
    <t>• Document with board minutes and one of the following items:
     o Meeting notice or announcement including dates, time, place
     o Attendees list
• NAHU leadership training presentations are available on NAHU website under Leadership Resources</t>
  </si>
  <si>
    <t xml:space="preserve">Publish an Annual Summary Report of Chapter Activities and Accomplishments, </t>
  </si>
  <si>
    <r>
      <t xml:space="preserve">• Document with the Board minutes that indicate the presentation occurred.
• Event </t>
    </r>
    <r>
      <rPr>
        <b/>
        <sz val="10"/>
        <rFont val="Arial"/>
        <family val="2"/>
      </rPr>
      <t>MUST</t>
    </r>
    <r>
      <rPr>
        <sz val="10"/>
        <rFont val="Arial"/>
        <family val="2"/>
      </rPr>
      <t xml:space="preserve"> have occurred, indicating future event does not count</t>
    </r>
  </si>
  <si>
    <t>Hold a state legislative conference or "Day with Legislators"</t>
  </si>
  <si>
    <t xml:space="preserve">     3 or more state-based campaigns</t>
  </si>
  <si>
    <t xml:space="preserve">     2 state-based campaigns</t>
  </si>
  <si>
    <t>1 x 250 pts =</t>
  </si>
  <si>
    <t>• Document with a list that includes name, topic and contact information</t>
  </si>
  <si>
    <r>
      <rPr>
        <b/>
        <u/>
        <sz val="12"/>
        <color theme="1"/>
        <rFont val="Arial"/>
        <family val="2"/>
      </rPr>
      <t>Description:</t>
    </r>
    <r>
      <rPr>
        <u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>The Landmark Award honors state chapters for outstanding achievements and excellence in service to their members, the industry and the public.</t>
    </r>
  </si>
  <si>
    <r>
      <t xml:space="preserve">• Provide </t>
    </r>
    <r>
      <rPr>
        <b/>
        <sz val="10"/>
        <rFont val="Arial"/>
        <family val="2"/>
      </rPr>
      <t xml:space="preserve">at least two </t>
    </r>
    <r>
      <rPr>
        <sz val="10"/>
        <rFont val="Arial"/>
        <family val="2"/>
      </rPr>
      <t>of the following items:
     o Promo flyers (needs to include event date)
     o Newsletter articles
     o Emails to the membership 
     o Board minutes (needs to include date the event occurred)</t>
    </r>
  </si>
  <si>
    <r>
      <t xml:space="preserve">• Achievements can include, but are not limited to:
     o  Local, state and national awards recipients
     o New professional designations, 
     o Membership recruiting, 
     o HUPAC and state PAC donors, 
     o LPRT qualifiers
• Document with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 items:
     o Board minutes, 
     o Newsletter article, 
     o Event announcements or flyers
     o Event program
• Program does not have to be stand alone event.</t>
    </r>
  </si>
  <si>
    <t>Promote the designation REBC at least 3 times</t>
  </si>
  <si>
    <t>Number of LPRT qualifiers</t>
  </si>
  <si>
    <t>• Provide copy of the profit/loss statement(s)
     o May be published on chapter website, special mailing or in a newsletter
     o If published on a website provide a screenshot of the page
• Must be current, covering all or part of the current award’s year
• Print pages off website or include a copy of the newsletter where published, or provide copy of dated communication. Identify which publication source was used.</t>
  </si>
  <si>
    <t xml:space="preserve">achievement and outstanding service. </t>
  </si>
  <si>
    <t>State chapter award program/event, honoring members and/or chapters</t>
  </si>
  <si>
    <t>Verified by NAHU. No documentation required.</t>
  </si>
  <si>
    <r>
      <t xml:space="preserve">• Document with </t>
    </r>
    <r>
      <rPr>
        <b/>
        <sz val="10"/>
        <rFont val="Arial"/>
        <family val="2"/>
      </rPr>
      <t>at least one</t>
    </r>
    <r>
      <rPr>
        <sz val="10"/>
        <rFont val="Arial"/>
        <family val="2"/>
      </rPr>
      <t xml:space="preserve"> of the following: board minutes, lobbyist reports, contracts, or news articles</t>
    </r>
  </si>
  <si>
    <t>• Must be for STATE-based campaigns and NOT NATIONAL-based campaigns. 
• NAHU-generated state-focused Operation Shouts will be verified by NAHU. States that generate their own Operation Shouts must document with printouts of the state’s operation shout web postings
• Based on 01/01 – 12/31 time frame</t>
  </si>
  <si>
    <r>
      <t xml:space="preserve">• </t>
    </r>
    <r>
      <rPr>
        <b/>
        <sz val="12"/>
        <rFont val="Arial"/>
        <family val="2"/>
      </rPr>
      <t>Enter scores in the blue boxes</t>
    </r>
    <r>
      <rPr>
        <sz val="12"/>
        <rFont val="Arial"/>
        <family val="2"/>
      </rPr>
      <t>, everything else will auto-populate.</t>
    </r>
  </si>
  <si>
    <t>• Provide a copy of the board-approved budget
     o Should be published on chapter website, special mailing or in a newsletter 
     o If published on a website provide a screenshot of the page
• Budget must be current and cover at least part of the current awards year
• Documentation must demonstrate the budget is approved and NOT just proposed. 
• Print pages off website or include a copy of the newsletter where published, or provide copy of dated communication. Identify which publication source was used.</t>
  </si>
  <si>
    <r>
      <t xml:space="preserve">• Provide cover page of the Directors and Officers policy with current effective date 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
• Provide dated premium billing with current effective date 
• Confirm that the dates of the policy period are on the documentation and that those dates are within the current awards year
• If state laws exempt non-paid officers of tax-exempt organizations from liability, must show documentation of such law to eliminate need for coverage
• A comprehensive liability policy </t>
    </r>
    <r>
      <rPr>
        <b/>
        <sz val="10"/>
        <rFont val="Arial"/>
        <family val="2"/>
      </rPr>
      <t xml:space="preserve">will NOT count </t>
    </r>
    <r>
      <rPr>
        <sz val="10"/>
        <rFont val="Arial"/>
        <family val="2"/>
      </rPr>
      <t>toward this criteria</t>
    </r>
  </si>
  <si>
    <t>Hosted a state convention/sales symposium</t>
  </si>
  <si>
    <t>• Submit a portion of the text or email distribution list</t>
  </si>
  <si>
    <t xml:space="preserve">   Text</t>
  </si>
  <si>
    <t>Maintain active email and/or text distribution to the membership</t>
  </si>
  <si>
    <r>
      <t xml:space="preserve">Chartering one or more new local chapters </t>
    </r>
    <r>
      <rPr>
        <b/>
        <i/>
        <sz val="12"/>
        <rFont val="Arial"/>
        <family val="2"/>
      </rPr>
      <t>(select one)</t>
    </r>
  </si>
  <si>
    <r>
      <t xml:space="preserve">• Provide at least two of the following: 
     o Board minutes
     o Agendas
     o Sign in sheets
     o Programs or flyers
• Programming must provide </t>
    </r>
    <r>
      <rPr>
        <b/>
        <sz val="10"/>
        <rFont val="Arial"/>
        <family val="2"/>
      </rPr>
      <t>a minumum of 4</t>
    </r>
    <r>
      <rPr>
        <sz val="10"/>
        <rFont val="Arial"/>
        <family val="2"/>
      </rPr>
      <t xml:space="preserve"> CE credits and/or advance designation or certifications
• Must be separate from state convention, sales congress or symposium</t>
    </r>
  </si>
  <si>
    <r>
      <t>• Documentation</t>
    </r>
    <r>
      <rPr>
        <b/>
        <sz val="10"/>
        <rFont val="Arial"/>
        <family val="2"/>
      </rPr>
      <t xml:space="preserve"> must include ALL </t>
    </r>
    <r>
      <rPr>
        <sz val="10"/>
        <rFont val="Arial"/>
        <family val="2"/>
      </rPr>
      <t>of the following:
    o Copy of the dated survey
    o Survey results</t>
    </r>
  </si>
  <si>
    <t>THE DEADLINE FOR RECEIPT OF THE APPLICATION AND ALL ITS SUPPORTING DOCUMENTATION, IS April 5.</t>
  </si>
  <si>
    <t>Questions?</t>
  </si>
  <si>
    <t>Contact your regional Awards chair.</t>
  </si>
  <si>
    <t>100% of the below board members achieve Triple Crown</t>
  </si>
  <si>
    <t>Additional board members achieving Triple Crown</t>
  </si>
  <si>
    <t>Awards</t>
  </si>
  <si>
    <t>Media</t>
  </si>
  <si>
    <t>Vanguard</t>
  </si>
  <si>
    <t>HUPAC</t>
  </si>
  <si>
    <t>(max 40 pts)</t>
  </si>
  <si>
    <t>Landmark Awards will be presented to the highest scoring chapters as follows: In each chapter size category an award will be presented to the top highest 50% of the submitted awards in each size category.
Membership size category as follows (No change): Small chapter = 1 to 100 members; small to medium chapter = 101 to 250 members; medium chapter = 251 to 500 members; and, large chapter = 500+ members.  The April Membership Report will be used to determine the size category.</t>
  </si>
  <si>
    <t xml:space="preserve">     President</t>
  </si>
  <si>
    <t xml:space="preserve">     President-elect</t>
  </si>
  <si>
    <t xml:space="preserve">     Secretary</t>
  </si>
  <si>
    <t xml:space="preserve">     Treasurer</t>
  </si>
  <si>
    <t xml:space="preserve">     Legislative</t>
  </si>
  <si>
    <t xml:space="preserve">Verified by NAHU. No documentation required. </t>
  </si>
  <si>
    <t xml:space="preserve">Organization of award documentation </t>
  </si>
  <si>
    <t>• Criteria verified by NAHU can be seen on NAHU's website in the "Awards" section.</t>
  </si>
  <si>
    <r>
      <t xml:space="preserve">• Document by providing a copy of the policies and procedures and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following:
     o Screen shot of webpage
     o Copy of newsletter where published,
     o Copy of dated communication. </t>
    </r>
  </si>
  <si>
    <r>
      <t xml:space="preserve">• Document by providing a copy of the strategic plan and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following:
     o Screen shot of webpage
     o Copy of newsletter where published,
     o Copy of dated communication. </t>
    </r>
  </si>
  <si>
    <r>
      <t xml:space="preserve">• Document by providing a copy of the annual report and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following:
     o Screen shot of webpage
     o Copy of newsletter where published,
     o Copy of dated communication. </t>
    </r>
  </si>
  <si>
    <r>
      <t xml:space="preserve">• Document with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 items: 
     o Copy of IRS letter of qualification 
     o Copy of the first page of IRS tax filing or post card including tax id number.</t>
    </r>
  </si>
  <si>
    <t>• Provide description of awards program and list of recipients</t>
  </si>
  <si>
    <t>13.</t>
  </si>
  <si>
    <r>
      <t xml:space="preserve">Held strategic planning session(s). </t>
    </r>
    <r>
      <rPr>
        <b/>
        <i/>
        <sz val="12"/>
        <rFont val="Arial"/>
        <family val="2"/>
      </rPr>
      <t>(Select one)</t>
    </r>
  </si>
  <si>
    <t xml:space="preserve">• Points are based on documentation for each meeting claimed
• Documentation should include copies of board minutes for each meeting held
• Strategic planning sessions do not qualify for this criterion.
• Strategic planning and leadership training sessions are not eligible for points
• Teleconferences are acceptable </t>
  </si>
  <si>
    <t>• Provide a list of state PAC contributors AND total contribution amounts from your State PAC committee,
• Print pages and highlight local chapter members
• Timeframe for this item is 01/01 - 12/31. Basis for percentages will be the December membership report.</t>
  </si>
  <si>
    <t>Membership support of state PAC.</t>
  </si>
  <si>
    <t>Board officers participated in NAHU officer training modules</t>
  </si>
  <si>
    <t xml:space="preserve">     Professional Development</t>
  </si>
  <si>
    <t xml:space="preserve">     Awards</t>
  </si>
  <si>
    <t xml:space="preserve">     HUPAC</t>
  </si>
  <si>
    <t xml:space="preserve">     Media</t>
  </si>
  <si>
    <t xml:space="preserve">     Vanguard</t>
  </si>
  <si>
    <t xml:space="preserve">     Silver</t>
  </si>
  <si>
    <t xml:space="preserve">     Gold</t>
  </si>
  <si>
    <t xml:space="preserve">     Platinum</t>
  </si>
  <si>
    <t xml:space="preserve">     Blue Ribbon of Excellence</t>
  </si>
  <si>
    <t xml:space="preserve">     Membership Recruitment</t>
  </si>
  <si>
    <t>SUB-TOTAL (670 possible)</t>
  </si>
  <si>
    <t>SUB-TOTAL (660 possible)</t>
  </si>
  <si>
    <r>
      <t xml:space="preserve">Number of NAHU-sponsored classroom certificaton programs or NAHU Live chapter CE programs </t>
    </r>
    <r>
      <rPr>
        <b/>
        <i/>
        <sz val="12"/>
        <rFont val="Arial"/>
        <family val="2"/>
      </rPr>
      <t xml:space="preserve">(Select one only) </t>
    </r>
  </si>
  <si>
    <r>
      <t>BONUS POINTS</t>
    </r>
    <r>
      <rPr>
        <b/>
        <sz val="12"/>
        <rFont val="Arial"/>
        <family val="2"/>
      </rPr>
      <t>: (</t>
    </r>
    <r>
      <rPr>
        <b/>
        <i/>
        <sz val="12"/>
        <rFont val="Arial"/>
        <family val="2"/>
      </rPr>
      <t>Scored by NAHU Awards Committee</t>
    </r>
    <r>
      <rPr>
        <b/>
        <sz val="12"/>
        <rFont val="Arial"/>
        <family val="2"/>
      </rPr>
      <t>) Please do not complete this section.</t>
    </r>
  </si>
  <si>
    <t>Application Form/Point Overview</t>
  </si>
  <si>
    <r>
      <t xml:space="preserve">Net membership growth </t>
    </r>
    <r>
      <rPr>
        <b/>
        <i/>
        <sz val="12"/>
        <rFont val="Arial"/>
        <family val="2"/>
      </rPr>
      <t xml:space="preserve">(Select one)  </t>
    </r>
    <r>
      <rPr>
        <b/>
        <sz val="12"/>
        <rFont val="Arial"/>
        <family val="2"/>
      </rPr>
      <t xml:space="preserve"> </t>
    </r>
  </si>
  <si>
    <t>Number of Triple Crown Award winners</t>
  </si>
  <si>
    <r>
      <t xml:space="preserve">• Document with copies of legislative comment or board minutes with reports of the meetings
• Regulatory bodies are state departments which have influence on the insurance business </t>
    </r>
    <r>
      <rPr>
        <b/>
        <sz val="10"/>
        <rFont val="Arial"/>
        <family val="2"/>
      </rPr>
      <t>NOT</t>
    </r>
    <r>
      <rPr>
        <sz val="10"/>
        <rFont val="Arial"/>
        <family val="2"/>
      </rPr>
      <t xml:space="preserve"> state or federal congressmen or senators</t>
    </r>
  </si>
  <si>
    <r>
      <t xml:space="preserve">   • Applications must be submitted to </t>
    </r>
    <r>
      <rPr>
        <b/>
        <sz val="12"/>
        <rFont val="Arial"/>
        <family val="2"/>
      </rPr>
      <t>AWARDS@NAHU.ORG</t>
    </r>
    <r>
      <rPr>
        <sz val="12"/>
        <rFont val="Arial"/>
        <family val="2"/>
      </rPr>
      <t xml:space="preserve"> via Dropbox or other file            share program. </t>
    </r>
  </si>
  <si>
    <t>2020 NAHU LANDMARK AWARD</t>
  </si>
  <si>
    <r>
      <t xml:space="preserve">Applications must be submitted to </t>
    </r>
    <r>
      <rPr>
        <b/>
        <sz val="12"/>
        <rFont val="Arial"/>
        <family val="2"/>
      </rPr>
      <t>AWARDS@NAHU.ORG</t>
    </r>
    <r>
      <rPr>
        <sz val="12"/>
        <rFont val="Arial"/>
        <family val="2"/>
      </rPr>
      <t xml:space="preserve"> via Dropbox or other file  share program. </t>
    </r>
  </si>
  <si>
    <t>Purchase of liability insurance for state special events</t>
  </si>
  <si>
    <r>
      <t xml:space="preserve">• Provide a copy of the policy
• </t>
    </r>
    <r>
      <rPr>
        <b/>
        <sz val="10"/>
        <rFont val="Arial"/>
        <family val="2"/>
      </rPr>
      <t xml:space="preserve">Must be active </t>
    </r>
    <r>
      <rPr>
        <sz val="10"/>
        <rFont val="Arial"/>
        <family val="2"/>
      </rPr>
      <t>during the current awards year 
• Must have name of event on the policy</t>
    </r>
  </si>
  <si>
    <r>
      <t>•</t>
    </r>
    <r>
      <rPr>
        <b/>
        <sz val="10"/>
        <rFont val="Arial"/>
        <family val="2"/>
      </rPr>
      <t xml:space="preserve"> Must be </t>
    </r>
    <r>
      <rPr>
        <sz val="10"/>
        <rFont val="Arial"/>
        <family val="2"/>
      </rPr>
      <t xml:space="preserve">a special event offering multiple CE credits and is </t>
    </r>
    <r>
      <rPr>
        <b/>
        <sz val="10"/>
        <rFont val="Arial"/>
        <family val="2"/>
      </rPr>
      <t>NOT</t>
    </r>
    <r>
      <rPr>
        <sz val="10"/>
        <rFont val="Arial"/>
        <family val="2"/>
      </rPr>
      <t xml:space="preserve"> a legislative conference or a regular membership meeting.
• Documentation must include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of the following:
     o P</t>
    </r>
    <r>
      <rPr>
        <sz val="10"/>
        <rFont val="Arial"/>
        <family val="2"/>
      </rPr>
      <t>ost Board Meeting Minutes
     o Flyers or Announcements
     o Published Agenda or Program
     o CE Certifications
     o Newsletter announcement(s)
     o Registration Forms or list of attendees</t>
    </r>
  </si>
  <si>
    <r>
      <t>•</t>
    </r>
    <r>
      <rPr>
        <b/>
        <sz val="10"/>
        <rFont val="Arial"/>
        <family val="2"/>
      </rPr>
      <t xml:space="preserve"> Must be sponsored and held by the state chapter </t>
    </r>
    <r>
      <rPr>
        <sz val="10"/>
        <rFont val="Arial"/>
        <family val="2"/>
      </rPr>
      <t xml:space="preserve">and is </t>
    </r>
    <r>
      <rPr>
        <b/>
        <sz val="10"/>
        <rFont val="Arial"/>
        <family val="2"/>
      </rPr>
      <t>NOT</t>
    </r>
    <r>
      <rPr>
        <sz val="10"/>
        <rFont val="Arial"/>
        <family val="2"/>
      </rPr>
      <t xml:space="preserve"> a strategic planning session, board meeting, legislative conference, or regular membership meeting.
• Documentation must include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of the following:
     o P</t>
    </r>
    <r>
      <rPr>
        <sz val="10"/>
        <rFont val="Arial"/>
        <family val="2"/>
      </rPr>
      <t>ost Board Meeting Minutes
     o Flyers or Announcements
     o Published Agenda or Program with leadership training content
        o Newsletter announcement(s)
     o Registration Forms or list of attendees</t>
    </r>
  </si>
  <si>
    <r>
      <t>•</t>
    </r>
    <r>
      <rPr>
        <b/>
        <sz val="10"/>
        <rFont val="Arial"/>
        <family val="2"/>
      </rPr>
      <t xml:space="preserve"> Must be seperate from regularly scheduled board meetings and open to members. No more than one meeting per quarter.</t>
    </r>
    <r>
      <rPr>
        <sz val="10"/>
        <rFont val="Arial"/>
        <family val="2"/>
      </rPr>
      <t xml:space="preserve">
• Documentation must include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of the following:
     o P</t>
    </r>
    <r>
      <rPr>
        <sz val="10"/>
        <rFont val="Arial"/>
        <family val="2"/>
      </rPr>
      <t>ost Board Meeting Minutes
     o Flyers or Announcements
     o Published Agenda or Program with strategic planning content
     o Newsletter announcement(s)
     o Registration Forms or list of attendees</t>
    </r>
  </si>
  <si>
    <r>
      <t xml:space="preserve">• Submit original cover for each publication
• The </t>
    </r>
    <r>
      <rPr>
        <b/>
        <u/>
        <sz val="10"/>
        <rFont val="Arial"/>
        <family val="2"/>
      </rPr>
      <t>month and year must be on each edition</t>
    </r>
    <r>
      <rPr>
        <sz val="10"/>
        <rFont val="Arial"/>
        <family val="2"/>
      </rPr>
      <t xml:space="preserve">, regardless the form of distribution.
• </t>
    </r>
    <r>
      <rPr>
        <b/>
        <sz val="10"/>
        <rFont val="Arial"/>
        <family val="2"/>
      </rPr>
      <t>If distributed by email</t>
    </r>
    <r>
      <rPr>
        <sz val="10"/>
        <rFont val="Arial"/>
        <family val="2"/>
      </rPr>
      <t xml:space="preserve">  - Include a copy of the dated email distribution showing to whom it was sent for each newsletter issue
• </t>
    </r>
    <r>
      <rPr>
        <b/>
        <sz val="10"/>
        <rFont val="Arial"/>
        <family val="2"/>
      </rPr>
      <t xml:space="preserve">If distributed by website - </t>
    </r>
    <r>
      <rPr>
        <sz val="10"/>
        <rFont val="Arial"/>
        <family val="2"/>
      </rPr>
      <t>Submit the webpage showing the link for each newsletter edition</t>
    </r>
  </si>
  <si>
    <t>• Provide screen shot of chapter website showing NAHU Education Foundation name or logo</t>
  </si>
  <si>
    <t>Meet with state DOI or other state regulatory bodies.</t>
  </si>
  <si>
    <t>• Document each promotion with at least two modes of distribution from the following. 
     o Social media
     o Promotional flyers
     o Newsletter
     o Email blasts (needs to include the date of the communication and the distribution list)
     o Website pages and links directing members to the designation information on the website.
     o Chapter newsletter</t>
  </si>
  <si>
    <r>
      <t xml:space="preserve">• Document multiple communications to members regarding the value of designations program and encourage to participate
• Document with </t>
    </r>
    <r>
      <rPr>
        <b/>
        <sz val="10"/>
        <rFont val="Arial"/>
        <family val="2"/>
      </rPr>
      <t xml:space="preserve">at least two </t>
    </r>
    <r>
      <rPr>
        <sz val="10"/>
        <rFont val="Arial"/>
        <family val="2"/>
      </rPr>
      <t>of the following items
     o Social media
     o Promo flyers
     o Newsletter
     o Email blasts (needs to include date of the communication and the distribution list)
     o Website pages and links directing members to the designation information on the website</t>
    </r>
  </si>
  <si>
    <t>TV or radio appearances</t>
  </si>
  <si>
    <t>• Provide any of the following:
     o Written acknowledgement from station
     o Board minutes discussing the event
     o A link the appearance on the website</t>
  </si>
  <si>
    <t>• Bylaws must be dated 2009 or later. Document by providing a copy of the bylaws and ONE of the following:
     o Screen shot of webpage
     o Copy of newsletter where published,
     o Copy of dated communication.</t>
  </si>
  <si>
    <t>Identify a board champion (chair) for NAHU Education Foundation.</t>
  </si>
  <si>
    <t>Provide an Education Foudation update at a regular board meeting.</t>
  </si>
  <si>
    <t xml:space="preserve">     $3.00 per member</t>
  </si>
  <si>
    <t xml:space="preserve">     $4.00 per member</t>
  </si>
  <si>
    <t>SUB-TOTAL (545 possible)</t>
  </si>
  <si>
    <t>Membership Chair Training</t>
  </si>
  <si>
    <t>eCommerce Training</t>
  </si>
  <si>
    <t>(max 30 pts)</t>
  </si>
  <si>
    <t>3 calls</t>
  </si>
  <si>
    <t>6 calls</t>
  </si>
  <si>
    <t>9 calls</t>
  </si>
  <si>
    <t>10-12 calls</t>
  </si>
  <si>
    <t>• Document with minutes from the calls.</t>
  </si>
  <si>
    <t>Verified by NAHU. No documentation required. * Video trainings on NAHUvision website</t>
  </si>
  <si>
    <t>• Includes print and broadcast media
     o List MUST include ALL of the following:
     o Contact name
     o Name of organization
     o Email address or mailing address
• Incomplete listings will not receive credit</t>
  </si>
  <si>
    <t>Present any of NAHU’s “Working with the Media” PowerPoint presentation</t>
  </si>
  <si>
    <t xml:space="preserve">at any chapter, strategic planning or leadership training meeting. </t>
  </si>
  <si>
    <t>• Provide letter(s) written by a member for the chapter and lists the state association
• Provide to who the letter(s) were addressed
• Duplicate mailings or submissions do not count for points.
• If the chapter or NAHU were not inlcuded, provide the original Letter to the Editor.
• Contact Sitting member of NAHU Media Relations Committee for clarification of each item.</t>
  </si>
  <si>
    <t>• Provide article(s) written by a member for the  chapter and lists the association
• Provide to whom the article(s) were addressed
• Duplicate mailings or submissions do not count for points.
• If the chapter or NAHU were not inlcuded, provide the original Op-ed article.
• Contact Sitting member of NAHU Media Relations Committee for clarification of each item.</t>
  </si>
  <si>
    <r>
      <t xml:space="preserve">• Provide press release(s) written by a member for the chapter and lists the state association
• Provide to whom the press release(s) were addressed
• Duplicate mailings or submissions do not count for points.
• Meeting announcements do not count as press releases. 
• Contact Sitting member of NAHU Media Relations Committee for clarification of each item.                • </t>
    </r>
    <r>
      <rPr>
        <sz val="10"/>
        <rFont val="Arial"/>
        <family val="2"/>
      </rPr>
      <t>If the chapter or NAHU were not inlcuded, provide the original press release.</t>
    </r>
  </si>
  <si>
    <t>Press Hits</t>
  </si>
  <si>
    <t>• “Press Hits” are articles published in newspapers or other printed media. 
• Articles printed in regular newsletter or publications are preferred
• Must include the name and date of the publication
• Copies obtained via publication website must include publication’s name and date
• Items in ABS and Health Underwriter newsletters will not be counted for points</t>
  </si>
  <si>
    <t>Use social media to increase the chapter's public presence</t>
  </si>
  <si>
    <t>x 50 pts =</t>
  </si>
  <si>
    <t>Member Experience Chair Training</t>
  </si>
  <si>
    <t xml:space="preserve">     Membership Experience</t>
  </si>
  <si>
    <t>Membership or Membership Experience Chair at Regional Leadership Conference</t>
  </si>
  <si>
    <t>Membership or Membership Experience Chair at Annual Convention</t>
  </si>
  <si>
    <t>Media Relations</t>
  </si>
  <si>
    <t>Develop/conduct new member outreach, involving local chapters</t>
  </si>
  <si>
    <t>State Membership and Retention Chair Training</t>
  </si>
  <si>
    <t>1 x 60 pts =</t>
  </si>
  <si>
    <t>1 x 80 pts =</t>
  </si>
  <si>
    <t>(max 80 pts)</t>
  </si>
  <si>
    <t>SUB-TOTAL (970 possible)</t>
  </si>
  <si>
    <t>• Document with:
     o A list of your committee members AND committee minutes/reports 
• Committee must include more than one person
• Items generated by NAHU and forwarded by your chapter will NOT be counted</t>
  </si>
  <si>
    <r>
      <t xml:space="preserve">• Communications must be at least six times per year.
• Document with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methods of distribution
     o Regular legislative newsletter
     o Emails
     o Column in chapter publication
     o Updated page on chapter website 
     o Via social media
• Include information of state and/or federal legislative &amp; regulatory activity &amp; events</t>
    </r>
  </si>
  <si>
    <t>• Document each campaign claimed with one of the following items.
     o Promotional materials and reports of the outcome (all campaigns) 
     o Length of time of campaign (Ongoing membership campaign 3-6 months)
     o Date of the event (One-day blitz)
     o Board minutes</t>
  </si>
  <si>
    <t>• President
• President-elect
• Secretary
• Treasurer
• Legislative Chair
• Membership Chair
• Retention Chair
• Professional Development
Verified by NAHU. No documentation required.</t>
  </si>
  <si>
    <r>
      <t xml:space="preserve">• Document with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of the following criteria
     o Board minutes
     o Program outlines
     o Flyers
     o Attendance list</t>
    </r>
  </si>
  <si>
    <t>• NAHU-sponsored certification programs are:
     o Benefit Account Manager              o Benefit Technology
     o Consumer Directed Healthcare      o Medicare
     o Self Funded                                 o Advanced Self Funded
     o PPACA                                       o Voluntary
     o Wellness
• Provide the following items
     o Promo flyers – include date, location and type of audience
     o Board minutes</t>
  </si>
  <si>
    <t>Present NAHU's prepared leadership training materials at a leadership training or strategic planning meeting.</t>
  </si>
  <si>
    <t>SUB-TOTAL (820 possible)</t>
  </si>
  <si>
    <t>Participation on Regional Membership Calls</t>
  </si>
  <si>
    <t>SUB-TOTAL (525 possible)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</si>
</sst>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indexed="18"/>
      <name val="Arial"/>
      <family val="2"/>
    </font>
    <font>
      <b/>
      <sz val="12"/>
      <color indexed="1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sz val="16"/>
      <color indexed="18"/>
      <name val="Arial"/>
      <family val="2"/>
    </font>
    <font>
      <u/>
      <sz val="10"/>
      <color theme="11"/>
      <name val="Arial"/>
      <family val="2"/>
    </font>
    <font>
      <b/>
      <sz val="12"/>
      <color rgb="FFFF0000"/>
      <name val="Arial"/>
      <family val="2"/>
    </font>
    <font>
      <b/>
      <sz val="18"/>
      <color indexed="18"/>
      <name val="Arial"/>
      <family val="2"/>
    </font>
    <font>
      <i/>
      <sz val="12"/>
      <name val="Arial"/>
      <family val="2"/>
    </font>
    <font>
      <b/>
      <sz val="16"/>
      <color indexed="18"/>
      <name val="Arial"/>
      <family val="2"/>
    </font>
    <font>
      <b/>
      <u/>
      <sz val="14"/>
      <name val="Arial"/>
      <family val="2"/>
    </font>
    <font>
      <b/>
      <sz val="14"/>
      <color indexed="18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2" fillId="0" borderId="0"/>
    <xf numFmtId="0" fontId="17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9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quotePrefix="1" applyFont="1"/>
    <xf numFmtId="1" fontId="2" fillId="2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4" fillId="0" borderId="0" xfId="0" applyFont="1"/>
    <xf numFmtId="0" fontId="15" fillId="0" borderId="0" xfId="0" applyFont="1"/>
    <xf numFmtId="1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0" fontId="2" fillId="0" borderId="0" xfId="0" quotePrefix="1" applyFont="1"/>
    <xf numFmtId="0" fontId="0" fillId="0" borderId="0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/>
    <xf numFmtId="0" fontId="2" fillId="0" borderId="0" xfId="0" applyFont="1" applyBorder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1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 applyBorder="1" applyAlignment="1">
      <alignment horizontal="left"/>
    </xf>
    <xf numFmtId="0" fontId="3" fillId="0" borderId="0" xfId="0" quotePrefix="1" applyFont="1"/>
    <xf numFmtId="0" fontId="2" fillId="0" borderId="0" xfId="0" applyFont="1" applyBorder="1" applyAlignment="1">
      <alignment horizontal="right"/>
    </xf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Alignment="1">
      <alignment horizontal="left" indent="5"/>
    </xf>
    <xf numFmtId="1" fontId="2" fillId="0" borderId="0" xfId="0" quotePrefix="1" applyNumberFormat="1" applyFont="1" applyBorder="1" applyAlignment="1">
      <alignment horizontal="center"/>
    </xf>
    <xf numFmtId="1" fontId="24" fillId="0" borderId="0" xfId="0" applyNumberFormat="1" applyFont="1" applyBorder="1" applyAlignment="1">
      <alignment horizontal="center"/>
    </xf>
    <xf numFmtId="0" fontId="13" fillId="0" borderId="0" xfId="0" applyFont="1"/>
    <xf numFmtId="0" fontId="6" fillId="0" borderId="0" xfId="0" applyFont="1" applyBorder="1" applyAlignment="1">
      <alignment horizontal="right"/>
    </xf>
    <xf numFmtId="9" fontId="3" fillId="0" borderId="0" xfId="6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horizontal="right"/>
    </xf>
    <xf numFmtId="1" fontId="2" fillId="0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wrapText="1"/>
    </xf>
    <xf numFmtId="1" fontId="22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" fontId="12" fillId="0" borderId="0" xfId="0" applyNumberFormat="1" applyFont="1" applyFill="1" applyBorder="1" applyAlignment="1" applyProtection="1">
      <alignment horizontal="center"/>
      <protection locked="0"/>
    </xf>
    <xf numFmtId="1" fontId="6" fillId="0" borderId="0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quotePrefix="1" applyFill="1"/>
    <xf numFmtId="9" fontId="2" fillId="0" borderId="0" xfId="0" applyNumberFormat="1" applyFont="1" applyAlignment="1">
      <alignment horizontal="left" indent="5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1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9" fillId="0" borderId="0" xfId="0" applyFont="1" applyAlignment="1">
      <alignment vertical="center" wrapText="1"/>
    </xf>
    <xf numFmtId="0" fontId="6" fillId="2" borderId="3" xfId="0" applyFont="1" applyFill="1" applyBorder="1" applyAlignment="1" applyProtection="1">
      <alignment horizontal="left"/>
      <protection locked="0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9" fillId="0" borderId="0" xfId="0" applyFont="1"/>
    <xf numFmtId="0" fontId="1" fillId="0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" fillId="0" borderId="4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1" fillId="0" borderId="4" xfId="0" applyFont="1" applyBorder="1" applyAlignment="1">
      <alignment vertical="top" wrapText="1"/>
    </xf>
    <xf numFmtId="1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0" xfId="0" applyFont="1" applyFill="1" applyAlignment="1">
      <alignment horizontal="left" indent="5"/>
    </xf>
    <xf numFmtId="1" fontId="2" fillId="0" borderId="0" xfId="0" applyNumberFormat="1" applyFont="1" applyBorder="1" applyAlignment="1">
      <alignment horizontal="center" vertical="top"/>
    </xf>
    <xf numFmtId="1" fontId="2" fillId="0" borderId="0" xfId="0" applyNumberFormat="1" applyFont="1" applyFill="1" applyBorder="1" applyAlignment="1" applyProtection="1">
      <alignment horizontal="center" vertical="top"/>
      <protection locked="0"/>
    </xf>
    <xf numFmtId="0" fontId="31" fillId="0" borderId="0" xfId="0" applyFont="1" applyAlignment="1">
      <alignment vertical="top" wrapText="1"/>
    </xf>
    <xf numFmtId="0" fontId="0" fillId="0" borderId="0" xfId="0" applyFill="1" applyAlignment="1">
      <alignment horizontal="left" vertical="center" wrapText="1"/>
    </xf>
    <xf numFmtId="0" fontId="26" fillId="0" borderId="0" xfId="0" applyFont="1" applyAlignment="1">
      <alignment vertical="center"/>
    </xf>
    <xf numFmtId="0" fontId="1" fillId="0" borderId="0" xfId="0" applyFont="1" applyFill="1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0" fillId="0" borderId="0" xfId="0" applyFill="1" applyProtection="1"/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15" fillId="0" borderId="0" xfId="0" applyFont="1" applyProtection="1"/>
    <xf numFmtId="1" fontId="4" fillId="0" borderId="0" xfId="0" applyNumberFormat="1" applyFont="1" applyAlignment="1" applyProtection="1">
      <alignment horizontal="center"/>
    </xf>
    <xf numFmtId="0" fontId="15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2" fillId="0" borderId="0" xfId="0" quotePrefix="1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right"/>
    </xf>
    <xf numFmtId="1" fontId="2" fillId="0" borderId="1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Protection="1"/>
    <xf numFmtId="0" fontId="0" fillId="0" borderId="0" xfId="0" applyFont="1" applyBorder="1" applyAlignment="1" applyProtection="1">
      <alignment horizontal="left" wrapText="1"/>
    </xf>
    <xf numFmtId="0" fontId="0" fillId="0" borderId="0" xfId="0" applyFont="1" applyAlignment="1" applyProtection="1">
      <alignment horizontal="right"/>
    </xf>
    <xf numFmtId="1" fontId="18" fillId="0" borderId="0" xfId="0" applyNumberFormat="1" applyFont="1" applyBorder="1" applyAlignment="1" applyProtection="1">
      <alignment horizontal="center"/>
    </xf>
    <xf numFmtId="1" fontId="2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Protection="1"/>
    <xf numFmtId="1" fontId="2" fillId="0" borderId="0" xfId="0" applyNumberFormat="1" applyFont="1" applyBorder="1" applyAlignment="1" applyProtection="1">
      <alignment horizontal="center"/>
    </xf>
    <xf numFmtId="0" fontId="2" fillId="0" borderId="0" xfId="0" applyFont="1" applyFill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9" fillId="0" borderId="0" xfId="0" applyFont="1"/>
    <xf numFmtId="0" fontId="11" fillId="0" borderId="0" xfId="1" applyFont="1" applyAlignment="1" applyProtection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vertical="center"/>
    </xf>
    <xf numFmtId="0" fontId="1" fillId="0" borderId="4" xfId="0" applyFont="1" applyBorder="1" applyAlignment="1" applyProtection="1">
      <alignment wrapText="1"/>
    </xf>
    <xf numFmtId="0" fontId="2" fillId="0" borderId="0" xfId="0" quotePrefix="1" applyFont="1" applyFill="1" applyAlignment="1">
      <alignment horizontal="right"/>
    </xf>
    <xf numFmtId="0" fontId="32" fillId="0" borderId="0" xfId="0" applyFont="1" applyFill="1"/>
    <xf numFmtId="0" fontId="0" fillId="0" borderId="0" xfId="0" quotePrefix="1" applyFill="1" applyAlignment="1">
      <alignment horizontal="right"/>
    </xf>
    <xf numFmtId="0" fontId="0" fillId="0" borderId="4" xfId="0" applyFill="1" applyBorder="1" applyAlignment="1">
      <alignment horizontal="left"/>
    </xf>
    <xf numFmtId="0" fontId="33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vertical="center" wrapText="1"/>
    </xf>
    <xf numFmtId="1" fontId="2" fillId="2" borderId="1" xfId="0" applyNumberFormat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center"/>
    </xf>
    <xf numFmtId="1" fontId="2" fillId="2" borderId="4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quotePrefix="1" applyFont="1" applyFill="1" applyAlignment="1">
      <alignment horizontal="left"/>
    </xf>
    <xf numFmtId="0" fontId="3" fillId="0" borderId="0" xfId="0" applyFont="1" applyBorder="1"/>
    <xf numFmtId="0" fontId="2" fillId="0" borderId="0" xfId="0" applyFont="1" applyAlignment="1" applyProtection="1">
      <alignment wrapText="1"/>
    </xf>
    <xf numFmtId="0" fontId="2" fillId="0" borderId="0" xfId="0" quotePrefix="1" applyFont="1" applyAlignment="1" applyProtection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8" fillId="0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left" vertical="center" wrapText="1"/>
    </xf>
    <xf numFmtId="0" fontId="31" fillId="0" borderId="0" xfId="0" applyFont="1" applyAlignment="1">
      <alignment horizontal="left" vertical="top" wrapText="1"/>
    </xf>
    <xf numFmtId="0" fontId="26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11" fillId="2" borderId="3" xfId="1" applyFont="1" applyFill="1" applyBorder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 vertical="center"/>
    </xf>
    <xf numFmtId="0" fontId="23" fillId="2" borderId="0" xfId="0" applyFont="1" applyFill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 vertical="center"/>
    </xf>
  </cellXfs>
  <cellStyles count="12"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Hyperlink 2" xfId="2"/>
    <cellStyle name="Normal" xfId="0" builtinId="0"/>
    <cellStyle name="Normal 2" xfId="3"/>
    <cellStyle name="Normal 3" xfId="4"/>
    <cellStyle name="Normal 4" xfId="5"/>
    <cellStyle name="Percent" xfId="6" builtinId="5"/>
    <cellStyle name="Percent 2" xfId="7"/>
    <cellStyle name="Percent 3" xfId="8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298262</xdr:colOff>
      <xdr:row>1</xdr:row>
      <xdr:rowOff>219075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0</xdr:row>
      <xdr:rowOff>752475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0</xdr:row>
      <xdr:rowOff>752475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593537</xdr:colOff>
      <xdr:row>2</xdr:row>
      <xdr:rowOff>19050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114300</xdr:colOff>
      <xdr:row>1</xdr:row>
      <xdr:rowOff>4558</xdr:rowOff>
    </xdr:to>
    <xdr:pic>
      <xdr:nvPicPr>
        <xdr:cNvPr id="105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752474" cy="623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0</xdr:row>
      <xdr:rowOff>752475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0</xdr:rowOff>
    </xdr:to>
    <xdr:pic>
      <xdr:nvPicPr>
        <xdr:cNvPr id="7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0</xdr:rowOff>
    </xdr:to>
    <xdr:pic>
      <xdr:nvPicPr>
        <xdr:cNvPr id="8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0</xdr:row>
      <xdr:rowOff>752475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270101</xdr:colOff>
      <xdr:row>0</xdr:row>
      <xdr:rowOff>749576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0</xdr:row>
      <xdr:rowOff>752475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hu.org/membership/leadership-chapter-search/leadership-committe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selection activeCell="A4" sqref="A4:H4"/>
    </sheetView>
  </sheetViews>
  <sheetFormatPr defaultRowHeight="12.75" x14ac:dyDescent="0.2"/>
  <cols>
    <col min="7" max="7" width="31.140625" customWidth="1"/>
    <col min="8" max="8" width="6" customWidth="1"/>
  </cols>
  <sheetData>
    <row r="1" spans="1:10" s="44" customFormat="1" ht="42" customHeight="1" x14ac:dyDescent="0.2">
      <c r="A1" s="43"/>
      <c r="B1" s="161" t="s">
        <v>262</v>
      </c>
      <c r="C1" s="161"/>
      <c r="D1" s="161"/>
      <c r="E1" s="161"/>
      <c r="F1" s="161"/>
      <c r="G1" s="161"/>
      <c r="H1" s="161"/>
    </row>
    <row r="2" spans="1:10" s="44" customFormat="1" ht="20.25" customHeight="1" x14ac:dyDescent="0.2">
      <c r="A2" s="43"/>
      <c r="B2" s="161"/>
      <c r="C2" s="161"/>
      <c r="D2" s="161"/>
      <c r="E2" s="161"/>
      <c r="F2" s="161"/>
      <c r="G2" s="161"/>
      <c r="H2" s="161"/>
    </row>
    <row r="4" spans="1:10" ht="18" x14ac:dyDescent="0.2">
      <c r="A4" s="165" t="s">
        <v>144</v>
      </c>
      <c r="B4" s="165"/>
      <c r="C4" s="165"/>
      <c r="D4" s="165"/>
      <c r="E4" s="165"/>
      <c r="F4" s="165"/>
      <c r="G4" s="165"/>
      <c r="H4" s="165"/>
      <c r="I4" s="105"/>
    </row>
    <row r="5" spans="1:10" ht="15.75" x14ac:dyDescent="0.2">
      <c r="A5" s="79"/>
    </row>
    <row r="6" spans="1:10" ht="32.25" customHeight="1" x14ac:dyDescent="0.2">
      <c r="A6" s="162" t="s">
        <v>192</v>
      </c>
      <c r="B6" s="162"/>
      <c r="C6" s="162"/>
      <c r="D6" s="162"/>
      <c r="E6" s="162"/>
      <c r="F6" s="162"/>
      <c r="G6" s="162"/>
      <c r="H6" s="162"/>
      <c r="I6" s="104"/>
      <c r="J6" s="81"/>
    </row>
    <row r="7" spans="1:10" ht="15" customHeight="1" x14ac:dyDescent="0.2">
      <c r="H7" s="85"/>
      <c r="J7" s="81"/>
    </row>
    <row r="8" spans="1:10" ht="125.25" customHeight="1" x14ac:dyDescent="0.2">
      <c r="A8" s="163" t="s">
        <v>223</v>
      </c>
      <c r="B8" s="163"/>
      <c r="C8" s="163"/>
      <c r="D8" s="163"/>
      <c r="E8" s="163"/>
      <c r="F8" s="163"/>
      <c r="G8" s="163"/>
      <c r="H8" s="163"/>
      <c r="I8" s="104"/>
      <c r="J8" s="81"/>
    </row>
    <row r="9" spans="1:10" ht="15" customHeight="1" x14ac:dyDescent="0.2">
      <c r="H9" s="85"/>
      <c r="J9" s="81"/>
    </row>
    <row r="10" spans="1:10" ht="15" customHeight="1" x14ac:dyDescent="0.25">
      <c r="A10" s="86" t="s">
        <v>145</v>
      </c>
      <c r="H10" s="85"/>
      <c r="J10" s="81"/>
    </row>
    <row r="11" spans="1:10" ht="15" customHeight="1" x14ac:dyDescent="0.2">
      <c r="A11" s="80" t="s">
        <v>149</v>
      </c>
      <c r="H11" s="85"/>
      <c r="J11" s="81"/>
    </row>
    <row r="12" spans="1:10" ht="15" customHeight="1" x14ac:dyDescent="0.2">
      <c r="A12" s="80" t="s">
        <v>203</v>
      </c>
      <c r="H12" s="85"/>
      <c r="J12" s="81"/>
    </row>
    <row r="13" spans="1:10" ht="15" customHeight="1" x14ac:dyDescent="0.2">
      <c r="A13" s="80" t="s">
        <v>150</v>
      </c>
      <c r="H13" s="85"/>
      <c r="J13" s="81"/>
    </row>
    <row r="14" spans="1:10" ht="15" x14ac:dyDescent="0.2">
      <c r="A14" s="80" t="s">
        <v>231</v>
      </c>
      <c r="H14" s="85"/>
    </row>
    <row r="15" spans="1:10" ht="15" x14ac:dyDescent="0.2">
      <c r="A15" s="80" t="s">
        <v>151</v>
      </c>
      <c r="H15" s="85"/>
    </row>
    <row r="16" spans="1:10" ht="15" x14ac:dyDescent="0.2">
      <c r="A16" s="80" t="s">
        <v>152</v>
      </c>
      <c r="H16" s="85"/>
    </row>
    <row r="17" spans="1:9" ht="15" x14ac:dyDescent="0.2">
      <c r="A17" s="80" t="s">
        <v>153</v>
      </c>
      <c r="H17" s="85"/>
    </row>
    <row r="18" spans="1:9" ht="15" x14ac:dyDescent="0.2">
      <c r="A18" s="80" t="s">
        <v>154</v>
      </c>
      <c r="H18" s="85"/>
    </row>
    <row r="19" spans="1:9" ht="15" x14ac:dyDescent="0.2">
      <c r="A19" s="80" t="s">
        <v>155</v>
      </c>
      <c r="H19" s="85"/>
    </row>
    <row r="20" spans="1:9" ht="15" x14ac:dyDescent="0.2">
      <c r="A20" s="80" t="s">
        <v>156</v>
      </c>
      <c r="H20" s="85"/>
    </row>
    <row r="21" spans="1:9" ht="30" customHeight="1" x14ac:dyDescent="0.2">
      <c r="A21" s="166" t="s">
        <v>261</v>
      </c>
      <c r="B21" s="166"/>
      <c r="C21" s="166"/>
      <c r="D21" s="166"/>
      <c r="E21" s="166"/>
      <c r="F21" s="166"/>
      <c r="G21" s="166"/>
      <c r="H21" s="166"/>
    </row>
    <row r="22" spans="1:9" ht="15" x14ac:dyDescent="0.2">
      <c r="A22" s="80"/>
      <c r="H22" s="85"/>
    </row>
    <row r="23" spans="1:9" ht="15" x14ac:dyDescent="0.2">
      <c r="A23" s="80"/>
      <c r="H23" s="85"/>
    </row>
    <row r="24" spans="1:9" x14ac:dyDescent="0.2">
      <c r="H24" s="85"/>
    </row>
    <row r="25" spans="1:9" ht="15" customHeight="1" x14ac:dyDescent="0.25">
      <c r="A25" s="86" t="s">
        <v>146</v>
      </c>
      <c r="H25" s="85"/>
    </row>
    <row r="26" spans="1:9" ht="33.75" customHeight="1" x14ac:dyDescent="0.2">
      <c r="A26" s="164" t="s">
        <v>213</v>
      </c>
      <c r="B26" s="164"/>
      <c r="C26" s="164"/>
      <c r="D26" s="164"/>
      <c r="E26" s="164"/>
      <c r="F26" s="164"/>
      <c r="G26" s="164"/>
      <c r="H26" s="164"/>
      <c r="I26" s="103"/>
    </row>
    <row r="28" spans="1:9" ht="15.75" x14ac:dyDescent="0.25">
      <c r="A28" s="134" t="s">
        <v>214</v>
      </c>
    </row>
    <row r="29" spans="1:9" ht="15" x14ac:dyDescent="0.2">
      <c r="A29" s="135" t="s">
        <v>215</v>
      </c>
    </row>
  </sheetData>
  <sheetProtection password="CC73" sheet="1" objects="1" scenarios="1"/>
  <mergeCells count="6">
    <mergeCell ref="B1:H2"/>
    <mergeCell ref="A6:H6"/>
    <mergeCell ref="A8:H8"/>
    <mergeCell ref="A26:H26"/>
    <mergeCell ref="A4:H4"/>
    <mergeCell ref="A21:H21"/>
  </mergeCells>
  <hyperlinks>
    <hyperlink ref="A29" r:id="rId1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C2" sqref="C2:G2"/>
    </sheetView>
  </sheetViews>
  <sheetFormatPr defaultColWidth="8.85546875" defaultRowHeight="15.75" x14ac:dyDescent="0.25"/>
  <cols>
    <col min="1" max="1" width="4.7109375" style="34" customWidth="1"/>
    <col min="2" max="2" width="4.85546875" style="4" customWidth="1"/>
    <col min="3" max="3" width="80.7109375" style="4" customWidth="1"/>
    <col min="4" max="4" width="5.7109375" style="5" customWidth="1"/>
    <col min="5" max="5" width="13.5703125" style="10" bestFit="1" customWidth="1"/>
    <col min="6" max="6" width="5.7109375" style="5" customWidth="1"/>
    <col min="7" max="7" width="15.85546875" style="4" bestFit="1" customWidth="1"/>
    <col min="8" max="8" width="8.85546875" style="44"/>
    <col min="9" max="16384" width="8.85546875" style="4"/>
  </cols>
  <sheetData>
    <row r="1" spans="1:14" customFormat="1" ht="60" customHeight="1" x14ac:dyDescent="0.2">
      <c r="A1" s="1"/>
      <c r="C1" s="161" t="s">
        <v>262</v>
      </c>
      <c r="D1" s="175"/>
      <c r="E1" s="175"/>
      <c r="F1" s="175"/>
      <c r="G1" s="175"/>
      <c r="H1" s="131"/>
    </row>
    <row r="2" spans="1:14" customFormat="1" ht="20.25" x14ac:dyDescent="0.2">
      <c r="A2" s="1"/>
      <c r="C2" s="176" t="s">
        <v>76</v>
      </c>
      <c r="D2" s="177"/>
      <c r="E2" s="177"/>
      <c r="F2" s="177"/>
      <c r="G2" s="177"/>
      <c r="H2" s="131"/>
    </row>
    <row r="3" spans="1:14" s="25" customFormat="1" ht="18" x14ac:dyDescent="0.25">
      <c r="A3" s="24" t="s">
        <v>46</v>
      </c>
      <c r="B3" s="25" t="s">
        <v>44</v>
      </c>
      <c r="D3" s="27"/>
      <c r="E3" s="48"/>
      <c r="F3" s="27"/>
      <c r="H3" s="26"/>
    </row>
    <row r="4" spans="1:14" x14ac:dyDescent="0.25">
      <c r="B4" s="29" t="s">
        <v>3</v>
      </c>
      <c r="C4" s="4" t="s">
        <v>81</v>
      </c>
      <c r="D4" s="148"/>
      <c r="E4" s="10" t="s">
        <v>168</v>
      </c>
      <c r="F4" s="71">
        <f>IF(+D4&gt;1,35,(D4*35))</f>
        <v>0</v>
      </c>
      <c r="G4" s="4" t="s">
        <v>169</v>
      </c>
    </row>
    <row r="5" spans="1:14" x14ac:dyDescent="0.25">
      <c r="B5" s="29"/>
      <c r="C5" s="90" t="s">
        <v>200</v>
      </c>
      <c r="F5" s="35"/>
    </row>
    <row r="6" spans="1:14" ht="9.9499999999999993" customHeight="1" x14ac:dyDescent="0.25">
      <c r="B6" s="29"/>
      <c r="F6" s="35"/>
    </row>
    <row r="7" spans="1:14" x14ac:dyDescent="0.25">
      <c r="B7" s="29" t="s">
        <v>4</v>
      </c>
      <c r="C7" s="4" t="s">
        <v>67</v>
      </c>
      <c r="D7" s="148"/>
      <c r="E7" s="10" t="s">
        <v>32</v>
      </c>
      <c r="F7" s="71">
        <f>IF(+D7&gt;10,100,(D7*10))</f>
        <v>0</v>
      </c>
      <c r="G7" s="4" t="s">
        <v>45</v>
      </c>
    </row>
    <row r="8" spans="1:14" ht="77.25" x14ac:dyDescent="0.25">
      <c r="B8" s="29"/>
      <c r="C8" s="88" t="s">
        <v>291</v>
      </c>
      <c r="D8" s="7"/>
      <c r="F8" s="7"/>
    </row>
    <row r="9" spans="1:14" ht="9.9499999999999993" customHeight="1" x14ac:dyDescent="0.25">
      <c r="A9" s="155"/>
      <c r="B9" s="29"/>
      <c r="F9" s="35"/>
    </row>
    <row r="10" spans="1:14" x14ac:dyDescent="0.25">
      <c r="B10" s="29" t="s">
        <v>8</v>
      </c>
      <c r="C10" s="9" t="s">
        <v>82</v>
      </c>
      <c r="D10" s="148"/>
      <c r="E10" s="10" t="s">
        <v>32</v>
      </c>
      <c r="F10" s="71">
        <f>IF(+D10&gt;10,100,(D10*10))</f>
        <v>0</v>
      </c>
      <c r="G10" s="4" t="s">
        <v>45</v>
      </c>
    </row>
    <row r="11" spans="1:14" ht="64.5" x14ac:dyDescent="0.25">
      <c r="B11" s="29"/>
      <c r="C11" s="87" t="s">
        <v>294</v>
      </c>
      <c r="D11" s="35"/>
      <c r="F11" s="7"/>
      <c r="H11" s="133"/>
      <c r="I11" s="39"/>
      <c r="J11" s="39"/>
      <c r="K11" s="39"/>
      <c r="L11" s="39"/>
      <c r="M11" s="39"/>
      <c r="N11" s="39"/>
    </row>
    <row r="12" spans="1:14" ht="9.9499999999999993" customHeight="1" x14ac:dyDescent="0.25">
      <c r="A12" s="155"/>
      <c r="B12" s="29"/>
      <c r="F12" s="35"/>
    </row>
    <row r="13" spans="1:14" x14ac:dyDescent="0.25">
      <c r="B13" s="29" t="s">
        <v>11</v>
      </c>
      <c r="C13" s="9" t="s">
        <v>66</v>
      </c>
      <c r="D13" s="148"/>
      <c r="E13" s="10" t="s">
        <v>32</v>
      </c>
      <c r="F13" s="71">
        <f>IF(+D13&gt;5,50,(D13*10))</f>
        <v>0</v>
      </c>
      <c r="G13" s="4" t="s">
        <v>7</v>
      </c>
    </row>
    <row r="14" spans="1:14" ht="64.5" x14ac:dyDescent="0.25">
      <c r="B14" s="29"/>
      <c r="C14" s="88" t="s">
        <v>295</v>
      </c>
      <c r="D14" s="35"/>
      <c r="F14" s="7"/>
    </row>
    <row r="15" spans="1:14" ht="9.9499999999999993" customHeight="1" x14ac:dyDescent="0.25">
      <c r="A15" s="155"/>
      <c r="B15" s="29"/>
      <c r="F15" s="35"/>
    </row>
    <row r="16" spans="1:14" x14ac:dyDescent="0.25">
      <c r="B16" s="29" t="s">
        <v>12</v>
      </c>
      <c r="C16" s="9" t="s">
        <v>141</v>
      </c>
      <c r="D16" s="148"/>
      <c r="E16" s="10" t="s">
        <v>32</v>
      </c>
      <c r="F16" s="71">
        <f>IF(+D16&gt;6,60,(D16*10))</f>
        <v>0</v>
      </c>
      <c r="G16" s="4" t="s">
        <v>33</v>
      </c>
    </row>
    <row r="17" spans="1:12" ht="77.25" x14ac:dyDescent="0.25">
      <c r="B17" s="29"/>
      <c r="C17" s="88" t="s">
        <v>296</v>
      </c>
      <c r="D17" s="35"/>
      <c r="F17" s="7"/>
    </row>
    <row r="18" spans="1:12" ht="9.9499999999999993" customHeight="1" x14ac:dyDescent="0.25">
      <c r="A18" s="155"/>
      <c r="B18" s="29"/>
      <c r="F18" s="35"/>
    </row>
    <row r="19" spans="1:12" x14ac:dyDescent="0.25">
      <c r="A19" s="147"/>
      <c r="B19" s="29" t="s">
        <v>13</v>
      </c>
      <c r="C19" s="9" t="s">
        <v>274</v>
      </c>
      <c r="D19" s="148"/>
      <c r="E19" s="10" t="s">
        <v>300</v>
      </c>
      <c r="F19" s="6">
        <f>IF(+D19&gt;3,150,(D19*50))</f>
        <v>0</v>
      </c>
      <c r="G19" s="4" t="s">
        <v>36</v>
      </c>
      <c r="H19" s="133"/>
      <c r="I19" s="39"/>
      <c r="J19" s="39"/>
      <c r="K19" s="39"/>
      <c r="L19" s="39"/>
    </row>
    <row r="20" spans="1:12" ht="52.5" customHeight="1" x14ac:dyDescent="0.25">
      <c r="A20" s="147"/>
      <c r="B20" s="29"/>
      <c r="C20" s="88" t="s">
        <v>275</v>
      </c>
      <c r="D20" s="35"/>
      <c r="F20" s="7"/>
      <c r="H20" s="133"/>
      <c r="I20" s="39"/>
      <c r="J20" s="39"/>
      <c r="K20" s="39"/>
      <c r="L20" s="39"/>
    </row>
    <row r="21" spans="1:12" ht="9.9499999999999993" customHeight="1" x14ac:dyDescent="0.25">
      <c r="A21" s="155"/>
      <c r="B21" s="29"/>
      <c r="F21" s="35"/>
    </row>
    <row r="22" spans="1:12" x14ac:dyDescent="0.25">
      <c r="A22" s="149"/>
      <c r="B22" s="29" t="s">
        <v>23</v>
      </c>
      <c r="C22" s="4" t="s">
        <v>297</v>
      </c>
      <c r="D22" s="148"/>
      <c r="E22" s="10" t="s">
        <v>32</v>
      </c>
      <c r="F22" s="6">
        <f>IF(+D22&gt;10,50,(D22*10))</f>
        <v>0</v>
      </c>
      <c r="G22" s="4" t="s">
        <v>7</v>
      </c>
      <c r="H22" s="133"/>
      <c r="I22" s="39"/>
      <c r="J22" s="39"/>
      <c r="K22" s="39"/>
      <c r="L22" s="39"/>
    </row>
    <row r="23" spans="1:12" ht="64.5" x14ac:dyDescent="0.25">
      <c r="A23" s="149"/>
      <c r="B23" s="29"/>
      <c r="C23" s="90" t="s">
        <v>298</v>
      </c>
      <c r="D23" s="35"/>
      <c r="F23" s="7"/>
      <c r="H23" s="133"/>
      <c r="I23" s="39"/>
      <c r="J23" s="39"/>
      <c r="K23" s="39"/>
      <c r="L23" s="39"/>
    </row>
    <row r="24" spans="1:12" ht="9.9499999999999993" customHeight="1" x14ac:dyDescent="0.25">
      <c r="A24" s="155"/>
      <c r="B24" s="29"/>
      <c r="F24" s="35"/>
    </row>
    <row r="25" spans="1:12" x14ac:dyDescent="0.25">
      <c r="B25" s="29" t="s">
        <v>24</v>
      </c>
      <c r="C25" s="4" t="s">
        <v>292</v>
      </c>
      <c r="D25" s="7"/>
      <c r="E25" s="38"/>
      <c r="F25" s="7"/>
    </row>
    <row r="26" spans="1:12" x14ac:dyDescent="0.25">
      <c r="B26" s="29"/>
      <c r="C26" s="4" t="s">
        <v>293</v>
      </c>
      <c r="D26" s="148"/>
      <c r="E26" s="10" t="s">
        <v>21</v>
      </c>
      <c r="F26" s="71">
        <f>IF(+D26&gt;1,25,(D26*25))</f>
        <v>0</v>
      </c>
      <c r="G26" s="4" t="s">
        <v>63</v>
      </c>
    </row>
    <row r="27" spans="1:12" ht="39" x14ac:dyDescent="0.25">
      <c r="B27" s="29"/>
      <c r="C27" s="42" t="s">
        <v>83</v>
      </c>
      <c r="F27" s="8"/>
    </row>
    <row r="28" spans="1:12" ht="9.9499999999999993" customHeight="1" x14ac:dyDescent="0.25">
      <c r="A28" s="155"/>
      <c r="B28" s="29"/>
      <c r="F28" s="35"/>
    </row>
    <row r="29" spans="1:12" x14ac:dyDescent="0.25">
      <c r="A29" s="41"/>
      <c r="B29" s="29" t="s">
        <v>28</v>
      </c>
      <c r="C29" s="4" t="s">
        <v>142</v>
      </c>
      <c r="D29" s="7"/>
      <c r="E29" s="52"/>
      <c r="F29" s="7"/>
    </row>
    <row r="30" spans="1:12" x14ac:dyDescent="0.25">
      <c r="A30" s="41"/>
      <c r="B30" s="29"/>
      <c r="C30" s="4" t="s">
        <v>143</v>
      </c>
      <c r="D30" s="148"/>
      <c r="E30" s="10" t="s">
        <v>19</v>
      </c>
      <c r="F30" s="71">
        <f>IF(+D30&gt;1,50,(D30*50))</f>
        <v>0</v>
      </c>
      <c r="G30" s="4" t="s">
        <v>7</v>
      </c>
    </row>
    <row r="31" spans="1:12" ht="64.5" x14ac:dyDescent="0.25">
      <c r="A31" s="41"/>
      <c r="B31" s="29"/>
      <c r="C31" s="89" t="s">
        <v>170</v>
      </c>
      <c r="F31" s="8"/>
    </row>
    <row r="32" spans="1:12" ht="9.9499999999999993" customHeight="1" x14ac:dyDescent="0.25">
      <c r="A32" s="155"/>
      <c r="B32" s="29"/>
      <c r="F32" s="35"/>
    </row>
    <row r="33" spans="1:12" x14ac:dyDescent="0.25">
      <c r="A33" s="84"/>
      <c r="B33" s="29" t="s">
        <v>91</v>
      </c>
      <c r="C33" s="39" t="s">
        <v>299</v>
      </c>
      <c r="D33" s="148"/>
      <c r="E33" s="10" t="s">
        <v>6</v>
      </c>
      <c r="F33" s="71">
        <f>IF(+D33&gt;40,200,(D33*5))</f>
        <v>0</v>
      </c>
      <c r="G33" s="4" t="s">
        <v>125</v>
      </c>
      <c r="H33" s="152"/>
      <c r="I33" s="55"/>
    </row>
    <row r="34" spans="1:12" ht="102.75" x14ac:dyDescent="0.25">
      <c r="A34" s="84"/>
      <c r="B34" s="29"/>
      <c r="C34" s="89" t="s">
        <v>171</v>
      </c>
      <c r="F34" s="7"/>
      <c r="H34" s="133"/>
      <c r="I34" s="39"/>
      <c r="J34" s="39"/>
      <c r="K34" s="39"/>
      <c r="L34" s="39"/>
    </row>
    <row r="35" spans="1:12" ht="9.9499999999999993" customHeight="1" x14ac:dyDescent="0.25">
      <c r="A35" s="155"/>
      <c r="B35" s="29"/>
      <c r="F35" s="35"/>
    </row>
    <row r="36" spans="1:12" x14ac:dyDescent="0.25">
      <c r="A36" s="41"/>
      <c r="C36" s="10" t="s">
        <v>319</v>
      </c>
      <c r="F36" s="6">
        <f>SUM(F3:F35)</f>
        <v>0</v>
      </c>
    </row>
  </sheetData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&amp;RNAHU Landmark Award -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2" sqref="C2:F2"/>
    </sheetView>
  </sheetViews>
  <sheetFormatPr defaultColWidth="8.85546875" defaultRowHeight="15.75" x14ac:dyDescent="0.25"/>
  <cols>
    <col min="1" max="1" width="4.7109375" style="34" customWidth="1"/>
    <col min="2" max="2" width="4.85546875" style="4" customWidth="1"/>
    <col min="3" max="3" width="75.5703125" style="4" customWidth="1"/>
    <col min="4" max="4" width="11.28515625" style="5" bestFit="1" customWidth="1"/>
    <col min="5" max="5" width="11.42578125" style="10" customWidth="1"/>
    <col min="6" max="6" width="10" style="5" customWidth="1"/>
    <col min="7" max="16384" width="8.85546875" style="4"/>
  </cols>
  <sheetData>
    <row r="1" spans="1:8" customFormat="1" ht="62.25" customHeight="1" x14ac:dyDescent="0.2">
      <c r="A1" s="1"/>
      <c r="B1" s="161" t="s">
        <v>262</v>
      </c>
      <c r="C1" s="161"/>
      <c r="D1" s="161"/>
      <c r="E1" s="161"/>
      <c r="F1" s="161"/>
      <c r="H1" s="13"/>
    </row>
    <row r="2" spans="1:8" customFormat="1" ht="20.25" x14ac:dyDescent="0.25">
      <c r="A2" s="1"/>
      <c r="C2" s="176" t="s">
        <v>76</v>
      </c>
      <c r="D2" s="176"/>
      <c r="E2" s="176"/>
      <c r="F2" s="176"/>
      <c r="H2" s="55"/>
    </row>
    <row r="3" spans="1:8" s="25" customFormat="1" ht="18" x14ac:dyDescent="0.25">
      <c r="A3" s="24" t="s">
        <v>84</v>
      </c>
      <c r="B3" s="25" t="s">
        <v>50</v>
      </c>
      <c r="D3" s="27"/>
      <c r="E3" s="48"/>
      <c r="F3" s="27"/>
      <c r="H3" s="67"/>
    </row>
    <row r="4" spans="1:8" x14ac:dyDescent="0.25">
      <c r="A4" s="50" t="s">
        <v>256</v>
      </c>
      <c r="B4" s="53"/>
      <c r="C4" s="54"/>
      <c r="D4" s="7"/>
      <c r="E4" s="38"/>
      <c r="F4" s="7"/>
    </row>
    <row r="5" spans="1:8" ht="12.75" customHeight="1" x14ac:dyDescent="0.25">
      <c r="A5" s="15"/>
      <c r="C5" s="55"/>
      <c r="D5" s="7"/>
      <c r="E5" s="38"/>
      <c r="F5" s="7"/>
    </row>
    <row r="6" spans="1:8" ht="21.95" customHeight="1" x14ac:dyDescent="0.25">
      <c r="B6" s="29"/>
      <c r="C6" s="53" t="s">
        <v>230</v>
      </c>
      <c r="D6" s="10" t="s">
        <v>51</v>
      </c>
      <c r="E6" s="57" t="s">
        <v>52</v>
      </c>
    </row>
    <row r="7" spans="1:8" ht="21.95" customHeight="1" x14ac:dyDescent="0.25">
      <c r="B7" s="29"/>
      <c r="C7" s="56"/>
      <c r="D7" s="10" t="s">
        <v>53</v>
      </c>
      <c r="E7" s="57" t="s">
        <v>55</v>
      </c>
    </row>
    <row r="8" spans="1:8" ht="21.95" customHeight="1" x14ac:dyDescent="0.25">
      <c r="B8" s="29"/>
      <c r="C8" s="56"/>
      <c r="D8" s="10" t="s">
        <v>54</v>
      </c>
      <c r="E8" s="57" t="s">
        <v>56</v>
      </c>
    </row>
    <row r="9" spans="1:8" ht="14.25" customHeight="1" x14ac:dyDescent="0.25">
      <c r="A9" s="15"/>
      <c r="B9" s="53"/>
      <c r="C9" s="55"/>
      <c r="D9" s="7"/>
      <c r="E9" s="38"/>
      <c r="F9" s="7"/>
    </row>
    <row r="10" spans="1:8" x14ac:dyDescent="0.25">
      <c r="A10" s="15"/>
      <c r="B10" s="53"/>
      <c r="D10" s="156" t="s">
        <v>148</v>
      </c>
      <c r="E10" s="157"/>
    </row>
    <row r="11" spans="1:8" ht="16.5" customHeight="1" x14ac:dyDescent="0.25">
      <c r="A11" s="15"/>
      <c r="B11" s="53"/>
      <c r="C11" s="38"/>
      <c r="D11" s="38"/>
      <c r="E11" s="38"/>
      <c r="F11" s="7"/>
    </row>
  </sheetData>
  <sheetProtection password="CC73" sheet="1" objects="1" scenarios="1"/>
  <mergeCells count="2">
    <mergeCell ref="C2:F2"/>
    <mergeCell ref="B1:F1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B1" zoomScaleNormal="100" workbookViewId="0">
      <selection activeCell="F18" sqref="F18"/>
    </sheetView>
  </sheetViews>
  <sheetFormatPr defaultColWidth="8.85546875" defaultRowHeight="15.75" x14ac:dyDescent="0.25"/>
  <cols>
    <col min="1" max="1" width="4.7109375" style="43" customWidth="1"/>
    <col min="2" max="2" width="14.7109375" style="44" customWidth="1"/>
    <col min="3" max="3" width="34.85546875" style="44" customWidth="1"/>
    <col min="4" max="4" width="9.140625" style="5" bestFit="1" customWidth="1"/>
    <col min="5" max="5" width="7.7109375" style="5" bestFit="1" customWidth="1"/>
    <col min="6" max="6" width="9.28515625" style="5" bestFit="1" customWidth="1"/>
    <col min="7" max="7" width="10.140625" style="62" customWidth="1"/>
    <col min="8" max="16384" width="8.85546875" style="44"/>
  </cols>
  <sheetData>
    <row r="1" spans="1:8" ht="42" customHeight="1" x14ac:dyDescent="0.2">
      <c r="A1" s="161" t="s">
        <v>262</v>
      </c>
      <c r="B1" s="161"/>
      <c r="C1" s="161"/>
      <c r="D1" s="161"/>
      <c r="E1" s="161"/>
      <c r="F1" s="161"/>
      <c r="G1" s="161"/>
    </row>
    <row r="2" spans="1:8" x14ac:dyDescent="0.25">
      <c r="A2" s="84"/>
      <c r="B2" s="84"/>
      <c r="C2" s="84"/>
      <c r="D2" s="84"/>
      <c r="E2" s="84"/>
      <c r="F2" s="84"/>
      <c r="G2" s="84"/>
    </row>
    <row r="3" spans="1:8" x14ac:dyDescent="0.25">
      <c r="A3" s="168" t="s">
        <v>257</v>
      </c>
      <c r="B3" s="168"/>
      <c r="C3" s="168"/>
      <c r="D3" s="168"/>
      <c r="E3" s="168"/>
      <c r="F3" s="168"/>
      <c r="G3" s="168"/>
    </row>
    <row r="4" spans="1:8" x14ac:dyDescent="0.25">
      <c r="A4" s="84"/>
      <c r="B4" s="84"/>
      <c r="C4" s="84"/>
      <c r="D4" s="84"/>
      <c r="E4" s="84"/>
      <c r="F4" s="84"/>
      <c r="G4" s="84"/>
    </row>
    <row r="5" spans="1:8" ht="21.95" customHeight="1" x14ac:dyDescent="0.25">
      <c r="A5" s="169" t="s">
        <v>157</v>
      </c>
      <c r="B5" s="169"/>
      <c r="C5" s="170"/>
      <c r="D5" s="170"/>
      <c r="E5" s="170"/>
      <c r="F5" s="170"/>
      <c r="G5" s="170"/>
    </row>
    <row r="6" spans="1:8" ht="21.95" customHeight="1" x14ac:dyDescent="0.25">
      <c r="A6" s="169" t="s">
        <v>158</v>
      </c>
      <c r="B6" s="169"/>
      <c r="C6" s="171"/>
      <c r="D6" s="171"/>
      <c r="E6" s="171"/>
      <c r="F6" s="171"/>
      <c r="G6" s="171"/>
    </row>
    <row r="7" spans="1:8" ht="21.95" customHeight="1" x14ac:dyDescent="0.25">
      <c r="A7" s="169" t="s">
        <v>47</v>
      </c>
      <c r="B7" s="169"/>
      <c r="C7" s="82"/>
      <c r="D7" s="83" t="s">
        <v>49</v>
      </c>
      <c r="E7" s="172"/>
      <c r="F7" s="172"/>
      <c r="G7" s="172"/>
    </row>
    <row r="8" spans="1:8" ht="21.95" customHeight="1" x14ac:dyDescent="0.25">
      <c r="A8" s="169" t="s">
        <v>48</v>
      </c>
      <c r="B8" s="169"/>
      <c r="C8" s="170"/>
      <c r="D8" s="170"/>
      <c r="E8" s="170"/>
      <c r="F8" s="170"/>
      <c r="G8" s="170"/>
    </row>
    <row r="9" spans="1:8" ht="13.5" customHeight="1" x14ac:dyDescent="0.25">
      <c r="A9" s="10"/>
      <c r="B9" s="10"/>
      <c r="C9" s="11"/>
      <c r="D9" s="11"/>
      <c r="E9" s="11"/>
      <c r="F9" s="11"/>
      <c r="G9" s="60"/>
    </row>
    <row r="10" spans="1:8" ht="27.75" customHeight="1" x14ac:dyDescent="0.2">
      <c r="A10" s="167" t="s">
        <v>263</v>
      </c>
      <c r="B10" s="167"/>
      <c r="C10" s="167"/>
      <c r="D10" s="167"/>
      <c r="E10" s="167"/>
      <c r="F10" s="167"/>
      <c r="G10" s="167"/>
      <c r="H10" s="145"/>
    </row>
    <row r="11" spans="1:8" ht="27.75" customHeight="1" x14ac:dyDescent="0.25">
      <c r="A11" s="15"/>
      <c r="B11" s="33"/>
      <c r="C11" s="11"/>
      <c r="D11" s="12" t="s">
        <v>61</v>
      </c>
      <c r="E11" s="11"/>
      <c r="F11" s="11"/>
      <c r="G11" s="60"/>
    </row>
    <row r="12" spans="1:8" x14ac:dyDescent="0.25">
      <c r="A12" s="14" t="s">
        <v>57</v>
      </c>
      <c r="B12" s="51"/>
      <c r="D12" s="17" t="s">
        <v>60</v>
      </c>
      <c r="F12" s="17" t="s">
        <v>59</v>
      </c>
      <c r="G12" s="49"/>
    </row>
    <row r="13" spans="1:8" ht="20.25" customHeight="1" x14ac:dyDescent="0.25">
      <c r="A13" s="34" t="s">
        <v>0</v>
      </c>
      <c r="B13" s="4" t="s">
        <v>71</v>
      </c>
      <c r="D13" s="18">
        <f>+'I. NAHU Events'!F30</f>
        <v>0</v>
      </c>
      <c r="E13" s="58" t="s">
        <v>58</v>
      </c>
      <c r="F13" s="46">
        <v>570</v>
      </c>
      <c r="G13" s="61">
        <f t="shared" ref="G13:G20" si="0">+D13/F13</f>
        <v>0</v>
      </c>
    </row>
    <row r="14" spans="1:8" ht="20.25" customHeight="1" x14ac:dyDescent="0.25">
      <c r="A14" s="34" t="s">
        <v>30</v>
      </c>
      <c r="B14" s="4" t="s">
        <v>18</v>
      </c>
      <c r="D14" s="18">
        <f>+'II. Chapter Management'!F61</f>
        <v>0</v>
      </c>
      <c r="E14" s="58" t="s">
        <v>58</v>
      </c>
      <c r="F14" s="46">
        <v>670</v>
      </c>
      <c r="G14" s="61">
        <f t="shared" si="0"/>
        <v>0</v>
      </c>
    </row>
    <row r="15" spans="1:8" ht="20.25" customHeight="1" x14ac:dyDescent="0.25">
      <c r="A15" s="34" t="s">
        <v>31</v>
      </c>
      <c r="B15" s="4" t="s">
        <v>95</v>
      </c>
      <c r="D15" s="18">
        <f>+'III. State MeetingsEvents'!F18</f>
        <v>0</v>
      </c>
      <c r="E15" s="58" t="s">
        <v>58</v>
      </c>
      <c r="F15" s="46">
        <v>470</v>
      </c>
      <c r="G15" s="61">
        <f t="shared" si="0"/>
        <v>0</v>
      </c>
    </row>
    <row r="16" spans="1:8" ht="20.25" customHeight="1" x14ac:dyDescent="0.25">
      <c r="A16" s="34" t="s">
        <v>34</v>
      </c>
      <c r="B16" s="4" t="s">
        <v>20</v>
      </c>
      <c r="D16" s="18">
        <f>+'IV. Communications'!F35</f>
        <v>0</v>
      </c>
      <c r="E16" s="58" t="s">
        <v>58</v>
      </c>
      <c r="F16" s="46">
        <v>545</v>
      </c>
      <c r="G16" s="61">
        <f t="shared" si="0"/>
        <v>0</v>
      </c>
    </row>
    <row r="17" spans="1:7" ht="20.25" customHeight="1" x14ac:dyDescent="0.25">
      <c r="A17" s="34" t="s">
        <v>40</v>
      </c>
      <c r="B17" s="4" t="s">
        <v>124</v>
      </c>
      <c r="D17" s="18">
        <f>+'V. Legislative Activity'!F43</f>
        <v>0</v>
      </c>
      <c r="E17" s="58" t="s">
        <v>58</v>
      </c>
      <c r="F17" s="46">
        <v>525</v>
      </c>
      <c r="G17" s="61">
        <f t="shared" si="0"/>
        <v>0</v>
      </c>
    </row>
    <row r="18" spans="1:7" ht="19.5" customHeight="1" x14ac:dyDescent="0.25">
      <c r="A18" s="34" t="s">
        <v>41</v>
      </c>
      <c r="B18" s="4" t="s">
        <v>35</v>
      </c>
      <c r="D18" s="18">
        <f>+'VI. Membership'!F55</f>
        <v>0</v>
      </c>
      <c r="E18" s="58" t="s">
        <v>58</v>
      </c>
      <c r="F18" s="46">
        <v>970</v>
      </c>
      <c r="G18" s="61">
        <f t="shared" si="0"/>
        <v>0</v>
      </c>
    </row>
    <row r="19" spans="1:7" ht="20.25" customHeight="1" x14ac:dyDescent="0.25">
      <c r="A19" s="34" t="s">
        <v>43</v>
      </c>
      <c r="B19" s="4" t="s">
        <v>132</v>
      </c>
      <c r="D19" s="18">
        <f>+'VII. Prof Dev Awards'!F40</f>
        <v>0</v>
      </c>
      <c r="E19" s="58" t="s">
        <v>58</v>
      </c>
      <c r="F19" s="46">
        <v>660</v>
      </c>
      <c r="G19" s="61">
        <f t="shared" si="0"/>
        <v>0</v>
      </c>
    </row>
    <row r="20" spans="1:7" ht="20.25" customHeight="1" x14ac:dyDescent="0.25">
      <c r="A20" s="34" t="s">
        <v>46</v>
      </c>
      <c r="B20" s="4" t="s">
        <v>305</v>
      </c>
      <c r="D20" s="18">
        <f>+'VIII. Media Relations'!F36</f>
        <v>0</v>
      </c>
      <c r="E20" s="58" t="s">
        <v>58</v>
      </c>
      <c r="F20" s="46">
        <v>825</v>
      </c>
      <c r="G20" s="61">
        <f t="shared" si="0"/>
        <v>0</v>
      </c>
    </row>
    <row r="21" spans="1:7" ht="20.25" customHeight="1" x14ac:dyDescent="0.25">
      <c r="G21" s="49"/>
    </row>
    <row r="22" spans="1:7" ht="20.25" customHeight="1" x14ac:dyDescent="0.25">
      <c r="A22" s="34"/>
      <c r="B22" s="4" t="s">
        <v>69</v>
      </c>
      <c r="D22" s="70"/>
      <c r="E22" s="7"/>
      <c r="F22" s="46"/>
      <c r="G22" s="49"/>
    </row>
    <row r="23" spans="1:7" ht="20.25" customHeight="1" x14ac:dyDescent="0.25">
      <c r="A23" s="34"/>
      <c r="B23" s="59" t="s">
        <v>70</v>
      </c>
      <c r="D23" s="18">
        <f>+'IX.Other - Bonus'!E10</f>
        <v>0</v>
      </c>
      <c r="E23" s="58" t="s">
        <v>58</v>
      </c>
      <c r="F23" s="46">
        <v>50</v>
      </c>
      <c r="G23" s="61"/>
    </row>
    <row r="24" spans="1:7" ht="22.5" customHeight="1" x14ac:dyDescent="0.25">
      <c r="B24" s="19" t="s">
        <v>62</v>
      </c>
      <c r="C24" s="10" t="s">
        <v>72</v>
      </c>
      <c r="D24" s="18">
        <f>SUM(D13:D23)</f>
        <v>0</v>
      </c>
      <c r="E24" s="7"/>
      <c r="F24" s="46">
        <f>SUM(F13:F23)</f>
        <v>5285</v>
      </c>
      <c r="G24" s="61">
        <f>+D24/F24</f>
        <v>0</v>
      </c>
    </row>
  </sheetData>
  <sheetProtection password="CC73" sheet="1" objects="1" scenarios="1"/>
  <mergeCells count="11">
    <mergeCell ref="A10:G10"/>
    <mergeCell ref="A1:G1"/>
    <mergeCell ref="A3:G3"/>
    <mergeCell ref="A5:B5"/>
    <mergeCell ref="A8:B8"/>
    <mergeCell ref="A6:B6"/>
    <mergeCell ref="A7:B7"/>
    <mergeCell ref="C5:G5"/>
    <mergeCell ref="C6:G6"/>
    <mergeCell ref="E7:G7"/>
    <mergeCell ref="C8:G8"/>
  </mergeCells>
  <phoneticPr fontId="7" type="noConversion"/>
  <pageMargins left="0.5" right="0.25" top="0.73" bottom="0.69" header="0.42" footer="0.38"/>
  <pageSetup orientation="portrait" r:id="rId1"/>
  <headerFooter alignWithMargins="0">
    <oddFooter>&amp;RNAHU Landmark Award -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zoomScalePageLayoutView="150" workbookViewId="0">
      <selection activeCell="C2" sqref="C2:G2"/>
    </sheetView>
  </sheetViews>
  <sheetFormatPr defaultColWidth="8.85546875" defaultRowHeight="15.75" x14ac:dyDescent="0.25"/>
  <cols>
    <col min="1" max="1" width="4.7109375" style="107" customWidth="1"/>
    <col min="2" max="2" width="4.85546875" style="108" customWidth="1"/>
    <col min="3" max="3" width="80.7109375" style="108" customWidth="1"/>
    <col min="4" max="4" width="5.7109375" style="126" customWidth="1"/>
    <col min="5" max="5" width="14.85546875" style="127" bestFit="1" customWidth="1"/>
    <col min="6" max="6" width="5.7109375" style="126" customWidth="1"/>
    <col min="7" max="7" width="15.85546875" style="108" bestFit="1" customWidth="1"/>
    <col min="8" max="16384" width="8.85546875" style="108"/>
  </cols>
  <sheetData>
    <row r="1" spans="1:7" ht="48.75" customHeight="1" x14ac:dyDescent="0.2">
      <c r="C1" s="173" t="s">
        <v>262</v>
      </c>
      <c r="D1" s="173"/>
      <c r="E1" s="173"/>
      <c r="F1" s="173"/>
      <c r="G1" s="173"/>
    </row>
    <row r="2" spans="1:7" s="110" customFormat="1" ht="23.25" x14ac:dyDescent="0.2">
      <c r="A2" s="109"/>
      <c r="C2" s="174" t="s">
        <v>75</v>
      </c>
      <c r="D2" s="174"/>
      <c r="E2" s="174"/>
      <c r="F2" s="174"/>
      <c r="G2" s="174"/>
    </row>
    <row r="3" spans="1:7" s="113" customFormat="1" ht="18" x14ac:dyDescent="0.25">
      <c r="A3" s="111" t="s">
        <v>0</v>
      </c>
      <c r="B3" s="112" t="s">
        <v>159</v>
      </c>
      <c r="D3" s="114"/>
      <c r="E3" s="115"/>
      <c r="F3" s="114"/>
    </row>
    <row r="4" spans="1:7" s="118" customFormat="1" x14ac:dyDescent="0.25">
      <c r="A4" s="116"/>
      <c r="B4" s="117" t="s">
        <v>3</v>
      </c>
      <c r="C4" s="118" t="s">
        <v>73</v>
      </c>
      <c r="D4" s="23"/>
      <c r="E4" s="119" t="s">
        <v>1</v>
      </c>
      <c r="F4" s="120">
        <f>IF(+D4&gt;3,75,(D4*25))</f>
        <v>0</v>
      </c>
      <c r="G4" s="118" t="s">
        <v>2</v>
      </c>
    </row>
    <row r="5" spans="1:7" s="122" customFormat="1" ht="12.75" x14ac:dyDescent="0.2">
      <c r="A5" s="121"/>
      <c r="C5" s="138" t="s">
        <v>229</v>
      </c>
      <c r="D5" s="123"/>
      <c r="E5" s="124"/>
      <c r="F5" s="125"/>
    </row>
    <row r="6" spans="1:7" ht="9.9499999999999993" customHeight="1" x14ac:dyDescent="0.25"/>
    <row r="7" spans="1:7" s="118" customFormat="1" x14ac:dyDescent="0.25">
      <c r="A7" s="116"/>
      <c r="B7" s="117" t="s">
        <v>4</v>
      </c>
      <c r="C7" s="118" t="s">
        <v>5</v>
      </c>
      <c r="D7" s="23"/>
      <c r="E7" s="119" t="s">
        <v>6</v>
      </c>
      <c r="F7" s="120">
        <f>IF(+D7&gt;10,50,(D7*5))</f>
        <v>0</v>
      </c>
      <c r="G7" s="118" t="s">
        <v>7</v>
      </c>
    </row>
    <row r="8" spans="1:7" x14ac:dyDescent="0.25">
      <c r="B8" s="128"/>
      <c r="C8" s="138" t="s">
        <v>229</v>
      </c>
      <c r="D8" s="123"/>
      <c r="F8" s="129"/>
    </row>
    <row r="9" spans="1:7" ht="9.9499999999999993" customHeight="1" x14ac:dyDescent="0.25"/>
    <row r="10" spans="1:7" s="118" customFormat="1" x14ac:dyDescent="0.25">
      <c r="A10" s="116"/>
      <c r="B10" s="117" t="s">
        <v>8</v>
      </c>
      <c r="C10" s="118" t="s">
        <v>9</v>
      </c>
      <c r="D10" s="23"/>
      <c r="E10" s="119" t="s">
        <v>14</v>
      </c>
      <c r="F10" s="120">
        <f>IF(+D10&gt;1,75,(D10*75))</f>
        <v>0</v>
      </c>
      <c r="G10" s="118" t="s">
        <v>2</v>
      </c>
    </row>
    <row r="11" spans="1:7" x14ac:dyDescent="0.25">
      <c r="B11" s="128"/>
      <c r="C11" s="138" t="s">
        <v>229</v>
      </c>
      <c r="D11" s="123"/>
      <c r="F11" s="129"/>
    </row>
    <row r="12" spans="1:7" ht="9.9499999999999993" customHeight="1" x14ac:dyDescent="0.25"/>
    <row r="13" spans="1:7" s="118" customFormat="1" x14ac:dyDescent="0.25">
      <c r="A13" s="116"/>
      <c r="B13" s="117" t="s">
        <v>11</v>
      </c>
      <c r="C13" s="118" t="s">
        <v>10</v>
      </c>
      <c r="D13" s="23"/>
      <c r="E13" s="119" t="s">
        <v>6</v>
      </c>
      <c r="F13" s="120">
        <f>IF(+D13&gt;10,50,(D13*5))</f>
        <v>0</v>
      </c>
      <c r="G13" s="118" t="s">
        <v>7</v>
      </c>
    </row>
    <row r="14" spans="1:7" x14ac:dyDescent="0.25">
      <c r="B14" s="128"/>
      <c r="C14" s="138" t="s">
        <v>229</v>
      </c>
      <c r="D14" s="123"/>
      <c r="F14" s="129"/>
    </row>
    <row r="15" spans="1:7" ht="9.9499999999999993" customHeight="1" x14ac:dyDescent="0.25"/>
    <row r="16" spans="1:7" s="118" customFormat="1" x14ac:dyDescent="0.25">
      <c r="A16" s="116"/>
      <c r="B16" s="117" t="s">
        <v>12</v>
      </c>
      <c r="C16" s="118" t="s">
        <v>160</v>
      </c>
      <c r="D16" s="23"/>
      <c r="E16" s="119" t="s">
        <v>15</v>
      </c>
      <c r="F16" s="120">
        <f>IF(+D16&gt;6,120,(D16*20))</f>
        <v>0</v>
      </c>
      <c r="G16" s="118" t="s">
        <v>17</v>
      </c>
    </row>
    <row r="17" spans="1:7" x14ac:dyDescent="0.25">
      <c r="B17" s="128"/>
      <c r="C17" s="138" t="s">
        <v>229</v>
      </c>
      <c r="D17" s="123"/>
      <c r="F17" s="129"/>
    </row>
    <row r="18" spans="1:7" ht="9.9499999999999993" customHeight="1" x14ac:dyDescent="0.25"/>
    <row r="19" spans="1:7" ht="31.5" x14ac:dyDescent="0.25">
      <c r="B19" s="154" t="s">
        <v>13</v>
      </c>
      <c r="C19" s="153" t="s">
        <v>303</v>
      </c>
      <c r="D19" s="23"/>
      <c r="E19" s="119" t="s">
        <v>21</v>
      </c>
      <c r="F19" s="120">
        <f>IF(+D19&gt;1,25,(D19*25))</f>
        <v>0</v>
      </c>
      <c r="G19" s="118" t="s">
        <v>63</v>
      </c>
    </row>
    <row r="20" spans="1:7" x14ac:dyDescent="0.25">
      <c r="C20" s="138" t="s">
        <v>229</v>
      </c>
    </row>
    <row r="21" spans="1:7" ht="9.9499999999999993" customHeight="1" x14ac:dyDescent="0.25"/>
    <row r="22" spans="1:7" x14ac:dyDescent="0.25">
      <c r="B22" s="117" t="s">
        <v>23</v>
      </c>
      <c r="C22" s="118" t="s">
        <v>304</v>
      </c>
      <c r="D22" s="23"/>
      <c r="E22" s="119" t="s">
        <v>21</v>
      </c>
      <c r="F22" s="120">
        <f>IF(+D22&gt;1,25,(D22*25))</f>
        <v>0</v>
      </c>
      <c r="G22" s="118" t="s">
        <v>63</v>
      </c>
    </row>
    <row r="23" spans="1:7" x14ac:dyDescent="0.25">
      <c r="C23" s="138" t="s">
        <v>229</v>
      </c>
    </row>
    <row r="24" spans="1:7" ht="9.9499999999999993" customHeight="1" x14ac:dyDescent="0.25"/>
    <row r="25" spans="1:7" s="118" customFormat="1" x14ac:dyDescent="0.25">
      <c r="A25" s="116"/>
      <c r="B25" s="117" t="s">
        <v>24</v>
      </c>
      <c r="C25" s="118" t="s">
        <v>77</v>
      </c>
      <c r="D25" s="123"/>
      <c r="E25" s="119"/>
      <c r="F25" s="129"/>
    </row>
    <row r="26" spans="1:7" s="118" customFormat="1" x14ac:dyDescent="0.25">
      <c r="A26" s="116"/>
      <c r="B26" s="117"/>
      <c r="C26" s="118" t="s">
        <v>85</v>
      </c>
      <c r="D26" s="23"/>
      <c r="E26" s="119" t="s">
        <v>16</v>
      </c>
      <c r="F26" s="120">
        <f>IF(+D26&gt;1,150,(D26*150))</f>
        <v>0</v>
      </c>
      <c r="G26" s="118" t="s">
        <v>36</v>
      </c>
    </row>
    <row r="27" spans="1:7" s="118" customFormat="1" x14ac:dyDescent="0.25">
      <c r="A27" s="116"/>
      <c r="B27" s="117"/>
      <c r="C27" s="118" t="s">
        <v>86</v>
      </c>
      <c r="D27" s="23"/>
      <c r="E27" s="119" t="s">
        <v>14</v>
      </c>
      <c r="F27" s="120">
        <f>IF(+D27&gt;1,75,(D27*75))</f>
        <v>0</v>
      </c>
    </row>
    <row r="28" spans="1:7" x14ac:dyDescent="0.25">
      <c r="B28" s="128"/>
      <c r="C28" s="138" t="s">
        <v>229</v>
      </c>
      <c r="D28" s="123"/>
      <c r="F28" s="129"/>
    </row>
    <row r="30" spans="1:7" ht="18.75" customHeight="1" x14ac:dyDescent="0.25">
      <c r="C30" s="119" t="s">
        <v>147</v>
      </c>
      <c r="F30" s="120">
        <f>SUM(F4:F29)</f>
        <v>0</v>
      </c>
    </row>
  </sheetData>
  <sheetProtection password="CC73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&amp;RNAHU Landmark Award -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1" workbookViewId="0">
      <selection activeCell="C2" sqref="C2:G2"/>
    </sheetView>
  </sheetViews>
  <sheetFormatPr defaultColWidth="8.85546875" defaultRowHeight="15.75" x14ac:dyDescent="0.25"/>
  <cols>
    <col min="1" max="1" width="4.7109375" style="1" customWidth="1"/>
    <col min="2" max="2" width="4.85546875" customWidth="1"/>
    <col min="3" max="3" width="80.7109375" customWidth="1"/>
    <col min="4" max="4" width="5.7109375" style="5" customWidth="1"/>
    <col min="5" max="5" width="14.85546875" style="2" bestFit="1" customWidth="1"/>
    <col min="6" max="6" width="5.7109375" style="5" customWidth="1"/>
    <col min="7" max="7" width="15.85546875" style="4" bestFit="1" customWidth="1"/>
  </cols>
  <sheetData>
    <row r="1" spans="1:7" ht="64.5" customHeight="1" x14ac:dyDescent="0.2">
      <c r="C1" s="161" t="s">
        <v>262</v>
      </c>
      <c r="D1" s="175"/>
      <c r="E1" s="175"/>
      <c r="F1" s="175"/>
      <c r="G1" s="175"/>
    </row>
    <row r="2" spans="1:7" ht="20.25" x14ac:dyDescent="0.2">
      <c r="C2" s="176" t="s">
        <v>76</v>
      </c>
      <c r="D2" s="177"/>
      <c r="E2" s="177"/>
      <c r="F2" s="177"/>
      <c r="G2" s="177"/>
    </row>
    <row r="3" spans="1:7" s="26" customFormat="1" ht="18" x14ac:dyDescent="0.25">
      <c r="A3" s="24" t="s">
        <v>30</v>
      </c>
      <c r="B3" s="25" t="s">
        <v>18</v>
      </c>
      <c r="D3" s="27"/>
      <c r="E3" s="28"/>
      <c r="F3" s="27"/>
      <c r="G3" s="4"/>
    </row>
    <row r="4" spans="1:7" s="4" customFormat="1" x14ac:dyDescent="0.25">
      <c r="A4" s="31"/>
      <c r="B4" s="29" t="s">
        <v>3</v>
      </c>
      <c r="C4" s="4" t="s">
        <v>172</v>
      </c>
      <c r="D4" s="23"/>
      <c r="E4" s="10" t="s">
        <v>21</v>
      </c>
      <c r="F4" s="71">
        <f>IF(+D4&gt;1,25,(D4*25))</f>
        <v>0</v>
      </c>
      <c r="G4" s="4" t="s">
        <v>63</v>
      </c>
    </row>
    <row r="5" spans="1:7" ht="64.5" x14ac:dyDescent="0.25">
      <c r="B5" s="3"/>
      <c r="C5" s="89" t="s">
        <v>276</v>
      </c>
      <c r="D5" s="30"/>
      <c r="F5" s="7"/>
      <c r="G5"/>
    </row>
    <row r="6" spans="1:7" ht="9.9499999999999993" customHeight="1" x14ac:dyDescent="0.25">
      <c r="B6" s="29"/>
      <c r="C6" s="4"/>
      <c r="D6" s="7"/>
      <c r="E6" s="52"/>
      <c r="F6" s="7"/>
    </row>
    <row r="7" spans="1:7" s="4" customFormat="1" x14ac:dyDescent="0.25">
      <c r="A7" s="41"/>
      <c r="B7" s="29" t="s">
        <v>4</v>
      </c>
      <c r="C7" s="4" t="s">
        <v>173</v>
      </c>
      <c r="D7" s="23"/>
      <c r="E7" s="10" t="s">
        <v>21</v>
      </c>
      <c r="F7" s="71">
        <f>IF(+D7&gt;1,25,(D7*25))</f>
        <v>0</v>
      </c>
      <c r="G7" s="4" t="s">
        <v>63</v>
      </c>
    </row>
    <row r="8" spans="1:7" ht="51.75" x14ac:dyDescent="0.25">
      <c r="B8" s="3"/>
      <c r="C8" s="89" t="s">
        <v>232</v>
      </c>
      <c r="D8" s="30"/>
      <c r="F8" s="7"/>
      <c r="G8"/>
    </row>
    <row r="9" spans="1:7" ht="9.9499999999999993" customHeight="1" x14ac:dyDescent="0.25">
      <c r="B9" s="29"/>
      <c r="C9" s="4"/>
      <c r="D9" s="7"/>
      <c r="E9" s="156"/>
      <c r="F9" s="7"/>
    </row>
    <row r="10" spans="1:7" s="4" customFormat="1" x14ac:dyDescent="0.25">
      <c r="A10" s="41"/>
      <c r="B10" s="29" t="s">
        <v>8</v>
      </c>
      <c r="C10" s="4" t="s">
        <v>174</v>
      </c>
      <c r="D10" s="23"/>
      <c r="E10" s="10" t="s">
        <v>19</v>
      </c>
      <c r="F10" s="71">
        <f>IF(+D10&gt;1,50,(D10*50))</f>
        <v>0</v>
      </c>
      <c r="G10" s="4" t="s">
        <v>7</v>
      </c>
    </row>
    <row r="11" spans="1:7" ht="51.75" x14ac:dyDescent="0.25">
      <c r="B11" s="3"/>
      <c r="C11" s="89" t="s">
        <v>233</v>
      </c>
      <c r="D11" s="30"/>
      <c r="F11" s="7"/>
      <c r="G11"/>
    </row>
    <row r="12" spans="1:7" ht="9.9499999999999993" customHeight="1" x14ac:dyDescent="0.25">
      <c r="B12" s="29"/>
      <c r="C12" s="4"/>
      <c r="D12" s="7"/>
      <c r="E12" s="156"/>
      <c r="F12" s="7"/>
    </row>
    <row r="13" spans="1:7" x14ac:dyDescent="0.25">
      <c r="B13" s="29" t="s">
        <v>11</v>
      </c>
      <c r="C13" s="4" t="s">
        <v>185</v>
      </c>
      <c r="E13" s="10"/>
      <c r="F13" s="7"/>
    </row>
    <row r="14" spans="1:7" x14ac:dyDescent="0.25">
      <c r="B14" s="29"/>
      <c r="C14" s="4" t="s">
        <v>87</v>
      </c>
      <c r="D14" s="23"/>
      <c r="E14" s="10" t="s">
        <v>19</v>
      </c>
      <c r="F14" s="71">
        <f>IF(+D14&gt;1,50,(D14*50))</f>
        <v>0</v>
      </c>
      <c r="G14" s="4" t="s">
        <v>7</v>
      </c>
    </row>
    <row r="15" spans="1:7" ht="51.75" x14ac:dyDescent="0.25">
      <c r="B15" s="3"/>
      <c r="C15" s="89" t="s">
        <v>234</v>
      </c>
      <c r="D15" s="30"/>
      <c r="F15" s="7"/>
      <c r="G15"/>
    </row>
    <row r="16" spans="1:7" ht="9.9499999999999993" customHeight="1" x14ac:dyDescent="0.25">
      <c r="B16" s="29"/>
      <c r="C16" s="4"/>
      <c r="D16" s="7"/>
      <c r="E16" s="156"/>
      <c r="F16" s="7"/>
    </row>
    <row r="17" spans="1:7" x14ac:dyDescent="0.25">
      <c r="B17" s="29" t="s">
        <v>12</v>
      </c>
      <c r="C17" s="4" t="s">
        <v>88</v>
      </c>
      <c r="D17" s="23"/>
      <c r="E17" s="10" t="s">
        <v>21</v>
      </c>
      <c r="F17" s="71">
        <f>IF(+D17&gt;1,25,(D17*25))</f>
        <v>0</v>
      </c>
      <c r="G17" s="4" t="s">
        <v>63</v>
      </c>
    </row>
    <row r="18" spans="1:7" ht="39" x14ac:dyDescent="0.25">
      <c r="B18" s="29"/>
      <c r="C18" s="90" t="s">
        <v>235</v>
      </c>
      <c r="D18" s="7"/>
      <c r="E18" s="52"/>
      <c r="F18" s="7"/>
    </row>
    <row r="19" spans="1:7" ht="9.9499999999999993" customHeight="1" x14ac:dyDescent="0.25">
      <c r="B19" s="29"/>
      <c r="C19" s="4"/>
      <c r="D19" s="7"/>
      <c r="E19" s="156"/>
      <c r="F19" s="7"/>
    </row>
    <row r="20" spans="1:7" x14ac:dyDescent="0.25">
      <c r="B20" s="29" t="s">
        <v>13</v>
      </c>
      <c r="C20" s="4" t="s">
        <v>175</v>
      </c>
      <c r="D20" s="23"/>
      <c r="E20" s="10" t="s">
        <v>21</v>
      </c>
      <c r="F20" s="71">
        <f>IF(+D20&gt;1,25,(D20*25))</f>
        <v>0</v>
      </c>
      <c r="G20" s="4" t="s">
        <v>63</v>
      </c>
    </row>
    <row r="21" spans="1:7" ht="90" x14ac:dyDescent="0.25">
      <c r="B21" s="29"/>
      <c r="C21" s="90" t="s">
        <v>204</v>
      </c>
      <c r="D21" s="7"/>
      <c r="E21" s="52"/>
      <c r="F21" s="7"/>
    </row>
    <row r="22" spans="1:7" ht="9.9499999999999993" customHeight="1" x14ac:dyDescent="0.25">
      <c r="B22" s="29"/>
      <c r="C22" s="4"/>
      <c r="D22" s="7"/>
      <c r="E22" s="156"/>
      <c r="F22" s="7"/>
    </row>
    <row r="23" spans="1:7" x14ac:dyDescent="0.25">
      <c r="B23" s="29" t="s">
        <v>23</v>
      </c>
      <c r="C23" s="4" t="s">
        <v>89</v>
      </c>
      <c r="D23" s="23"/>
      <c r="E23" s="10" t="s">
        <v>21</v>
      </c>
      <c r="F23" s="71">
        <f>IF(+D23&gt;1,25,(D23*25))</f>
        <v>0</v>
      </c>
      <c r="G23" s="4" t="s">
        <v>63</v>
      </c>
    </row>
    <row r="24" spans="1:7" ht="77.25" x14ac:dyDescent="0.25">
      <c r="B24" s="29"/>
      <c r="C24" s="89" t="s">
        <v>197</v>
      </c>
      <c r="D24" s="7"/>
      <c r="E24" s="52"/>
      <c r="F24" s="7"/>
    </row>
    <row r="25" spans="1:7" ht="9.9499999999999993" customHeight="1" x14ac:dyDescent="0.25">
      <c r="B25" s="29"/>
      <c r="C25" s="4"/>
      <c r="D25" s="7"/>
      <c r="E25" s="156"/>
      <c r="F25" s="7"/>
    </row>
    <row r="26" spans="1:7" x14ac:dyDescent="0.25">
      <c r="B26" s="29" t="s">
        <v>24</v>
      </c>
      <c r="C26" s="4" t="s">
        <v>90</v>
      </c>
      <c r="D26" s="23"/>
      <c r="E26" s="10" t="s">
        <v>21</v>
      </c>
      <c r="F26" s="71">
        <f>IF(+D26&gt;1,25,(D26*25))</f>
        <v>0</v>
      </c>
      <c r="G26" s="4" t="s">
        <v>63</v>
      </c>
    </row>
    <row r="27" spans="1:7" x14ac:dyDescent="0.25">
      <c r="B27" s="29"/>
      <c r="C27" s="90" t="s">
        <v>176</v>
      </c>
      <c r="D27" s="7"/>
      <c r="E27" s="52"/>
      <c r="F27" s="7"/>
    </row>
    <row r="28" spans="1:7" ht="9.9499999999999993" customHeight="1" x14ac:dyDescent="0.25">
      <c r="B28" s="29"/>
      <c r="C28" s="4"/>
      <c r="D28" s="7"/>
      <c r="E28" s="156"/>
      <c r="F28" s="7"/>
    </row>
    <row r="29" spans="1:7" s="4" customFormat="1" x14ac:dyDescent="0.25">
      <c r="A29" s="34"/>
      <c r="B29" s="29" t="s">
        <v>28</v>
      </c>
      <c r="C29" s="4" t="s">
        <v>92</v>
      </c>
      <c r="D29" s="23"/>
      <c r="E29" s="10" t="s">
        <v>21</v>
      </c>
      <c r="F29" s="71">
        <f>IF(+D29&gt;1,25,(D29*25))</f>
        <v>0</v>
      </c>
      <c r="G29" s="4" t="s">
        <v>63</v>
      </c>
    </row>
    <row r="30" spans="1:7" ht="90" x14ac:dyDescent="0.25">
      <c r="B30" s="3"/>
      <c r="C30" s="90" t="s">
        <v>205</v>
      </c>
      <c r="D30" s="30"/>
      <c r="F30" s="7"/>
      <c r="G30"/>
    </row>
    <row r="31" spans="1:7" ht="9.9499999999999993" customHeight="1" x14ac:dyDescent="0.25">
      <c r="B31" s="29"/>
      <c r="C31" s="4"/>
      <c r="D31" s="7"/>
      <c r="E31" s="156"/>
      <c r="F31" s="7"/>
    </row>
    <row r="32" spans="1:7" x14ac:dyDescent="0.25">
      <c r="B32" s="29" t="s">
        <v>91</v>
      </c>
      <c r="C32" s="4" t="s">
        <v>264</v>
      </c>
      <c r="D32" s="23"/>
      <c r="E32" s="10" t="s">
        <v>21</v>
      </c>
      <c r="F32" s="71">
        <f>IF(+D32&gt;1,25,(D32*25))</f>
        <v>0</v>
      </c>
      <c r="G32" s="4" t="s">
        <v>63</v>
      </c>
    </row>
    <row r="33" spans="1:9" ht="39.75" customHeight="1" x14ac:dyDescent="0.25">
      <c r="B33" s="29"/>
      <c r="C33" s="90" t="s">
        <v>265</v>
      </c>
      <c r="D33" s="35"/>
      <c r="E33" s="10"/>
      <c r="F33" s="7"/>
    </row>
    <row r="34" spans="1:9" ht="9.9499999999999993" customHeight="1" x14ac:dyDescent="0.25">
      <c r="B34" s="29"/>
      <c r="C34" s="4"/>
      <c r="D34" s="7"/>
      <c r="E34" s="156"/>
      <c r="F34" s="7"/>
    </row>
    <row r="35" spans="1:9" x14ac:dyDescent="0.25">
      <c r="B35" s="77" t="s">
        <v>93</v>
      </c>
      <c r="C35" s="39" t="s">
        <v>199</v>
      </c>
      <c r="D35" s="65"/>
      <c r="E35" s="130"/>
      <c r="F35" s="65"/>
      <c r="G35" s="39"/>
      <c r="I35" s="13"/>
    </row>
    <row r="36" spans="1:9" x14ac:dyDescent="0.25">
      <c r="B36" s="77"/>
      <c r="C36" s="39" t="s">
        <v>198</v>
      </c>
      <c r="D36" s="23"/>
      <c r="E36" s="130" t="s">
        <v>22</v>
      </c>
      <c r="F36" s="71">
        <f>IF(+D36&gt;1,100,(D36*100))</f>
        <v>0</v>
      </c>
      <c r="G36" s="39" t="s">
        <v>45</v>
      </c>
      <c r="I36" s="13"/>
    </row>
    <row r="37" spans="1:9" x14ac:dyDescent="0.25">
      <c r="B37" s="77"/>
      <c r="C37" s="89" t="s">
        <v>236</v>
      </c>
      <c r="D37" s="65"/>
      <c r="E37" s="130"/>
      <c r="F37" s="65"/>
      <c r="G37" s="39"/>
      <c r="I37" s="13"/>
    </row>
    <row r="38" spans="1:9" ht="9.9499999999999993" customHeight="1" x14ac:dyDescent="0.25">
      <c r="B38" s="29"/>
      <c r="C38" s="4"/>
      <c r="D38" s="7"/>
      <c r="E38" s="156"/>
      <c r="F38" s="7"/>
    </row>
    <row r="39" spans="1:9" x14ac:dyDescent="0.25">
      <c r="B39" s="29" t="s">
        <v>94</v>
      </c>
      <c r="C39" s="4" t="s">
        <v>68</v>
      </c>
      <c r="E39" s="10"/>
      <c r="F39" s="7"/>
    </row>
    <row r="40" spans="1:9" x14ac:dyDescent="0.25">
      <c r="B40" s="3"/>
      <c r="C40" s="79" t="s">
        <v>248</v>
      </c>
      <c r="D40" s="23"/>
      <c r="E40" s="10" t="s">
        <v>14</v>
      </c>
      <c r="F40" s="71">
        <f>IF(+D40&gt;1,75,(D40*75))</f>
        <v>0</v>
      </c>
      <c r="I40" s="36"/>
    </row>
    <row r="41" spans="1:9" x14ac:dyDescent="0.25">
      <c r="B41" s="3"/>
      <c r="C41" s="79" t="s">
        <v>249</v>
      </c>
      <c r="D41" s="23"/>
      <c r="E41" s="10" t="s">
        <v>22</v>
      </c>
      <c r="F41" s="71">
        <f>IF(+D41&gt;1,100,(D41*100))</f>
        <v>0</v>
      </c>
      <c r="I41" s="13"/>
    </row>
    <row r="42" spans="1:9" x14ac:dyDescent="0.25">
      <c r="B42" s="3"/>
      <c r="C42" s="79" t="s">
        <v>250</v>
      </c>
      <c r="D42" s="23"/>
      <c r="E42" s="10" t="s">
        <v>64</v>
      </c>
      <c r="F42" s="71">
        <f>IF(+D42&gt;1,125,(D42*125))</f>
        <v>0</v>
      </c>
    </row>
    <row r="43" spans="1:9" x14ac:dyDescent="0.25">
      <c r="B43" s="3"/>
      <c r="C43" s="79" t="s">
        <v>251</v>
      </c>
      <c r="D43" s="23"/>
      <c r="E43" s="10" t="s">
        <v>16</v>
      </c>
      <c r="F43" s="71">
        <f>IF(+D43&gt;1,150,(D43*150))</f>
        <v>0</v>
      </c>
      <c r="G43" s="4" t="s">
        <v>36</v>
      </c>
    </row>
    <row r="44" spans="1:9" x14ac:dyDescent="0.25">
      <c r="B44" s="3"/>
      <c r="C44" s="90" t="s">
        <v>200</v>
      </c>
      <c r="D44" s="30"/>
      <c r="F44" s="7"/>
      <c r="G44"/>
    </row>
    <row r="45" spans="1:9" ht="9.9499999999999993" customHeight="1" x14ac:dyDescent="0.25">
      <c r="B45" s="29"/>
      <c r="C45" s="4"/>
      <c r="D45" s="7"/>
      <c r="E45" s="156"/>
      <c r="F45" s="7"/>
    </row>
    <row r="46" spans="1:9" s="37" customFormat="1" x14ac:dyDescent="0.25">
      <c r="A46" s="73"/>
      <c r="B46" s="139" t="s">
        <v>237</v>
      </c>
      <c r="C46" s="39" t="s">
        <v>242</v>
      </c>
      <c r="D46" s="78"/>
      <c r="E46" s="136"/>
      <c r="F46" s="65"/>
      <c r="G46" s="140"/>
    </row>
    <row r="47" spans="1:9" s="37" customFormat="1" ht="15" customHeight="1" x14ac:dyDescent="0.25">
      <c r="A47" s="73"/>
      <c r="B47" s="141"/>
      <c r="C47" s="79" t="s">
        <v>224</v>
      </c>
      <c r="D47" s="23"/>
      <c r="E47" s="136" t="s">
        <v>25</v>
      </c>
      <c r="F47" s="71">
        <f>IF(+D47&gt;1,10,(D47*10))</f>
        <v>0</v>
      </c>
      <c r="G47" s="140"/>
    </row>
    <row r="48" spans="1:9" s="37" customFormat="1" ht="15" customHeight="1" x14ac:dyDescent="0.25">
      <c r="A48" s="73"/>
      <c r="B48" s="74"/>
      <c r="C48" s="79" t="s">
        <v>225</v>
      </c>
      <c r="D48" s="23"/>
      <c r="E48" s="136" t="s">
        <v>25</v>
      </c>
      <c r="F48" s="71">
        <f t="shared" ref="F48:F58" si="0">IF(+D48&gt;1,10,(D48*10))</f>
        <v>0</v>
      </c>
      <c r="G48" s="140"/>
    </row>
    <row r="49" spans="1:8" s="37" customFormat="1" ht="15" customHeight="1" x14ac:dyDescent="0.25">
      <c r="A49" s="73"/>
      <c r="B49" s="74"/>
      <c r="C49" s="79" t="s">
        <v>226</v>
      </c>
      <c r="D49" s="23"/>
      <c r="E49" s="136" t="s">
        <v>25</v>
      </c>
      <c r="F49" s="71">
        <f t="shared" si="0"/>
        <v>0</v>
      </c>
      <c r="G49" s="140"/>
    </row>
    <row r="50" spans="1:8" s="37" customFormat="1" ht="15" customHeight="1" x14ac:dyDescent="0.25">
      <c r="A50" s="73"/>
      <c r="B50" s="74"/>
      <c r="C50" s="79" t="s">
        <v>227</v>
      </c>
      <c r="D50" s="23"/>
      <c r="E50" s="136" t="s">
        <v>25</v>
      </c>
      <c r="F50" s="71">
        <f t="shared" si="0"/>
        <v>0</v>
      </c>
      <c r="G50" s="140"/>
    </row>
    <row r="51" spans="1:8" s="37" customFormat="1" ht="15" customHeight="1" x14ac:dyDescent="0.25">
      <c r="A51" s="73"/>
      <c r="B51" s="74"/>
      <c r="C51" s="79" t="s">
        <v>228</v>
      </c>
      <c r="D51" s="23"/>
      <c r="E51" s="136" t="s">
        <v>25</v>
      </c>
      <c r="F51" s="71">
        <f t="shared" si="0"/>
        <v>0</v>
      </c>
      <c r="G51" s="140"/>
    </row>
    <row r="52" spans="1:8" s="37" customFormat="1" ht="15" customHeight="1" x14ac:dyDescent="0.25">
      <c r="A52" s="73"/>
      <c r="B52" s="74"/>
      <c r="C52" s="79" t="s">
        <v>252</v>
      </c>
      <c r="D52" s="23"/>
      <c r="E52" s="136" t="s">
        <v>25</v>
      </c>
      <c r="F52" s="71">
        <f t="shared" si="0"/>
        <v>0</v>
      </c>
      <c r="G52" s="140"/>
    </row>
    <row r="53" spans="1:8" s="37" customFormat="1" ht="15" customHeight="1" x14ac:dyDescent="0.25">
      <c r="A53" s="73"/>
      <c r="B53" s="74"/>
      <c r="C53" s="79" t="s">
        <v>302</v>
      </c>
      <c r="D53" s="23"/>
      <c r="E53" s="136" t="s">
        <v>25</v>
      </c>
      <c r="F53" s="71">
        <f t="shared" si="0"/>
        <v>0</v>
      </c>
      <c r="G53" s="140"/>
    </row>
    <row r="54" spans="1:8" s="37" customFormat="1" ht="15" customHeight="1" x14ac:dyDescent="0.25">
      <c r="A54" s="73"/>
      <c r="B54" s="74"/>
      <c r="C54" s="79" t="s">
        <v>243</v>
      </c>
      <c r="D54" s="23"/>
      <c r="E54" s="136" t="s">
        <v>25</v>
      </c>
      <c r="F54" s="71">
        <f t="shared" si="0"/>
        <v>0</v>
      </c>
      <c r="G54" s="140"/>
    </row>
    <row r="55" spans="1:8" s="37" customFormat="1" ht="15" customHeight="1" x14ac:dyDescent="0.25">
      <c r="A55" s="73"/>
      <c r="B55" s="74"/>
      <c r="C55" s="79" t="s">
        <v>244</v>
      </c>
      <c r="D55" s="23"/>
      <c r="E55" s="136" t="s">
        <v>25</v>
      </c>
      <c r="F55" s="71">
        <f t="shared" si="0"/>
        <v>0</v>
      </c>
      <c r="G55" s="140"/>
    </row>
    <row r="56" spans="1:8" s="37" customFormat="1" ht="15" customHeight="1" x14ac:dyDescent="0.25">
      <c r="A56" s="73"/>
      <c r="B56" s="74"/>
      <c r="C56" s="79" t="s">
        <v>245</v>
      </c>
      <c r="D56" s="23"/>
      <c r="E56" s="136" t="s">
        <v>25</v>
      </c>
      <c r="F56" s="71">
        <f t="shared" si="0"/>
        <v>0</v>
      </c>
      <c r="G56" s="140"/>
    </row>
    <row r="57" spans="1:8" s="37" customFormat="1" ht="15" customHeight="1" x14ac:dyDescent="0.25">
      <c r="A57" s="73"/>
      <c r="B57" s="74"/>
      <c r="C57" s="79" t="s">
        <v>246</v>
      </c>
      <c r="D57" s="23"/>
      <c r="E57" s="136" t="s">
        <v>25</v>
      </c>
      <c r="F57" s="71">
        <f t="shared" si="0"/>
        <v>0</v>
      </c>
      <c r="G57" s="140"/>
    </row>
    <row r="58" spans="1:8" s="37" customFormat="1" ht="15" customHeight="1" x14ac:dyDescent="0.25">
      <c r="A58" s="73"/>
      <c r="B58" s="74"/>
      <c r="C58" s="79" t="s">
        <v>247</v>
      </c>
      <c r="D58" s="23"/>
      <c r="E58" s="136" t="s">
        <v>25</v>
      </c>
      <c r="F58" s="71">
        <f t="shared" si="0"/>
        <v>0</v>
      </c>
      <c r="G58" s="140" t="s">
        <v>17</v>
      </c>
    </row>
    <row r="59" spans="1:8" s="37" customFormat="1" x14ac:dyDescent="0.25">
      <c r="A59" s="73"/>
      <c r="B59" s="74"/>
      <c r="C59" s="142" t="s">
        <v>229</v>
      </c>
      <c r="D59" s="63"/>
      <c r="E59" s="64"/>
      <c r="F59" s="65"/>
      <c r="G59" s="143"/>
      <c r="H59" s="106"/>
    </row>
    <row r="60" spans="1:8" ht="9.9499999999999993" customHeight="1" x14ac:dyDescent="0.25">
      <c r="B60" s="29"/>
      <c r="C60" s="4"/>
      <c r="D60" s="7"/>
      <c r="E60" s="156"/>
      <c r="F60" s="7"/>
    </row>
    <row r="61" spans="1:8" s="37" customFormat="1" ht="22.35" customHeight="1" x14ac:dyDescent="0.25">
      <c r="A61" s="73"/>
      <c r="C61" s="136" t="s">
        <v>253</v>
      </c>
      <c r="D61" s="78"/>
      <c r="E61" s="64"/>
      <c r="F61" s="71">
        <f>SUM(F4:F60)</f>
        <v>0</v>
      </c>
      <c r="G61" s="39"/>
    </row>
    <row r="63" spans="1:8" x14ac:dyDescent="0.25">
      <c r="C63" s="106"/>
    </row>
  </sheetData>
  <sheetProtection password="CC73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 NAHU Landmark Award - &amp;A</oddFooter>
  </headerFooter>
  <rowBreaks count="2" manualBreakCount="2">
    <brk id="19" max="16383" man="1"/>
    <brk id="3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4" workbookViewId="0">
      <selection activeCell="C2" sqref="C2:G2"/>
    </sheetView>
  </sheetViews>
  <sheetFormatPr defaultColWidth="8.85546875" defaultRowHeight="15.75" x14ac:dyDescent="0.25"/>
  <cols>
    <col min="1" max="1" width="4.7109375" style="1" customWidth="1"/>
    <col min="2" max="2" width="4.85546875" customWidth="1"/>
    <col min="3" max="3" width="80.7109375" customWidth="1"/>
    <col min="4" max="4" width="5.7109375" style="5" customWidth="1"/>
    <col min="5" max="5" width="14.85546875" style="2" bestFit="1" customWidth="1"/>
    <col min="6" max="6" width="5.7109375" style="5" customWidth="1"/>
    <col min="7" max="7" width="15.85546875" bestFit="1" customWidth="1"/>
  </cols>
  <sheetData>
    <row r="1" spans="1:15" ht="59.25" customHeight="1" x14ac:dyDescent="0.2">
      <c r="C1" s="161" t="s">
        <v>262</v>
      </c>
      <c r="D1" s="175"/>
      <c r="E1" s="175"/>
      <c r="F1" s="175"/>
      <c r="G1" s="175"/>
    </row>
    <row r="2" spans="1:15" ht="20.25" x14ac:dyDescent="0.2">
      <c r="C2" s="176" t="s">
        <v>76</v>
      </c>
      <c r="D2" s="177"/>
      <c r="E2" s="177"/>
      <c r="F2" s="177"/>
      <c r="G2" s="177"/>
    </row>
    <row r="3" spans="1:15" s="25" customFormat="1" ht="18" x14ac:dyDescent="0.25">
      <c r="A3" s="24" t="s">
        <v>31</v>
      </c>
      <c r="B3" s="25" t="s">
        <v>95</v>
      </c>
      <c r="D3" s="27"/>
      <c r="E3" s="48"/>
      <c r="F3" s="27"/>
    </row>
    <row r="4" spans="1:15" s="4" customFormat="1" x14ac:dyDescent="0.25">
      <c r="A4" s="34"/>
      <c r="B4" s="29" t="s">
        <v>3</v>
      </c>
      <c r="C4" s="4" t="s">
        <v>206</v>
      </c>
      <c r="D4" s="23"/>
      <c r="E4" s="10" t="s">
        <v>22</v>
      </c>
      <c r="F4" s="6">
        <f>IF(+D4&gt;1,100,(D4*100))</f>
        <v>0</v>
      </c>
      <c r="G4" s="4" t="s">
        <v>45</v>
      </c>
    </row>
    <row r="5" spans="1:15" ht="115.5" x14ac:dyDescent="0.25">
      <c r="B5" s="3"/>
      <c r="C5" s="89" t="s">
        <v>266</v>
      </c>
      <c r="D5" s="63"/>
      <c r="E5" s="64"/>
      <c r="F5" s="65"/>
      <c r="G5" s="37"/>
      <c r="H5" s="137"/>
      <c r="I5" s="37"/>
      <c r="J5" s="37"/>
      <c r="K5" s="37"/>
      <c r="L5" s="37"/>
      <c r="M5" s="37"/>
      <c r="N5" s="37"/>
      <c r="O5" s="37"/>
    </row>
    <row r="6" spans="1:15" s="4" customFormat="1" ht="9.9499999999999993" customHeight="1" x14ac:dyDescent="0.25">
      <c r="A6" s="34"/>
      <c r="C6" s="47"/>
      <c r="D6" s="30"/>
      <c r="E6" s="2"/>
      <c r="F6" s="7"/>
      <c r="G6"/>
    </row>
    <row r="7" spans="1:15" s="4" customFormat="1" x14ac:dyDescent="0.25">
      <c r="A7" s="34"/>
      <c r="B7" s="29" t="s">
        <v>4</v>
      </c>
      <c r="C7" s="4" t="s">
        <v>96</v>
      </c>
      <c r="D7" s="23"/>
      <c r="E7" s="10" t="s">
        <v>16</v>
      </c>
      <c r="F7" s="6">
        <f>IF(+D7&gt;1,150,(D7*150))</f>
        <v>0</v>
      </c>
      <c r="G7" s="4" t="s">
        <v>36</v>
      </c>
    </row>
    <row r="8" spans="1:15" ht="102.75" x14ac:dyDescent="0.25">
      <c r="B8" s="3"/>
      <c r="C8" s="89" t="s">
        <v>267</v>
      </c>
      <c r="D8" s="30"/>
      <c r="F8" s="7"/>
    </row>
    <row r="9" spans="1:15" s="4" customFormat="1" ht="9.9499999999999993" customHeight="1" x14ac:dyDescent="0.25">
      <c r="A9" s="155"/>
      <c r="C9" s="47"/>
      <c r="D9" s="30"/>
      <c r="E9" s="2"/>
      <c r="F9" s="7"/>
      <c r="G9"/>
    </row>
    <row r="10" spans="1:15" s="4" customFormat="1" x14ac:dyDescent="0.25">
      <c r="A10" s="34"/>
      <c r="B10" s="29" t="s">
        <v>8</v>
      </c>
      <c r="C10" s="4" t="s">
        <v>238</v>
      </c>
      <c r="D10" s="30"/>
      <c r="E10" s="2"/>
      <c r="F10" s="7"/>
      <c r="G10"/>
    </row>
    <row r="11" spans="1:15" x14ac:dyDescent="0.25">
      <c r="B11" s="3"/>
      <c r="C11" s="4" t="s">
        <v>97</v>
      </c>
      <c r="D11" s="23"/>
      <c r="E11" s="10" t="s">
        <v>19</v>
      </c>
      <c r="F11" s="6">
        <f>IF(+D11&gt;1,50,(D11*50))</f>
        <v>0</v>
      </c>
      <c r="G11" s="4"/>
      <c r="I11" s="36"/>
    </row>
    <row r="12" spans="1:15" x14ac:dyDescent="0.25">
      <c r="B12" s="3"/>
      <c r="C12" s="4" t="s">
        <v>98</v>
      </c>
      <c r="D12" s="23"/>
      <c r="E12" s="10" t="s">
        <v>22</v>
      </c>
      <c r="F12" s="6">
        <f>IF(+D12&gt;1,100,(D12*100))</f>
        <v>0</v>
      </c>
      <c r="G12" s="4" t="s">
        <v>45</v>
      </c>
      <c r="I12" s="13"/>
    </row>
    <row r="13" spans="1:15" ht="102.75" x14ac:dyDescent="0.25">
      <c r="B13" s="3"/>
      <c r="C13" s="89" t="s">
        <v>268</v>
      </c>
      <c r="D13" s="35"/>
      <c r="E13" s="32"/>
      <c r="F13" s="65"/>
      <c r="G13" s="39"/>
    </row>
    <row r="14" spans="1:15" s="4" customFormat="1" ht="9.9499999999999993" customHeight="1" x14ac:dyDescent="0.25">
      <c r="A14" s="155"/>
      <c r="C14" s="47"/>
      <c r="D14" s="30"/>
      <c r="E14" s="2"/>
      <c r="F14" s="7"/>
      <c r="G14"/>
    </row>
    <row r="15" spans="1:15" s="4" customFormat="1" x14ac:dyDescent="0.25">
      <c r="A15" s="34"/>
      <c r="B15" s="29" t="s">
        <v>11</v>
      </c>
      <c r="C15" s="4" t="s">
        <v>99</v>
      </c>
      <c r="D15" s="23"/>
      <c r="E15" s="10" t="s">
        <v>32</v>
      </c>
      <c r="F15" s="6">
        <f>IF(+D15&gt;12,120,(D15*10))</f>
        <v>0</v>
      </c>
      <c r="G15" s="4" t="s">
        <v>17</v>
      </c>
    </row>
    <row r="16" spans="1:15" ht="64.5" x14ac:dyDescent="0.25">
      <c r="B16" s="3"/>
      <c r="C16" s="89" t="s">
        <v>239</v>
      </c>
      <c r="D16" s="35"/>
      <c r="E16" s="32"/>
      <c r="F16" s="65"/>
      <c r="G16" s="39"/>
    </row>
    <row r="17" spans="1:7" s="4" customFormat="1" ht="9.9499999999999993" customHeight="1" x14ac:dyDescent="0.25">
      <c r="A17" s="155"/>
      <c r="C17" s="47"/>
      <c r="D17" s="30"/>
      <c r="E17" s="2"/>
      <c r="F17" s="7"/>
      <c r="G17"/>
    </row>
    <row r="18" spans="1:7" s="4" customFormat="1" x14ac:dyDescent="0.25">
      <c r="A18" s="34"/>
      <c r="C18" s="10" t="s">
        <v>100</v>
      </c>
      <c r="D18" s="5"/>
      <c r="E18" s="10"/>
      <c r="F18" s="6">
        <f>SUM(F4:F17)</f>
        <v>0</v>
      </c>
    </row>
    <row r="19" spans="1:7" s="4" customFormat="1" x14ac:dyDescent="0.25">
      <c r="A19" s="34"/>
      <c r="D19" s="5"/>
      <c r="E19" s="10"/>
      <c r="F19" s="5"/>
    </row>
    <row r="20" spans="1:7" s="4" customFormat="1" x14ac:dyDescent="0.25">
      <c r="A20" s="34"/>
      <c r="D20" s="5"/>
      <c r="E20" s="10"/>
      <c r="F20" s="5"/>
    </row>
    <row r="21" spans="1:7" s="4" customFormat="1" x14ac:dyDescent="0.25">
      <c r="A21" s="34"/>
      <c r="D21" s="5"/>
      <c r="E21" s="10"/>
      <c r="F21" s="5"/>
    </row>
    <row r="22" spans="1:7" s="4" customFormat="1" x14ac:dyDescent="0.25">
      <c r="A22" s="34"/>
      <c r="D22" s="5"/>
      <c r="E22" s="10"/>
      <c r="F22" s="5"/>
    </row>
  </sheetData>
  <sheetProtection password="CC73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&amp;RNAHU Landmark Award -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4" workbookViewId="0">
      <selection activeCell="C20" sqref="C20"/>
    </sheetView>
  </sheetViews>
  <sheetFormatPr defaultColWidth="8.85546875" defaultRowHeight="15.75" x14ac:dyDescent="0.25"/>
  <cols>
    <col min="1" max="1" width="4.7109375" style="1" customWidth="1"/>
    <col min="2" max="2" width="4.85546875" customWidth="1"/>
    <col min="3" max="3" width="80.7109375" customWidth="1"/>
    <col min="4" max="4" width="5.7109375" style="5" customWidth="1"/>
    <col min="5" max="5" width="14.85546875" style="2" bestFit="1" customWidth="1"/>
    <col min="6" max="6" width="5.7109375" style="5" customWidth="1"/>
    <col min="7" max="7" width="15.85546875" bestFit="1" customWidth="1"/>
  </cols>
  <sheetData>
    <row r="1" spans="1:9" ht="59.25" customHeight="1" x14ac:dyDescent="0.2">
      <c r="C1" s="161" t="s">
        <v>262</v>
      </c>
      <c r="D1" s="175"/>
      <c r="E1" s="175"/>
      <c r="F1" s="175"/>
      <c r="G1" s="175"/>
    </row>
    <row r="2" spans="1:9" ht="20.25" x14ac:dyDescent="0.2">
      <c r="C2" s="176" t="s">
        <v>76</v>
      </c>
      <c r="D2" s="177"/>
      <c r="E2" s="177"/>
      <c r="F2" s="177"/>
      <c r="G2" s="177"/>
    </row>
    <row r="3" spans="1:9" s="25" customFormat="1" ht="18" x14ac:dyDescent="0.25">
      <c r="A3" s="24" t="s">
        <v>34</v>
      </c>
      <c r="B3" s="25" t="s">
        <v>20</v>
      </c>
      <c r="D3" s="27"/>
      <c r="E3" s="48"/>
      <c r="F3" s="27"/>
    </row>
    <row r="4" spans="1:9" s="4" customFormat="1" x14ac:dyDescent="0.25">
      <c r="A4" s="34"/>
      <c r="B4" s="29" t="s">
        <v>3</v>
      </c>
      <c r="C4" s="4" t="s">
        <v>101</v>
      </c>
      <c r="D4" s="23"/>
      <c r="E4" s="10" t="s">
        <v>32</v>
      </c>
      <c r="F4" s="71">
        <f>IF(+D4&gt;12,120,(D4*10))</f>
        <v>0</v>
      </c>
      <c r="G4" s="4" t="s">
        <v>17</v>
      </c>
    </row>
    <row r="5" spans="1:9" ht="66.75" customHeight="1" x14ac:dyDescent="0.25">
      <c r="B5" s="3"/>
      <c r="C5" s="89" t="s">
        <v>269</v>
      </c>
      <c r="D5" s="30"/>
      <c r="F5" s="7"/>
    </row>
    <row r="6" spans="1:9" ht="9.9499999999999993" customHeight="1" x14ac:dyDescent="0.25">
      <c r="B6" s="3"/>
      <c r="C6" s="66"/>
      <c r="D6" s="30"/>
      <c r="F6" s="7"/>
    </row>
    <row r="7" spans="1:9" s="4" customFormat="1" x14ac:dyDescent="0.25">
      <c r="A7" s="34"/>
      <c r="B7" s="29" t="s">
        <v>4</v>
      </c>
      <c r="C7" s="4" t="s">
        <v>65</v>
      </c>
      <c r="D7" s="23"/>
      <c r="E7" s="10" t="s">
        <v>64</v>
      </c>
      <c r="F7" s="71">
        <f>IF(+D7&gt;1,125,(D7*125))</f>
        <v>0</v>
      </c>
      <c r="G7" s="4" t="s">
        <v>74</v>
      </c>
    </row>
    <row r="8" spans="1:9" s="4" customFormat="1" x14ac:dyDescent="0.25">
      <c r="A8" s="34"/>
      <c r="B8" s="29"/>
      <c r="C8" s="146" t="s">
        <v>78</v>
      </c>
      <c r="D8" s="5"/>
      <c r="E8" s="10"/>
      <c r="F8" s="5"/>
    </row>
    <row r="9" spans="1:9" x14ac:dyDescent="0.25">
      <c r="B9" s="3"/>
      <c r="C9" s="42" t="s">
        <v>79</v>
      </c>
      <c r="D9" s="30"/>
      <c r="F9" s="7"/>
    </row>
    <row r="10" spans="1:9" ht="9.9499999999999993" customHeight="1" x14ac:dyDescent="0.25">
      <c r="B10" s="3"/>
      <c r="C10" s="66"/>
      <c r="D10" s="30"/>
      <c r="F10" s="7"/>
    </row>
    <row r="11" spans="1:9" s="4" customFormat="1" x14ac:dyDescent="0.25">
      <c r="A11" s="34"/>
      <c r="B11" s="29" t="s">
        <v>8</v>
      </c>
      <c r="C11" s="4" t="s">
        <v>209</v>
      </c>
      <c r="D11" s="30"/>
      <c r="E11" s="2"/>
      <c r="F11" s="7"/>
    </row>
    <row r="12" spans="1:9" x14ac:dyDescent="0.25">
      <c r="B12" s="3"/>
      <c r="C12" s="4" t="s">
        <v>208</v>
      </c>
      <c r="D12" s="23"/>
      <c r="E12" s="10" t="s">
        <v>21</v>
      </c>
      <c r="F12" s="71">
        <f>IF(+D12&gt;1,25,(D12*25))</f>
        <v>0</v>
      </c>
      <c r="G12" s="4"/>
      <c r="I12" s="36"/>
    </row>
    <row r="13" spans="1:9" x14ac:dyDescent="0.25">
      <c r="B13" s="3"/>
      <c r="C13" s="4" t="s">
        <v>102</v>
      </c>
      <c r="D13" s="23"/>
      <c r="E13" s="10" t="s">
        <v>19</v>
      </c>
      <c r="F13" s="71">
        <f>IF(+D13&gt;1,50,(D13*50))</f>
        <v>0</v>
      </c>
      <c r="G13" s="4" t="s">
        <v>2</v>
      </c>
      <c r="I13" s="13"/>
    </row>
    <row r="14" spans="1:9" x14ac:dyDescent="0.25">
      <c r="B14" s="3"/>
      <c r="C14" s="90" t="s">
        <v>207</v>
      </c>
      <c r="D14" s="30"/>
      <c r="F14" s="7"/>
    </row>
    <row r="15" spans="1:9" ht="9.9499999999999993" customHeight="1" x14ac:dyDescent="0.25">
      <c r="B15" s="3"/>
      <c r="C15" s="66"/>
      <c r="D15" s="30"/>
      <c r="F15" s="7"/>
    </row>
    <row r="16" spans="1:9" s="4" customFormat="1" x14ac:dyDescent="0.25">
      <c r="A16" s="34"/>
      <c r="B16" s="29" t="s">
        <v>11</v>
      </c>
      <c r="C16" s="4" t="s">
        <v>103</v>
      </c>
      <c r="D16" s="23"/>
      <c r="E16" s="10" t="s">
        <v>19</v>
      </c>
      <c r="F16" s="71">
        <f>IF(+D16&gt;1,50,(D16*50))</f>
        <v>0</v>
      </c>
      <c r="G16" s="4" t="s">
        <v>7</v>
      </c>
    </row>
    <row r="17" spans="1:9" ht="39" x14ac:dyDescent="0.25">
      <c r="B17" s="3"/>
      <c r="C17" s="90" t="s">
        <v>212</v>
      </c>
      <c r="D17" s="30"/>
      <c r="F17" s="7"/>
    </row>
    <row r="18" spans="1:9" ht="9.9499999999999993" customHeight="1" x14ac:dyDescent="0.25">
      <c r="B18" s="3"/>
      <c r="C18" s="66"/>
      <c r="D18" s="30"/>
      <c r="F18" s="7"/>
    </row>
    <row r="19" spans="1:9" s="4" customFormat="1" x14ac:dyDescent="0.25">
      <c r="A19" s="41"/>
      <c r="B19" s="29" t="s">
        <v>104</v>
      </c>
      <c r="C19" s="4" t="s">
        <v>277</v>
      </c>
      <c r="D19" s="23"/>
      <c r="E19" s="10" t="s">
        <v>21</v>
      </c>
      <c r="F19" s="71">
        <f>IF(+D19&gt;1,25,(D19*25))</f>
        <v>0</v>
      </c>
      <c r="G19" s="4" t="s">
        <v>63</v>
      </c>
    </row>
    <row r="20" spans="1:9" s="4" customFormat="1" x14ac:dyDescent="0.25">
      <c r="A20" s="41"/>
      <c r="B20" s="29"/>
      <c r="C20" s="91" t="s">
        <v>80</v>
      </c>
    </row>
    <row r="21" spans="1:9" ht="9.9499999999999993" customHeight="1" x14ac:dyDescent="0.25">
      <c r="B21" s="3"/>
      <c r="C21" s="66"/>
      <c r="D21" s="30"/>
      <c r="F21" s="7"/>
    </row>
    <row r="22" spans="1:9" s="4" customFormat="1" x14ac:dyDescent="0.25">
      <c r="A22" s="41"/>
      <c r="B22" s="29" t="s">
        <v>13</v>
      </c>
      <c r="C22" s="4" t="s">
        <v>278</v>
      </c>
      <c r="D22" s="23"/>
      <c r="E22" s="10" t="s">
        <v>21</v>
      </c>
      <c r="F22" s="71">
        <f>IF(+D22&gt;1,25,(D22*25))</f>
        <v>0</v>
      </c>
      <c r="G22" s="4" t="s">
        <v>63</v>
      </c>
    </row>
    <row r="23" spans="1:9" s="4" customFormat="1" ht="26.25" x14ac:dyDescent="0.25">
      <c r="A23" s="41"/>
      <c r="B23" s="29"/>
      <c r="C23" s="90" t="s">
        <v>186</v>
      </c>
      <c r="D23" s="35"/>
      <c r="E23" s="40"/>
      <c r="F23" s="65"/>
    </row>
    <row r="24" spans="1:9" ht="9.9499999999999993" customHeight="1" x14ac:dyDescent="0.25">
      <c r="B24" s="3"/>
      <c r="C24" s="66"/>
      <c r="D24" s="30"/>
      <c r="F24" s="7"/>
    </row>
    <row r="25" spans="1:9" s="4" customFormat="1" x14ac:dyDescent="0.25">
      <c r="A25" s="41"/>
      <c r="B25" s="29" t="s">
        <v>23</v>
      </c>
      <c r="C25" s="4" t="s">
        <v>105</v>
      </c>
      <c r="D25" s="23"/>
      <c r="E25" s="10" t="s">
        <v>21</v>
      </c>
      <c r="F25" s="71">
        <f>IF(+D25&gt;1,25,(D25*25))</f>
        <v>0</v>
      </c>
      <c r="G25" s="4" t="s">
        <v>63</v>
      </c>
    </row>
    <row r="26" spans="1:9" x14ac:dyDescent="0.25">
      <c r="B26" s="3"/>
      <c r="C26" s="90" t="s">
        <v>270</v>
      </c>
      <c r="D26" s="30"/>
      <c r="F26" s="7"/>
    </row>
    <row r="27" spans="1:9" ht="9.9499999999999993" customHeight="1" x14ac:dyDescent="0.25">
      <c r="B27" s="3"/>
      <c r="C27" s="66"/>
      <c r="D27" s="30"/>
      <c r="F27" s="7"/>
    </row>
    <row r="28" spans="1:9" s="4" customFormat="1" x14ac:dyDescent="0.25">
      <c r="A28" s="41"/>
      <c r="B28" s="29" t="s">
        <v>24</v>
      </c>
      <c r="C28" s="4" t="s">
        <v>106</v>
      </c>
      <c r="D28" s="30"/>
      <c r="E28" s="2"/>
      <c r="F28" s="7"/>
    </row>
    <row r="29" spans="1:9" x14ac:dyDescent="0.25">
      <c r="B29" s="3"/>
      <c r="C29" s="4" t="s">
        <v>107</v>
      </c>
      <c r="D29" s="23"/>
      <c r="E29" s="10" t="s">
        <v>21</v>
      </c>
      <c r="F29" s="71">
        <f>IF(+D29&gt;1,25,(D29*25))</f>
        <v>0</v>
      </c>
      <c r="G29" s="4"/>
      <c r="I29" s="36"/>
    </row>
    <row r="30" spans="1:9" x14ac:dyDescent="0.25">
      <c r="B30" s="3"/>
      <c r="C30" s="4" t="s">
        <v>108</v>
      </c>
      <c r="D30" s="23"/>
      <c r="E30" s="10" t="s">
        <v>19</v>
      </c>
      <c r="F30" s="71">
        <f>IF(+D30&gt;1,50,(D30*50))</f>
        <v>0</v>
      </c>
      <c r="G30" s="4"/>
      <c r="I30" s="13"/>
    </row>
    <row r="31" spans="1:9" x14ac:dyDescent="0.25">
      <c r="B31" s="3"/>
      <c r="C31" s="4" t="s">
        <v>279</v>
      </c>
      <c r="D31" s="23"/>
      <c r="E31" s="10" t="s">
        <v>14</v>
      </c>
      <c r="F31" s="71">
        <f>IF(+D31&gt;1,75,(D31*75))</f>
        <v>0</v>
      </c>
      <c r="G31" s="4"/>
      <c r="I31" s="13"/>
    </row>
    <row r="32" spans="1:9" x14ac:dyDescent="0.25">
      <c r="B32" s="3"/>
      <c r="C32" s="4" t="s">
        <v>280</v>
      </c>
      <c r="D32" s="23"/>
      <c r="E32" s="10" t="s">
        <v>22</v>
      </c>
      <c r="F32" s="71">
        <f>IF(+D32&gt;1,100,(D32*100))</f>
        <v>0</v>
      </c>
      <c r="G32" s="4" t="s">
        <v>45</v>
      </c>
      <c r="I32" s="13"/>
    </row>
    <row r="33" spans="1:6" ht="39" x14ac:dyDescent="0.25">
      <c r="B33" s="3"/>
      <c r="C33" s="90" t="s">
        <v>177</v>
      </c>
      <c r="D33" s="30"/>
      <c r="F33" s="7"/>
    </row>
    <row r="34" spans="1:6" ht="9.9499999999999993" customHeight="1" x14ac:dyDescent="0.25">
      <c r="B34" s="3"/>
      <c r="C34" s="66"/>
      <c r="D34" s="30"/>
      <c r="F34" s="7"/>
    </row>
    <row r="35" spans="1:6" s="4" customFormat="1" x14ac:dyDescent="0.25">
      <c r="A35" s="41"/>
      <c r="C35" s="10" t="s">
        <v>281</v>
      </c>
      <c r="D35" s="5"/>
      <c r="E35" s="10"/>
      <c r="F35" s="6">
        <f>SUM(F4:F34)</f>
        <v>0</v>
      </c>
    </row>
  </sheetData>
  <sheetProtection password="CC73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&amp;RNAHU Landmark Award -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2" zoomScaleNormal="100" workbookViewId="0">
      <selection activeCell="E4" sqref="E4"/>
    </sheetView>
  </sheetViews>
  <sheetFormatPr defaultColWidth="8.85546875" defaultRowHeight="15.75" x14ac:dyDescent="0.25"/>
  <cols>
    <col min="1" max="1" width="4.7109375" style="34" customWidth="1"/>
    <col min="2" max="2" width="4.85546875" style="4" customWidth="1"/>
    <col min="3" max="3" width="80.7109375" style="4" customWidth="1"/>
    <col min="4" max="4" width="5.7109375" style="5" customWidth="1"/>
    <col min="5" max="5" width="14.85546875" style="10" bestFit="1" customWidth="1"/>
    <col min="6" max="6" width="5.7109375" style="5" customWidth="1"/>
    <col min="7" max="7" width="15.85546875" style="4" bestFit="1" customWidth="1"/>
    <col min="8" max="16384" width="8.85546875" style="4"/>
  </cols>
  <sheetData>
    <row r="1" spans="1:7" customFormat="1" ht="62.25" customHeight="1" x14ac:dyDescent="0.2">
      <c r="A1" s="1"/>
      <c r="C1" s="161" t="s">
        <v>262</v>
      </c>
      <c r="D1" s="175"/>
      <c r="E1" s="175"/>
      <c r="F1" s="175"/>
      <c r="G1" s="175"/>
    </row>
    <row r="2" spans="1:7" customFormat="1" ht="18" x14ac:dyDescent="0.2">
      <c r="A2" s="1"/>
      <c r="C2" s="178" t="s">
        <v>76</v>
      </c>
      <c r="D2" s="178"/>
      <c r="E2" s="178"/>
      <c r="F2" s="178"/>
      <c r="G2" s="178"/>
    </row>
    <row r="3" spans="1:7" s="25" customFormat="1" ht="18" x14ac:dyDescent="0.25">
      <c r="A3" s="24" t="s">
        <v>40</v>
      </c>
      <c r="B3" s="25" t="s">
        <v>109</v>
      </c>
      <c r="D3" s="27"/>
      <c r="E3" s="48"/>
      <c r="F3" s="27"/>
    </row>
    <row r="4" spans="1:7" ht="15.75" customHeight="1" x14ac:dyDescent="0.25">
      <c r="A4" s="41"/>
      <c r="B4" s="29" t="s">
        <v>3</v>
      </c>
      <c r="C4" s="4" t="s">
        <v>111</v>
      </c>
      <c r="D4" s="23"/>
      <c r="E4" s="10" t="s">
        <v>19</v>
      </c>
      <c r="F4" s="71">
        <f>IF(+D4&gt;1,50,(D4*50))</f>
        <v>0</v>
      </c>
      <c r="G4" s="4" t="s">
        <v>7</v>
      </c>
    </row>
    <row r="5" spans="1:7" ht="51.75" x14ac:dyDescent="0.25">
      <c r="A5" s="41"/>
      <c r="B5" s="29"/>
      <c r="C5" s="89" t="s">
        <v>312</v>
      </c>
      <c r="D5" s="7"/>
      <c r="F5" s="35"/>
    </row>
    <row r="6" spans="1:7" ht="9.9499999999999993" customHeight="1" x14ac:dyDescent="0.25">
      <c r="A6" s="155"/>
    </row>
    <row r="7" spans="1:7" ht="17.25" customHeight="1" x14ac:dyDescent="0.25">
      <c r="B7" s="29" t="s">
        <v>4</v>
      </c>
      <c r="C7" s="4" t="s">
        <v>110</v>
      </c>
      <c r="D7" s="23"/>
      <c r="E7" s="10" t="s">
        <v>19</v>
      </c>
      <c r="F7" s="71">
        <f>IF(+D7&gt;2,50,(D7*50))</f>
        <v>0</v>
      </c>
      <c r="G7" s="4" t="s">
        <v>7</v>
      </c>
    </row>
    <row r="8" spans="1:7" ht="102.75" x14ac:dyDescent="0.25">
      <c r="A8" s="41"/>
      <c r="B8" s="29"/>
      <c r="C8" s="89" t="s">
        <v>313</v>
      </c>
      <c r="D8" s="7"/>
      <c r="F8" s="35"/>
    </row>
    <row r="9" spans="1:7" ht="9.9499999999999993" customHeight="1" x14ac:dyDescent="0.25">
      <c r="A9" s="155"/>
    </row>
    <row r="10" spans="1:7" ht="15.75" customHeight="1" x14ac:dyDescent="0.25">
      <c r="A10" s="41"/>
      <c r="B10" s="29" t="s">
        <v>8</v>
      </c>
      <c r="C10" s="4" t="s">
        <v>112</v>
      </c>
      <c r="D10" s="23"/>
      <c r="E10" s="10" t="s">
        <v>64</v>
      </c>
      <c r="F10" s="71">
        <f>IF(+D10&gt;1,125,(D10*125))</f>
        <v>0</v>
      </c>
      <c r="G10" s="4" t="s">
        <v>74</v>
      </c>
    </row>
    <row r="11" spans="1:7" ht="26.25" x14ac:dyDescent="0.25">
      <c r="A11" s="41"/>
      <c r="B11" s="29"/>
      <c r="C11" s="89" t="s">
        <v>201</v>
      </c>
      <c r="D11" s="7"/>
      <c r="F11" s="35"/>
    </row>
    <row r="12" spans="1:7" ht="9.9499999999999993" customHeight="1" x14ac:dyDescent="0.25">
      <c r="A12" s="155"/>
    </row>
    <row r="13" spans="1:7" ht="15" customHeight="1" x14ac:dyDescent="0.25">
      <c r="A13" s="41"/>
      <c r="B13" s="29" t="s">
        <v>11</v>
      </c>
      <c r="C13" s="4" t="s">
        <v>241</v>
      </c>
      <c r="D13" s="7"/>
    </row>
    <row r="14" spans="1:7" ht="15" customHeight="1" x14ac:dyDescent="0.25">
      <c r="B14" s="29"/>
      <c r="C14" s="56" t="s">
        <v>113</v>
      </c>
      <c r="D14" s="23"/>
      <c r="E14" s="10" t="s">
        <v>25</v>
      </c>
      <c r="F14" s="71">
        <f>IF(+D14&gt;1,10,(D14*10))</f>
        <v>0</v>
      </c>
    </row>
    <row r="15" spans="1:7" ht="15" customHeight="1" x14ac:dyDescent="0.25">
      <c r="B15" s="29"/>
      <c r="C15" s="56" t="s">
        <v>114</v>
      </c>
      <c r="D15" s="23"/>
      <c r="E15" s="10" t="s">
        <v>26</v>
      </c>
      <c r="F15" s="71">
        <f>IF(+D15&gt;1,20,(D15*20))</f>
        <v>0</v>
      </c>
    </row>
    <row r="16" spans="1:7" ht="15" customHeight="1" x14ac:dyDescent="0.25">
      <c r="B16" s="29"/>
      <c r="C16" s="56" t="s">
        <v>115</v>
      </c>
      <c r="D16" s="23"/>
      <c r="E16" s="10" t="s">
        <v>27</v>
      </c>
      <c r="F16" s="71">
        <f>IF(+D16&gt;1,30,(D16*30))</f>
        <v>0</v>
      </c>
    </row>
    <row r="17" spans="1:7" ht="15" customHeight="1" x14ac:dyDescent="0.25">
      <c r="A17" s="41"/>
      <c r="B17" s="29"/>
      <c r="C17" s="56" t="s">
        <v>116</v>
      </c>
      <c r="D17" s="23"/>
      <c r="E17" s="10" t="s">
        <v>29</v>
      </c>
      <c r="F17" s="71">
        <f>IF(+D17&gt;1,40,(D17*40))</f>
        <v>0</v>
      </c>
    </row>
    <row r="18" spans="1:7" ht="15" customHeight="1" x14ac:dyDescent="0.25">
      <c r="A18" s="41"/>
      <c r="B18" s="29"/>
      <c r="C18" s="56" t="s">
        <v>117</v>
      </c>
      <c r="D18" s="23"/>
      <c r="E18" s="10" t="s">
        <v>19</v>
      </c>
      <c r="F18" s="71">
        <f>IF(+D18&gt;1,50,(D18*50))</f>
        <v>0</v>
      </c>
      <c r="G18" s="4" t="s">
        <v>7</v>
      </c>
    </row>
    <row r="19" spans="1:7" ht="64.5" x14ac:dyDescent="0.25">
      <c r="A19" s="41"/>
      <c r="B19" s="29"/>
      <c r="C19" s="90" t="s">
        <v>240</v>
      </c>
      <c r="D19" s="7"/>
      <c r="F19" s="35"/>
    </row>
    <row r="20" spans="1:7" ht="9.9499999999999993" customHeight="1" x14ac:dyDescent="0.25">
      <c r="A20" s="155"/>
    </row>
    <row r="21" spans="1:7" ht="15" customHeight="1" x14ac:dyDescent="0.25">
      <c r="B21" s="29" t="s">
        <v>12</v>
      </c>
      <c r="C21" s="9" t="s">
        <v>118</v>
      </c>
      <c r="D21" s="7"/>
      <c r="F21" s="7"/>
    </row>
    <row r="22" spans="1:7" ht="15" customHeight="1" x14ac:dyDescent="0.25">
      <c r="A22" s="41"/>
      <c r="B22" s="29"/>
      <c r="C22" s="75">
        <v>0.05</v>
      </c>
      <c r="D22" s="23"/>
      <c r="E22" s="10" t="s">
        <v>25</v>
      </c>
      <c r="F22" s="71">
        <f>IF(+D22&gt;1,10,(D22*10))</f>
        <v>0</v>
      </c>
    </row>
    <row r="23" spans="1:7" ht="15" customHeight="1" x14ac:dyDescent="0.25">
      <c r="A23" s="41"/>
      <c r="B23" s="29"/>
      <c r="C23" s="56" t="s">
        <v>119</v>
      </c>
      <c r="D23" s="23"/>
      <c r="E23" s="10" t="s">
        <v>26</v>
      </c>
      <c r="F23" s="71">
        <f>IF(+D23&gt;1,20,(D23*20))</f>
        <v>0</v>
      </c>
    </row>
    <row r="24" spans="1:7" ht="15" customHeight="1" x14ac:dyDescent="0.25">
      <c r="A24" s="41"/>
      <c r="B24" s="29"/>
      <c r="C24" s="56" t="s">
        <v>120</v>
      </c>
      <c r="D24" s="23"/>
      <c r="E24" s="10" t="s">
        <v>27</v>
      </c>
      <c r="F24" s="71">
        <f>IF(+D24&gt;1,30,(D24*30))</f>
        <v>0</v>
      </c>
    </row>
    <row r="25" spans="1:7" ht="15" customHeight="1" x14ac:dyDescent="0.25">
      <c r="A25" s="41"/>
      <c r="B25" s="29"/>
      <c r="C25" s="56" t="s">
        <v>121</v>
      </c>
      <c r="D25" s="23"/>
      <c r="E25" s="10" t="s">
        <v>19</v>
      </c>
      <c r="F25" s="71">
        <f>IF(+D25&gt;1,50,(D25*50))</f>
        <v>0</v>
      </c>
      <c r="G25" s="4" t="s">
        <v>7</v>
      </c>
    </row>
    <row r="26" spans="1:7" x14ac:dyDescent="0.25">
      <c r="A26" s="41"/>
      <c r="B26" s="29"/>
      <c r="C26" s="138" t="s">
        <v>229</v>
      </c>
      <c r="D26" s="7"/>
      <c r="F26" s="35"/>
    </row>
    <row r="27" spans="1:7" ht="9.9499999999999993" customHeight="1" x14ac:dyDescent="0.25">
      <c r="A27" s="155"/>
    </row>
    <row r="28" spans="1:7" ht="15" customHeight="1" x14ac:dyDescent="0.25">
      <c r="B28" s="29" t="s">
        <v>13</v>
      </c>
      <c r="C28" s="4" t="s">
        <v>271</v>
      </c>
      <c r="D28" s="23"/>
      <c r="E28" s="10" t="s">
        <v>1</v>
      </c>
      <c r="F28" s="71">
        <f>IF(+D28&gt;2,50,(D28*25))</f>
        <v>0</v>
      </c>
      <c r="G28" s="4" t="s">
        <v>7</v>
      </c>
    </row>
    <row r="29" spans="1:7" ht="42.75" customHeight="1" x14ac:dyDescent="0.25">
      <c r="B29" s="29"/>
      <c r="C29" s="92" t="s">
        <v>260</v>
      </c>
      <c r="D29" s="7"/>
      <c r="F29" s="35"/>
    </row>
    <row r="30" spans="1:7" ht="9.9499999999999993" customHeight="1" x14ac:dyDescent="0.25">
      <c r="A30" s="155"/>
    </row>
    <row r="31" spans="1:7" ht="15" customHeight="1" x14ac:dyDescent="0.25">
      <c r="B31" s="29" t="s">
        <v>23</v>
      </c>
      <c r="C31" s="4" t="s">
        <v>187</v>
      </c>
      <c r="D31" s="23"/>
      <c r="E31" s="10" t="s">
        <v>14</v>
      </c>
      <c r="F31" s="71">
        <f>IF(+D31&gt;1,75,(D31*75))</f>
        <v>0</v>
      </c>
      <c r="G31" s="4" t="s">
        <v>2</v>
      </c>
    </row>
    <row r="32" spans="1:7" s="21" customFormat="1" ht="76.5" x14ac:dyDescent="0.2">
      <c r="A32" s="45"/>
      <c r="B32" s="22"/>
      <c r="C32" s="89" t="s">
        <v>178</v>
      </c>
      <c r="D32" s="16"/>
      <c r="E32" s="20"/>
      <c r="F32" s="69"/>
    </row>
    <row r="33" spans="1:7" ht="9.9499999999999993" customHeight="1" x14ac:dyDescent="0.25">
      <c r="A33" s="155"/>
    </row>
    <row r="34" spans="1:7" ht="15" customHeight="1" x14ac:dyDescent="0.25">
      <c r="B34" s="29" t="s">
        <v>24</v>
      </c>
      <c r="C34" s="4" t="s">
        <v>122</v>
      </c>
      <c r="D34" s="7"/>
      <c r="F34" s="7"/>
    </row>
    <row r="35" spans="1:7" ht="15" customHeight="1" x14ac:dyDescent="0.25">
      <c r="B35" s="29"/>
      <c r="C35" s="9" t="s">
        <v>123</v>
      </c>
      <c r="D35" s="23"/>
      <c r="E35" s="10" t="s">
        <v>42</v>
      </c>
      <c r="F35" s="71">
        <f>IF(+D35&gt;1,15,(D35*15))</f>
        <v>0</v>
      </c>
    </row>
    <row r="36" spans="1:7" ht="15" customHeight="1" x14ac:dyDescent="0.25">
      <c r="B36" s="29"/>
      <c r="C36" s="9" t="s">
        <v>189</v>
      </c>
      <c r="D36" s="23"/>
      <c r="E36" s="10" t="s">
        <v>27</v>
      </c>
      <c r="F36" s="71">
        <f>IF(+D36&gt;1,30,(D36*30))</f>
        <v>0</v>
      </c>
    </row>
    <row r="37" spans="1:7" ht="15" customHeight="1" x14ac:dyDescent="0.25">
      <c r="B37" s="29"/>
      <c r="C37" s="9" t="s">
        <v>188</v>
      </c>
      <c r="D37" s="23"/>
      <c r="E37" s="10" t="s">
        <v>19</v>
      </c>
      <c r="F37" s="71">
        <f>IF(+D37&gt;1,50,(D37*50))</f>
        <v>0</v>
      </c>
      <c r="G37" s="4" t="s">
        <v>7</v>
      </c>
    </row>
    <row r="38" spans="1:7" ht="64.5" x14ac:dyDescent="0.25">
      <c r="B38" s="29"/>
      <c r="C38" s="89" t="s">
        <v>202</v>
      </c>
      <c r="D38" s="7"/>
      <c r="F38" s="35"/>
    </row>
    <row r="39" spans="1:7" ht="9.9499999999999993" customHeight="1" x14ac:dyDescent="0.25">
      <c r="A39" s="155"/>
    </row>
    <row r="40" spans="1:7" ht="15" customHeight="1" x14ac:dyDescent="0.25">
      <c r="A40" s="41"/>
      <c r="B40" s="29" t="s">
        <v>28</v>
      </c>
      <c r="C40" s="4" t="s">
        <v>161</v>
      </c>
      <c r="D40" s="23"/>
      <c r="E40" s="10" t="s">
        <v>21</v>
      </c>
      <c r="F40" s="71">
        <f>IF(+D40&gt;1,25,(D40*25))</f>
        <v>0</v>
      </c>
      <c r="G40" s="4" t="s">
        <v>63</v>
      </c>
    </row>
    <row r="41" spans="1:7" s="21" customFormat="1" ht="63.75" x14ac:dyDescent="0.2">
      <c r="A41" s="45"/>
      <c r="B41" s="22"/>
      <c r="C41" s="89" t="s">
        <v>179</v>
      </c>
      <c r="D41" s="16"/>
      <c r="E41" s="20"/>
      <c r="F41" s="69"/>
    </row>
    <row r="42" spans="1:7" ht="9.9499999999999993" customHeight="1" x14ac:dyDescent="0.25">
      <c r="A42" s="155"/>
    </row>
    <row r="43" spans="1:7" x14ac:dyDescent="0.25">
      <c r="C43" s="10" t="s">
        <v>321</v>
      </c>
      <c r="F43" s="6">
        <f>SUM(F4:F42)</f>
        <v>0</v>
      </c>
    </row>
    <row r="44" spans="1:7" ht="19.7" customHeight="1" x14ac:dyDescent="0.25"/>
  </sheetData>
  <sheetProtection password="CC73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&amp;RNAHU Landmark Award -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7" zoomScaleNormal="100" workbookViewId="0">
      <selection activeCell="C2" sqref="C2:G2"/>
    </sheetView>
  </sheetViews>
  <sheetFormatPr defaultColWidth="8.85546875" defaultRowHeight="15.75" x14ac:dyDescent="0.25"/>
  <cols>
    <col min="1" max="1" width="4.7109375" style="34" customWidth="1"/>
    <col min="2" max="2" width="4.85546875" style="4" customWidth="1"/>
    <col min="3" max="3" width="80.7109375" style="4" customWidth="1"/>
    <col min="4" max="4" width="5.7109375" style="5" customWidth="1"/>
    <col min="5" max="5" width="14.85546875" style="10" bestFit="1" customWidth="1"/>
    <col min="6" max="6" width="6.42578125" style="5" bestFit="1" customWidth="1"/>
    <col min="7" max="7" width="15.85546875" style="4" bestFit="1" customWidth="1"/>
    <col min="8" max="8" width="8.85546875" style="44"/>
    <col min="9" max="16384" width="8.85546875" style="4"/>
  </cols>
  <sheetData>
    <row r="1" spans="1:12" customFormat="1" ht="59.25" customHeight="1" x14ac:dyDescent="0.2">
      <c r="A1" s="1"/>
      <c r="C1" s="161" t="s">
        <v>262</v>
      </c>
      <c r="D1" s="175"/>
      <c r="E1" s="175"/>
      <c r="F1" s="175"/>
      <c r="G1" s="175"/>
      <c r="H1" s="131"/>
    </row>
    <row r="2" spans="1:12" customFormat="1" ht="20.25" x14ac:dyDescent="0.2">
      <c r="A2" s="1"/>
      <c r="C2" s="176" t="s">
        <v>76</v>
      </c>
      <c r="D2" s="177"/>
      <c r="E2" s="177"/>
      <c r="F2" s="177"/>
      <c r="G2" s="177"/>
      <c r="H2" s="131"/>
    </row>
    <row r="3" spans="1:12" s="25" customFormat="1" ht="18" x14ac:dyDescent="0.25">
      <c r="A3" s="24" t="s">
        <v>41</v>
      </c>
      <c r="B3" s="25" t="s">
        <v>35</v>
      </c>
      <c r="D3" s="27"/>
      <c r="E3" s="48"/>
      <c r="F3" s="27"/>
      <c r="H3" s="26"/>
    </row>
    <row r="4" spans="1:12" x14ac:dyDescent="0.25">
      <c r="B4" s="29" t="s">
        <v>3</v>
      </c>
      <c r="C4" s="4" t="s">
        <v>210</v>
      </c>
      <c r="D4" s="35"/>
      <c r="E4" s="72"/>
      <c r="F4" s="65"/>
      <c r="H4" s="133"/>
      <c r="I4" s="39"/>
      <c r="J4" s="39"/>
      <c r="K4" s="39"/>
      <c r="L4" s="39"/>
    </row>
    <row r="5" spans="1:12" ht="15" customHeight="1" x14ac:dyDescent="0.25">
      <c r="A5" s="41"/>
      <c r="B5" s="29"/>
      <c r="C5" s="56" t="s">
        <v>180</v>
      </c>
      <c r="D5" s="23"/>
      <c r="E5" s="10" t="s">
        <v>22</v>
      </c>
      <c r="F5" s="71">
        <f>IF(+D5&gt;1,100,(D5*100))</f>
        <v>0</v>
      </c>
    </row>
    <row r="6" spans="1:12" ht="15" customHeight="1" x14ac:dyDescent="0.25">
      <c r="A6" s="41"/>
      <c r="B6" s="29"/>
      <c r="C6" s="56" t="s">
        <v>181</v>
      </c>
      <c r="D6" s="23"/>
      <c r="E6" s="10" t="s">
        <v>64</v>
      </c>
      <c r="F6" s="71">
        <f>IF(+D6&gt;1,125,(D6*125))</f>
        <v>0</v>
      </c>
    </row>
    <row r="7" spans="1:12" ht="15" customHeight="1" x14ac:dyDescent="0.25">
      <c r="A7" s="41"/>
      <c r="B7" s="29"/>
      <c r="C7" s="56" t="s">
        <v>182</v>
      </c>
      <c r="D7" s="23"/>
      <c r="E7" s="10" t="s">
        <v>16</v>
      </c>
      <c r="F7" s="71">
        <f>IF(+D7&gt;1,150,(D7*150))</f>
        <v>0</v>
      </c>
      <c r="G7" s="4" t="s">
        <v>36</v>
      </c>
    </row>
    <row r="8" spans="1:12" x14ac:dyDescent="0.25">
      <c r="B8" s="29"/>
      <c r="C8" s="90" t="s">
        <v>200</v>
      </c>
      <c r="D8" s="35"/>
      <c r="F8" s="7"/>
    </row>
    <row r="9" spans="1:12" ht="9.9499999999999993" customHeight="1" x14ac:dyDescent="0.25">
      <c r="B9" s="29"/>
      <c r="D9" s="35"/>
      <c r="F9" s="7"/>
    </row>
    <row r="10" spans="1:12" x14ac:dyDescent="0.25">
      <c r="B10" s="29" t="s">
        <v>4</v>
      </c>
      <c r="C10" s="4" t="s">
        <v>258</v>
      </c>
      <c r="D10" s="7"/>
      <c r="F10" s="7"/>
    </row>
    <row r="11" spans="1:12" ht="15" customHeight="1" x14ac:dyDescent="0.25">
      <c r="B11" s="29"/>
      <c r="C11" s="56" t="s">
        <v>39</v>
      </c>
      <c r="D11" s="23"/>
      <c r="E11" s="10" t="s">
        <v>25</v>
      </c>
      <c r="F11" s="71">
        <f>IF(+D11&gt;1,10,(D11*10))</f>
        <v>0</v>
      </c>
    </row>
    <row r="12" spans="1:12" ht="15" customHeight="1" x14ac:dyDescent="0.25">
      <c r="B12" s="29"/>
      <c r="C12" s="56" t="s">
        <v>38</v>
      </c>
      <c r="D12" s="23"/>
      <c r="E12" s="10" t="s">
        <v>19</v>
      </c>
      <c r="F12" s="71">
        <f>IF(+D12&gt;1,50,(D12*50))</f>
        <v>0</v>
      </c>
    </row>
    <row r="13" spans="1:12" ht="15" customHeight="1" x14ac:dyDescent="0.25">
      <c r="B13" s="29"/>
      <c r="C13" s="56" t="s">
        <v>162</v>
      </c>
      <c r="D13" s="23"/>
      <c r="E13" s="10" t="s">
        <v>22</v>
      </c>
      <c r="F13" s="71">
        <f>IF(+D13&gt;1,100,(D13*100))</f>
        <v>0</v>
      </c>
    </row>
    <row r="14" spans="1:12" ht="15" customHeight="1" x14ac:dyDescent="0.25">
      <c r="B14" s="29"/>
      <c r="C14" s="56" t="s">
        <v>163</v>
      </c>
      <c r="D14" s="23"/>
      <c r="E14" s="10" t="s">
        <v>16</v>
      </c>
      <c r="F14" s="71">
        <f>IF(+D14&gt;1,150,(D14*150))</f>
        <v>0</v>
      </c>
    </row>
    <row r="15" spans="1:12" ht="15" customHeight="1" x14ac:dyDescent="0.25">
      <c r="B15" s="29"/>
      <c r="C15" s="56" t="s">
        <v>166</v>
      </c>
      <c r="D15" s="23"/>
      <c r="E15" s="10" t="s">
        <v>37</v>
      </c>
      <c r="F15" s="71">
        <f>IF(+D15&gt;1,200,(D15*200))</f>
        <v>0</v>
      </c>
    </row>
    <row r="16" spans="1:12" ht="15" customHeight="1" x14ac:dyDescent="0.25">
      <c r="A16" s="84"/>
      <c r="B16" s="29"/>
      <c r="C16" s="56" t="s">
        <v>165</v>
      </c>
      <c r="D16" s="23"/>
      <c r="E16" s="10" t="s">
        <v>190</v>
      </c>
      <c r="F16" s="71">
        <f>IF(+D16&gt;1,250,(D16*250))</f>
        <v>0</v>
      </c>
      <c r="G16" s="4" t="s">
        <v>164</v>
      </c>
    </row>
    <row r="17" spans="1:16" x14ac:dyDescent="0.25">
      <c r="B17" s="29"/>
      <c r="C17" s="90" t="s">
        <v>200</v>
      </c>
      <c r="D17" s="7"/>
      <c r="F17" s="35"/>
    </row>
    <row r="18" spans="1:16" ht="9.9499999999999993" customHeight="1" x14ac:dyDescent="0.25">
      <c r="A18" s="155"/>
      <c r="B18" s="29"/>
      <c r="D18" s="35"/>
      <c r="F18" s="7"/>
    </row>
    <row r="19" spans="1:16" x14ac:dyDescent="0.25">
      <c r="B19" s="29" t="s">
        <v>8</v>
      </c>
      <c r="C19" s="9" t="s">
        <v>130</v>
      </c>
      <c r="D19" s="7"/>
      <c r="F19" s="7"/>
      <c r="H19" s="133"/>
      <c r="I19" s="39"/>
      <c r="J19" s="39"/>
      <c r="K19" s="39"/>
      <c r="L19" s="39"/>
      <c r="M19" s="39"/>
      <c r="N19" s="39"/>
      <c r="O19" s="39"/>
      <c r="P19" s="39"/>
    </row>
    <row r="20" spans="1:16" ht="15" customHeight="1" x14ac:dyDescent="0.25">
      <c r="B20" s="29"/>
      <c r="C20" s="56" t="s">
        <v>126</v>
      </c>
      <c r="D20" s="23"/>
      <c r="E20" s="10" t="s">
        <v>21</v>
      </c>
      <c r="F20" s="71">
        <f>IF(+D20&gt;1,25,(D20*25))</f>
        <v>0</v>
      </c>
    </row>
    <row r="21" spans="1:16" ht="15" customHeight="1" x14ac:dyDescent="0.25">
      <c r="B21" s="29"/>
      <c r="C21" s="56" t="s">
        <v>127</v>
      </c>
      <c r="D21" s="23"/>
      <c r="E21" s="10" t="s">
        <v>21</v>
      </c>
      <c r="F21" s="71">
        <f>IF(+D21&gt;1,25,(D21*25))</f>
        <v>0</v>
      </c>
    </row>
    <row r="22" spans="1:16" ht="15" customHeight="1" x14ac:dyDescent="0.25">
      <c r="B22" s="29"/>
      <c r="C22" s="56" t="s">
        <v>128</v>
      </c>
      <c r="D22" s="23"/>
      <c r="E22" s="10" t="s">
        <v>21</v>
      </c>
      <c r="F22" s="71">
        <f>IF(+D22&gt;1,25,(D22*25))</f>
        <v>0</v>
      </c>
    </row>
    <row r="23" spans="1:16" ht="15" customHeight="1" x14ac:dyDescent="0.25">
      <c r="B23" s="29"/>
      <c r="C23" s="56" t="s">
        <v>129</v>
      </c>
      <c r="D23" s="23"/>
      <c r="E23" s="10" t="s">
        <v>21</v>
      </c>
      <c r="F23" s="71">
        <f>IF(+D23&gt;1,25,(D23*25))</f>
        <v>0</v>
      </c>
      <c r="G23" s="4" t="s">
        <v>45</v>
      </c>
    </row>
    <row r="24" spans="1:16" ht="64.5" x14ac:dyDescent="0.25">
      <c r="B24" s="29"/>
      <c r="C24" s="89" t="s">
        <v>314</v>
      </c>
      <c r="D24" s="7"/>
      <c r="F24" s="35"/>
    </row>
    <row r="25" spans="1:16" ht="9.9499999999999993" customHeight="1" x14ac:dyDescent="0.25">
      <c r="A25" s="155"/>
      <c r="B25" s="29"/>
      <c r="D25" s="35"/>
      <c r="F25" s="7"/>
    </row>
    <row r="26" spans="1:16" x14ac:dyDescent="0.25">
      <c r="A26" s="41"/>
      <c r="B26" s="29" t="s">
        <v>11</v>
      </c>
      <c r="C26" s="4" t="s">
        <v>131</v>
      </c>
      <c r="D26" s="23"/>
      <c r="E26" s="10" t="s">
        <v>32</v>
      </c>
      <c r="F26" s="71">
        <f>IF(+D26&gt;12,120,(D26*10))</f>
        <v>0</v>
      </c>
      <c r="G26" s="4" t="s">
        <v>17</v>
      </c>
    </row>
    <row r="27" spans="1:16" s="39" customFormat="1" ht="51.75" x14ac:dyDescent="0.25">
      <c r="A27" s="76"/>
      <c r="B27" s="77"/>
      <c r="C27" s="89" t="s">
        <v>183</v>
      </c>
      <c r="D27" s="78"/>
      <c r="E27" s="40"/>
      <c r="F27" s="68"/>
      <c r="H27" s="133"/>
    </row>
    <row r="28" spans="1:16" ht="9.9499999999999993" customHeight="1" x14ac:dyDescent="0.25">
      <c r="A28" s="155"/>
      <c r="B28" s="29"/>
      <c r="D28" s="35"/>
      <c r="F28" s="7"/>
    </row>
    <row r="29" spans="1:16" x14ac:dyDescent="0.25">
      <c r="A29" s="41"/>
      <c r="B29" s="29" t="s">
        <v>12</v>
      </c>
      <c r="C29" s="4" t="s">
        <v>306</v>
      </c>
      <c r="D29" s="23"/>
      <c r="E29" s="10" t="s">
        <v>22</v>
      </c>
      <c r="F29" s="71">
        <f>IF(+D29&gt;1,100,(D29*100))</f>
        <v>0</v>
      </c>
      <c r="G29" s="4" t="s">
        <v>45</v>
      </c>
    </row>
    <row r="30" spans="1:16" s="39" customFormat="1" ht="64.5" x14ac:dyDescent="0.25">
      <c r="A30" s="76"/>
      <c r="B30" s="77"/>
      <c r="C30" s="90" t="s">
        <v>316</v>
      </c>
      <c r="D30" s="78"/>
      <c r="E30" s="40"/>
      <c r="F30" s="68"/>
      <c r="H30" s="133"/>
    </row>
    <row r="31" spans="1:16" ht="9.9499999999999993" customHeight="1" x14ac:dyDescent="0.25">
      <c r="A31" s="155"/>
      <c r="B31" s="29"/>
      <c r="D31" s="35"/>
      <c r="F31" s="7"/>
    </row>
    <row r="32" spans="1:16" s="39" customFormat="1" x14ac:dyDescent="0.25">
      <c r="A32" s="76"/>
      <c r="B32" s="77" t="s">
        <v>13</v>
      </c>
      <c r="C32" s="39" t="s">
        <v>216</v>
      </c>
      <c r="D32" s="23"/>
      <c r="E32" s="136" t="s">
        <v>22</v>
      </c>
      <c r="F32" s="71">
        <f>IF(+D32&gt;1,100,(D32*100))</f>
        <v>0</v>
      </c>
      <c r="G32" s="39" t="s">
        <v>45</v>
      </c>
    </row>
    <row r="33" spans="1:8" s="37" customFormat="1" ht="115.5" x14ac:dyDescent="0.25">
      <c r="A33" s="73"/>
      <c r="B33" s="74"/>
      <c r="C33" s="89" t="s">
        <v>315</v>
      </c>
      <c r="D33" s="63"/>
      <c r="E33" s="64"/>
      <c r="F33" s="65"/>
    </row>
    <row r="34" spans="1:8" ht="9.9499999999999993" customHeight="1" x14ac:dyDescent="0.25">
      <c r="A34" s="155"/>
      <c r="B34" s="29"/>
      <c r="D34" s="35"/>
      <c r="F34" s="7"/>
    </row>
    <row r="35" spans="1:8" s="39" customFormat="1" x14ac:dyDescent="0.25">
      <c r="A35" s="76"/>
      <c r="B35" s="77" t="s">
        <v>23</v>
      </c>
      <c r="C35" s="144" t="s">
        <v>217</v>
      </c>
      <c r="D35" s="65"/>
      <c r="E35" s="136"/>
      <c r="F35" s="65"/>
      <c r="H35" s="133"/>
    </row>
    <row r="36" spans="1:8" s="39" customFormat="1" ht="15" customHeight="1" x14ac:dyDescent="0.25">
      <c r="A36" s="76"/>
      <c r="B36" s="77"/>
      <c r="C36" s="100" t="s">
        <v>218</v>
      </c>
      <c r="D36" s="23"/>
      <c r="E36" s="136" t="s">
        <v>25</v>
      </c>
      <c r="F36" s="71">
        <f>IF(+D36&gt;1,10,(D36*10))</f>
        <v>0</v>
      </c>
      <c r="H36" s="133"/>
    </row>
    <row r="37" spans="1:8" s="39" customFormat="1" ht="15" customHeight="1" x14ac:dyDescent="0.25">
      <c r="A37" s="76"/>
      <c r="B37" s="77"/>
      <c r="C37" s="100" t="s">
        <v>221</v>
      </c>
      <c r="D37" s="23"/>
      <c r="E37" s="136" t="s">
        <v>25</v>
      </c>
      <c r="F37" s="71">
        <f>IF(+D37&gt;1,10,(D37*10))</f>
        <v>0</v>
      </c>
      <c r="H37" s="133"/>
    </row>
    <row r="38" spans="1:8" s="39" customFormat="1" ht="15" customHeight="1" x14ac:dyDescent="0.25">
      <c r="A38" s="76"/>
      <c r="B38" s="77"/>
      <c r="C38" s="100" t="s">
        <v>219</v>
      </c>
      <c r="D38" s="23"/>
      <c r="E38" s="136" t="s">
        <v>25</v>
      </c>
      <c r="F38" s="71">
        <f>IF(+D38&gt;1,10,(D38*10))</f>
        <v>0</v>
      </c>
      <c r="H38" s="133"/>
    </row>
    <row r="39" spans="1:8" s="39" customFormat="1" ht="15" customHeight="1" x14ac:dyDescent="0.25">
      <c r="A39" s="76"/>
      <c r="B39" s="77"/>
      <c r="C39" s="100" t="s">
        <v>220</v>
      </c>
      <c r="D39" s="23"/>
      <c r="E39" s="136" t="s">
        <v>25</v>
      </c>
      <c r="F39" s="71">
        <f>IF(+D39&gt;1,10,(D39*10))</f>
        <v>0</v>
      </c>
      <c r="G39" s="39" t="s">
        <v>222</v>
      </c>
      <c r="H39" s="133"/>
    </row>
    <row r="40" spans="1:8" x14ac:dyDescent="0.25">
      <c r="C40" s="90" t="s">
        <v>200</v>
      </c>
    </row>
    <row r="41" spans="1:8" ht="9.9499999999999993" customHeight="1" x14ac:dyDescent="0.25">
      <c r="A41" s="155"/>
      <c r="B41" s="29"/>
      <c r="D41" s="35"/>
      <c r="F41" s="7"/>
    </row>
    <row r="42" spans="1:8" x14ac:dyDescent="0.25">
      <c r="A42" s="149"/>
      <c r="B42" s="151" t="s">
        <v>24</v>
      </c>
      <c r="C42" s="39" t="s">
        <v>307</v>
      </c>
      <c r="D42" s="78"/>
      <c r="E42" s="150"/>
      <c r="F42" s="78"/>
      <c r="G42" s="39"/>
      <c r="H42" s="4"/>
    </row>
    <row r="43" spans="1:8" x14ac:dyDescent="0.25">
      <c r="A43" s="149"/>
      <c r="C43" s="100" t="s">
        <v>282</v>
      </c>
      <c r="D43" s="148"/>
      <c r="E43" s="150" t="s">
        <v>25</v>
      </c>
      <c r="F43" s="71">
        <f>IF(+D43&gt;1,10,(D43*10))</f>
        <v>0</v>
      </c>
      <c r="G43" s="39"/>
      <c r="H43" s="4"/>
    </row>
    <row r="44" spans="1:8" x14ac:dyDescent="0.25">
      <c r="A44" s="149"/>
      <c r="C44" s="100" t="s">
        <v>301</v>
      </c>
      <c r="D44" s="148"/>
      <c r="E44" s="150" t="s">
        <v>25</v>
      </c>
      <c r="F44" s="71">
        <f>IF(+D44&gt;1,10,(D44*10))</f>
        <v>0</v>
      </c>
      <c r="G44" s="39"/>
      <c r="H44" s="4"/>
    </row>
    <row r="45" spans="1:8" x14ac:dyDescent="0.25">
      <c r="A45" s="149"/>
      <c r="C45" s="100" t="s">
        <v>283</v>
      </c>
      <c r="D45" s="148"/>
      <c r="E45" s="150" t="s">
        <v>25</v>
      </c>
      <c r="F45" s="71">
        <f>IF(+D45&gt;1,10,(D45*10))</f>
        <v>0</v>
      </c>
      <c r="G45" s="39" t="s">
        <v>284</v>
      </c>
      <c r="H45" s="4"/>
    </row>
    <row r="46" spans="1:8" x14ac:dyDescent="0.25">
      <c r="A46" s="149"/>
      <c r="C46" s="89" t="s">
        <v>290</v>
      </c>
      <c r="D46" s="35"/>
      <c r="E46" s="72"/>
      <c r="F46" s="65"/>
      <c r="G46" s="39"/>
      <c r="H46" s="4"/>
    </row>
    <row r="47" spans="1:8" ht="9.9499999999999993" customHeight="1" x14ac:dyDescent="0.25">
      <c r="A47" s="155"/>
      <c r="B47" s="29"/>
      <c r="D47" s="35"/>
      <c r="F47" s="7"/>
    </row>
    <row r="48" spans="1:8" x14ac:dyDescent="0.25">
      <c r="A48" s="149"/>
      <c r="B48" s="77" t="s">
        <v>28</v>
      </c>
      <c r="C48" s="144" t="s">
        <v>320</v>
      </c>
      <c r="D48" s="65"/>
      <c r="E48" s="150"/>
      <c r="F48" s="65"/>
      <c r="G48" s="39"/>
      <c r="H48" s="4"/>
    </row>
    <row r="49" spans="1:8" x14ac:dyDescent="0.25">
      <c r="A49" s="149"/>
      <c r="B49" s="39"/>
      <c r="C49" s="100" t="s">
        <v>285</v>
      </c>
      <c r="D49" s="148"/>
      <c r="E49" s="150" t="s">
        <v>26</v>
      </c>
      <c r="F49" s="71">
        <f>IF(+D49&gt;1,20,(D49*20))</f>
        <v>0</v>
      </c>
      <c r="G49" s="39"/>
      <c r="H49" s="4"/>
    </row>
    <row r="50" spans="1:8" x14ac:dyDescent="0.25">
      <c r="A50" s="149"/>
      <c r="B50" s="39"/>
      <c r="C50" s="100" t="s">
        <v>286</v>
      </c>
      <c r="D50" s="148"/>
      <c r="E50" s="150" t="s">
        <v>29</v>
      </c>
      <c r="F50" s="71">
        <f>IF(+D50&gt;1,40,(D50*40))</f>
        <v>0</v>
      </c>
      <c r="G50" s="39"/>
      <c r="H50" s="4"/>
    </row>
    <row r="51" spans="1:8" x14ac:dyDescent="0.25">
      <c r="A51" s="149"/>
      <c r="B51" s="39"/>
      <c r="C51" s="100" t="s">
        <v>287</v>
      </c>
      <c r="D51" s="148"/>
      <c r="E51" s="150" t="s">
        <v>308</v>
      </c>
      <c r="F51" s="71">
        <f>IF(+D51&gt;1,60,(D51*60))</f>
        <v>0</v>
      </c>
      <c r="G51" s="39"/>
      <c r="H51" s="4"/>
    </row>
    <row r="52" spans="1:8" x14ac:dyDescent="0.25">
      <c r="A52" s="149"/>
      <c r="B52" s="39"/>
      <c r="C52" s="100" t="s">
        <v>288</v>
      </c>
      <c r="D52" s="148"/>
      <c r="E52" s="150" t="s">
        <v>309</v>
      </c>
      <c r="F52" s="71">
        <f>IF(+D52&gt;1,80,(D52*80))</f>
        <v>0</v>
      </c>
      <c r="G52" s="39" t="s">
        <v>310</v>
      </c>
      <c r="H52" s="4"/>
    </row>
    <row r="53" spans="1:8" s="39" customFormat="1" x14ac:dyDescent="0.25">
      <c r="A53" s="76"/>
      <c r="C53" s="89" t="s">
        <v>289</v>
      </c>
      <c r="D53" s="65"/>
      <c r="E53" s="150"/>
      <c r="F53" s="35"/>
    </row>
    <row r="54" spans="1:8" ht="9.9499999999999993" customHeight="1" x14ac:dyDescent="0.25">
      <c r="A54" s="155"/>
      <c r="B54" s="29"/>
      <c r="D54" s="35"/>
      <c r="F54" s="7"/>
    </row>
    <row r="55" spans="1:8" x14ac:dyDescent="0.25">
      <c r="A55" s="132"/>
      <c r="C55" s="10" t="s">
        <v>311</v>
      </c>
      <c r="F55" s="6">
        <f>SUM(F5:F52)</f>
        <v>0</v>
      </c>
      <c r="H55" s="4"/>
    </row>
  </sheetData>
  <sheetProtection password="CC73" sheet="1" objects="1" scenarios="1"/>
  <sortState ref="C36:C39">
    <sortCondition ref="C36"/>
  </sortState>
  <mergeCells count="2">
    <mergeCell ref="C1:G1"/>
    <mergeCell ref="C2:G2"/>
  </mergeCells>
  <phoneticPr fontId="7" type="noConversion"/>
  <pageMargins left="0.5" right="0.25" top="0.73" bottom="0.44" header="0.42" footer="0.13"/>
  <pageSetup orientation="landscape" r:id="rId1"/>
  <headerFooter alignWithMargins="0">
    <oddFooter>&amp;RNAHU Landmark Award -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31" workbookViewId="0">
      <selection activeCell="C2" sqref="C2:G2"/>
    </sheetView>
  </sheetViews>
  <sheetFormatPr defaultColWidth="8.85546875" defaultRowHeight="15.75" x14ac:dyDescent="0.25"/>
  <cols>
    <col min="1" max="1" width="4.7109375" style="34" customWidth="1"/>
    <col min="2" max="2" width="4.85546875" style="4" customWidth="1"/>
    <col min="3" max="3" width="80.7109375" style="4" customWidth="1"/>
    <col min="4" max="4" width="5.7109375" style="5" customWidth="1"/>
    <col min="5" max="5" width="14.5703125" style="10" bestFit="1" customWidth="1"/>
    <col min="6" max="6" width="5.7109375" style="5" customWidth="1"/>
    <col min="7" max="7" width="15.85546875" style="4" bestFit="1" customWidth="1"/>
    <col min="8" max="16384" width="8.85546875" style="4"/>
  </cols>
  <sheetData>
    <row r="1" spans="1:10" customFormat="1" ht="60" customHeight="1" x14ac:dyDescent="0.2">
      <c r="A1" s="1"/>
      <c r="C1" s="161" t="s">
        <v>262</v>
      </c>
      <c r="D1" s="175"/>
      <c r="E1" s="175"/>
      <c r="F1" s="175"/>
      <c r="G1" s="175"/>
    </row>
    <row r="2" spans="1:10" customFormat="1" ht="20.25" x14ac:dyDescent="0.2">
      <c r="A2" s="1"/>
      <c r="C2" s="176" t="s">
        <v>76</v>
      </c>
      <c r="D2" s="177"/>
      <c r="E2" s="177"/>
      <c r="F2" s="177"/>
      <c r="G2" s="177"/>
    </row>
    <row r="3" spans="1:10" s="25" customFormat="1" ht="18" x14ac:dyDescent="0.25">
      <c r="A3" s="24" t="s">
        <v>43</v>
      </c>
      <c r="B3" s="25" t="s">
        <v>132</v>
      </c>
      <c r="D3" s="27"/>
      <c r="E3" s="48"/>
      <c r="F3" s="27"/>
    </row>
    <row r="4" spans="1:10" x14ac:dyDescent="0.25">
      <c r="B4" s="29" t="s">
        <v>3</v>
      </c>
      <c r="C4" s="4" t="s">
        <v>133</v>
      </c>
      <c r="D4" s="23"/>
      <c r="E4" s="10" t="s">
        <v>22</v>
      </c>
      <c r="F4" s="71">
        <f>IF(+D4&gt;1,100,(D4*100))</f>
        <v>0</v>
      </c>
      <c r="G4" s="4" t="s">
        <v>45</v>
      </c>
    </row>
    <row r="5" spans="1:10" ht="102" x14ac:dyDescent="0.25">
      <c r="B5" s="29"/>
      <c r="C5" s="92" t="s">
        <v>211</v>
      </c>
      <c r="F5" s="35"/>
    </row>
    <row r="6" spans="1:10" ht="9.9499999999999993" customHeight="1" x14ac:dyDescent="0.25">
      <c r="C6" s="94"/>
      <c r="D6" s="7"/>
    </row>
    <row r="7" spans="1:10" x14ac:dyDescent="0.25">
      <c r="B7" s="29" t="s">
        <v>4</v>
      </c>
      <c r="C7" s="4" t="s">
        <v>167</v>
      </c>
      <c r="D7" s="23"/>
      <c r="E7" s="10" t="s">
        <v>21</v>
      </c>
      <c r="F7" s="71">
        <f>IF(+D7&gt;1,25,(D7*25))</f>
        <v>0</v>
      </c>
      <c r="G7" s="4" t="s">
        <v>63</v>
      </c>
    </row>
    <row r="8" spans="1:10" s="93" customFormat="1" ht="96" customHeight="1" x14ac:dyDescent="0.2">
      <c r="A8" s="95"/>
      <c r="B8" s="96"/>
      <c r="C8" s="92" t="s">
        <v>272</v>
      </c>
      <c r="D8" s="98"/>
      <c r="E8" s="99"/>
      <c r="F8" s="98"/>
    </row>
    <row r="9" spans="1:10" ht="9.9499999999999993" customHeight="1" x14ac:dyDescent="0.25">
      <c r="A9" s="155"/>
      <c r="C9" s="94"/>
      <c r="D9" s="7"/>
    </row>
    <row r="10" spans="1:10" x14ac:dyDescent="0.25">
      <c r="B10" s="29" t="s">
        <v>8</v>
      </c>
      <c r="C10" s="9" t="s">
        <v>134</v>
      </c>
      <c r="D10" s="23"/>
      <c r="E10" s="10" t="s">
        <v>25</v>
      </c>
      <c r="F10" s="71">
        <f>IF(+D10&gt;1,10,(D10*10))</f>
        <v>0</v>
      </c>
      <c r="G10" s="4" t="s">
        <v>135</v>
      </c>
      <c r="H10" s="133"/>
      <c r="I10" s="39"/>
      <c r="J10" s="39"/>
    </row>
    <row r="11" spans="1:10" x14ac:dyDescent="0.25">
      <c r="B11" s="29"/>
      <c r="C11" s="87" t="s">
        <v>191</v>
      </c>
      <c r="D11" s="7"/>
      <c r="F11" s="35"/>
    </row>
    <row r="12" spans="1:10" ht="9.9499999999999993" customHeight="1" x14ac:dyDescent="0.25">
      <c r="A12" s="155"/>
      <c r="C12" s="94"/>
      <c r="D12" s="7"/>
    </row>
    <row r="13" spans="1:10" ht="31.5" x14ac:dyDescent="0.25">
      <c r="B13" s="160" t="s">
        <v>11</v>
      </c>
      <c r="C13" s="159" t="s">
        <v>318</v>
      </c>
      <c r="D13" s="23"/>
      <c r="E13" s="10" t="s">
        <v>19</v>
      </c>
      <c r="F13" s="71">
        <f>IF(+D13&gt;1,50,(D13*50))</f>
        <v>0</v>
      </c>
      <c r="G13" s="4" t="s">
        <v>7</v>
      </c>
    </row>
    <row r="14" spans="1:10" ht="64.5" x14ac:dyDescent="0.25">
      <c r="B14" s="29"/>
      <c r="C14" s="89" t="s">
        <v>184</v>
      </c>
      <c r="D14" s="7"/>
      <c r="F14" s="35"/>
    </row>
    <row r="15" spans="1:10" ht="9.9499999999999993" customHeight="1" x14ac:dyDescent="0.25">
      <c r="A15" s="155"/>
      <c r="C15" s="94"/>
      <c r="D15" s="7"/>
    </row>
    <row r="16" spans="1:10" x14ac:dyDescent="0.25">
      <c r="B16" s="29" t="s">
        <v>12</v>
      </c>
      <c r="C16" s="4" t="s">
        <v>136</v>
      </c>
      <c r="D16" s="23"/>
      <c r="E16" s="10" t="s">
        <v>19</v>
      </c>
      <c r="F16" s="71">
        <f>IF(+D16&gt;1,50,(D16*50))</f>
        <v>0</v>
      </c>
      <c r="G16" s="4" t="s">
        <v>7</v>
      </c>
    </row>
    <row r="17" spans="1:7" ht="64.5" x14ac:dyDescent="0.25">
      <c r="B17" s="29"/>
      <c r="C17" s="87" t="s">
        <v>193</v>
      </c>
      <c r="D17" s="35"/>
      <c r="F17" s="7"/>
    </row>
    <row r="18" spans="1:7" ht="9.9499999999999993" customHeight="1" x14ac:dyDescent="0.25">
      <c r="A18" s="155"/>
      <c r="C18" s="94"/>
      <c r="D18" s="7"/>
    </row>
    <row r="19" spans="1:7" ht="31.5" x14ac:dyDescent="0.25">
      <c r="B19" s="160" t="s">
        <v>13</v>
      </c>
      <c r="C19" s="158" t="s">
        <v>255</v>
      </c>
      <c r="D19" s="35"/>
      <c r="F19" s="7"/>
    </row>
    <row r="20" spans="1:7" ht="15" customHeight="1" x14ac:dyDescent="0.25">
      <c r="A20" s="41"/>
      <c r="B20" s="29"/>
      <c r="C20" s="100">
        <v>1</v>
      </c>
      <c r="D20" s="23"/>
      <c r="E20" s="10" t="s">
        <v>21</v>
      </c>
      <c r="F20" s="71">
        <f>IF(+D20&gt;1,25,(D20*25))</f>
        <v>0</v>
      </c>
    </row>
    <row r="21" spans="1:7" ht="15" customHeight="1" x14ac:dyDescent="0.25">
      <c r="A21" s="41"/>
      <c r="B21" s="29"/>
      <c r="C21" s="100">
        <v>2</v>
      </c>
      <c r="D21" s="23"/>
      <c r="E21" s="10" t="s">
        <v>19</v>
      </c>
      <c r="F21" s="71">
        <f>IF(+D21&gt;1,50,(D21*50))</f>
        <v>0</v>
      </c>
    </row>
    <row r="22" spans="1:7" x14ac:dyDescent="0.25">
      <c r="A22" s="41"/>
      <c r="B22" s="29"/>
      <c r="C22" s="100">
        <v>3</v>
      </c>
      <c r="D22" s="23"/>
      <c r="E22" s="10" t="s">
        <v>14</v>
      </c>
      <c r="F22" s="71">
        <f>IF(+D22&gt;1,75,(D22*75))</f>
        <v>0</v>
      </c>
      <c r="G22" s="4" t="s">
        <v>2</v>
      </c>
    </row>
    <row r="23" spans="1:7" ht="115.5" x14ac:dyDescent="0.25">
      <c r="B23" s="29"/>
      <c r="C23" s="89" t="s">
        <v>317</v>
      </c>
      <c r="D23" s="35"/>
      <c r="F23" s="7"/>
    </row>
    <row r="24" spans="1:7" ht="9.9499999999999993" customHeight="1" x14ac:dyDescent="0.25">
      <c r="A24" s="155"/>
      <c r="C24" s="94"/>
      <c r="D24" s="7"/>
    </row>
    <row r="25" spans="1:7" x14ac:dyDescent="0.25">
      <c r="B25" s="29" t="s">
        <v>23</v>
      </c>
      <c r="C25" s="4" t="s">
        <v>195</v>
      </c>
      <c r="D25" s="23"/>
      <c r="E25" s="10" t="s">
        <v>14</v>
      </c>
      <c r="F25" s="71">
        <f>IF(+D25&gt;1,75,(D25*75))</f>
        <v>0</v>
      </c>
      <c r="G25" s="4" t="s">
        <v>2</v>
      </c>
    </row>
    <row r="26" spans="1:7" s="93" customFormat="1" ht="105.75" customHeight="1" x14ac:dyDescent="0.2">
      <c r="A26" s="95"/>
      <c r="B26" s="96"/>
      <c r="C26" s="97" t="s">
        <v>273</v>
      </c>
      <c r="D26" s="101"/>
      <c r="E26" s="99"/>
      <c r="F26" s="102"/>
    </row>
    <row r="27" spans="1:7" ht="9.9499999999999993" customHeight="1" x14ac:dyDescent="0.25">
      <c r="A27" s="155"/>
      <c r="C27" s="94"/>
      <c r="D27" s="7"/>
    </row>
    <row r="28" spans="1:7" x14ac:dyDescent="0.25">
      <c r="B28" s="29" t="s">
        <v>24</v>
      </c>
      <c r="C28" s="4" t="s">
        <v>196</v>
      </c>
      <c r="D28" s="23"/>
      <c r="E28" s="10" t="s">
        <v>32</v>
      </c>
      <c r="F28" s="71">
        <f>IF(+D28&gt;10,100,(D28*10))</f>
        <v>0</v>
      </c>
      <c r="G28" s="4" t="s">
        <v>45</v>
      </c>
    </row>
    <row r="29" spans="1:7" x14ac:dyDescent="0.25">
      <c r="B29" s="29"/>
      <c r="C29" s="89" t="s">
        <v>229</v>
      </c>
      <c r="E29" s="4"/>
      <c r="F29" s="4"/>
    </row>
    <row r="30" spans="1:7" ht="9.9499999999999993" customHeight="1" x14ac:dyDescent="0.25">
      <c r="A30" s="155"/>
      <c r="C30" s="94"/>
      <c r="D30" s="7"/>
    </row>
    <row r="31" spans="1:7" x14ac:dyDescent="0.25">
      <c r="A31" s="41"/>
      <c r="B31" s="29" t="s">
        <v>28</v>
      </c>
      <c r="C31" s="4" t="s">
        <v>259</v>
      </c>
      <c r="D31" s="23"/>
      <c r="E31" s="10" t="s">
        <v>32</v>
      </c>
      <c r="F31" s="71">
        <f>IF(+D31&gt;10,100,(D31*10))</f>
        <v>0</v>
      </c>
      <c r="G31" s="4" t="s">
        <v>45</v>
      </c>
    </row>
    <row r="32" spans="1:7" x14ac:dyDescent="0.25">
      <c r="A32" s="41"/>
      <c r="B32" s="29"/>
      <c r="C32" s="89" t="s">
        <v>229</v>
      </c>
      <c r="E32" s="4"/>
      <c r="F32" s="4"/>
    </row>
    <row r="33" spans="1:7" ht="9.9499999999999993" customHeight="1" x14ac:dyDescent="0.25">
      <c r="A33" s="155"/>
      <c r="C33" s="94"/>
      <c r="D33" s="7"/>
    </row>
    <row r="34" spans="1:7" ht="31.5" x14ac:dyDescent="0.25">
      <c r="A34" s="41"/>
      <c r="B34" s="96" t="s">
        <v>91</v>
      </c>
      <c r="C34" s="159" t="s">
        <v>140</v>
      </c>
      <c r="D34" s="35"/>
      <c r="F34" s="7"/>
    </row>
    <row r="35" spans="1:7" ht="15" customHeight="1" x14ac:dyDescent="0.25">
      <c r="A35" s="41"/>
      <c r="B35" s="29"/>
      <c r="C35" s="56" t="s">
        <v>138</v>
      </c>
      <c r="D35" s="23"/>
      <c r="E35" s="10" t="s">
        <v>21</v>
      </c>
      <c r="F35" s="71">
        <f>IF(+D35&gt;1,25,(D35*25))</f>
        <v>0</v>
      </c>
    </row>
    <row r="36" spans="1:7" ht="15" customHeight="1" x14ac:dyDescent="0.25">
      <c r="A36" s="41"/>
      <c r="B36" s="29"/>
      <c r="C36" s="56" t="s">
        <v>137</v>
      </c>
      <c r="D36" s="23"/>
      <c r="E36" s="10" t="s">
        <v>21</v>
      </c>
      <c r="F36" s="71">
        <f>IF(+D36&gt;1,25,(D36*25))</f>
        <v>0</v>
      </c>
    </row>
    <row r="37" spans="1:7" ht="15" customHeight="1" x14ac:dyDescent="0.25">
      <c r="A37" s="41"/>
      <c r="B37" s="29"/>
      <c r="C37" s="56" t="s">
        <v>139</v>
      </c>
      <c r="D37" s="23"/>
      <c r="E37" s="10" t="s">
        <v>21</v>
      </c>
      <c r="F37" s="71">
        <f>IF(+D37&gt;1,25,(D37*25))</f>
        <v>0</v>
      </c>
      <c r="G37" s="4" t="s">
        <v>2</v>
      </c>
    </row>
    <row r="38" spans="1:7" ht="153.75" x14ac:dyDescent="0.25">
      <c r="A38" s="41"/>
      <c r="B38" s="29"/>
      <c r="C38" s="89" t="s">
        <v>194</v>
      </c>
      <c r="D38" s="35"/>
      <c r="F38" s="7"/>
    </row>
    <row r="39" spans="1:7" ht="9.9499999999999993" customHeight="1" x14ac:dyDescent="0.25">
      <c r="A39" s="155"/>
      <c r="C39" s="94"/>
      <c r="D39" s="7"/>
    </row>
    <row r="40" spans="1:7" x14ac:dyDescent="0.25">
      <c r="C40" s="10" t="s">
        <v>254</v>
      </c>
      <c r="F40" s="6">
        <f>SUM(F4:F38)</f>
        <v>0</v>
      </c>
    </row>
  </sheetData>
  <sheetProtection password="CC73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&amp;RNAHU Landmark Award - &amp;A</oddFooter>
  </headerFooter>
  <rowBreaks count="2" manualBreakCount="2">
    <brk id="15" max="16383" man="1"/>
    <brk id="3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LANDMARK</vt:lpstr>
      <vt:lpstr>Submission and Pts Overview</vt:lpstr>
      <vt:lpstr>I. NAHU Events</vt:lpstr>
      <vt:lpstr>II. Chapter Management</vt:lpstr>
      <vt:lpstr>III. State MeetingsEvents</vt:lpstr>
      <vt:lpstr>IV. Communications</vt:lpstr>
      <vt:lpstr>V. Legislative Activity</vt:lpstr>
      <vt:lpstr>VI. Membership</vt:lpstr>
      <vt:lpstr>VII. Prof Dev Awards</vt:lpstr>
      <vt:lpstr>VIII. Media Relations</vt:lpstr>
      <vt:lpstr>IX.Other - Bonus</vt:lpstr>
      <vt:lpstr>'I. NAHU Events'!Print_Area</vt:lpstr>
      <vt:lpstr>'II. Chapter Management'!Print_Area</vt:lpstr>
      <vt:lpstr>'III. State MeetingsEvents'!Print_Area</vt:lpstr>
      <vt:lpstr>'IV. Communications'!Print_Area</vt:lpstr>
      <vt:lpstr>'IX.Other - Bonus'!Print_Area</vt:lpstr>
      <vt:lpstr>'Submission and Pts Overview'!Print_Area</vt:lpstr>
      <vt:lpstr>'V. Legislative Activity'!Print_Area</vt:lpstr>
      <vt:lpstr>'VI. Membership'!Print_Area</vt:lpstr>
      <vt:lpstr>'VII. Prof Dev Awards'!Print_Area</vt:lpstr>
      <vt:lpstr>'VIII. Media Relations'!Print_Area</vt:lpstr>
    </vt:vector>
  </TitlesOfParts>
  <Company>AFCO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Pendergraft</dc:creator>
  <cp:lastModifiedBy>Brooke Willson</cp:lastModifiedBy>
  <cp:lastPrinted>2019-09-18T17:51:08Z</cp:lastPrinted>
  <dcterms:created xsi:type="dcterms:W3CDTF">2009-06-13T19:39:48Z</dcterms:created>
  <dcterms:modified xsi:type="dcterms:W3CDTF">2020-03-25T20:51:20Z</dcterms:modified>
</cp:coreProperties>
</file>