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e\Documents\__INFO310\"/>
    </mc:Choice>
  </mc:AlternateContent>
  <xr:revisionPtr revIDLastSave="0" documentId="8_{33861F5B-AE5F-419E-85BF-911B0D8659EC}" xr6:coauthVersionLast="46" xr6:coauthVersionMax="46" xr10:uidLastSave="{00000000-0000-0000-0000-000000000000}"/>
  <bookViews>
    <workbookView xWindow="-108" yWindow="-108" windowWidth="23256" windowHeight="12576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4" i="7" s="1"/>
  <c r="E17" i="7"/>
  <c r="E18" i="7"/>
  <c r="E19" i="7"/>
  <c r="E5" i="7" s="1"/>
  <c r="E20" i="7"/>
  <c r="B17" i="7"/>
  <c r="D17" i="7" s="1"/>
  <c r="D16" i="7"/>
  <c r="B28" i="20"/>
  <c r="B29" i="20" s="1"/>
  <c r="F18" i="19"/>
  <c r="D18" i="19"/>
  <c r="F17" i="19"/>
  <c r="F10" i="19" s="1"/>
  <c r="F16" i="19"/>
  <c r="F15" i="19"/>
  <c r="E21" i="7"/>
  <c r="F28" i="20"/>
  <c r="K28" i="20" s="1"/>
  <c r="G14" i="19"/>
  <c r="G62" i="19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0" i="16" s="1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/>
  <c r="C8" i="7"/>
  <c r="D8" i="7" s="1"/>
  <c r="C9" i="7"/>
  <c r="D9" i="7"/>
  <c r="C10" i="7"/>
  <c r="D10" i="7" s="1"/>
  <c r="D4" i="7"/>
  <c r="G14" i="16"/>
  <c r="U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G28" i="20"/>
  <c r="S10" i="19"/>
  <c r="P10" i="19"/>
  <c r="G5" i="20"/>
  <c r="M10" i="19"/>
  <c r="N10" i="19"/>
  <c r="V10" i="19"/>
  <c r="O10" i="19"/>
  <c r="W10" i="19"/>
  <c r="J10" i="19"/>
  <c r="Z10" i="19"/>
  <c r="H10" i="19"/>
  <c r="X10" i="19"/>
  <c r="Y10" i="19"/>
  <c r="K10" i="19"/>
  <c r="AA10" i="19"/>
  <c r="G6" i="20"/>
  <c r="D10" i="20"/>
  <c r="P29" i="20" s="1"/>
  <c r="Q10" i="16"/>
  <c r="X10" i="16"/>
  <c r="W10" i="16"/>
  <c r="AB10" i="16"/>
  <c r="L10" i="16"/>
  <c r="Z10" i="16"/>
  <c r="R10" i="16"/>
  <c r="AB10" i="19"/>
  <c r="F29" i="20"/>
  <c r="G29" i="20" s="1"/>
  <c r="B18" i="7"/>
  <c r="B19" i="7" s="1"/>
  <c r="D18" i="7"/>
  <c r="B20" i="7" l="1"/>
  <c r="D19" i="7"/>
  <c r="AD10" i="16"/>
  <c r="T10" i="16"/>
  <c r="I10" i="16"/>
  <c r="E10" i="16"/>
  <c r="F11" i="16" s="1"/>
  <c r="S10" i="16"/>
  <c r="H14" i="19"/>
  <c r="V10" i="16"/>
  <c r="G10" i="16"/>
  <c r="Y10" i="16"/>
  <c r="AC10" i="16"/>
  <c r="J10" i="16"/>
  <c r="O10" i="16"/>
  <c r="G63" i="19"/>
  <c r="T10" i="19"/>
  <c r="K10" i="16"/>
  <c r="H10" i="16"/>
  <c r="AA10" i="16"/>
  <c r="P10" i="16"/>
  <c r="B5" i="7"/>
  <c r="D5" i="7" s="1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D11" i="16" s="1"/>
  <c r="L10" i="19"/>
  <c r="D8" i="20"/>
  <c r="Q44" i="20" l="1"/>
  <c r="Q51" i="20"/>
  <c r="Q28" i="20"/>
  <c r="Q43" i="20"/>
  <c r="Q33" i="20"/>
  <c r="Q42" i="20"/>
  <c r="Q35" i="20"/>
  <c r="Q32" i="20"/>
  <c r="Q31" i="20"/>
  <c r="Q49" i="20"/>
  <c r="H63" i="19"/>
  <c r="H62" i="19"/>
  <c r="I14" i="19"/>
  <c r="G11" i="16"/>
  <c r="Q40" i="20"/>
  <c r="Q48" i="20"/>
  <c r="Q29" i="20"/>
  <c r="Q50" i="20"/>
  <c r="Q34" i="20"/>
  <c r="H11" i="19"/>
  <c r="Q41" i="20"/>
  <c r="Q45" i="20"/>
  <c r="Q47" i="20"/>
  <c r="Q39" i="20"/>
  <c r="Q46" i="20"/>
  <c r="Q36" i="20"/>
  <c r="Q37" i="20"/>
  <c r="Q30" i="20"/>
  <c r="D13" i="16"/>
  <c r="F13" i="16"/>
  <c r="T12" i="16" s="1"/>
  <c r="E30" i="20"/>
  <c r="F30" i="20"/>
  <c r="I30" i="20"/>
  <c r="B31" i="20"/>
  <c r="D21" i="7"/>
  <c r="B22" i="7"/>
  <c r="K29" i="20"/>
  <c r="H59" i="16"/>
  <c r="H58" i="16"/>
  <c r="H11" i="16"/>
  <c r="I14" i="16"/>
  <c r="I62" i="19" l="1"/>
  <c r="I63" i="19"/>
  <c r="I11" i="19"/>
  <c r="J14" i="19"/>
  <c r="J12" i="16"/>
  <c r="V12" i="16"/>
  <c r="Y12" i="16"/>
  <c r="H12" i="16"/>
  <c r="G12" i="16"/>
  <c r="X12" i="16"/>
  <c r="M12" i="16"/>
  <c r="W12" i="16"/>
  <c r="L12" i="16"/>
  <c r="U12" i="16"/>
  <c r="I12" i="16"/>
  <c r="R12" i="16"/>
  <c r="P12" i="16"/>
  <c r="Q12" i="16"/>
  <c r="N12" i="16"/>
  <c r="S12" i="16"/>
  <c r="AB12" i="16"/>
  <c r="AC12" i="16"/>
  <c r="E31" i="20"/>
  <c r="B32" i="20"/>
  <c r="F31" i="20"/>
  <c r="I31" i="20"/>
  <c r="H31" i="20" s="1"/>
  <c r="AA12" i="16"/>
  <c r="B23" i="7"/>
  <c r="D22" i="7"/>
  <c r="A22" i="7"/>
  <c r="E22" i="7" s="1"/>
  <c r="H30" i="20"/>
  <c r="N32" i="20"/>
  <c r="N33" i="20"/>
  <c r="N38" i="20"/>
  <c r="N37" i="20"/>
  <c r="L37" i="20" s="1"/>
  <c r="N29" i="20"/>
  <c r="L29" i="20" s="1"/>
  <c r="N28" i="20"/>
  <c r="N49" i="20"/>
  <c r="N48" i="20"/>
  <c r="N42" i="20"/>
  <c r="N40" i="20"/>
  <c r="N43" i="20"/>
  <c r="N36" i="20"/>
  <c r="L36" i="20" s="1"/>
  <c r="N46" i="20"/>
  <c r="L46" i="20" s="1"/>
  <c r="N45" i="20"/>
  <c r="N50" i="20"/>
  <c r="N51" i="20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O12" i="16"/>
  <c r="I11" i="16"/>
  <c r="I58" i="16"/>
  <c r="J14" i="16"/>
  <c r="I59" i="16"/>
  <c r="K30" i="20"/>
  <c r="G30" i="20"/>
  <c r="F12" i="16"/>
  <c r="Z12" i="16"/>
  <c r="K12" i="16"/>
  <c r="AD12" i="16"/>
  <c r="L42" i="20" l="1"/>
  <c r="M42" i="20" s="1"/>
  <c r="L32" i="20"/>
  <c r="J62" i="19"/>
  <c r="K14" i="19"/>
  <c r="J63" i="19"/>
  <c r="J11" i="19"/>
  <c r="L51" i="20"/>
  <c r="L48" i="20"/>
  <c r="M48" i="20" s="1"/>
  <c r="M37" i="20"/>
  <c r="A23" i="7"/>
  <c r="E23" i="7" s="1"/>
  <c r="D23" i="7"/>
  <c r="B24" i="7"/>
  <c r="I32" i="20"/>
  <c r="H32" i="20" s="1"/>
  <c r="F32" i="20"/>
  <c r="E32" i="20"/>
  <c r="B33" i="20"/>
  <c r="K14" i="16"/>
  <c r="J11" i="16"/>
  <c r="J58" i="16"/>
  <c r="J59" i="16"/>
  <c r="M36" i="20"/>
  <c r="L31" i="20"/>
  <c r="L44" i="20"/>
  <c r="L50" i="20"/>
  <c r="L43" i="20"/>
  <c r="L49" i="20"/>
  <c r="L38" i="20"/>
  <c r="M38" i="20" s="1"/>
  <c r="M47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3" i="20" l="1"/>
  <c r="M32" i="20"/>
  <c r="M51" i="20"/>
  <c r="M44" i="20"/>
  <c r="K11" i="19"/>
  <c r="K62" i="19"/>
  <c r="L14" i="19"/>
  <c r="K63" i="19"/>
  <c r="M49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31" i="20"/>
  <c r="G32" i="20"/>
  <c r="K32" i="20"/>
  <c r="M34" i="20"/>
  <c r="M29" i="20"/>
  <c r="D12" i="20" s="1"/>
  <c r="M41" i="20"/>
  <c r="M39" i="20"/>
  <c r="L11" i="19" l="1"/>
  <c r="L62" i="19"/>
  <c r="M14" i="19"/>
  <c r="L63" i="19"/>
  <c r="D22" i="20"/>
  <c r="L59" i="16"/>
  <c r="M14" i="16"/>
  <c r="L58" i="16"/>
  <c r="L11" i="16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M62" i="19" l="1"/>
  <c r="N14" i="19"/>
  <c r="M11" i="19"/>
  <c r="M63" i="19"/>
  <c r="B27" i="7"/>
  <c r="D26" i="7"/>
  <c r="A26" i="7"/>
  <c r="E26" i="7" s="1"/>
  <c r="I35" i="20"/>
  <c r="H35" i="20" s="1"/>
  <c r="B36" i="20"/>
  <c r="E35" i="20"/>
  <c r="F35" i="20"/>
  <c r="K34" i="20"/>
  <c r="G34" i="20"/>
  <c r="M59" i="16"/>
  <c r="M11" i="16"/>
  <c r="N14" i="16"/>
  <c r="M58" i="16"/>
  <c r="O14" i="19" l="1"/>
  <c r="N63" i="19"/>
  <c r="N11" i="19"/>
  <c r="N62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O62" i="19" l="1"/>
  <c r="P14" i="19"/>
  <c r="O63" i="19"/>
  <c r="O11" i="19"/>
  <c r="B38" i="20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P63" i="19" l="1"/>
  <c r="P11" i="19"/>
  <c r="P62" i="19"/>
  <c r="Q14" i="19"/>
  <c r="B30" i="7"/>
  <c r="A29" i="7"/>
  <c r="E29" i="7" s="1"/>
  <c r="D29" i="7"/>
  <c r="G37" i="20"/>
  <c r="K37" i="20"/>
  <c r="P11" i="16"/>
  <c r="P59" i="16"/>
  <c r="Q14" i="16"/>
  <c r="P58" i="16"/>
  <c r="E38" i="20"/>
  <c r="I38" i="20"/>
  <c r="H38" i="20" s="1"/>
  <c r="F38" i="20"/>
  <c r="B39" i="20"/>
  <c r="Q63" i="19" l="1"/>
  <c r="Q62" i="19"/>
  <c r="Q11" i="19"/>
  <c r="R14" i="19"/>
  <c r="K38" i="20"/>
  <c r="G38" i="20"/>
  <c r="Q59" i="16"/>
  <c r="R14" i="16"/>
  <c r="Q58" i="16"/>
  <c r="Q11" i="16"/>
  <c r="E39" i="20"/>
  <c r="B40" i="20"/>
  <c r="F39" i="20"/>
  <c r="I39" i="20"/>
  <c r="H39" i="20" s="1"/>
  <c r="G3" i="20"/>
  <c r="D30" i="7"/>
  <c r="A30" i="7"/>
  <c r="E30" i="7" s="1"/>
  <c r="S14" i="19" l="1"/>
  <c r="R11" i="19"/>
  <c r="R62" i="19"/>
  <c r="R63" i="19"/>
  <c r="B41" i="20"/>
  <c r="E40" i="20"/>
  <c r="F40" i="20"/>
  <c r="I40" i="20"/>
  <c r="H40" i="20" s="1"/>
  <c r="G19" i="20"/>
  <c r="G20" i="20"/>
  <c r="D20" i="20"/>
  <c r="D9" i="20"/>
  <c r="D21" i="20"/>
  <c r="D18" i="20"/>
  <c r="R11" i="16"/>
  <c r="R58" i="16"/>
  <c r="S14" i="16"/>
  <c r="R59" i="16"/>
  <c r="G39" i="20"/>
  <c r="K39" i="20"/>
  <c r="S63" i="19" l="1"/>
  <c r="T14" i="19"/>
  <c r="S62" i="19"/>
  <c r="S11" i="19"/>
  <c r="O43" i="20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E41" i="20"/>
  <c r="F41" i="20"/>
  <c r="I41" i="20"/>
  <c r="H41" i="20" s="1"/>
  <c r="B42" i="20"/>
  <c r="U14" i="19" l="1"/>
  <c r="T63" i="19"/>
  <c r="T11" i="19"/>
  <c r="T62" i="19"/>
  <c r="T58" i="16"/>
  <c r="T11" i="16"/>
  <c r="U14" i="16"/>
  <c r="T59" i="16"/>
  <c r="K41" i="20"/>
  <c r="G41" i="20"/>
  <c r="F42" i="20"/>
  <c r="I42" i="20"/>
  <c r="H42" i="20" s="1"/>
  <c r="E42" i="20"/>
  <c r="B43" i="20"/>
  <c r="U62" i="19" l="1"/>
  <c r="U63" i="19"/>
  <c r="V14" i="19"/>
  <c r="U11" i="19"/>
  <c r="F43" i="20"/>
  <c r="E43" i="20"/>
  <c r="B44" i="20"/>
  <c r="I43" i="20"/>
  <c r="H43" i="20" s="1"/>
  <c r="G42" i="20"/>
  <c r="K42" i="20"/>
  <c r="V14" i="16"/>
  <c r="U11" i="16"/>
  <c r="U59" i="16"/>
  <c r="U58" i="16"/>
  <c r="W14" i="19" l="1"/>
  <c r="V11" i="19"/>
  <c r="V62" i="19"/>
  <c r="V63" i="19"/>
  <c r="F44" i="20"/>
  <c r="E44" i="20"/>
  <c r="B45" i="20"/>
  <c r="I44" i="20"/>
  <c r="H44" i="20" s="1"/>
  <c r="V58" i="16"/>
  <c r="V59" i="16"/>
  <c r="V11" i="16"/>
  <c r="W14" i="16"/>
  <c r="G43" i="20"/>
  <c r="K43" i="20"/>
  <c r="X14" i="19" l="1"/>
  <c r="W62" i="19"/>
  <c r="W63" i="19"/>
  <c r="W11" i="19"/>
  <c r="X14" i="16"/>
  <c r="W11" i="16"/>
  <c r="W59" i="16"/>
  <c r="W58" i="16"/>
  <c r="E45" i="20"/>
  <c r="I45" i="20"/>
  <c r="H45" i="20" s="1"/>
  <c r="F45" i="20"/>
  <c r="B46" i="20"/>
  <c r="G44" i="20"/>
  <c r="K44" i="20"/>
  <c r="X63" i="19" l="1"/>
  <c r="Y14" i="19"/>
  <c r="X11" i="19"/>
  <c r="X62" i="19"/>
  <c r="I46" i="20"/>
  <c r="H46" i="20" s="1"/>
  <c r="F46" i="20"/>
  <c r="B47" i="20"/>
  <c r="E46" i="20"/>
  <c r="G45" i="20"/>
  <c r="K45" i="20"/>
  <c r="X58" i="16"/>
  <c r="X59" i="16"/>
  <c r="Y14" i="16"/>
  <c r="X11" i="16"/>
  <c r="Y62" i="19" l="1"/>
  <c r="Y11" i="19"/>
  <c r="Y63" i="19"/>
  <c r="Z14" i="19"/>
  <c r="I47" i="20"/>
  <c r="H47" i="20" s="1"/>
  <c r="E47" i="20"/>
  <c r="B48" i="20"/>
  <c r="F47" i="20"/>
  <c r="Y58" i="16"/>
  <c r="Z14" i="16"/>
  <c r="Y11" i="16"/>
  <c r="Y59" i="16"/>
  <c r="G46" i="20"/>
  <c r="K46" i="20"/>
  <c r="AA14" i="19" l="1"/>
  <c r="Z62" i="19"/>
  <c r="Z11" i="19"/>
  <c r="Z63" i="19"/>
  <c r="E48" i="20"/>
  <c r="B49" i="20"/>
  <c r="F48" i="20"/>
  <c r="I48" i="20"/>
  <c r="H48" i="20" s="1"/>
  <c r="K47" i="20"/>
  <c r="G47" i="20"/>
  <c r="Z59" i="16"/>
  <c r="AA14" i="16"/>
  <c r="Z58" i="16"/>
  <c r="Z11" i="16"/>
  <c r="AA62" i="19" l="1"/>
  <c r="AA63" i="19"/>
  <c r="AA11" i="19"/>
  <c r="AB14" i="19"/>
  <c r="AA11" i="16"/>
  <c r="AA58" i="16"/>
  <c r="AB14" i="16"/>
  <c r="AA59" i="16"/>
  <c r="G48" i="20"/>
  <c r="K48" i="20"/>
  <c r="I49" i="20"/>
  <c r="H49" i="20" s="1"/>
  <c r="F49" i="20"/>
  <c r="B50" i="20"/>
  <c r="E49" i="20"/>
  <c r="AB11" i="19" l="1"/>
  <c r="AB62" i="19"/>
  <c r="AB63" i="19"/>
  <c r="AC14" i="19"/>
  <c r="K49" i="20"/>
  <c r="G49" i="20"/>
  <c r="B51" i="20"/>
  <c r="E50" i="20"/>
  <c r="F50" i="20"/>
  <c r="I50" i="20"/>
  <c r="H50" i="20" s="1"/>
  <c r="AB58" i="16"/>
  <c r="AB59" i="16"/>
  <c r="AB11" i="16"/>
  <c r="AC14" i="16"/>
  <c r="AC38" i="19" l="1"/>
  <c r="AC49" i="19"/>
  <c r="AC40" i="19"/>
  <c r="AC31" i="19"/>
  <c r="AC59" i="19"/>
  <c r="AC41" i="19"/>
  <c r="AC43" i="19"/>
  <c r="AC29" i="19"/>
  <c r="AC36" i="19"/>
  <c r="AC32" i="19"/>
  <c r="AC21" i="19"/>
  <c r="AC23" i="19"/>
  <c r="AC61" i="19"/>
  <c r="AC34" i="19"/>
  <c r="AC37" i="19"/>
  <c r="AC50" i="19"/>
  <c r="AC62" i="19"/>
  <c r="AC30" i="19"/>
  <c r="AC11" i="19"/>
  <c r="AC19" i="19"/>
  <c r="AC46" i="19"/>
  <c r="AC56" i="19"/>
  <c r="AC48" i="19"/>
  <c r="AC20" i="19"/>
  <c r="AC39" i="19"/>
  <c r="AC33" i="19"/>
  <c r="AC60" i="19"/>
  <c r="AC55" i="19"/>
  <c r="AC27" i="19"/>
  <c r="AC28" i="19"/>
  <c r="AC51" i="19"/>
  <c r="AC47" i="19"/>
  <c r="AC58" i="19"/>
  <c r="AC24" i="19"/>
  <c r="AC57" i="19"/>
  <c r="AC44" i="19"/>
  <c r="AC42" i="19"/>
  <c r="AD14" i="19"/>
  <c r="AC45" i="19"/>
  <c r="AC26" i="19"/>
  <c r="AC22" i="19"/>
  <c r="AC53" i="19"/>
  <c r="AC54" i="19"/>
  <c r="AC63" i="19"/>
  <c r="AC17" i="19"/>
  <c r="AC10" i="19" s="1"/>
  <c r="AC52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AD60" i="19" l="1"/>
  <c r="AD31" i="19"/>
  <c r="AD42" i="19"/>
  <c r="AD62" i="19"/>
  <c r="AD57" i="19"/>
  <c r="AD20" i="19"/>
  <c r="AD47" i="19"/>
  <c r="AD45" i="19"/>
  <c r="AD63" i="19"/>
  <c r="AD33" i="19"/>
  <c r="AD48" i="19"/>
  <c r="AD59" i="19"/>
  <c r="AD41" i="19"/>
  <c r="AD19" i="19"/>
  <c r="AD61" i="19"/>
  <c r="AD29" i="19"/>
  <c r="AD22" i="19"/>
  <c r="AD37" i="19"/>
  <c r="AD46" i="19"/>
  <c r="AD54" i="19"/>
  <c r="AD50" i="19"/>
  <c r="AD24" i="19"/>
  <c r="AD56" i="19"/>
  <c r="AD32" i="19"/>
  <c r="AD21" i="19"/>
  <c r="AD39" i="19"/>
  <c r="AD53" i="19"/>
  <c r="AD23" i="19"/>
  <c r="AD27" i="19"/>
  <c r="AD17" i="19"/>
  <c r="AD10" i="19" s="1"/>
  <c r="D11" i="19" s="1"/>
  <c r="AD58" i="19"/>
  <c r="AD49" i="19"/>
  <c r="AD40" i="19"/>
  <c r="AD38" i="19"/>
  <c r="AD30" i="19"/>
  <c r="AD26" i="19"/>
  <c r="AD28" i="19"/>
  <c r="AD34" i="19"/>
  <c r="AD51" i="19"/>
  <c r="AD36" i="19"/>
  <c r="AD44" i="19"/>
  <c r="AD43" i="19"/>
  <c r="AD11" i="19"/>
  <c r="AD52" i="19"/>
  <c r="AD55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T12" i="19" l="1"/>
  <c r="D13" i="19"/>
  <c r="R12" i="19" s="1"/>
  <c r="F13" i="19"/>
  <c r="Z12" i="19"/>
  <c r="G12" i="19" l="1"/>
  <c r="N12" i="19"/>
  <c r="V12" i="19"/>
  <c r="AC12" i="19"/>
  <c r="Q12" i="19"/>
  <c r="O12" i="19"/>
  <c r="J12" i="19"/>
  <c r="AB12" i="19"/>
  <c r="W12" i="19"/>
  <c r="Y12" i="19"/>
  <c r="I12" i="19"/>
  <c r="AD12" i="19"/>
  <c r="L12" i="19"/>
  <c r="M12" i="19"/>
  <c r="H12" i="19"/>
  <c r="S12" i="19"/>
  <c r="K12" i="19"/>
  <c r="U12" i="19"/>
  <c r="AA12" i="19"/>
  <c r="X12" i="19"/>
  <c r="P12" i="19"/>
  <c r="F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<sst xmlns="http://schemas.openxmlformats.org/spreadsheetml/2006/main" count="183" uniqueCount="111">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</sst>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91440</xdr:rowOff>
        </xdr:from>
        <xdr:to>
          <xdr:col>6</xdr:col>
          <xdr:colOff>1043940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91440</xdr:rowOff>
        </xdr:from>
        <xdr:to>
          <xdr:col>0</xdr:col>
          <xdr:colOff>2301240</xdr:colOff>
          <xdr:row>7</xdr:row>
          <xdr:rowOff>22860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91440</xdr:rowOff>
        </xdr:from>
        <xdr:to>
          <xdr:col>2</xdr:col>
          <xdr:colOff>342900</xdr:colOff>
          <xdr:row>7</xdr:row>
          <xdr:rowOff>22860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91440</xdr:rowOff>
        </xdr:from>
        <xdr:to>
          <xdr:col>0</xdr:col>
          <xdr:colOff>1981200</xdr:colOff>
          <xdr:row>7</xdr:row>
          <xdr:rowOff>22860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91440</xdr:rowOff>
        </xdr:from>
        <xdr:to>
          <xdr:col>2</xdr:col>
          <xdr:colOff>243840</xdr:colOff>
          <xdr:row>7</xdr:row>
          <xdr:rowOff>22860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546875" defaultRowHeight="13.2" x14ac:dyDescent="0.25"/>
  <cols>
    <col min="1" max="1" width="7.77734375" customWidth="1"/>
    <col min="2" max="2" width="10.44140625" customWidth="1"/>
    <col min="3" max="3" width="9.44140625" customWidth="1"/>
    <col min="4" max="5" width="10.6640625" customWidth="1"/>
    <col min="6" max="6" width="8.77734375" customWidth="1"/>
    <col min="7" max="7" width="13.6640625" style="2" customWidth="1"/>
    <col min="8" max="8" width="59.109375" customWidth="1"/>
    <col min="9" max="9" width="10.6640625" customWidth="1"/>
    <col min="10" max="256" width="8.7773437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 x14ac:dyDescent="0.25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19</v>
      </c>
      <c r="F4" s="4"/>
      <c r="G4" s="49"/>
      <c r="H4" s="6"/>
    </row>
    <row r="5" spans="1:10" x14ac:dyDescent="0.25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50"/>
      <c r="H5" s="7"/>
    </row>
    <row r="6" spans="1:10" x14ac:dyDescent="0.25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 x14ac:dyDescent="0.25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 x14ac:dyDescent="0.25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 x14ac:dyDescent="0.25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 x14ac:dyDescent="0.25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 x14ac:dyDescent="0.25">
      <c r="A11" s="38" t="s">
        <v>31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 x14ac:dyDescent="0.25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4">
        <v>1</v>
      </c>
    </row>
    <row r="17" spans="1:9" x14ac:dyDescent="0.25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9">
        <v>1</v>
      </c>
    </row>
    <row r="18" spans="1:9" x14ac:dyDescent="0.25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 x14ac:dyDescent="0.25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 x14ac:dyDescent="0.25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 x14ac:dyDescent="0.25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 x14ac:dyDescent="0.25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 x14ac:dyDescent="0.25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 x14ac:dyDescent="0.2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 x14ac:dyDescent="0.2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 x14ac:dyDescent="0.2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 x14ac:dyDescent="0.2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 x14ac:dyDescent="0.2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 x14ac:dyDescent="0.2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 x14ac:dyDescent="0.2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 x14ac:dyDescent="0.25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2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G13" sqref="G13"/>
    </sheetView>
  </sheetViews>
  <sheetFormatPr defaultColWidth="9.109375" defaultRowHeight="13.2" x14ac:dyDescent="0.25"/>
  <cols>
    <col min="1" max="1" width="9.109375" style="34"/>
    <col min="2" max="2" width="39.33203125" style="32" customWidth="1"/>
    <col min="3" max="3" width="10.77734375" style="34" customWidth="1"/>
    <col min="4" max="6" width="9.109375" style="34"/>
    <col min="7" max="7" width="39.44140625" style="32" customWidth="1"/>
    <col min="8" max="16384" width="9.109375" style="35"/>
  </cols>
  <sheetData>
    <row r="1" spans="1:7" ht="17.399999999999999" x14ac:dyDescent="0.25">
      <c r="A1" s="54" t="s">
        <v>5</v>
      </c>
      <c r="C1" s="33" t="s">
        <v>78</v>
      </c>
    </row>
    <row r="2" spans="1:7" x14ac:dyDescent="0.25">
      <c r="D2" s="78"/>
    </row>
    <row r="4" spans="1:7" ht="13.8" thickBot="1" x14ac:dyDescent="0.3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 x14ac:dyDescent="0.25">
      <c r="A5" s="34">
        <v>1</v>
      </c>
      <c r="B5" s="32" t="s">
        <v>87</v>
      </c>
      <c r="C5" s="34" t="s">
        <v>79</v>
      </c>
      <c r="D5" s="34">
        <v>3</v>
      </c>
      <c r="E5" s="34">
        <v>1</v>
      </c>
    </row>
    <row r="6" spans="1:7" ht="39.6" x14ac:dyDescent="0.25">
      <c r="A6" s="34">
        <v>2</v>
      </c>
      <c r="B6" s="32" t="s">
        <v>88</v>
      </c>
      <c r="C6" s="34" t="s">
        <v>82</v>
      </c>
      <c r="D6" s="34">
        <v>5</v>
      </c>
      <c r="E6" s="34">
        <v>1</v>
      </c>
      <c r="G6" s="105" t="s">
        <v>89</v>
      </c>
    </row>
    <row r="7" spans="1:7" x14ac:dyDescent="0.25">
      <c r="A7" s="34">
        <v>3</v>
      </c>
      <c r="B7" s="32" t="s">
        <v>90</v>
      </c>
      <c r="C7" s="34" t="s">
        <v>19</v>
      </c>
      <c r="D7" s="34">
        <v>3</v>
      </c>
      <c r="E7" s="34">
        <v>2</v>
      </c>
      <c r="G7" s="105" t="s">
        <v>110</v>
      </c>
    </row>
    <row r="8" spans="1:7" x14ac:dyDescent="0.25">
      <c r="A8" s="34">
        <v>4</v>
      </c>
      <c r="B8" s="32" t="s">
        <v>91</v>
      </c>
      <c r="C8" s="34" t="s">
        <v>19</v>
      </c>
      <c r="D8" s="34">
        <v>8</v>
      </c>
      <c r="E8" s="34">
        <v>3</v>
      </c>
    </row>
    <row r="9" spans="1:7" x14ac:dyDescent="0.25">
      <c r="A9" s="34">
        <v>5</v>
      </c>
      <c r="B9" s="32" t="s">
        <v>92</v>
      </c>
      <c r="C9" s="34" t="s">
        <v>19</v>
      </c>
      <c r="D9" s="34">
        <v>13</v>
      </c>
    </row>
    <row r="10" spans="1:7" ht="26.25" customHeight="1" x14ac:dyDescent="0.25">
      <c r="A10" s="34">
        <v>6</v>
      </c>
      <c r="B10" s="32" t="s">
        <v>93</v>
      </c>
      <c r="C10" s="34" t="s">
        <v>94</v>
      </c>
      <c r="D10" s="34">
        <v>5</v>
      </c>
    </row>
    <row r="11" spans="1:7" ht="26.25" customHeight="1" x14ac:dyDescent="0.25"/>
    <row r="29" spans="2:2" x14ac:dyDescent="0.25">
      <c r="B29" s="35"/>
    </row>
    <row r="37" spans="7:10" x14ac:dyDescent="0.25">
      <c r="J37" s="76"/>
    </row>
    <row r="42" spans="7:10" x14ac:dyDescent="0.25">
      <c r="G42" s="77"/>
    </row>
    <row r="53" spans="1:6" x14ac:dyDescent="0.25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20" priority="1" stopIfTrue="1">
      <formula>$C4="Done"</formula>
    </cfRule>
    <cfRule type="expression" dxfId="19" priority="2" stopIfTrue="1">
      <formula>$C4="Ongoing"</formula>
    </cfRule>
    <cfRule type="expression" dxfId="18" priority="3" stopIfTrue="1">
      <formula>$C4="Removed"</formula>
    </cfRule>
  </conditionalFormatting>
  <conditionalFormatting sqref="G53">
    <cfRule type="expression" dxfId="17" priority="4" stopIfTrue="1">
      <formula>$C43="Done"</formula>
    </cfRule>
    <cfRule type="expression" dxfId="16" priority="5" stopIfTrue="1">
      <formula>$C43="Ongoing"</formula>
    </cfRule>
    <cfRule type="expression" dxfId="15" priority="6" stopIfTrue="1">
      <formula>$C43="Removed"</formula>
    </cfRule>
  </conditionalFormatting>
  <conditionalFormatting sqref="G42:G43">
    <cfRule type="expression" dxfId="14" priority="7" stopIfTrue="1">
      <formula>#REF!="Done"</formula>
    </cfRule>
    <cfRule type="expression" dxfId="13" priority="8" stopIfTrue="1">
      <formula>#REF!="Ongoing"</formula>
    </cfRule>
    <cfRule type="expression" dxfId="12" priority="9" stopIfTrue="1">
      <formula>#REF!="Removed"</formula>
    </cfRule>
  </conditionalFormatting>
  <conditionalFormatting sqref="G22">
    <cfRule type="expression" dxfId="11" priority="10" stopIfTrue="1">
      <formula>#REF!="Done"</formula>
    </cfRule>
    <cfRule type="expression" dxfId="10" priority="11" stopIfTrue="1">
      <formula>#REF!="Ongoing"</formula>
    </cfRule>
    <cfRule type="expression" dxfId="9" priority="12" stopIfTrue="1">
      <formula>#REF!="Removed"</formula>
    </cfRule>
  </conditionalFormatting>
  <dataValidations count="1">
    <dataValidation type="list" allowBlank="1" showInputMessage="1" sqref="C54:C163 C4 C6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91440</xdr:rowOff>
                  </from>
                  <to>
                    <xdr:col>6</xdr:col>
                    <xdr:colOff>1043940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546875" defaultRowHeight="13.2" x14ac:dyDescent="0.25"/>
  <cols>
    <col min="1" max="1" width="11.77734375" customWidth="1"/>
    <col min="2" max="4" width="8.77734375" customWidth="1"/>
    <col min="5" max="5" width="14.44140625" customWidth="1"/>
    <col min="6" max="6" width="15.6640625" hidden="1" customWidth="1"/>
    <col min="7" max="8" width="5.44140625" hidden="1" customWidth="1"/>
    <col min="9" max="9" width="7.33203125" hidden="1" customWidth="1"/>
    <col min="10" max="10" width="4.33203125" hidden="1" customWidth="1"/>
    <col min="11" max="13" width="6.77734375" hidden="1" customWidth="1"/>
    <col min="14" max="16" width="9.109375" hidden="1" customWidth="1"/>
    <col min="17" max="17" width="10.44140625" hidden="1" customWidth="1"/>
    <col min="18" max="256" width="8.77734375" customWidth="1"/>
  </cols>
  <sheetData>
    <row r="1" spans="1:26" ht="17.399999999999999" x14ac:dyDescent="0.25">
      <c r="A1" s="54" t="s">
        <v>33</v>
      </c>
    </row>
    <row r="3" spans="1:26" x14ac:dyDescent="0.25">
      <c r="A3" t="s">
        <v>37</v>
      </c>
      <c r="D3">
        <v>137</v>
      </c>
      <c r="F3" t="s">
        <v>39</v>
      </c>
      <c r="G3" s="55">
        <f>IF(COUNT(B28:B39)=0,1,COUNT(B28:B39))</f>
        <v>5</v>
      </c>
    </row>
    <row r="4" spans="1:26" x14ac:dyDescent="0.25">
      <c r="A4" t="s">
        <v>40</v>
      </c>
      <c r="D4">
        <v>3</v>
      </c>
      <c r="E4" t="s">
        <v>41</v>
      </c>
      <c r="F4" t="s">
        <v>58</v>
      </c>
      <c r="G4" s="55">
        <f>IF(COUNT(D28:D51)=0,1,COUNT(D28:D51)+1)</f>
        <v>3</v>
      </c>
    </row>
    <row r="5" spans="1:26" x14ac:dyDescent="0.25">
      <c r="F5" t="s">
        <v>42</v>
      </c>
      <c r="G5" s="55">
        <f>IF(G4&gt;D4,G4-D4,0)</f>
        <v>0</v>
      </c>
      <c r="Z5" s="38" t="s">
        <v>95</v>
      </c>
    </row>
    <row r="6" spans="1:26" x14ac:dyDescent="0.25">
      <c r="A6" s="1" t="s">
        <v>72</v>
      </c>
      <c r="F6" t="s">
        <v>43</v>
      </c>
      <c r="G6" s="55">
        <f>TrendSprintCount-TrendOffset</f>
        <v>3</v>
      </c>
      <c r="Z6" s="38" t="s">
        <v>96</v>
      </c>
    </row>
    <row r="7" spans="1:26" x14ac:dyDescent="0.25">
      <c r="A7" t="s">
        <v>46</v>
      </c>
      <c r="D7">
        <v>30</v>
      </c>
      <c r="Z7" s="38" t="s">
        <v>99</v>
      </c>
    </row>
    <row r="8" spans="1:26" x14ac:dyDescent="0.25">
      <c r="A8" s="102">
        <f>D$4</f>
        <v>3</v>
      </c>
      <c r="B8" s="102"/>
      <c r="D8" s="58">
        <f ca="1">IF(D28="","",AVERAGE(OFFSET(D27,TrendOffset,0,SprintsInTrend,1)))</f>
        <v>25</v>
      </c>
      <c r="Z8" s="38" t="s">
        <v>100</v>
      </c>
    </row>
    <row r="9" spans="1:26" x14ac:dyDescent="0.25">
      <c r="A9" t="s">
        <v>59</v>
      </c>
      <c r="D9" s="58">
        <f ca="1">IF(D28="","",AVERAGE(OFFSET(D27,1,0,SprintCount,1)))</f>
        <v>25</v>
      </c>
      <c r="F9" t="s">
        <v>51</v>
      </c>
      <c r="G9" s="55">
        <f ca="1">IF(M28="",1,COUNT(M28:M110))</f>
        <v>7</v>
      </c>
      <c r="Z9" s="38" t="s">
        <v>101</v>
      </c>
    </row>
    <row r="10" spans="1:26" x14ac:dyDescent="0.25">
      <c r="A10" t="s">
        <v>48</v>
      </c>
      <c r="D10" s="58">
        <f ca="1">IF(D28="","",AVERAGE(LastEight))</f>
        <v>25</v>
      </c>
      <c r="Z10" s="38" t="s">
        <v>97</v>
      </c>
    </row>
    <row r="11" spans="1:26" x14ac:dyDescent="0.25">
      <c r="A11" t="s">
        <v>49</v>
      </c>
      <c r="D11" s="58">
        <f ca="1">IF(D28="","",IF(TrendSprintCount&lt;4,D10,AVERAGE(SMALL(LastEight,1),SMALL(LastEight,2),SMALL(LastEight,3))))</f>
        <v>25</v>
      </c>
      <c r="Z11" s="38" t="s">
        <v>98</v>
      </c>
    </row>
    <row r="12" spans="1:26" x14ac:dyDescent="0.25">
      <c r="A12" t="s">
        <v>24</v>
      </c>
      <c r="D12" s="58">
        <f ca="1">IF(M29="","",M28-M29)</f>
        <v>25</v>
      </c>
      <c r="Z12" s="38" t="s">
        <v>102</v>
      </c>
    </row>
    <row r="13" spans="1:26" x14ac:dyDescent="0.25">
      <c r="F13" s="56" t="s">
        <v>52</v>
      </c>
      <c r="Z13" s="38" t="s">
        <v>103</v>
      </c>
    </row>
    <row r="14" spans="1:26" x14ac:dyDescent="0.25">
      <c r="A14" s="1" t="s">
        <v>53</v>
      </c>
    </row>
    <row r="15" spans="1:26" x14ac:dyDescent="0.25">
      <c r="A15" t="s">
        <v>54</v>
      </c>
      <c r="D15" s="59">
        <f>IF(D7="",0,ROUNDUP(D3/D7*0.6,0))</f>
        <v>3</v>
      </c>
    </row>
    <row r="16" spans="1:26" x14ac:dyDescent="0.25">
      <c r="A16" t="s">
        <v>56</v>
      </c>
      <c r="D16" s="59">
        <f>IF(D7="",0,ROUNDUP(D3/D7,0))</f>
        <v>5</v>
      </c>
    </row>
    <row r="17" spans="1:17" x14ac:dyDescent="0.25">
      <c r="A17" t="s">
        <v>55</v>
      </c>
      <c r="D17" s="59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5">
      <c r="A18" s="102">
        <f>D$4</f>
        <v>3</v>
      </c>
      <c r="B18" s="102"/>
      <c r="D18" s="59">
        <f ca="1">IF(D8="","",IF(LastRealized="",ROUNDUP(LastPlanned/D8,0)+SprintCount-1,ROUNDUP((LastPlanned-LastRealized)/D8+SprintCount,0)))</f>
        <v>6</v>
      </c>
    </row>
    <row r="19" spans="1:17" x14ac:dyDescent="0.25">
      <c r="A19" t="s">
        <v>47</v>
      </c>
      <c r="D19" s="59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5">
      <c r="A20" t="s">
        <v>48</v>
      </c>
      <c r="D20" s="59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5">
      <c r="A21" t="s">
        <v>49</v>
      </c>
      <c r="D21" s="59">
        <f ca="1">IF(D11="","",IF(LastRealized="",ROUNDUP(LastPlanned/D11+SprintCount-1,0),ROUNDUP((LastPlanned-LastRealized)/D11,0)+SprintCount))</f>
        <v>6</v>
      </c>
    </row>
    <row r="22" spans="1:17" x14ac:dyDescent="0.25">
      <c r="A22" t="s">
        <v>24</v>
      </c>
      <c r="D22" s="59">
        <f ca="1">IF(COUNT(M28:M51)-1&gt;0,COUNT(M28:M51)-1,"")</f>
        <v>6</v>
      </c>
    </row>
    <row r="23" spans="1:17" x14ac:dyDescent="0.25">
      <c r="A23" t="s">
        <v>61</v>
      </c>
      <c r="D23" s="59">
        <f ca="1">IF(D9="","",IF(LastRealized="",ROUNDUP(LastPlanned/(D9+G17)+SprintCount-1,0),ROUNDUP((LastPlanned-LastRealized)/(D9+G17)+SprintCount,0)))</f>
        <v>6</v>
      </c>
    </row>
    <row r="24" spans="1:17" x14ac:dyDescent="0.25">
      <c r="A24" t="s">
        <v>62</v>
      </c>
      <c r="D24" s="59">
        <f ca="1">IF(D9="","",IF(LastRealized="",ROUNDUP(LastPlanned/(D9-G17)+SprintCount-1,0),ROUNDUP((LastPlanned-LastRealized)/(D9-G17)+SprintCount,0)))</f>
        <v>6</v>
      </c>
    </row>
    <row r="26" spans="1:17" ht="12.75" customHeight="1" x14ac:dyDescent="0.25">
      <c r="F26" s="104" t="s">
        <v>24</v>
      </c>
      <c r="G26" s="104"/>
      <c r="H26" s="104"/>
      <c r="I26" s="104"/>
      <c r="J26" s="104"/>
      <c r="K26" s="104"/>
      <c r="L26" s="104"/>
      <c r="M26" s="104"/>
      <c r="N26" s="104"/>
      <c r="O26" s="104" t="s">
        <v>69</v>
      </c>
      <c r="P26" s="104"/>
      <c r="Q26" s="104"/>
    </row>
    <row r="27" spans="1:17" s="3" customFormat="1" ht="27" thickBot="1" x14ac:dyDescent="0.3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3" t="s">
        <v>38</v>
      </c>
      <c r="H27" s="103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 x14ac:dyDescent="0.25">
      <c r="A28" s="57">
        <v>1</v>
      </c>
      <c r="B28" s="2">
        <f>D3</f>
        <v>137</v>
      </c>
      <c r="C28" s="2">
        <v>23</v>
      </c>
      <c r="D28" s="2">
        <v>23</v>
      </c>
      <c r="E28" s="57">
        <f>B28</f>
        <v>137</v>
      </c>
      <c r="F28" s="55">
        <f>B28</f>
        <v>137</v>
      </c>
      <c r="G28" s="55">
        <f t="shared" ref="G28:G51" si="0">F28</f>
        <v>137</v>
      </c>
      <c r="H28" s="55">
        <f t="shared" ref="H28:H33" si="1">I28</f>
        <v>0</v>
      </c>
      <c r="I28" s="55">
        <v>0</v>
      </c>
      <c r="K28">
        <f t="shared" ref="K28:K33" si="2">IF(F28&lt;I28,I28,F28)</f>
        <v>137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5">
        <f ca="1">L28</f>
        <v>137.66666666666669</v>
      </c>
      <c r="N28" s="55">
        <f t="shared" ref="N28:N51" ca="1" si="4">OFFSET($I$27,TrendSprintCount,0,1,1)</f>
        <v>0</v>
      </c>
      <c r="O28" s="66">
        <f t="shared" ref="O28:O51" ca="1" si="5">D$9</f>
        <v>25</v>
      </c>
      <c r="P28" s="66">
        <f t="shared" ref="P28:P51" ca="1" si="6">D$10</f>
        <v>25</v>
      </c>
      <c r="Q28" s="66">
        <f t="shared" ref="Q28:Q51" ca="1" si="7">D$11</f>
        <v>25</v>
      </c>
    </row>
    <row r="29" spans="1:17" x14ac:dyDescent="0.25">
      <c r="A29" s="57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7">
        <f>IF(B29="","",IF(D28="",E28,B29+SUM(D$28:D28)))</f>
        <v>137</v>
      </c>
      <c r="F29" s="55">
        <f t="shared" ref="F29:F34" si="9">IF(B29="",IF(B28="","",IF(D28="","",I28)),IF(AND(D28="",C28=""),"",IF(AND(D28="",C28&lt;&gt;""),IF(I28&gt;F28,F28,I28),F28-D28)))</f>
        <v>114</v>
      </c>
      <c r="G29" s="55">
        <f t="shared" si="0"/>
        <v>114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5">
        <f t="shared" ca="1" si="3"/>
        <v>112.66666666666669</v>
      </c>
      <c r="M29" s="55">
        <f ca="1">IF(L29=L28,"",L29)</f>
        <v>112.66666666666669</v>
      </c>
      <c r="N29" s="55">
        <f t="shared" ca="1" si="4"/>
        <v>0</v>
      </c>
      <c r="O29" s="66">
        <f t="shared" ca="1" si="5"/>
        <v>25</v>
      </c>
      <c r="P29" s="66">
        <f t="shared" ca="1" si="6"/>
        <v>25</v>
      </c>
      <c r="Q29" s="66">
        <f t="shared" ca="1" si="7"/>
        <v>25</v>
      </c>
    </row>
    <row r="30" spans="1:17" x14ac:dyDescent="0.25">
      <c r="A30" s="57">
        <v>3</v>
      </c>
      <c r="B30" s="2">
        <f t="shared" si="8"/>
        <v>87</v>
      </c>
      <c r="C30" s="2">
        <v>31</v>
      </c>
      <c r="D30" s="2"/>
      <c r="E30" s="57">
        <f>IF(B30="","",IF(D29="",E29,B30+SUM(D$28:D29)))</f>
        <v>137</v>
      </c>
      <c r="F30" s="55">
        <f t="shared" si="9"/>
        <v>87</v>
      </c>
      <c r="G30" s="55">
        <f t="shared" si="0"/>
        <v>87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5">
        <f t="shared" ca="1" si="3"/>
        <v>87.666666666666686</v>
      </c>
      <c r="M30" s="55">
        <f t="shared" ref="M30:M51" ca="1" si="10">IF(L30=L29,"",L30)</f>
        <v>87.666666666666686</v>
      </c>
      <c r="N30" s="55">
        <f t="shared" ca="1" si="4"/>
        <v>0</v>
      </c>
      <c r="O30" s="66">
        <f t="shared" ca="1" si="5"/>
        <v>25</v>
      </c>
      <c r="P30" s="66">
        <f t="shared" ca="1" si="6"/>
        <v>25</v>
      </c>
      <c r="Q30" s="66">
        <f t="shared" ca="1" si="7"/>
        <v>25</v>
      </c>
    </row>
    <row r="31" spans="1:17" x14ac:dyDescent="0.25">
      <c r="A31" s="57">
        <v>4</v>
      </c>
      <c r="B31" s="2">
        <f t="shared" si="8"/>
        <v>56</v>
      </c>
      <c r="C31" s="2">
        <v>28</v>
      </c>
      <c r="D31" s="2"/>
      <c r="E31" s="57">
        <f>IF(B31="","",IF(D30="",E30,B31+SUM(D$28:D30)))</f>
        <v>137</v>
      </c>
      <c r="F31" s="55">
        <f t="shared" si="9"/>
        <v>0</v>
      </c>
      <c r="G31" s="55">
        <f t="shared" si="0"/>
        <v>0</v>
      </c>
      <c r="H31" s="55">
        <f t="shared" si="1"/>
        <v>56</v>
      </c>
      <c r="I31" s="55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5">
        <f t="shared" ca="1" si="3"/>
        <v>62.666666666666686</v>
      </c>
      <c r="M31" s="55">
        <f t="shared" ca="1" si="10"/>
        <v>62.666666666666686</v>
      </c>
      <c r="N31" s="55">
        <f t="shared" ca="1" si="4"/>
        <v>0</v>
      </c>
      <c r="O31" s="66">
        <f t="shared" ca="1" si="5"/>
        <v>25</v>
      </c>
      <c r="P31" s="66">
        <f t="shared" ca="1" si="6"/>
        <v>25</v>
      </c>
      <c r="Q31" s="66">
        <f t="shared" ca="1" si="7"/>
        <v>25</v>
      </c>
    </row>
    <row r="32" spans="1:17" x14ac:dyDescent="0.25">
      <c r="A32" s="57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7">
        <f>IF(B32="","",IF(D31="",E31,B32+SUM(D$28:D31)))</f>
        <v>137</v>
      </c>
      <c r="F32" s="55">
        <f t="shared" si="9"/>
        <v>0</v>
      </c>
      <c r="G32" s="55">
        <f t="shared" si="0"/>
        <v>0</v>
      </c>
      <c r="H32" s="55">
        <f t="shared" si="1"/>
        <v>28</v>
      </c>
      <c r="I32" s="55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5">
        <f t="shared" ca="1" si="3"/>
        <v>37.666666666666686</v>
      </c>
      <c r="M32" s="55">
        <f t="shared" ca="1" si="10"/>
        <v>37.666666666666686</v>
      </c>
      <c r="N32" s="55">
        <f t="shared" ca="1" si="4"/>
        <v>0</v>
      </c>
      <c r="O32" s="66">
        <f t="shared" ca="1" si="5"/>
        <v>25</v>
      </c>
      <c r="P32" s="66">
        <f t="shared" ca="1" si="6"/>
        <v>25</v>
      </c>
      <c r="Q32" s="66">
        <f t="shared" ca="1" si="7"/>
        <v>25</v>
      </c>
    </row>
    <row r="33" spans="1:17" x14ac:dyDescent="0.25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12.666666666666686</v>
      </c>
      <c r="M33" s="55">
        <f t="shared" ca="1" si="10"/>
        <v>12.666666666666686</v>
      </c>
      <c r="N33" s="55">
        <f t="shared" ca="1" si="4"/>
        <v>0</v>
      </c>
      <c r="O33" s="66">
        <f t="shared" ca="1" si="5"/>
        <v>25</v>
      </c>
      <c r="P33" s="66">
        <f t="shared" ca="1" si="6"/>
        <v>25</v>
      </c>
      <c r="Q33" s="66">
        <f t="shared" ca="1" si="7"/>
        <v>25</v>
      </c>
    </row>
    <row r="34" spans="1:17" x14ac:dyDescent="0.25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>
        <f t="shared" ca="1" si="10"/>
        <v>0</v>
      </c>
      <c r="N34" s="55">
        <f t="shared" ca="1" si="4"/>
        <v>0</v>
      </c>
      <c r="O34" s="66">
        <f t="shared" ca="1" si="5"/>
        <v>25</v>
      </c>
      <c r="P34" s="66">
        <f t="shared" ca="1" si="6"/>
        <v>25</v>
      </c>
      <c r="Q34" s="66">
        <f t="shared" ca="1" si="7"/>
        <v>25</v>
      </c>
    </row>
    <row r="35" spans="1:17" x14ac:dyDescent="0.25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10"/>
        <v/>
      </c>
      <c r="N35" s="55">
        <f t="shared" ca="1" si="4"/>
        <v>0</v>
      </c>
      <c r="O35" s="66">
        <f t="shared" ca="1" si="5"/>
        <v>25</v>
      </c>
      <c r="P35" s="66">
        <f t="shared" ca="1" si="6"/>
        <v>25</v>
      </c>
      <c r="Q35" s="66">
        <f t="shared" ca="1" si="7"/>
        <v>25</v>
      </c>
    </row>
    <row r="36" spans="1:17" x14ac:dyDescent="0.25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10"/>
        <v/>
      </c>
      <c r="N36" s="55">
        <f t="shared" ca="1" si="4"/>
        <v>0</v>
      </c>
      <c r="O36" s="66">
        <f t="shared" ca="1" si="5"/>
        <v>25</v>
      </c>
      <c r="P36" s="66">
        <f t="shared" ca="1" si="6"/>
        <v>25</v>
      </c>
      <c r="Q36" s="66">
        <f t="shared" ca="1" si="7"/>
        <v>25</v>
      </c>
    </row>
    <row r="37" spans="1:17" x14ac:dyDescent="0.25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10"/>
        <v/>
      </c>
      <c r="N37" s="55">
        <f t="shared" ca="1" si="4"/>
        <v>0</v>
      </c>
      <c r="O37" s="66">
        <f t="shared" ca="1" si="5"/>
        <v>25</v>
      </c>
      <c r="P37" s="66">
        <f t="shared" ca="1" si="6"/>
        <v>25</v>
      </c>
      <c r="Q37" s="66">
        <f t="shared" ca="1" si="7"/>
        <v>25</v>
      </c>
    </row>
    <row r="38" spans="1:17" x14ac:dyDescent="0.25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10"/>
        <v/>
      </c>
      <c r="N38" s="55">
        <f t="shared" ca="1" si="4"/>
        <v>0</v>
      </c>
      <c r="O38" s="66">
        <f t="shared" ca="1" si="5"/>
        <v>25</v>
      </c>
      <c r="P38" s="66">
        <f t="shared" ca="1" si="6"/>
        <v>25</v>
      </c>
      <c r="Q38" s="66">
        <f t="shared" ca="1" si="7"/>
        <v>25</v>
      </c>
    </row>
    <row r="39" spans="1:17" x14ac:dyDescent="0.25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10"/>
        <v/>
      </c>
      <c r="N39" s="55">
        <f t="shared" ca="1" si="4"/>
        <v>0</v>
      </c>
      <c r="O39" s="66">
        <f t="shared" ca="1" si="5"/>
        <v>25</v>
      </c>
      <c r="P39" s="66">
        <f t="shared" ca="1" si="6"/>
        <v>25</v>
      </c>
      <c r="Q39" s="66">
        <f t="shared" ca="1" si="7"/>
        <v>25</v>
      </c>
    </row>
    <row r="40" spans="1:17" x14ac:dyDescent="0.25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10"/>
        <v/>
      </c>
      <c r="N40" s="55">
        <f t="shared" ca="1" si="4"/>
        <v>0</v>
      </c>
      <c r="O40" s="66">
        <f t="shared" ca="1" si="5"/>
        <v>25</v>
      </c>
      <c r="P40" s="66">
        <f t="shared" ca="1" si="6"/>
        <v>25</v>
      </c>
      <c r="Q40" s="66">
        <f t="shared" ca="1" si="7"/>
        <v>25</v>
      </c>
    </row>
    <row r="41" spans="1:17" x14ac:dyDescent="0.25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10"/>
        <v/>
      </c>
      <c r="N41" s="55">
        <f t="shared" ca="1" si="4"/>
        <v>0</v>
      </c>
      <c r="O41" s="66">
        <f t="shared" ca="1" si="5"/>
        <v>25</v>
      </c>
      <c r="P41" s="66">
        <f t="shared" ca="1" si="6"/>
        <v>25</v>
      </c>
      <c r="Q41" s="66">
        <f t="shared" ca="1" si="7"/>
        <v>25</v>
      </c>
    </row>
    <row r="42" spans="1:17" x14ac:dyDescent="0.25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10"/>
        <v/>
      </c>
      <c r="N42" s="55">
        <f t="shared" ca="1" si="4"/>
        <v>0</v>
      </c>
      <c r="O42" s="66">
        <f t="shared" ca="1" si="5"/>
        <v>25</v>
      </c>
      <c r="P42" s="66">
        <f t="shared" ca="1" si="6"/>
        <v>25</v>
      </c>
      <c r="Q42" s="66">
        <f t="shared" ca="1" si="7"/>
        <v>25</v>
      </c>
    </row>
    <row r="43" spans="1:17" x14ac:dyDescent="0.25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10"/>
        <v/>
      </c>
      <c r="N43" s="55">
        <f t="shared" ca="1" si="4"/>
        <v>0</v>
      </c>
      <c r="O43" s="66">
        <f t="shared" ca="1" si="5"/>
        <v>25</v>
      </c>
      <c r="P43" s="66">
        <f t="shared" ca="1" si="6"/>
        <v>25</v>
      </c>
      <c r="Q43" s="66">
        <f t="shared" ca="1" si="7"/>
        <v>25</v>
      </c>
    </row>
    <row r="44" spans="1:17" x14ac:dyDescent="0.25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10"/>
        <v/>
      </c>
      <c r="N44" s="55">
        <f t="shared" ca="1" si="4"/>
        <v>0</v>
      </c>
      <c r="O44" s="66">
        <f t="shared" ca="1" si="5"/>
        <v>25</v>
      </c>
      <c r="P44" s="66">
        <f t="shared" ca="1" si="6"/>
        <v>25</v>
      </c>
      <c r="Q44" s="66">
        <f t="shared" ca="1" si="7"/>
        <v>25</v>
      </c>
    </row>
    <row r="45" spans="1:17" x14ac:dyDescent="0.25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10"/>
        <v/>
      </c>
      <c r="N45" s="55">
        <f t="shared" ca="1" si="4"/>
        <v>0</v>
      </c>
      <c r="O45" s="66">
        <f t="shared" ca="1" si="5"/>
        <v>25</v>
      </c>
      <c r="P45" s="66">
        <f t="shared" ca="1" si="6"/>
        <v>25</v>
      </c>
      <c r="Q45" s="66">
        <f t="shared" ca="1" si="7"/>
        <v>25</v>
      </c>
    </row>
    <row r="46" spans="1:17" x14ac:dyDescent="0.25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10"/>
        <v/>
      </c>
      <c r="N46" s="55">
        <f t="shared" ca="1" si="4"/>
        <v>0</v>
      </c>
      <c r="O46" s="66">
        <f t="shared" ca="1" si="5"/>
        <v>25</v>
      </c>
      <c r="P46" s="66">
        <f t="shared" ca="1" si="6"/>
        <v>25</v>
      </c>
      <c r="Q46" s="66">
        <f t="shared" ca="1" si="7"/>
        <v>25</v>
      </c>
    </row>
    <row r="47" spans="1:17" x14ac:dyDescent="0.25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10"/>
        <v/>
      </c>
      <c r="N47" s="55">
        <f t="shared" ca="1" si="4"/>
        <v>0</v>
      </c>
      <c r="O47" s="66">
        <f t="shared" ca="1" si="5"/>
        <v>25</v>
      </c>
      <c r="P47" s="66">
        <f t="shared" ca="1" si="6"/>
        <v>25</v>
      </c>
      <c r="Q47" s="66">
        <f t="shared" ca="1" si="7"/>
        <v>25</v>
      </c>
    </row>
    <row r="48" spans="1:17" x14ac:dyDescent="0.25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10"/>
        <v/>
      </c>
      <c r="N48" s="55">
        <f t="shared" ca="1" si="4"/>
        <v>0</v>
      </c>
      <c r="O48" s="66">
        <f t="shared" ca="1" si="5"/>
        <v>25</v>
      </c>
      <c r="P48" s="66">
        <f t="shared" ca="1" si="6"/>
        <v>25</v>
      </c>
      <c r="Q48" s="66">
        <f t="shared" ca="1" si="7"/>
        <v>25</v>
      </c>
    </row>
    <row r="49" spans="1:17" x14ac:dyDescent="0.25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10"/>
        <v/>
      </c>
      <c r="N49" s="55">
        <f t="shared" ca="1" si="4"/>
        <v>0</v>
      </c>
      <c r="O49" s="66">
        <f t="shared" ca="1" si="5"/>
        <v>25</v>
      </c>
      <c r="P49" s="66">
        <f t="shared" ca="1" si="6"/>
        <v>25</v>
      </c>
      <c r="Q49" s="66">
        <f t="shared" ca="1" si="7"/>
        <v>25</v>
      </c>
    </row>
    <row r="50" spans="1:17" x14ac:dyDescent="0.25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10"/>
        <v/>
      </c>
      <c r="N50" s="55">
        <f t="shared" ca="1" si="4"/>
        <v>0</v>
      </c>
      <c r="O50" s="66">
        <f t="shared" ca="1" si="5"/>
        <v>25</v>
      </c>
      <c r="P50" s="66">
        <f t="shared" ca="1" si="6"/>
        <v>25</v>
      </c>
      <c r="Q50" s="66">
        <f t="shared" ca="1" si="7"/>
        <v>25</v>
      </c>
    </row>
    <row r="51" spans="1:17" x14ac:dyDescent="0.25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10"/>
        <v/>
      </c>
      <c r="N51" s="55">
        <f t="shared" ca="1" si="4"/>
        <v>0</v>
      </c>
      <c r="O51" s="66">
        <f t="shared" ca="1" si="5"/>
        <v>25</v>
      </c>
      <c r="P51" s="66">
        <f t="shared" ca="1" si="6"/>
        <v>25</v>
      </c>
      <c r="Q51" s="6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09375" defaultRowHeight="13.2" x14ac:dyDescent="0.25"/>
  <cols>
    <col min="1" max="1" width="43.44140625" style="35" customWidth="1"/>
    <col min="2" max="2" width="8.44140625" style="34" customWidth="1"/>
    <col min="3" max="3" width="13.6640625" style="35" customWidth="1"/>
    <col min="4" max="4" width="10.77734375" style="35" customWidth="1"/>
    <col min="5" max="5" width="6.44140625" style="34" customWidth="1"/>
    <col min="6" max="30" width="4.44140625" style="34" customWidth="1"/>
    <col min="31" max="16384" width="9.109375" style="35"/>
  </cols>
  <sheetData>
    <row r="1" spans="1:30" ht="17.399999999999999" x14ac:dyDescent="0.25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x14ac:dyDescent="0.25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 x14ac:dyDescent="0.25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 x14ac:dyDescent="0.25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 x14ac:dyDescent="0.25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5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5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 x14ac:dyDescent="0.25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5">
      <c r="A19" s="32"/>
      <c r="C19"/>
      <c r="AC19" s="34" t="str">
        <f t="shared" si="4"/>
        <v/>
      </c>
      <c r="AD19" s="34" t="str">
        <f t="shared" si="4"/>
        <v/>
      </c>
    </row>
    <row r="20" spans="1:30" x14ac:dyDescent="0.25">
      <c r="A20" s="32"/>
      <c r="C20"/>
      <c r="AC20" s="34" t="str">
        <f t="shared" si="4"/>
        <v/>
      </c>
      <c r="AD20" s="34" t="str">
        <f t="shared" si="4"/>
        <v/>
      </c>
    </row>
    <row r="21" spans="1:30" x14ac:dyDescent="0.25">
      <c r="A21" s="32"/>
      <c r="C21"/>
      <c r="AC21" s="34" t="str">
        <f t="shared" si="4"/>
        <v/>
      </c>
      <c r="AD21" s="34" t="str">
        <f t="shared" si="4"/>
        <v/>
      </c>
    </row>
    <row r="22" spans="1:30" x14ac:dyDescent="0.25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 x14ac:dyDescent="0.25">
      <c r="A23" s="32"/>
      <c r="C23"/>
      <c r="AC23" s="34" t="str">
        <f t="shared" si="4"/>
        <v/>
      </c>
      <c r="AD23" s="34" t="str">
        <f t="shared" si="4"/>
        <v/>
      </c>
    </row>
    <row r="24" spans="1:30" x14ac:dyDescent="0.25">
      <c r="A24" s="32"/>
      <c r="C24"/>
      <c r="AC24" s="34" t="str">
        <f t="shared" si="4"/>
        <v/>
      </c>
      <c r="AD24" s="34" t="str">
        <f t="shared" si="4"/>
        <v/>
      </c>
    </row>
    <row r="25" spans="1:30" x14ac:dyDescent="0.25">
      <c r="A25" s="32"/>
      <c r="C25"/>
    </row>
    <row r="26" spans="1:30" x14ac:dyDescent="0.25">
      <c r="A26" s="32"/>
      <c r="C26"/>
      <c r="AC26" s="34" t="str">
        <f t="shared" si="4"/>
        <v/>
      </c>
      <c r="AD26" s="34" t="str">
        <f t="shared" si="4"/>
        <v/>
      </c>
    </row>
    <row r="27" spans="1:30" x14ac:dyDescent="0.25">
      <c r="A27" s="32"/>
      <c r="C27"/>
      <c r="AC27" s="34" t="str">
        <f t="shared" si="4"/>
        <v/>
      </c>
      <c r="AD27" s="34" t="str">
        <f t="shared" si="4"/>
        <v/>
      </c>
    </row>
    <row r="28" spans="1:30" x14ac:dyDescent="0.25">
      <c r="A28" s="32"/>
      <c r="C28"/>
      <c r="AC28" s="34" t="str">
        <f t="shared" si="4"/>
        <v/>
      </c>
      <c r="AD28" s="34" t="str">
        <f t="shared" si="4"/>
        <v/>
      </c>
    </row>
    <row r="29" spans="1:30" x14ac:dyDescent="0.25">
      <c r="A29" s="32"/>
      <c r="C29"/>
      <c r="AC29" s="34" t="str">
        <f t="shared" si="4"/>
        <v/>
      </c>
      <c r="AD29" s="34" t="str">
        <f t="shared" si="4"/>
        <v/>
      </c>
    </row>
    <row r="30" spans="1:30" x14ac:dyDescent="0.25">
      <c r="A30" s="32"/>
      <c r="C30"/>
      <c r="AC30" s="34" t="str">
        <f t="shared" si="4"/>
        <v/>
      </c>
      <c r="AD30" s="34" t="str">
        <f t="shared" si="4"/>
        <v/>
      </c>
    </row>
    <row r="31" spans="1:30" x14ac:dyDescent="0.25">
      <c r="A31" s="32"/>
      <c r="C31"/>
      <c r="AC31" s="34" t="str">
        <f t="shared" si="4"/>
        <v/>
      </c>
      <c r="AD31" s="34" t="str">
        <f t="shared" si="4"/>
        <v/>
      </c>
    </row>
    <row r="32" spans="1:30" x14ac:dyDescent="0.25">
      <c r="A32" s="32"/>
      <c r="C32"/>
      <c r="AC32" s="34" t="str">
        <f t="shared" si="4"/>
        <v/>
      </c>
      <c r="AD32" s="34" t="str">
        <f t="shared" si="4"/>
        <v/>
      </c>
    </row>
    <row r="33" spans="1:30" x14ac:dyDescent="0.25">
      <c r="A33" s="32"/>
      <c r="C33"/>
      <c r="AC33" s="34" t="str">
        <f t="shared" si="4"/>
        <v/>
      </c>
      <c r="AD33" s="34" t="str">
        <f t="shared" si="4"/>
        <v/>
      </c>
    </row>
    <row r="34" spans="1:30" x14ac:dyDescent="0.25">
      <c r="A34" s="32"/>
      <c r="C34"/>
      <c r="AC34" s="34" t="str">
        <f t="shared" si="4"/>
        <v/>
      </c>
      <c r="AD34" s="34" t="str">
        <f t="shared" si="4"/>
        <v/>
      </c>
    </row>
    <row r="35" spans="1:30" x14ac:dyDescent="0.25">
      <c r="A35" s="32"/>
      <c r="C35"/>
    </row>
    <row r="36" spans="1:30" x14ac:dyDescent="0.25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 x14ac:dyDescent="0.25">
      <c r="A37" s="32"/>
      <c r="C37"/>
      <c r="AC37" s="34" t="str">
        <f t="shared" si="5"/>
        <v/>
      </c>
      <c r="AD37" s="34" t="str">
        <f t="shared" si="5"/>
        <v/>
      </c>
    </row>
    <row r="38" spans="1:30" x14ac:dyDescent="0.25">
      <c r="A38" s="32"/>
      <c r="C38"/>
      <c r="AC38" s="34" t="str">
        <f t="shared" si="5"/>
        <v/>
      </c>
      <c r="AD38" s="34" t="str">
        <f t="shared" si="5"/>
        <v/>
      </c>
    </row>
    <row r="39" spans="1:30" x14ac:dyDescent="0.25">
      <c r="A39" s="32"/>
      <c r="C39"/>
      <c r="AC39" s="34" t="str">
        <f t="shared" si="5"/>
        <v/>
      </c>
      <c r="AD39" s="34" t="str">
        <f t="shared" si="5"/>
        <v/>
      </c>
    </row>
    <row r="40" spans="1:30" x14ac:dyDescent="0.25">
      <c r="A40" s="32"/>
      <c r="C40"/>
      <c r="AC40" s="34" t="str">
        <f t="shared" si="5"/>
        <v/>
      </c>
      <c r="AD40" s="34" t="str">
        <f t="shared" si="5"/>
        <v/>
      </c>
    </row>
    <row r="41" spans="1:30" x14ac:dyDescent="0.25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 x14ac:dyDescent="0.25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 x14ac:dyDescent="0.25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 x14ac:dyDescent="0.25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 x14ac:dyDescent="0.25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 x14ac:dyDescent="0.25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 x14ac:dyDescent="0.25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 x14ac:dyDescent="0.25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 x14ac:dyDescent="0.25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 x14ac:dyDescent="0.25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 x14ac:dyDescent="0.25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 x14ac:dyDescent="0.25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 x14ac:dyDescent="0.25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 x14ac:dyDescent="0.25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 x14ac:dyDescent="0.25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 x14ac:dyDescent="0.25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 x14ac:dyDescent="0.25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 x14ac:dyDescent="0.25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 x14ac:dyDescent="0.25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 x14ac:dyDescent="0.25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 x14ac:dyDescent="0.25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 x14ac:dyDescent="0.25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 x14ac:dyDescent="0.25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 x14ac:dyDescent="0.25">
      <c r="C64"/>
      <c r="D64" s="35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91440</xdr:rowOff>
                  </from>
                  <to>
                    <xdr:col>0</xdr:col>
                    <xdr:colOff>2301240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91440</xdr:rowOff>
                  </from>
                  <to>
                    <xdr:col>2</xdr:col>
                    <xdr:colOff>342900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546875" defaultRowHeight="13.2" x14ac:dyDescent="0.25"/>
  <cols>
    <col min="1" max="1" width="38.44140625" customWidth="1"/>
    <col min="2" max="2" width="8.44140625" style="2" customWidth="1"/>
    <col min="3" max="3" width="13.6640625" customWidth="1"/>
    <col min="4" max="4" width="10.77734375" customWidth="1"/>
    <col min="5" max="5" width="6.44140625" style="2" customWidth="1"/>
    <col min="6" max="30" width="4.44140625" style="2" customWidth="1"/>
    <col min="31" max="256" width="8.77734375" customWidth="1"/>
  </cols>
  <sheetData>
    <row r="1" spans="1:30" ht="17.399999999999999" x14ac:dyDescent="0.3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91440</xdr:rowOff>
                  </from>
                  <to>
                    <xdr:col>0</xdr:col>
                    <xdr:colOff>1981200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91440</xdr:rowOff>
                  </from>
                  <to>
                    <xdr:col>2</xdr:col>
                    <xdr:colOff>243840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09375" defaultRowHeight="13.2" x14ac:dyDescent="0.25"/>
  <cols>
    <col min="1" max="3" width="9.109375" style="35"/>
    <col min="4" max="4" width="32.6640625" style="35" customWidth="1"/>
    <col min="5" max="5" width="9.109375" style="35"/>
    <col min="6" max="6" width="32.6640625" style="35" customWidth="1"/>
    <col min="7" max="16384" width="9.109375" style="35"/>
  </cols>
  <sheetData>
    <row r="1" spans="1:6" x14ac:dyDescent="0.25">
      <c r="A1" s="84" t="s">
        <v>105</v>
      </c>
      <c r="B1" s="100">
        <v>1</v>
      </c>
      <c r="C1" s="85" t="s">
        <v>106</v>
      </c>
      <c r="D1" s="86" t="s">
        <v>87</v>
      </c>
      <c r="E1" s="86"/>
      <c r="F1" s="87"/>
    </row>
    <row r="2" spans="1:6" x14ac:dyDescent="0.25">
      <c r="A2" s="88" t="s">
        <v>107</v>
      </c>
      <c r="B2" s="81" t="s">
        <v>80</v>
      </c>
      <c r="C2" s="81"/>
      <c r="D2" s="81"/>
      <c r="E2" s="81"/>
      <c r="F2" s="89"/>
    </row>
    <row r="3" spans="1:6" x14ac:dyDescent="0.25">
      <c r="A3" s="90"/>
      <c r="B3" s="82"/>
      <c r="C3" s="82"/>
      <c r="D3" s="82"/>
      <c r="E3" s="82"/>
      <c r="F3" s="91"/>
    </row>
    <row r="4" spans="1:6" x14ac:dyDescent="0.25">
      <c r="A4" s="92"/>
      <c r="B4" s="83"/>
      <c r="C4" s="83"/>
      <c r="D4" s="83"/>
      <c r="E4" s="83"/>
      <c r="F4" s="93"/>
    </row>
    <row r="5" spans="1:6" x14ac:dyDescent="0.25">
      <c r="A5" s="98" t="str">
        <f>CONCATENATE("Responsible Person: ",'Sp1'!C15)</f>
        <v>Responsible Person: Danny Dev</v>
      </c>
      <c r="B5" s="80"/>
      <c r="C5" s="80"/>
      <c r="D5" s="80"/>
      <c r="E5" s="80"/>
      <c r="F5" s="99"/>
    </row>
    <row r="6" spans="1:6" ht="27" thickBot="1" x14ac:dyDescent="0.3">
      <c r="A6" s="94" t="s">
        <v>104</v>
      </c>
      <c r="B6" s="101">
        <v>5</v>
      </c>
      <c r="C6" s="96" t="s">
        <v>109</v>
      </c>
      <c r="D6" s="95"/>
      <c r="E6" s="96" t="s">
        <v>108</v>
      </c>
      <c r="F6" s="97"/>
    </row>
    <row r="8" spans="1:6" ht="13.8" thickBot="1" x14ac:dyDescent="0.3"/>
    <row r="9" spans="1:6" x14ac:dyDescent="0.25">
      <c r="A9" s="84" t="s">
        <v>105</v>
      </c>
      <c r="B9" s="100">
        <v>1</v>
      </c>
      <c r="C9" s="85" t="s">
        <v>106</v>
      </c>
      <c r="D9" s="86" t="s">
        <v>87</v>
      </c>
      <c r="E9" s="86"/>
      <c r="F9" s="87"/>
    </row>
    <row r="10" spans="1:6" x14ac:dyDescent="0.25">
      <c r="A10" s="88" t="s">
        <v>107</v>
      </c>
      <c r="B10" s="81" t="s">
        <v>81</v>
      </c>
      <c r="C10" s="81"/>
      <c r="D10" s="81"/>
      <c r="E10" s="81"/>
      <c r="F10" s="89"/>
    </row>
    <row r="11" spans="1:6" x14ac:dyDescent="0.25">
      <c r="A11" s="90"/>
      <c r="B11" s="82"/>
      <c r="C11" s="82"/>
      <c r="D11" s="82"/>
      <c r="E11" s="82"/>
      <c r="F11" s="91"/>
    </row>
    <row r="12" spans="1:6" x14ac:dyDescent="0.25">
      <c r="A12" s="92"/>
      <c r="B12" s="83"/>
      <c r="C12" s="83"/>
      <c r="D12" s="83"/>
      <c r="E12" s="83"/>
      <c r="F12" s="93"/>
    </row>
    <row r="13" spans="1:6" x14ac:dyDescent="0.25">
      <c r="A13" s="98" t="str">
        <f>CONCATENATE("Responsible Person: ",'Sp1'!C16)</f>
        <v>Responsible Person: Tina Tester</v>
      </c>
      <c r="B13" s="80"/>
      <c r="C13" s="80"/>
      <c r="D13" s="80"/>
      <c r="E13" s="80"/>
      <c r="F13" s="99"/>
    </row>
    <row r="14" spans="1:6" ht="27" thickBot="1" x14ac:dyDescent="0.3">
      <c r="A14" s="94" t="s">
        <v>104</v>
      </c>
      <c r="B14" s="101">
        <v>7</v>
      </c>
      <c r="C14" s="96" t="s">
        <v>109</v>
      </c>
      <c r="D14" s="95"/>
      <c r="E14" s="96" t="s">
        <v>108</v>
      </c>
      <c r="F14" s="97"/>
    </row>
    <row r="16" spans="1:6" ht="13.8" thickBot="1" x14ac:dyDescent="0.3"/>
    <row r="17" spans="1:6" x14ac:dyDescent="0.25">
      <c r="A17" s="84" t="s">
        <v>105</v>
      </c>
      <c r="B17" s="100">
        <v>2</v>
      </c>
      <c r="C17" s="85" t="s">
        <v>106</v>
      </c>
      <c r="D17" s="86" t="s">
        <v>88</v>
      </c>
      <c r="E17" s="86"/>
      <c r="F17" s="87"/>
    </row>
    <row r="18" spans="1:6" x14ac:dyDescent="0.25">
      <c r="A18" s="88" t="s">
        <v>107</v>
      </c>
      <c r="B18" s="81" t="s">
        <v>83</v>
      </c>
      <c r="C18" s="81"/>
      <c r="D18" s="81"/>
      <c r="E18" s="81"/>
      <c r="F18" s="89"/>
    </row>
    <row r="19" spans="1:6" x14ac:dyDescent="0.25">
      <c r="A19" s="90"/>
      <c r="B19" s="82"/>
      <c r="C19" s="82"/>
      <c r="D19" s="82"/>
      <c r="E19" s="82"/>
      <c r="F19" s="91"/>
    </row>
    <row r="20" spans="1:6" x14ac:dyDescent="0.25">
      <c r="A20" s="92"/>
      <c r="B20" s="83"/>
      <c r="C20" s="83"/>
      <c r="D20" s="83"/>
      <c r="E20" s="83"/>
      <c r="F20" s="93"/>
    </row>
    <row r="21" spans="1:6" x14ac:dyDescent="0.25">
      <c r="A21" s="98" t="str">
        <f>CONCATENATE("Responsible Person: ",'Sp1'!C17)</f>
        <v>Responsible Person: Danny Dev</v>
      </c>
      <c r="B21" s="80"/>
      <c r="C21" s="80"/>
      <c r="D21" s="80"/>
      <c r="E21" s="80"/>
      <c r="F21" s="99"/>
    </row>
    <row r="22" spans="1:6" ht="27" thickBot="1" x14ac:dyDescent="0.3">
      <c r="A22" s="94" t="s">
        <v>104</v>
      </c>
      <c r="B22" s="101">
        <v>12</v>
      </c>
      <c r="C22" s="96" t="s">
        <v>109</v>
      </c>
      <c r="D22" s="95"/>
      <c r="E22" s="96" t="s">
        <v>108</v>
      </c>
      <c r="F22" s="97"/>
    </row>
    <row r="24" spans="1:6" ht="13.8" thickBot="1" x14ac:dyDescent="0.3"/>
    <row r="25" spans="1:6" x14ac:dyDescent="0.25">
      <c r="A25" s="84" t="s">
        <v>105</v>
      </c>
      <c r="B25" s="100">
        <v>2</v>
      </c>
      <c r="C25" s="85" t="s">
        <v>106</v>
      </c>
      <c r="D25" s="86" t="s">
        <v>88</v>
      </c>
      <c r="E25" s="86"/>
      <c r="F25" s="87"/>
    </row>
    <row r="26" spans="1:6" x14ac:dyDescent="0.25">
      <c r="A26" s="88" t="s">
        <v>107</v>
      </c>
      <c r="B26" s="81" t="s">
        <v>84</v>
      </c>
      <c r="C26" s="81"/>
      <c r="D26" s="81"/>
      <c r="E26" s="81"/>
      <c r="F26" s="89"/>
    </row>
    <row r="27" spans="1:6" x14ac:dyDescent="0.25">
      <c r="A27" s="90"/>
      <c r="B27" s="82"/>
      <c r="C27" s="82"/>
      <c r="D27" s="82"/>
      <c r="E27" s="82"/>
      <c r="F27" s="91"/>
    </row>
    <row r="28" spans="1:6" x14ac:dyDescent="0.25">
      <c r="A28" s="92"/>
      <c r="B28" s="83"/>
      <c r="C28" s="83"/>
      <c r="D28" s="83"/>
      <c r="E28" s="83"/>
      <c r="F28" s="93"/>
    </row>
    <row r="29" spans="1:6" x14ac:dyDescent="0.25">
      <c r="A29" s="98" t="str">
        <f>CONCATENATE("Responsible Person: ",'Sp1'!C18)</f>
        <v xml:space="preserve">Responsible Person: </v>
      </c>
      <c r="B29" s="80"/>
      <c r="C29" s="80"/>
      <c r="D29" s="80"/>
      <c r="E29" s="80"/>
      <c r="F29" s="99"/>
    </row>
    <row r="30" spans="1:6" ht="27" thickBot="1" x14ac:dyDescent="0.3">
      <c r="A30" s="94" t="s">
        <v>104</v>
      </c>
      <c r="B30" s="101">
        <v>9</v>
      </c>
      <c r="C30" s="96" t="s">
        <v>109</v>
      </c>
      <c r="D30" s="95"/>
      <c r="E30" s="96" t="s">
        <v>108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2021-03-15T06:35:01Z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