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am\Documents\__INFO310\SubscriptionTracker\"/>
    </mc:Choice>
  </mc:AlternateContent>
  <xr:revisionPtr revIDLastSave="0" documentId="13_ncr:1_{DCB0CF2F-B514-445E-8790-B63B6E615510}" xr6:coauthVersionLast="46" xr6:coauthVersionMax="46" xr10:uidLastSave="{00000000-0000-0000-0000-000000000000}"/>
  <bookViews>
    <workbookView xWindow="-120" yWindow="-120" windowWidth="29040" windowHeight="15840" tabRatio="522" activeTab="1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6" l="1"/>
  <c r="J7" i="8"/>
  <c r="J13" i="8"/>
  <c r="A29" i="21"/>
  <c r="A21" i="21"/>
  <c r="A13" i="21"/>
  <c r="A5" i="21"/>
  <c r="G4" i="20"/>
  <c r="D10" i="20" s="1"/>
  <c r="P29" i="20" s="1"/>
  <c r="E16" i="7"/>
  <c r="E17" i="7"/>
  <c r="E18" i="7"/>
  <c r="E19" i="7"/>
  <c r="E20" i="7"/>
  <c r="B17" i="7"/>
  <c r="D17" i="7" s="1"/>
  <c r="D16" i="7"/>
  <c r="B28" i="20"/>
  <c r="B29" i="20" s="1"/>
  <c r="F18" i="19"/>
  <c r="D18" i="19"/>
  <c r="F17" i="19"/>
  <c r="F16" i="19"/>
  <c r="F15" i="19"/>
  <c r="E21" i="7"/>
  <c r="F28" i="20"/>
  <c r="K28" i="20" s="1"/>
  <c r="G14" i="19"/>
  <c r="G62" i="19" s="1"/>
  <c r="F18" i="7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E31" i="7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C5" i="7"/>
  <c r="C6" i="7"/>
  <c r="D6" i="7" s="1"/>
  <c r="C7" i="7"/>
  <c r="D7" i="7" s="1"/>
  <c r="C8" i="7"/>
  <c r="D8" i="7" s="1"/>
  <c r="C9" i="7"/>
  <c r="D9" i="7" s="1"/>
  <c r="C10" i="7"/>
  <c r="D10" i="7" s="1"/>
  <c r="D4" i="7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G5" i="20"/>
  <c r="G6" i="20"/>
  <c r="Q10" i="16"/>
  <c r="P10" i="16"/>
  <c r="H10" i="16"/>
  <c r="W10" i="16"/>
  <c r="J10" i="16"/>
  <c r="R10" i="16"/>
  <c r="AD10" i="16"/>
  <c r="B18" i="7"/>
  <c r="B19" i="7" s="1"/>
  <c r="H14" i="19" l="1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B20" i="7"/>
  <c r="D19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B21" i="7"/>
  <c r="D20" i="7"/>
  <c r="E29" i="20"/>
  <c r="I29" i="20"/>
  <c r="H29" i="20" s="1"/>
  <c r="B30" i="20"/>
  <c r="Q10" i="19"/>
  <c r="I10" i="19"/>
  <c r="R10" i="19"/>
  <c r="G10" i="19"/>
  <c r="U10" i="19"/>
  <c r="N10" i="16"/>
  <c r="L10" i="19"/>
  <c r="D8" i="20"/>
  <c r="H11" i="19" l="1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B31" i="20"/>
  <c r="D21" i="7"/>
  <c r="B22" i="7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D22" i="7"/>
  <c r="A22" i="7"/>
  <c r="E22" i="7" s="1"/>
  <c r="H30" i="20"/>
  <c r="N32" i="20"/>
  <c r="N33" i="20"/>
  <c r="N38" i="20"/>
  <c r="N37" i="20"/>
  <c r="N29" i="20"/>
  <c r="N28" i="20"/>
  <c r="N49" i="20"/>
  <c r="N48" i="20"/>
  <c r="L48" i="20" s="1"/>
  <c r="N42" i="20"/>
  <c r="L42" i="20" s="1"/>
  <c r="N40" i="20"/>
  <c r="N43" i="20"/>
  <c r="N36" i="20"/>
  <c r="L36" i="20" s="1"/>
  <c r="N46" i="20"/>
  <c r="N45" i="20"/>
  <c r="N50" i="20"/>
  <c r="N51" i="20"/>
  <c r="N39" i="20"/>
  <c r="N30" i="20"/>
  <c r="N44" i="20"/>
  <c r="N35" i="20"/>
  <c r="L35" i="20" s="1"/>
  <c r="N41" i="20"/>
  <c r="L41" i="20" s="1"/>
  <c r="N34" i="20"/>
  <c r="N31" i="20"/>
  <c r="N47" i="20"/>
  <c r="L47" i="20" s="1"/>
  <c r="I11" i="16"/>
  <c r="I58" i="16"/>
  <c r="J14" i="16"/>
  <c r="I59" i="16"/>
  <c r="K30" i="20"/>
  <c r="G30" i="20"/>
  <c r="L39" i="20" l="1"/>
  <c r="L37" i="20"/>
  <c r="L29" i="20"/>
  <c r="L51" i="20"/>
  <c r="L46" i="20"/>
  <c r="M47" i="20" s="1"/>
  <c r="L32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M37" i="20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M42" i="20"/>
  <c r="K14" i="16"/>
  <c r="J11" i="16"/>
  <c r="J58" i="16"/>
  <c r="J59" i="16"/>
  <c r="M36" i="20"/>
  <c r="L31" i="20"/>
  <c r="L44" i="20"/>
  <c r="L50" i="20"/>
  <c r="M51" i="20" s="1"/>
  <c r="L43" i="20"/>
  <c r="M43" i="20" s="1"/>
  <c r="L49" i="20"/>
  <c r="M49" i="20" s="1"/>
  <c r="L38" i="20"/>
  <c r="M38" i="20" s="1"/>
  <c r="M48" i="20"/>
  <c r="L34" i="20"/>
  <c r="M35" i="20" s="1"/>
  <c r="L30" i="20"/>
  <c r="M30" i="20" s="1"/>
  <c r="L45" i="20"/>
  <c r="L40" i="20"/>
  <c r="M40" i="20" s="1"/>
  <c r="L28" i="20"/>
  <c r="M28" i="20" s="1"/>
  <c r="L33" i="20"/>
  <c r="K31" i="20"/>
  <c r="G31" i="20"/>
  <c r="M33" i="20" l="1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/>
  <c r="P12" i="19"/>
  <c r="O12" i="19"/>
  <c r="AA12" i="19"/>
  <c r="Y12" i="19"/>
  <c r="AD12" i="19"/>
  <c r="I12" i="19"/>
  <c r="T12" i="19"/>
  <c r="W12" i="19"/>
  <c r="Q12" i="19"/>
  <c r="S12" i="19"/>
  <c r="F12" i="19"/>
  <c r="Z12" i="19"/>
  <c r="AC12" i="19"/>
  <c r="H12" i="19"/>
  <c r="G12" i="19"/>
  <c r="J12" i="19"/>
  <c r="N12" i="19"/>
  <c r="K12" i="19"/>
  <c r="X12" i="19"/>
  <c r="M12" i="19"/>
  <c r="AB12" i="19"/>
  <c r="U12" i="19"/>
  <c r="V12" i="19"/>
  <c r="R12" i="19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  <comment ref="A12" authorId="0" shapeId="0" xr:uid="{1C874BDA-A1FA-4D99-B115-5CA95F708F7B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12" authorId="0" shapeId="0" xr:uid="{53B0A249-14CC-4DF6-991F-B3B700EBA78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12" authorId="0" shapeId="0" xr:uid="{C4BA820E-BFA8-44DF-BAB5-BCF9105D4478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12" authorId="0" shapeId="0" xr:uid="{6A328515-2719-406D-BC81-E40D065ED688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12" authorId="0" shapeId="0" xr:uid="{5C6BB1EE-8C7F-488B-8F26-8D1E2E30F864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<sst xmlns="http://schemas.openxmlformats.org/spreadsheetml/2006/main" count="237" uniqueCount="135">
  <si>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</si>
  <si>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</si>
  <si>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</si>
  <si>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</si>
  <si>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</si>
  <si>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</si>
  <si>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</si>
  <si>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</si>
  <si>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</si>
  <si>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</si>
  <si>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</si>
  <si>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</si>
  <si>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</si>
  <si>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</si>
  <si>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</si>
  <si>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</si>
  <si>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</si>
  <si>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</si>
  <si>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</si>
  <si>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</si>
  <si>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</si>
  <si>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</si>
  <si>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</si>
  <si>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</si>
  <si>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</si>
  <si>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</si>
  <si>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</si>
  <si>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</si>
  <si>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</si>
  <si>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</si>
  <si>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</si>
  <si>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</si>
  <si>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</si>
  <si>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</si>
  <si>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</si>
  <si>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</si>
  <si>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</si>
  <si>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</si>
  <si>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</si>
  <si>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</si>
  <si>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</si>
  <si>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</si>
  <si>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</si>
  <si>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</si>
  <si>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</si>
  <si>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</si>
  <si>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</si>
  <si>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</si>
  <si>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</si>
  <si>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</si>
  <si>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</si>
  <si>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</si>
  <si>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</si>
  <si>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</si>
  <si>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</si>
  <si>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</si>
  <si>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</si>
  <si>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</si>
  <si>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</si>
  <si>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</si>
  <si>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</si>
  <si>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</si>
  <si>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</si>
  <si>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</si>
  <si>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</si>
  <si>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</si>
  <si>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</si>
  <si>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</si>
  <si>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</si>
  <si>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</si>
  <si>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</si>
  <si>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</si>
  <si>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</si>
  <si>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Specification and prototype development</t>
  </si>
  <si>
    <t>Specification and prototype development, documentation</t>
  </si>
  <si>
    <t>Usability test, documentation, prototype corrections</t>
  </si>
  <si>
    <t>Priority</t>
  </si>
  <si>
    <t>Planning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</si>
  <si>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</si>
  <si>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</si>
  <si>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</si>
  <si>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</si>
  <si>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</si>
  <si>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</si>
  <si>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</si>
  <si>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</si>
  <si>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</si>
  <si>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</si>
  <si>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</si>
  <si>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You can add comments here to add key detail or explanation to the story. For larger definitions, use external tools and materials.</t>
  </si>
  <si>
    <t>This is a third sample story</t>
  </si>
  <si>
    <t>This is a fourth sample story</t>
  </si>
  <si>
    <t>This is an unallocated sample story</t>
  </si>
  <si>
    <t>This is a removed story</t>
  </si>
  <si>
    <t>Removed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</si>
  <si>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</si>
  <si>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</si>
  <si>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</si>
  <si>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</si>
  <si>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</si>
  <si>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</si>
  <si>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</si>
  <si>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</si>
  <si>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</si>
  <si>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</si>
  <si>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</si>
  <si>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</si>
  <si>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</si>
  <si>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</si>
  <si>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</si>
  <si>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</si>
  <si>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</si>
  <si>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</si>
  <si>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</si>
  <si>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</si>
  <si>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</si>
  <si>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</si>
  <si>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</si>
  <si>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</si>
  <si>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contractor I want to be able to securely login to a subscription tracker application so that I can protect my client’s data.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</si>
  <si>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</si>
  <si>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</si>
  <si>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</si>
  <si>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</si>
  <si>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</si>
  <si>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</si>
  <si>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</si>
  <si>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</si>
  <si>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</si>
  <si>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</si>
  <si>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</si>
  <si>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</si>
  <si>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</si>
  <si>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t>Total Sample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</si>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</sst>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7" borderId="0" applyAlignment="0">
      <alignment horizontal="center" vertical="top" wrapText="1"/>
    </xf>
    <xf numFmtId="0" fontId="11" fillId="8" borderId="0" applyAlignment="0">
      <alignment horizontal="center" vertical="top" wrapText="1"/>
    </xf>
    <xf numFmtId="0" fontId="11" fillId="9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horizontal="center" vertical="top" wrapText="1"/>
    </xf>
    <xf numFmtId="0" fontId="11" fillId="6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11" fillId="8" borderId="0" xfId="3">
      <alignment horizontal="center" vertical="top" wrapText="1"/>
    </xf>
    <xf numFmtId="0" fontId="11" fillId="8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1" fillId="8" borderId="0" xfId="3" applyAlignment="1">
      <alignment horizontal="left" vertical="top" wrapText="1"/>
    </xf>
    <xf numFmtId="0" fontId="14" fillId="0" borderId="0" xfId="5" applyAlignment="1">
      <alignment vertical="top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66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237</c:v>
                </c:pt>
                <c:pt idx="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2"/>
                <c:pt idx="0">
                  <c:v>237</c:v>
                </c:pt>
                <c:pt idx="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24"/>
                <c:pt idx="0">
                  <c:v>237</c:v>
                </c:pt>
                <c:pt idx="1">
                  <c:v>233</c:v>
                </c:pt>
                <c:pt idx="2">
                  <c:v>229</c:v>
                </c:pt>
                <c:pt idx="3">
                  <c:v>225</c:v>
                </c:pt>
                <c:pt idx="4">
                  <c:v>221</c:v>
                </c:pt>
                <c:pt idx="5">
                  <c:v>217</c:v>
                </c:pt>
                <c:pt idx="6">
                  <c:v>213</c:v>
                </c:pt>
                <c:pt idx="7">
                  <c:v>209</c:v>
                </c:pt>
                <c:pt idx="8">
                  <c:v>205</c:v>
                </c:pt>
                <c:pt idx="9">
                  <c:v>201</c:v>
                </c:pt>
                <c:pt idx="10">
                  <c:v>197</c:v>
                </c:pt>
                <c:pt idx="11">
                  <c:v>193</c:v>
                </c:pt>
                <c:pt idx="12">
                  <c:v>189</c:v>
                </c:pt>
                <c:pt idx="13">
                  <c:v>185</c:v>
                </c:pt>
                <c:pt idx="14">
                  <c:v>181</c:v>
                </c:pt>
                <c:pt idx="15">
                  <c:v>177</c:v>
                </c:pt>
                <c:pt idx="16">
                  <c:v>173</c:v>
                </c:pt>
                <c:pt idx="17">
                  <c:v>169</c:v>
                </c:pt>
                <c:pt idx="18">
                  <c:v>165</c:v>
                </c:pt>
                <c:pt idx="19">
                  <c:v>161</c:v>
                </c:pt>
                <c:pt idx="20">
                  <c:v>157</c:v>
                </c:pt>
                <c:pt idx="21">
                  <c:v>153</c:v>
                </c:pt>
                <c:pt idx="22">
                  <c:v>149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2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95250</xdr:rowOff>
        </xdr:from>
        <xdr:to>
          <xdr:col>6</xdr:col>
          <xdr:colOff>1047750</xdr:colOff>
          <xdr:row>0</xdr:row>
          <xdr:rowOff>323850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2305050</xdr:colOff>
          <xdr:row>7</xdr:row>
          <xdr:rowOff>19050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95250</xdr:rowOff>
        </xdr:from>
        <xdr:to>
          <xdr:col>2</xdr:col>
          <xdr:colOff>342900</xdr:colOff>
          <xdr:row>7</xdr:row>
          <xdr:rowOff>19050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95250</xdr:rowOff>
        </xdr:from>
        <xdr:to>
          <xdr:col>0</xdr:col>
          <xdr:colOff>1981200</xdr:colOff>
          <xdr:row>7</xdr:row>
          <xdr:rowOff>19050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95250</xdr:rowOff>
        </xdr:from>
        <xdr:to>
          <xdr:col>2</xdr:col>
          <xdr:colOff>247650</xdr:colOff>
          <xdr:row>7</xdr:row>
          <xdr:rowOff>19050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workbookViewId="0">
      <selection activeCell="A14" sqref="A14:IV14"/>
    </sheetView>
  </sheetViews>
  <sheetFormatPr defaultColWidth="11.5703125" defaultRowHeight="12.75" x14ac:dyDescent="0.2"/>
  <cols>
    <col min="1" max="1" width="7.7109375" customWidth="1"/>
    <col min="2" max="2" width="10.42578125" customWidth="1"/>
    <col min="3" max="3" width="9.42578125" customWidth="1"/>
    <col min="4" max="5" width="10.7109375" customWidth="1"/>
    <col min="6" max="6" width="8.7109375" customWidth="1"/>
    <col min="7" max="7" width="13.7109375" style="2" customWidth="1"/>
    <col min="8" max="8" width="59.140625" customWidth="1"/>
    <col min="9" max="9" width="10.7109375" customWidth="1"/>
    <col min="10" max="256" width="8.7109375" customWidth="1"/>
  </cols>
  <sheetData>
    <row r="1" spans="1:10" ht="18" x14ac:dyDescent="0.25">
      <c r="A1" s="15" t="s">
        <v>15</v>
      </c>
    </row>
    <row r="3" spans="1:10" x14ac:dyDescent="0.2">
      <c r="A3" s="9" t="s">
        <v>16</v>
      </c>
      <c r="B3" s="45" t="s">
        <v>1</v>
      </c>
      <c r="C3" s="46" t="s">
        <v>30</v>
      </c>
      <c r="D3" s="46" t="s">
        <v>2</v>
      </c>
      <c r="E3" s="45" t="s">
        <v>18</v>
      </c>
      <c r="F3" s="10" t="s">
        <v>3</v>
      </c>
      <c r="G3" s="45" t="s">
        <v>4</v>
      </c>
      <c r="H3" s="11" t="s">
        <v>0</v>
      </c>
      <c r="I3" s="1"/>
      <c r="J3" s="1"/>
    </row>
    <row r="4" spans="1:10" x14ac:dyDescent="0.2">
      <c r="A4" s="12">
        <v>1</v>
      </c>
      <c r="B4" s="43">
        <f>IF(OR(B16="",A4=""),"",B16)</f>
        <v>38881</v>
      </c>
      <c r="C4" s="25">
        <f t="shared" ref="C4:C10" si="0">IF(A4="","",SUMIF(I$16:I$30,A4,C$16:C$30))</f>
        <v>42</v>
      </c>
      <c r="D4" s="43">
        <f>IF(OR(B4="",C4=""),"",B4+C4-1)</f>
        <v>38922</v>
      </c>
      <c r="E4" s="22">
        <f>IF(A4="","",SUMIF(I$16:I$30,'Release Plan'!A4,E$16:E$30))</f>
        <v>53</v>
      </c>
      <c r="F4" s="4"/>
      <c r="G4" s="47"/>
      <c r="H4" s="6"/>
    </row>
    <row r="5" spans="1:10" x14ac:dyDescent="0.2">
      <c r="A5" s="13">
        <v>2</v>
      </c>
      <c r="B5" s="40">
        <f>IF(A5="","",B4+C4)</f>
        <v>38923</v>
      </c>
      <c r="C5" s="22">
        <f t="shared" si="0"/>
        <v>42</v>
      </c>
      <c r="D5" s="40">
        <f t="shared" ref="D5:D10" si="1">IF(OR(B5="",C5=""),"",B5+C5-1)</f>
        <v>38964</v>
      </c>
      <c r="E5" s="22">
        <f>IF(A5="","",SUMIF(I$16:I$30,'Release Plan'!A5,E$16:E$30))</f>
        <v>0</v>
      </c>
      <c r="F5" s="4"/>
      <c r="G5" s="48"/>
      <c r="H5" s="7"/>
    </row>
    <row r="6" spans="1:10" x14ac:dyDescent="0.2">
      <c r="A6" s="13"/>
      <c r="B6" s="40"/>
      <c r="C6" s="22" t="str">
        <f t="shared" si="0"/>
        <v/>
      </c>
      <c r="D6" s="40" t="str">
        <f t="shared" si="1"/>
        <v/>
      </c>
      <c r="E6" s="22" t="str">
        <f>IF(A6="","",SUMIF(I$16:I$30,'Release Plan'!A6,E$16:E$30))</f>
        <v/>
      </c>
      <c r="F6" s="4"/>
      <c r="G6" s="48"/>
      <c r="H6" s="7"/>
    </row>
    <row r="7" spans="1:10" x14ac:dyDescent="0.2">
      <c r="A7" s="13"/>
      <c r="B7" s="40"/>
      <c r="C7" s="22" t="str">
        <f t="shared" si="0"/>
        <v/>
      </c>
      <c r="D7" s="40" t="str">
        <f t="shared" si="1"/>
        <v/>
      </c>
      <c r="E7" s="22" t="str">
        <f>IF(A7="","",SUMIF(I$16:I$30,'Release Plan'!A7,E$16:E$30))</f>
        <v/>
      </c>
      <c r="F7" s="4"/>
      <c r="G7" s="48"/>
      <c r="H7" s="7"/>
    </row>
    <row r="8" spans="1:10" x14ac:dyDescent="0.2">
      <c r="A8" s="13"/>
      <c r="B8" s="40"/>
      <c r="C8" s="22" t="str">
        <f t="shared" si="0"/>
        <v/>
      </c>
      <c r="D8" s="40" t="str">
        <f t="shared" si="1"/>
        <v/>
      </c>
      <c r="E8" s="22" t="str">
        <f>IF(A8="","",SUMIF(I$16:I$30,'Release Plan'!A8,E$16:E$30))</f>
        <v/>
      </c>
      <c r="F8" s="4"/>
      <c r="G8" s="48"/>
      <c r="H8" s="7"/>
    </row>
    <row r="9" spans="1:10" x14ac:dyDescent="0.2">
      <c r="A9" s="13"/>
      <c r="B9" s="40"/>
      <c r="C9" s="22" t="str">
        <f t="shared" si="0"/>
        <v/>
      </c>
      <c r="D9" s="40" t="str">
        <f t="shared" si="1"/>
        <v/>
      </c>
      <c r="E9" s="22" t="str">
        <f>IF(A9="","",SUMIF(I$16:I$30,'Release Plan'!A9,E$16:E$30))</f>
        <v/>
      </c>
      <c r="F9" s="4"/>
      <c r="G9" s="48"/>
      <c r="H9" s="7"/>
    </row>
    <row r="10" spans="1:10" x14ac:dyDescent="0.2">
      <c r="A10" s="14"/>
      <c r="B10" s="41"/>
      <c r="C10" s="42" t="str">
        <f t="shared" si="0"/>
        <v/>
      </c>
      <c r="D10" s="41" t="str">
        <f t="shared" si="1"/>
        <v/>
      </c>
      <c r="E10" s="42" t="str">
        <f>IF(A10="","",SUMIF(I$16:I$30,'Release Plan'!A10,E$16:E$30))</f>
        <v/>
      </c>
      <c r="F10" s="5"/>
      <c r="G10" s="49"/>
      <c r="H10" s="8"/>
    </row>
    <row r="11" spans="1:10" x14ac:dyDescent="0.2">
      <c r="A11" s="37" t="s">
        <v>31</v>
      </c>
    </row>
    <row r="13" spans="1:10" ht="18" x14ac:dyDescent="0.25">
      <c r="A13" s="15" t="s">
        <v>14</v>
      </c>
    </row>
    <row r="15" spans="1:10" x14ac:dyDescent="0.2">
      <c r="A15" s="9" t="s">
        <v>13</v>
      </c>
      <c r="B15" s="45" t="s">
        <v>1</v>
      </c>
      <c r="C15" s="45" t="s">
        <v>30</v>
      </c>
      <c r="D15" s="45" t="s">
        <v>2</v>
      </c>
      <c r="E15" s="45" t="s">
        <v>18</v>
      </c>
      <c r="F15" s="10" t="s">
        <v>3</v>
      </c>
      <c r="G15" s="45" t="s">
        <v>4</v>
      </c>
      <c r="H15" s="73" t="s">
        <v>0</v>
      </c>
      <c r="I15" s="51" t="s">
        <v>32</v>
      </c>
      <c r="J15" s="1"/>
    </row>
    <row r="16" spans="1:10" x14ac:dyDescent="0.2">
      <c r="A16" s="22">
        <v>1</v>
      </c>
      <c r="B16" s="75">
        <v>38881</v>
      </c>
      <c r="C16" s="27">
        <v>14</v>
      </c>
      <c r="D16" s="26">
        <f t="shared" ref="D16:D30" si="2">IF(AND(B16&lt;&gt;"",C16&lt;&gt;""),B16+C16-1,"")</f>
        <v>38894</v>
      </c>
      <c r="E16" s="22">
        <f>IF(A16="","",SUMIF('Product Backlog'!E$5:E$103,'Release Plan'!A16,'Product Backlog'!D$5:D$103))</f>
        <v>42</v>
      </c>
      <c r="F16" s="4" t="s">
        <v>19</v>
      </c>
      <c r="G16" s="27"/>
      <c r="H16" s="28" t="s">
        <v>77</v>
      </c>
      <c r="I16" s="72">
        <v>1</v>
      </c>
    </row>
    <row r="17" spans="1:9" x14ac:dyDescent="0.2">
      <c r="A17" s="22">
        <v>2</v>
      </c>
      <c r="B17" s="26">
        <f>IF(AND(B16&lt;&gt;"",C16&lt;&gt;"",C17&lt;&gt;""),B16+C16,"")</f>
        <v>38895</v>
      </c>
      <c r="C17" s="27">
        <v>14</v>
      </c>
      <c r="D17" s="26">
        <f>IF(AND(B17&lt;&gt;"",C17&lt;&gt;""),B17+C17-1,"")</f>
        <v>38908</v>
      </c>
      <c r="E17" s="22">
        <f>IF(A17="","",SUMIF('Product Backlog'!E$5:E$103,'Release Plan'!A17,'Product Backlog'!D$5:D$103))</f>
        <v>3</v>
      </c>
      <c r="F17" s="4" t="s">
        <v>19</v>
      </c>
      <c r="G17" s="27"/>
      <c r="H17" s="29" t="s">
        <v>73</v>
      </c>
      <c r="I17" s="38">
        <v>1</v>
      </c>
    </row>
    <row r="18" spans="1:9" x14ac:dyDescent="0.2">
      <c r="A18" s="22">
        <v>3</v>
      </c>
      <c r="B18" s="26">
        <f>IF(AND(B17&lt;&gt;"",C17&lt;&gt;"",C18&lt;&gt;""),B17+C17,"")</f>
        <v>38909</v>
      </c>
      <c r="C18" s="27">
        <v>14</v>
      </c>
      <c r="D18" s="26">
        <f>IF(AND(B18&lt;&gt;"",C18&lt;&gt;""),B18+C18-1,"")</f>
        <v>38922</v>
      </c>
      <c r="E18" s="22">
        <f>IF(A18="","",SUMIF('Product Backlog'!E$5:E$103,'Release Plan'!A18,'Product Backlog'!D$5:D$103))</f>
        <v>8</v>
      </c>
      <c r="F18" s="4" t="str">
        <f>IF(AND(OR(F17="Planned",F17="Ongoing"),C18&lt;&gt;""),"Planned","Unplanned")</f>
        <v>Planned</v>
      </c>
      <c r="G18" s="27"/>
      <c r="H18" s="29" t="s">
        <v>73</v>
      </c>
      <c r="I18" s="38">
        <v>1</v>
      </c>
    </row>
    <row r="19" spans="1:9" x14ac:dyDescent="0.2">
      <c r="A19" s="22">
        <v>4</v>
      </c>
      <c r="B19" s="26">
        <f>IF(AND(B18&lt;&gt;"",C18&lt;&gt;"",C19&lt;&gt;""),B18+C18,"")</f>
        <v>38923</v>
      </c>
      <c r="C19" s="27">
        <v>14</v>
      </c>
      <c r="D19" s="26">
        <f>IF(AND(B19&lt;&gt;"",C19&lt;&gt;""),B19+C19-1,"")</f>
        <v>38936</v>
      </c>
      <c r="E19" s="22">
        <f>IF(A19="","",SUMIF('Product Backlog'!E$5:E$103,'Release Plan'!A19,'Product Backlog'!D$5:D$103))</f>
        <v>0</v>
      </c>
      <c r="F19" s="4" t="str">
        <f>IF(AND(OR(F18="Planned",F18="Ongoing"),C19&lt;&gt;""),"Planned","Unplanned")</f>
        <v>Planned</v>
      </c>
      <c r="G19" s="27"/>
      <c r="H19" s="29" t="s">
        <v>73</v>
      </c>
      <c r="I19" s="38">
        <v>2</v>
      </c>
    </row>
    <row r="20" spans="1:9" x14ac:dyDescent="0.2">
      <c r="A20" s="22">
        <v>5</v>
      </c>
      <c r="B20" s="26">
        <f>IF(AND(B19&lt;&gt;"",C19&lt;&gt;"",C20&lt;&gt;""),B19+C19,"")</f>
        <v>38937</v>
      </c>
      <c r="C20" s="27">
        <v>14</v>
      </c>
      <c r="D20" s="26">
        <f>IF(AND(B20&lt;&gt;"",C20&lt;&gt;""),B20+C20-1,"")</f>
        <v>38950</v>
      </c>
      <c r="E20" s="22">
        <f>IF(A20="","",SUMIF('Product Backlog'!E$5:E$103,'Release Plan'!A20,'Product Backlog'!D$5:D$103))</f>
        <v>0</v>
      </c>
      <c r="F20" s="4" t="str">
        <f>IF(AND(OR(F19="Planned",F19="Ongoing"),C20&lt;&gt;""),"Planned","Unplanned")</f>
        <v>Planned</v>
      </c>
      <c r="G20" s="27"/>
      <c r="H20" s="29" t="s">
        <v>74</v>
      </c>
      <c r="I20" s="38">
        <v>2</v>
      </c>
    </row>
    <row r="21" spans="1:9" x14ac:dyDescent="0.2">
      <c r="A21" s="22">
        <v>6</v>
      </c>
      <c r="B21" s="26">
        <f>IF(AND(B20&lt;&gt;"",C20&lt;&gt;"",C21&lt;&gt;""),B20+C20,"")</f>
        <v>38951</v>
      </c>
      <c r="C21" s="27">
        <v>14</v>
      </c>
      <c r="D21" s="26">
        <f>IF(AND(B21&lt;&gt;"",C21&lt;&gt;""),B21+C21-1,"")</f>
        <v>38964</v>
      </c>
      <c r="E21" s="22">
        <f>IF(A21="","",SUMIF('Product Backlog'!E$5:E$103,'Release Plan'!A21,'Product Backlog'!D$5:D$103))</f>
        <v>0</v>
      </c>
      <c r="F21" s="4" t="str">
        <f>IF(AND(OR(F20="Planned",F20="Ongoing"),C21&lt;&gt;""),"Planned","Unplanned")</f>
        <v>Planned</v>
      </c>
      <c r="G21" s="27"/>
      <c r="H21" s="29" t="s">
        <v>75</v>
      </c>
      <c r="I21" s="38">
        <v>2</v>
      </c>
    </row>
    <row r="22" spans="1:9" x14ac:dyDescent="0.2">
      <c r="A22" s="22" t="str">
        <f t="shared" ref="A22:A30" si="3">IF(AND(B22&lt;&gt;"",C22&lt;&gt;""),A21+1,"")</f>
        <v/>
      </c>
      <c r="B22" s="26" t="str">
        <f t="shared" ref="B22:B30" si="4">IF(AND(B21&lt;&gt;"",C21&lt;&gt;"",C22&lt;&gt;""),B21+C21,"")</f>
        <v/>
      </c>
      <c r="C22" s="27"/>
      <c r="D22" s="26" t="str">
        <f t="shared" si="2"/>
        <v/>
      </c>
      <c r="E22" s="22" t="str">
        <f>IF(A22="","",SUMIF('Product Backlog'!E$6:E$103,'Release Plan'!A22,'Product Backlog'!D$6:D$103))</f>
        <v/>
      </c>
      <c r="F22" s="4" t="str">
        <f t="shared" ref="F22:F30" si="5">IF(AND(OR(F21="Planned",F21="Ongoing"),C22&lt;&gt;""),"Planned","Unplanned")</f>
        <v>Unplanned</v>
      </c>
      <c r="G22" s="27"/>
      <c r="H22" s="29"/>
      <c r="I22" s="38"/>
    </row>
    <row r="23" spans="1:9" x14ac:dyDescent="0.2">
      <c r="A23" s="22" t="str">
        <f t="shared" si="3"/>
        <v/>
      </c>
      <c r="B23" s="26" t="str">
        <f t="shared" si="4"/>
        <v/>
      </c>
      <c r="C23" s="27"/>
      <c r="D23" s="26" t="str">
        <f t="shared" si="2"/>
        <v/>
      </c>
      <c r="E23" s="22" t="str">
        <f>IF(A23="","",SUMIF('Product Backlog'!E$6:E$103,'Release Plan'!A23,'Product Backlog'!D$6:D$103))</f>
        <v/>
      </c>
      <c r="F23" s="4" t="str">
        <f t="shared" si="5"/>
        <v>Unplanned</v>
      </c>
      <c r="G23" s="27"/>
      <c r="H23" s="29"/>
      <c r="I23" s="38"/>
    </row>
    <row r="24" spans="1:9" x14ac:dyDescent="0.2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Backlog'!E$6:E$103,'Release Plan'!A24,'Product Backlog'!D$6:D$103))</f>
        <v/>
      </c>
      <c r="F24" s="4" t="str">
        <f t="shared" si="5"/>
        <v>Unplanned</v>
      </c>
      <c r="G24" s="27"/>
      <c r="H24" s="29"/>
      <c r="I24" s="38"/>
    </row>
    <row r="25" spans="1:9" x14ac:dyDescent="0.2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Backlog'!E$6:E$103,'Release Plan'!A25,'Product Backlog'!D$6:D$103))</f>
        <v/>
      </c>
      <c r="F25" s="4" t="str">
        <f t="shared" si="5"/>
        <v>Unplanned</v>
      </c>
      <c r="G25" s="27"/>
      <c r="H25" s="29"/>
      <c r="I25" s="38"/>
    </row>
    <row r="26" spans="1:9" x14ac:dyDescent="0.2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Backlog'!E$6:E$103,'Release Plan'!A26,'Product Backlog'!D$6:D$103))</f>
        <v/>
      </c>
      <c r="F26" s="4" t="str">
        <f t="shared" si="5"/>
        <v>Unplanned</v>
      </c>
      <c r="G26" s="27"/>
      <c r="H26" s="29"/>
      <c r="I26" s="38"/>
    </row>
    <row r="27" spans="1:9" x14ac:dyDescent="0.2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Backlog'!E$6:E$103,'Release Plan'!A27,'Product Backlog'!D$6:D$103))</f>
        <v/>
      </c>
      <c r="F27" s="4" t="str">
        <f t="shared" si="5"/>
        <v>Unplanned</v>
      </c>
      <c r="G27" s="27"/>
      <c r="H27" s="29"/>
      <c r="I27" s="38"/>
    </row>
    <row r="28" spans="1:9" x14ac:dyDescent="0.2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Backlog'!E$6:E$103,'Release Plan'!A28,'Product Backlog'!D$6:D$103))</f>
        <v/>
      </c>
      <c r="F28" s="4" t="str">
        <f t="shared" si="5"/>
        <v>Unplanned</v>
      </c>
      <c r="G28" s="27"/>
      <c r="H28" s="29"/>
      <c r="I28" s="38"/>
    </row>
    <row r="29" spans="1:9" x14ac:dyDescent="0.2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Backlog'!E$6:E$103,'Release Plan'!A29,'Product Backlog'!D$6:D$103))</f>
        <v/>
      </c>
      <c r="F29" s="4" t="str">
        <f t="shared" si="5"/>
        <v>Unplanned</v>
      </c>
      <c r="G29" s="27"/>
      <c r="H29" s="29"/>
      <c r="I29" s="38"/>
    </row>
    <row r="30" spans="1:9" x14ac:dyDescent="0.2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Backlog'!E$6:E$103,'Release Plan'!A30,'Product Backlog'!D$6:D$103))</f>
        <v/>
      </c>
      <c r="F30" s="4" t="str">
        <f t="shared" si="5"/>
        <v>Unplanned</v>
      </c>
      <c r="G30" s="27"/>
      <c r="H30" s="30"/>
      <c r="I30" s="39"/>
    </row>
    <row r="31" spans="1:9" x14ac:dyDescent="0.2">
      <c r="A31" s="23"/>
      <c r="B31" s="23"/>
      <c r="C31" s="23"/>
      <c r="D31" s="24" t="s">
        <v>20</v>
      </c>
      <c r="E31" s="25">
        <f>SUMIF('Product Backlog'!E$6:E$103,"",'Product Backlog'!D$6:D$103)-SUMIF('Product Backlog'!C$6:C$103,"Removed",'Product Backlog'!D$6:D$103)</f>
        <v>211</v>
      </c>
      <c r="F31" s="23"/>
      <c r="G31" s="50"/>
      <c r="H31" s="23"/>
    </row>
  </sheetData>
  <phoneticPr fontId="2" type="noConversion"/>
  <conditionalFormatting sqref="G4:H10 E31 E5:E10 A4:D10">
    <cfRule type="expression" dxfId="65" priority="1" stopIfTrue="1">
      <formula>$F4="Planned"</formula>
    </cfRule>
    <cfRule type="expression" dxfId="64" priority="2" stopIfTrue="1">
      <formula>$F4="Ongoing"</formula>
    </cfRule>
  </conditionalFormatting>
  <conditionalFormatting sqref="F4:F10 F16:F30">
    <cfRule type="expression" dxfId="63" priority="3" stopIfTrue="1">
      <formula>$F4="Planned"</formula>
    </cfRule>
    <cfRule type="expression" dxfId="62" priority="4" stopIfTrue="1">
      <formula>$F4="Ongoing"</formula>
    </cfRule>
    <cfRule type="cellIs" dxfId="61" priority="5" stopIfTrue="1" operator="equal">
      <formula>"Unplanned"</formula>
    </cfRule>
  </conditionalFormatting>
  <conditionalFormatting sqref="E4 G16:H30 A16:E30">
    <cfRule type="expression" dxfId="60" priority="6" stopIfTrue="1">
      <formula>OR($F4="Planned",$F4="Unplanned")</formula>
    </cfRule>
    <cfRule type="expression" dxfId="59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tabSelected="1" workbookViewId="0">
      <pane ySplit="4" topLeftCell="A5" activePane="bottomLeft" state="frozen"/>
      <selection pane="bottomLeft" activeCell="J11" sqref="J11"/>
    </sheetView>
  </sheetViews>
  <sheetFormatPr defaultColWidth="9.140625" defaultRowHeight="12.75" x14ac:dyDescent="0.2"/>
  <cols>
    <col min="1" max="1" width="9.140625" style="104"/>
    <col min="2" max="2" width="39.28515625" style="32" customWidth="1"/>
    <col min="3" max="3" width="10.7109375" style="104" customWidth="1"/>
    <col min="4" max="6" width="9.140625" style="104"/>
    <col min="7" max="7" width="39.42578125" style="32" customWidth="1"/>
    <col min="8" max="16384" width="9.140625" style="32"/>
  </cols>
  <sheetData>
    <row r="1" spans="1:10" ht="72" x14ac:dyDescent="0.2">
      <c r="A1" s="102" t="s">
        <v>5</v>
      </c>
      <c r="C1" s="103" t="s">
        <v>78</v>
      </c>
    </row>
    <row r="2" spans="1:10" x14ac:dyDescent="0.2">
      <c r="D2" s="105"/>
    </row>
    <row r="4" spans="1:10" ht="13.5" thickBot="1" x14ac:dyDescent="0.25">
      <c r="A4" s="106" t="s">
        <v>21</v>
      </c>
      <c r="B4" s="44" t="s">
        <v>6</v>
      </c>
      <c r="C4" s="106" t="s">
        <v>3</v>
      </c>
      <c r="D4" s="106" t="s">
        <v>18</v>
      </c>
      <c r="E4" s="106" t="s">
        <v>13</v>
      </c>
      <c r="F4" s="106" t="s">
        <v>76</v>
      </c>
      <c r="G4" s="44" t="s">
        <v>28</v>
      </c>
    </row>
    <row r="5" spans="1:10" x14ac:dyDescent="0.2">
      <c r="A5" s="109">
        <v>1</v>
      </c>
      <c r="B5" s="110" t="s">
        <v>87</v>
      </c>
      <c r="C5" s="109" t="s">
        <v>79</v>
      </c>
      <c r="D5" s="109">
        <v>3</v>
      </c>
      <c r="E5" s="109">
        <v>1</v>
      </c>
      <c r="F5" s="109"/>
      <c r="G5" s="111"/>
    </row>
    <row r="6" spans="1:10" ht="39" thickBot="1" x14ac:dyDescent="0.25">
      <c r="A6" s="107">
        <v>2</v>
      </c>
      <c r="B6" s="108" t="s">
        <v>88</v>
      </c>
      <c r="C6" s="107" t="s">
        <v>82</v>
      </c>
      <c r="D6" s="107">
        <v>5</v>
      </c>
      <c r="E6" s="107">
        <v>1</v>
      </c>
      <c r="F6" s="107"/>
      <c r="G6" s="108" t="s">
        <v>89</v>
      </c>
      <c r="J6" s="44" t="s">
        <v>133</v>
      </c>
    </row>
    <row r="7" spans="1:10" x14ac:dyDescent="0.2">
      <c r="A7" s="104">
        <v>3</v>
      </c>
      <c r="B7" s="32" t="s">
        <v>90</v>
      </c>
      <c r="C7" s="104" t="s">
        <v>19</v>
      </c>
      <c r="D7" s="104">
        <v>3</v>
      </c>
      <c r="E7" s="104">
        <v>2</v>
      </c>
      <c r="J7" s="32">
        <f>SUM(D5:D10)</f>
        <v>37</v>
      </c>
    </row>
    <row r="8" spans="1:10" x14ac:dyDescent="0.2">
      <c r="A8" s="104">
        <v>4</v>
      </c>
      <c r="B8" s="32" t="s">
        <v>91</v>
      </c>
      <c r="C8" s="104" t="s">
        <v>19</v>
      </c>
      <c r="D8" s="104">
        <v>8</v>
      </c>
      <c r="E8" s="104">
        <v>3</v>
      </c>
      <c r="G8" s="98"/>
    </row>
    <row r="9" spans="1:10" x14ac:dyDescent="0.2">
      <c r="A9" s="104">
        <v>5</v>
      </c>
      <c r="B9" s="32" t="s">
        <v>92</v>
      </c>
      <c r="C9" s="104" t="s">
        <v>19</v>
      </c>
      <c r="D9" s="104">
        <v>13</v>
      </c>
    </row>
    <row r="10" spans="1:10" ht="26.25" customHeight="1" x14ac:dyDescent="0.2">
      <c r="A10" s="104">
        <v>6</v>
      </c>
      <c r="B10" s="32" t="s">
        <v>93</v>
      </c>
      <c r="C10" s="104" t="s">
        <v>94</v>
      </c>
      <c r="D10" s="104">
        <v>5</v>
      </c>
    </row>
    <row r="11" spans="1:10" ht="26.25" customHeight="1" x14ac:dyDescent="0.2"/>
    <row r="12" spans="1:10" ht="26.25" thickBot="1" x14ac:dyDescent="0.25">
      <c r="A12" s="106" t="s">
        <v>21</v>
      </c>
      <c r="B12" s="44" t="s">
        <v>6</v>
      </c>
      <c r="C12" s="106" t="s">
        <v>3</v>
      </c>
      <c r="D12" s="106" t="s">
        <v>18</v>
      </c>
      <c r="E12" s="106" t="s">
        <v>13</v>
      </c>
      <c r="F12" s="106" t="s">
        <v>76</v>
      </c>
      <c r="G12" s="44" t="s">
        <v>28</v>
      </c>
      <c r="J12" s="44" t="s">
        <v>132</v>
      </c>
    </row>
    <row r="13" spans="1:10" ht="102" x14ac:dyDescent="0.2">
      <c r="A13" s="112">
        <v>1</v>
      </c>
      <c r="B13" s="120" t="s">
        <v>110</v>
      </c>
      <c r="C13" s="113" t="s">
        <v>82</v>
      </c>
      <c r="D13" s="112">
        <v>34</v>
      </c>
      <c r="E13" s="112">
        <v>1</v>
      </c>
      <c r="F13" s="112" t="s">
        <v>130</v>
      </c>
      <c r="G13" s="120" t="s">
        <v>123</v>
      </c>
      <c r="J13" s="32">
        <f>SUM(D:D)-J7</f>
        <v>232</v>
      </c>
    </row>
    <row r="14" spans="1:10" ht="51" x14ac:dyDescent="0.2">
      <c r="A14" s="114">
        <v>2</v>
      </c>
      <c r="B14" s="115" t="s">
        <v>131</v>
      </c>
      <c r="C14" s="114" t="s">
        <v>19</v>
      </c>
      <c r="D14" s="114">
        <v>5</v>
      </c>
      <c r="E14" s="114"/>
      <c r="F14" s="114"/>
      <c r="G14" s="116"/>
    </row>
    <row r="15" spans="1:10" ht="38.25" x14ac:dyDescent="0.2">
      <c r="A15" s="104">
        <v>3</v>
      </c>
      <c r="B15" s="98" t="s">
        <v>111</v>
      </c>
      <c r="C15" s="104" t="s">
        <v>19</v>
      </c>
      <c r="D15" s="104">
        <v>13</v>
      </c>
    </row>
    <row r="16" spans="1:10" ht="63.75" x14ac:dyDescent="0.2">
      <c r="A16" s="104">
        <v>4</v>
      </c>
      <c r="B16" s="98" t="s">
        <v>112</v>
      </c>
      <c r="C16" s="104" t="s">
        <v>19</v>
      </c>
      <c r="D16" s="104">
        <v>2</v>
      </c>
      <c r="G16" s="98"/>
    </row>
    <row r="17" spans="1:7" ht="38.25" x14ac:dyDescent="0.2">
      <c r="A17" s="104">
        <v>5</v>
      </c>
      <c r="B17" s="98" t="s">
        <v>113</v>
      </c>
      <c r="C17" s="104" t="s">
        <v>19</v>
      </c>
      <c r="D17" s="104">
        <v>3</v>
      </c>
    </row>
    <row r="18" spans="1:7" ht="51" x14ac:dyDescent="0.2">
      <c r="A18" s="104">
        <v>6</v>
      </c>
      <c r="B18" s="98" t="s">
        <v>114</v>
      </c>
      <c r="C18" s="104" t="s">
        <v>19</v>
      </c>
      <c r="D18" s="104">
        <v>2</v>
      </c>
      <c r="G18" s="98" t="s">
        <v>121</v>
      </c>
    </row>
    <row r="19" spans="1:7" ht="63.75" x14ac:dyDescent="0.2">
      <c r="A19" s="104">
        <v>7</v>
      </c>
      <c r="B19" s="98" t="s">
        <v>115</v>
      </c>
      <c r="C19" s="104" t="s">
        <v>19</v>
      </c>
      <c r="D19" s="104">
        <v>8</v>
      </c>
    </row>
    <row r="20" spans="1:7" ht="89.25" x14ac:dyDescent="0.2">
      <c r="A20" s="104">
        <v>8</v>
      </c>
      <c r="B20" s="98" t="s">
        <v>116</v>
      </c>
      <c r="C20" s="104" t="s">
        <v>19</v>
      </c>
      <c r="D20" s="104">
        <v>13</v>
      </c>
      <c r="G20" s="98" t="s">
        <v>122</v>
      </c>
    </row>
    <row r="21" spans="1:7" ht="51" x14ac:dyDescent="0.2">
      <c r="A21" s="104">
        <v>9</v>
      </c>
      <c r="B21" s="98" t="s">
        <v>117</v>
      </c>
      <c r="C21" s="104" t="s">
        <v>19</v>
      </c>
      <c r="D21" s="104">
        <v>21</v>
      </c>
    </row>
    <row r="22" spans="1:7" s="101" customFormat="1" ht="38.25" x14ac:dyDescent="0.2">
      <c r="A22" s="99">
        <v>10</v>
      </c>
      <c r="B22" s="100" t="s">
        <v>118</v>
      </c>
      <c r="C22" s="99" t="s">
        <v>19</v>
      </c>
      <c r="D22" s="99">
        <v>8</v>
      </c>
      <c r="E22" s="99"/>
      <c r="F22" s="99"/>
    </row>
    <row r="23" spans="1:7" ht="51" x14ac:dyDescent="0.2">
      <c r="A23" s="104">
        <v>11</v>
      </c>
      <c r="B23" s="98" t="s">
        <v>124</v>
      </c>
      <c r="C23" s="104" t="s">
        <v>19</v>
      </c>
      <c r="D23" s="104">
        <v>55</v>
      </c>
    </row>
    <row r="24" spans="1:7" ht="38.25" x14ac:dyDescent="0.2">
      <c r="A24" s="104">
        <v>12</v>
      </c>
      <c r="B24" s="98" t="s">
        <v>119</v>
      </c>
      <c r="C24" s="104" t="s">
        <v>19</v>
      </c>
      <c r="D24" s="104">
        <v>13</v>
      </c>
    </row>
    <row r="25" spans="1:7" ht="51" x14ac:dyDescent="0.2">
      <c r="A25" s="104">
        <v>13</v>
      </c>
      <c r="B25" s="98" t="s">
        <v>120</v>
      </c>
      <c r="C25" s="104" t="s">
        <v>19</v>
      </c>
      <c r="D25" s="104">
        <v>55</v>
      </c>
    </row>
    <row r="26" spans="1:7" ht="89.25" x14ac:dyDescent="0.2">
      <c r="A26" s="104">
        <v>14</v>
      </c>
      <c r="B26" s="98" t="s">
        <v>126</v>
      </c>
      <c r="C26" s="104" t="s">
        <v>19</v>
      </c>
      <c r="G26" s="98" t="s">
        <v>125</v>
      </c>
    </row>
    <row r="27" spans="1:7" ht="51" x14ac:dyDescent="0.2">
      <c r="A27" s="104">
        <v>15</v>
      </c>
      <c r="B27" s="98" t="s">
        <v>127</v>
      </c>
      <c r="C27" s="104" t="s">
        <v>19</v>
      </c>
      <c r="G27" s="98" t="s">
        <v>78</v>
      </c>
    </row>
    <row r="28" spans="1:7" ht="51" x14ac:dyDescent="0.2">
      <c r="A28" s="104">
        <v>16</v>
      </c>
      <c r="B28" s="98" t="s">
        <v>128</v>
      </c>
      <c r="C28" s="104" t="s">
        <v>19</v>
      </c>
    </row>
    <row r="29" spans="1:7" ht="38.25" x14ac:dyDescent="0.2">
      <c r="A29" s="104">
        <v>17</v>
      </c>
      <c r="B29" s="98" t="s">
        <v>129</v>
      </c>
      <c r="C29" s="104" t="s">
        <v>19</v>
      </c>
    </row>
    <row r="30" spans="1:7" x14ac:dyDescent="0.2">
      <c r="A30" s="104">
        <v>18</v>
      </c>
      <c r="B30" s="98"/>
      <c r="C30" s="104" t="s">
        <v>19</v>
      </c>
    </row>
    <row r="31" spans="1:7" x14ac:dyDescent="0.2">
      <c r="A31" s="104">
        <v>19</v>
      </c>
      <c r="C31" s="104" t="s">
        <v>19</v>
      </c>
    </row>
    <row r="32" spans="1:7" x14ac:dyDescent="0.2">
      <c r="A32" s="104">
        <v>20</v>
      </c>
      <c r="C32" s="104" t="s">
        <v>19</v>
      </c>
    </row>
    <row r="37" spans="7:10" x14ac:dyDescent="0.2">
      <c r="J37" s="74"/>
    </row>
    <row r="42" spans="7:10" x14ac:dyDescent="0.2">
      <c r="G42" s="74"/>
    </row>
    <row r="53" s="32" customFormat="1" x14ac:dyDescent="0.2"/>
  </sheetData>
  <phoneticPr fontId="2" type="noConversion"/>
  <conditionalFormatting sqref="G44:G52 C45:C46 G26:G41 A54:G163 B47:F52 A4:G11 B33:F44 A26:A52 B26:B32 D26:F32">
    <cfRule type="expression" dxfId="58" priority="34" stopIfTrue="1">
      <formula>$C4="Done"</formula>
    </cfRule>
    <cfRule type="expression" dxfId="57" priority="35" stopIfTrue="1">
      <formula>$C4="Ongoing"</formula>
    </cfRule>
    <cfRule type="expression" dxfId="56" priority="36" stopIfTrue="1">
      <formula>$C4="Removed"</formula>
    </cfRule>
  </conditionalFormatting>
  <conditionalFormatting sqref="G53">
    <cfRule type="expression" dxfId="55" priority="37" stopIfTrue="1">
      <formula>$C43="Done"</formula>
    </cfRule>
    <cfRule type="expression" dxfId="54" priority="38" stopIfTrue="1">
      <formula>$C43="Ongoing"</formula>
    </cfRule>
    <cfRule type="expression" dxfId="53" priority="39" stopIfTrue="1">
      <formula>$C43="Removed"</formula>
    </cfRule>
  </conditionalFormatting>
  <conditionalFormatting sqref="G42:G43">
    <cfRule type="expression" dxfId="52" priority="40" stopIfTrue="1">
      <formula>#REF!="Done"</formula>
    </cfRule>
    <cfRule type="expression" dxfId="51" priority="41" stopIfTrue="1">
      <formula>#REF!="Ongoing"</formula>
    </cfRule>
    <cfRule type="expression" dxfId="50" priority="42" stopIfTrue="1">
      <formula>#REF!="Removed"</formula>
    </cfRule>
  </conditionalFormatting>
  <conditionalFormatting sqref="A12:G13 A15:G25 A14 C14:G14">
    <cfRule type="expression" dxfId="49" priority="31" stopIfTrue="1">
      <formula>$C12="Done"</formula>
    </cfRule>
    <cfRule type="expression" dxfId="48" priority="32" stopIfTrue="1">
      <formula>$C12="Ongoing"</formula>
    </cfRule>
    <cfRule type="expression" dxfId="47" priority="33" stopIfTrue="1">
      <formula>$C12="Removed"</formula>
    </cfRule>
  </conditionalFormatting>
  <conditionalFormatting sqref="C26">
    <cfRule type="expression" dxfId="46" priority="28" stopIfTrue="1">
      <formula>$C26="Done"</formula>
    </cfRule>
    <cfRule type="expression" dxfId="45" priority="29" stopIfTrue="1">
      <formula>$C26="Ongoing"</formula>
    </cfRule>
    <cfRule type="expression" dxfId="44" priority="30" stopIfTrue="1">
      <formula>$C26="Removed"</formula>
    </cfRule>
  </conditionalFormatting>
  <conditionalFormatting sqref="C27">
    <cfRule type="expression" dxfId="43" priority="25" stopIfTrue="1">
      <formula>$C27="Done"</formula>
    </cfRule>
    <cfRule type="expression" dxfId="42" priority="26" stopIfTrue="1">
      <formula>$C27="Ongoing"</formula>
    </cfRule>
    <cfRule type="expression" dxfId="41" priority="27" stopIfTrue="1">
      <formula>$C27="Removed"</formula>
    </cfRule>
  </conditionalFormatting>
  <conditionalFormatting sqref="C28">
    <cfRule type="expression" dxfId="40" priority="22" stopIfTrue="1">
      <formula>$C28="Done"</formula>
    </cfRule>
    <cfRule type="expression" dxfId="39" priority="23" stopIfTrue="1">
      <formula>$C28="Ongoing"</formula>
    </cfRule>
    <cfRule type="expression" dxfId="38" priority="24" stopIfTrue="1">
      <formula>$C28="Removed"</formula>
    </cfRule>
  </conditionalFormatting>
  <conditionalFormatting sqref="C29">
    <cfRule type="expression" dxfId="37" priority="19" stopIfTrue="1">
      <formula>$C29="Done"</formula>
    </cfRule>
    <cfRule type="expression" dxfId="36" priority="20" stopIfTrue="1">
      <formula>$C29="Ongoing"</formula>
    </cfRule>
    <cfRule type="expression" dxfId="35" priority="21" stopIfTrue="1">
      <formula>$C29="Removed"</formula>
    </cfRule>
  </conditionalFormatting>
  <conditionalFormatting sqref="C30">
    <cfRule type="expression" dxfId="34" priority="16" stopIfTrue="1">
      <formula>$C30="Done"</formula>
    </cfRule>
    <cfRule type="expression" dxfId="33" priority="17" stopIfTrue="1">
      <formula>$C30="Ongoing"</formula>
    </cfRule>
    <cfRule type="expression" dxfId="32" priority="18" stopIfTrue="1">
      <formula>$C30="Removed"</formula>
    </cfRule>
  </conditionalFormatting>
  <conditionalFormatting sqref="C31">
    <cfRule type="expression" dxfId="31" priority="13" stopIfTrue="1">
      <formula>$C31="Done"</formula>
    </cfRule>
    <cfRule type="expression" dxfId="30" priority="14" stopIfTrue="1">
      <formula>$C31="Ongoing"</formula>
    </cfRule>
    <cfRule type="expression" dxfId="29" priority="15" stopIfTrue="1">
      <formula>$C31="Removed"</formula>
    </cfRule>
  </conditionalFormatting>
  <conditionalFormatting sqref="C32">
    <cfRule type="expression" dxfId="28" priority="10" stopIfTrue="1">
      <formula>$C32="Done"</formula>
    </cfRule>
    <cfRule type="expression" dxfId="27" priority="11" stopIfTrue="1">
      <formula>$C32="Ongoing"</formula>
    </cfRule>
    <cfRule type="expression" dxfId="26" priority="12" stopIfTrue="1">
      <formula>$C32="Removed"</formula>
    </cfRule>
  </conditionalFormatting>
  <conditionalFormatting sqref="B14">
    <cfRule type="expression" dxfId="25" priority="7" stopIfTrue="1">
      <formula>$C14="Done"</formula>
    </cfRule>
    <cfRule type="expression" dxfId="24" priority="8" stopIfTrue="1">
      <formula>$C14="Ongoing"</formula>
    </cfRule>
    <cfRule type="expression" dxfId="23" priority="9" stopIfTrue="1">
      <formula>$C14="Removed"</formula>
    </cfRule>
  </conditionalFormatting>
  <conditionalFormatting sqref="J12">
    <cfRule type="expression" dxfId="22" priority="4" stopIfTrue="1">
      <formula>$C12="Done"</formula>
    </cfRule>
    <cfRule type="expression" dxfId="21" priority="5" stopIfTrue="1">
      <formula>$C12="Ongoing"</formula>
    </cfRule>
    <cfRule type="expression" dxfId="20" priority="6" stopIfTrue="1">
      <formula>$C12="Removed"</formula>
    </cfRule>
  </conditionalFormatting>
  <conditionalFormatting sqref="J6">
    <cfRule type="expression" dxfId="19" priority="1" stopIfTrue="1">
      <formula>$C4="Done"</formula>
    </cfRule>
    <cfRule type="expression" dxfId="18" priority="2" stopIfTrue="1">
      <formula>$C4="Ongoing"</formula>
    </cfRule>
    <cfRule type="expression" dxfId="17" priority="3" stopIfTrue="1">
      <formula>$C4="Removed"</formula>
    </cfRule>
  </conditionalFormatting>
  <dataValidations count="1">
    <dataValidation type="list" allowBlank="1" showInputMessage="1" sqref="C54:C163 C4 C6:C12 C14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95250</xdr:rowOff>
                  </from>
                  <to>
                    <xdr:col>6</xdr:col>
                    <xdr:colOff>1047750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workbookViewId="0">
      <selection activeCell="D29" sqref="D29"/>
    </sheetView>
  </sheetViews>
  <sheetFormatPr defaultColWidth="11.5703125" defaultRowHeight="12.75" x14ac:dyDescent="0.2"/>
  <cols>
    <col min="1" max="1" width="11.7109375" customWidth="1"/>
    <col min="2" max="3" width="8.7109375" customWidth="1"/>
    <col min="4" max="4" width="13.140625" customWidth="1"/>
    <col min="5" max="5" width="14.42578125" customWidth="1"/>
    <col min="6" max="6" width="15.7109375" hidden="1" customWidth="1"/>
    <col min="7" max="8" width="5.42578125" hidden="1" customWidth="1"/>
    <col min="9" max="9" width="7.28515625" hidden="1" customWidth="1"/>
    <col min="10" max="10" width="4.28515625" hidden="1" customWidth="1"/>
    <col min="11" max="13" width="6.7109375" hidden="1" customWidth="1"/>
    <col min="14" max="16" width="9.140625" hidden="1" customWidth="1"/>
    <col min="17" max="17" width="10.42578125" hidden="1" customWidth="1"/>
    <col min="18" max="256" width="8.7109375" customWidth="1"/>
  </cols>
  <sheetData>
    <row r="1" spans="1:26" ht="18" x14ac:dyDescent="0.2">
      <c r="A1" s="52" t="s">
        <v>33</v>
      </c>
    </row>
    <row r="3" spans="1:26" x14ac:dyDescent="0.2">
      <c r="A3" t="s">
        <v>37</v>
      </c>
      <c r="D3">
        <v>237</v>
      </c>
      <c r="F3" t="s">
        <v>39</v>
      </c>
      <c r="G3" s="53">
        <f>IF(COUNT(B28:B39)=0,1,COUNT(B28:B39))</f>
        <v>2</v>
      </c>
    </row>
    <row r="4" spans="1:26" x14ac:dyDescent="0.2">
      <c r="A4" t="s">
        <v>40</v>
      </c>
      <c r="D4">
        <v>3</v>
      </c>
      <c r="E4" t="s">
        <v>41</v>
      </c>
      <c r="F4" t="s">
        <v>58</v>
      </c>
      <c r="G4" s="53">
        <f>IF(COUNT(D28:D51)=0,1,COUNT(D28:D51)+1)</f>
        <v>2</v>
      </c>
    </row>
    <row r="5" spans="1:26" x14ac:dyDescent="0.2">
      <c r="F5" t="s">
        <v>42</v>
      </c>
      <c r="G5" s="53">
        <f>IF(G4&gt;D4,G4-D4,0)</f>
        <v>0</v>
      </c>
      <c r="Z5" s="37" t="s">
        <v>95</v>
      </c>
    </row>
    <row r="6" spans="1:26" x14ac:dyDescent="0.2">
      <c r="A6" s="1" t="s">
        <v>72</v>
      </c>
      <c r="F6" t="s">
        <v>43</v>
      </c>
      <c r="G6" s="53">
        <f>TrendSprintCount-TrendOffset</f>
        <v>2</v>
      </c>
      <c r="Z6" s="37" t="s">
        <v>96</v>
      </c>
    </row>
    <row r="7" spans="1:26" x14ac:dyDescent="0.2">
      <c r="A7" t="s">
        <v>46</v>
      </c>
      <c r="D7">
        <v>30</v>
      </c>
      <c r="Z7" s="37" t="s">
        <v>99</v>
      </c>
    </row>
    <row r="8" spans="1:26" x14ac:dyDescent="0.2">
      <c r="A8" s="117">
        <f>D$4</f>
        <v>3</v>
      </c>
      <c r="B8" s="117"/>
      <c r="D8" s="56">
        <f ca="1">IF(D28="","",AVERAGE(OFFSET(D27,TrendOffset,0,SprintsInTrend,1)))</f>
        <v>4</v>
      </c>
      <c r="Z8" s="37" t="s">
        <v>100</v>
      </c>
    </row>
    <row r="9" spans="1:26" x14ac:dyDescent="0.2">
      <c r="A9" t="s">
        <v>59</v>
      </c>
      <c r="D9" s="56">
        <f ca="1">IF(D28="","",AVERAGE(OFFSET(D27,1,0,SprintCount,1)))</f>
        <v>4</v>
      </c>
      <c r="F9" t="s">
        <v>51</v>
      </c>
      <c r="G9" s="53">
        <f ca="1">IF(M28="",1,COUNT(M28:M110))</f>
        <v>24</v>
      </c>
      <c r="Z9" s="37" t="s">
        <v>101</v>
      </c>
    </row>
    <row r="10" spans="1:26" x14ac:dyDescent="0.2">
      <c r="A10" t="s">
        <v>48</v>
      </c>
      <c r="D10" s="56">
        <f ca="1">IF(D28="","",AVERAGE(LastEight))</f>
        <v>4</v>
      </c>
      <c r="Z10" s="37" t="s">
        <v>97</v>
      </c>
    </row>
    <row r="11" spans="1:26" x14ac:dyDescent="0.2">
      <c r="A11" t="s">
        <v>49</v>
      </c>
      <c r="D11" s="56">
        <f ca="1">IF(D28="","",IF(TrendSprintCount&lt;4,D10,AVERAGE(SMALL(LastEight,1),SMALL(LastEight,2),SMALL(LastEight,3))))</f>
        <v>4</v>
      </c>
      <c r="Z11" s="37" t="s">
        <v>98</v>
      </c>
    </row>
    <row r="12" spans="1:26" x14ac:dyDescent="0.2">
      <c r="A12" t="s">
        <v>24</v>
      </c>
      <c r="D12" s="56">
        <f ca="1">IF(M29="","",M28-M29)</f>
        <v>4</v>
      </c>
      <c r="Z12" s="37" t="s">
        <v>102</v>
      </c>
    </row>
    <row r="13" spans="1:26" x14ac:dyDescent="0.2">
      <c r="F13" s="54" t="s">
        <v>52</v>
      </c>
      <c r="Z13" s="37" t="s">
        <v>103</v>
      </c>
    </row>
    <row r="14" spans="1:26" x14ac:dyDescent="0.2">
      <c r="A14" s="1" t="s">
        <v>53</v>
      </c>
    </row>
    <row r="15" spans="1:26" x14ac:dyDescent="0.2">
      <c r="A15" t="s">
        <v>54</v>
      </c>
      <c r="D15" s="57">
        <f>IF(D7="",0,ROUNDUP(D3/D7*0.6,0))</f>
        <v>5</v>
      </c>
    </row>
    <row r="16" spans="1:26" x14ac:dyDescent="0.2">
      <c r="A16" t="s">
        <v>56</v>
      </c>
      <c r="D16" s="57">
        <f>IF(D7="",0,ROUNDUP(D3/D7,0))</f>
        <v>8</v>
      </c>
    </row>
    <row r="17" spans="1:17" x14ac:dyDescent="0.2">
      <c r="A17" t="s">
        <v>55</v>
      </c>
      <c r="D17" s="57">
        <f>IF(D7="",0,ROUNDUP(D3/D7*1.6,0))</f>
        <v>13</v>
      </c>
      <c r="F17" t="s">
        <v>60</v>
      </c>
      <c r="G17">
        <f>IF(OR(D28="",D29=""),1,STDEV(D28:D51))</f>
        <v>1</v>
      </c>
    </row>
    <row r="18" spans="1:17" x14ac:dyDescent="0.2">
      <c r="A18" s="117">
        <f>D$4</f>
        <v>3</v>
      </c>
      <c r="B18" s="117"/>
      <c r="D18" s="57">
        <f ca="1">IF(D8="","",IF(LastRealized="",ROUNDUP(LastPlanned/D8,0)+SprintCount-1,ROUNDUP((LastPlanned-LastRealized)/D8+SprintCount,0)))</f>
        <v>60</v>
      </c>
    </row>
    <row r="19" spans="1:17" x14ac:dyDescent="0.2">
      <c r="A19" t="s">
        <v>47</v>
      </c>
      <c r="D19" s="57">
        <f ca="1">IF(D9="","",IF(LastRealized="",ROUNDUP(LastPlanned/D9+SprintCount-1,0),ROUNDUP((LastPlanned-LastRealized)/D9,0)+SprintCount))</f>
        <v>60</v>
      </c>
      <c r="F19" t="s">
        <v>63</v>
      </c>
      <c r="G19">
        <f ca="1">LastPlanned</f>
        <v>233</v>
      </c>
    </row>
    <row r="20" spans="1:17" x14ac:dyDescent="0.2">
      <c r="A20" t="s">
        <v>48</v>
      </c>
      <c r="D20" s="57">
        <f ca="1">IF(D10="","",IF(LastRealized="",ROUNDUP(LastPlanned/D10+SprintCount-1,0),ROUNDUP((LastPlanned-LastRealized)/D10,0)+SprintCount))</f>
        <v>60</v>
      </c>
      <c r="F20" t="s">
        <v>64</v>
      </c>
      <c r="G20">
        <f ca="1">LastRealized</f>
        <v>0</v>
      </c>
    </row>
    <row r="21" spans="1:17" x14ac:dyDescent="0.2">
      <c r="A21" t="s">
        <v>49</v>
      </c>
      <c r="D21" s="57">
        <f ca="1">IF(D11="","",IF(LastRealized="",ROUNDUP(LastPlanned/D11+SprintCount-1,0),ROUNDUP((LastPlanned-LastRealized)/D11,0)+SprintCount))</f>
        <v>60</v>
      </c>
    </row>
    <row r="22" spans="1:17" x14ac:dyDescent="0.2">
      <c r="A22" t="s">
        <v>24</v>
      </c>
      <c r="D22" s="57">
        <f ca="1">IF(COUNT(M28:M51)-1&gt;0,COUNT(M28:M51)-1,"")</f>
        <v>23</v>
      </c>
    </row>
    <row r="23" spans="1:17" x14ac:dyDescent="0.2">
      <c r="A23" t="s">
        <v>61</v>
      </c>
      <c r="D23" s="57">
        <f ca="1">IF(D9="","",IF(LastRealized="",ROUNDUP(LastPlanned/(D9+G17)+SprintCount-1,0),ROUNDUP((LastPlanned-LastRealized)/(D9+G17)+SprintCount,0)))</f>
        <v>48</v>
      </c>
    </row>
    <row r="24" spans="1:17" x14ac:dyDescent="0.2">
      <c r="A24" t="s">
        <v>62</v>
      </c>
      <c r="D24" s="57">
        <f ca="1">IF(D9="","",IF(LastRealized="",ROUNDUP(LastPlanned/(D9-G17)+SprintCount-1,0),ROUNDUP((LastPlanned-LastRealized)/(D9-G17)+SprintCount,0)))</f>
        <v>79</v>
      </c>
    </row>
    <row r="26" spans="1:17" ht="12.75" customHeight="1" x14ac:dyDescent="0.2">
      <c r="F26" s="119" t="s">
        <v>24</v>
      </c>
      <c r="G26" s="119"/>
      <c r="H26" s="119"/>
      <c r="I26" s="119"/>
      <c r="J26" s="119"/>
      <c r="K26" s="119"/>
      <c r="L26" s="119"/>
      <c r="M26" s="119"/>
      <c r="N26" s="119"/>
      <c r="O26" s="119" t="s">
        <v>69</v>
      </c>
      <c r="P26" s="119"/>
      <c r="Q26" s="119"/>
    </row>
    <row r="27" spans="1:17" s="3" customFormat="1" ht="26.25" thickBot="1" x14ac:dyDescent="0.25">
      <c r="A27" s="58" t="s">
        <v>13</v>
      </c>
      <c r="B27" s="59" t="s">
        <v>65</v>
      </c>
      <c r="C27" s="59" t="s">
        <v>66</v>
      </c>
      <c r="D27" s="60" t="s">
        <v>67</v>
      </c>
      <c r="E27" s="60" t="s">
        <v>68</v>
      </c>
      <c r="F27" s="61" t="s">
        <v>35</v>
      </c>
      <c r="G27" s="118" t="s">
        <v>38</v>
      </c>
      <c r="H27" s="118"/>
      <c r="I27" s="61" t="s">
        <v>36</v>
      </c>
      <c r="J27" s="62"/>
      <c r="K27" s="61" t="s">
        <v>57</v>
      </c>
      <c r="L27" s="61" t="s">
        <v>50</v>
      </c>
      <c r="M27" s="61" t="s">
        <v>45</v>
      </c>
      <c r="N27" s="63" t="s">
        <v>44</v>
      </c>
      <c r="O27" s="61" t="s">
        <v>34</v>
      </c>
      <c r="P27" s="61" t="s">
        <v>70</v>
      </c>
      <c r="Q27" s="61" t="s">
        <v>71</v>
      </c>
    </row>
    <row r="28" spans="1:17" x14ac:dyDescent="0.2">
      <c r="A28" s="55">
        <v>1</v>
      </c>
      <c r="B28" s="2">
        <f>D3</f>
        <v>237</v>
      </c>
      <c r="C28" s="2">
        <v>34</v>
      </c>
      <c r="D28" s="2">
        <v>4</v>
      </c>
      <c r="E28" s="55">
        <f>B28</f>
        <v>237</v>
      </c>
      <c r="F28" s="53">
        <f>B28</f>
        <v>237</v>
      </c>
      <c r="G28" s="53">
        <f t="shared" ref="G28:G51" si="0">F28</f>
        <v>237</v>
      </c>
      <c r="H28" s="53">
        <f t="shared" ref="H28:H33" si="1">I28</f>
        <v>0</v>
      </c>
      <c r="I28" s="53">
        <v>0</v>
      </c>
      <c r="K28">
        <f t="shared" ref="K28:K33" si="2">IF(F28&lt;I28,I28,F28)</f>
        <v>237</v>
      </c>
      <c r="L28" s="53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237</v>
      </c>
      <c r="M28" s="53">
        <f ca="1">L28</f>
        <v>237</v>
      </c>
      <c r="N28" s="53">
        <f t="shared" ref="N28:N51" ca="1" si="4">OFFSET($I$27,TrendSprintCount,0,1,1)</f>
        <v>0</v>
      </c>
      <c r="O28" s="64">
        <f t="shared" ref="O28:O51" ca="1" si="5">D$9</f>
        <v>4</v>
      </c>
      <c r="P28" s="64">
        <f t="shared" ref="P28:P51" ca="1" si="6">D$10</f>
        <v>4</v>
      </c>
      <c r="Q28" s="64">
        <f t="shared" ref="Q28:Q51" ca="1" si="7">D$11</f>
        <v>4</v>
      </c>
    </row>
    <row r="29" spans="1:17" x14ac:dyDescent="0.2">
      <c r="A29" s="55">
        <v>2</v>
      </c>
      <c r="B29" s="2">
        <f t="shared" ref="B29:B51" si="8">IF(OR(B28="",C28=""),"",IF(D28="",IF(B28-C28&lt;=0,"",B28-C28),IF(B28-D28&lt;=0,"",B28-D28)))</f>
        <v>233</v>
      </c>
      <c r="C29" s="2"/>
      <c r="D29" s="2"/>
      <c r="E29" s="55">
        <f>IF(B29="","",IF(D28="",E28,B29+SUM(D$28:D28)))</f>
        <v>237</v>
      </c>
      <c r="F29" s="53">
        <f t="shared" ref="F29:F34" si="9">IF(B29="",IF(B28="","",IF(D28="","",I28)),IF(AND(D28="",C28=""),"",IF(AND(D28="",C28&lt;&gt;""),IF(I28&gt;F28,F28,I28),F28-D28)))</f>
        <v>233</v>
      </c>
      <c r="G29" s="53">
        <f t="shared" si="0"/>
        <v>233</v>
      </c>
      <c r="H29" s="53">
        <f t="shared" si="1"/>
        <v>0</v>
      </c>
      <c r="I29" s="53">
        <f>IF(B29="",IF(B28="","",IF(D28="","",F28-D28)),IF(AND(C28="",D28=""),"",IF(AND(D28="",C28&lt;&gt;""),IF(I28&gt;F28,I28-C28,F28-C28),B$28-B29-SUM(D$28:D28))))</f>
        <v>0</v>
      </c>
      <c r="K29">
        <f t="shared" si="2"/>
        <v>233</v>
      </c>
      <c r="L29" s="53">
        <f t="shared" ca="1" si="3"/>
        <v>233</v>
      </c>
      <c r="M29" s="53">
        <f ca="1">IF(L29=L28,"",L29)</f>
        <v>233</v>
      </c>
      <c r="N29" s="53">
        <f t="shared" ca="1" si="4"/>
        <v>0</v>
      </c>
      <c r="O29" s="64">
        <f t="shared" ca="1" si="5"/>
        <v>4</v>
      </c>
      <c r="P29" s="64">
        <f t="shared" ca="1" si="6"/>
        <v>4</v>
      </c>
      <c r="Q29" s="64">
        <f t="shared" ca="1" si="7"/>
        <v>4</v>
      </c>
    </row>
    <row r="30" spans="1:17" x14ac:dyDescent="0.2">
      <c r="A30" s="55">
        <v>3</v>
      </c>
      <c r="B30" s="2" t="str">
        <f t="shared" si="8"/>
        <v/>
      </c>
      <c r="C30" s="2"/>
      <c r="D30" s="2"/>
      <c r="E30" s="55" t="str">
        <f>IF(B30="","",IF(D29="",E29,B30+SUM(D$28:D29)))</f>
        <v/>
      </c>
      <c r="F30" s="53" t="str">
        <f t="shared" si="9"/>
        <v/>
      </c>
      <c r="G30" s="53" t="str">
        <f t="shared" si="0"/>
        <v/>
      </c>
      <c r="H30" s="53" t="str">
        <f t="shared" si="1"/>
        <v/>
      </c>
      <c r="I30" s="53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53">
        <f t="shared" ca="1" si="3"/>
        <v>229</v>
      </c>
      <c r="M30" s="53">
        <f t="shared" ref="M30:M51" ca="1" si="10">IF(L30=L29,"",L30)</f>
        <v>229</v>
      </c>
      <c r="N30" s="53">
        <f t="shared" ca="1" si="4"/>
        <v>0</v>
      </c>
      <c r="O30" s="64">
        <f t="shared" ca="1" si="5"/>
        <v>4</v>
      </c>
      <c r="P30" s="64">
        <f t="shared" ca="1" si="6"/>
        <v>4</v>
      </c>
      <c r="Q30" s="64">
        <f t="shared" ca="1" si="7"/>
        <v>4</v>
      </c>
    </row>
    <row r="31" spans="1:17" x14ac:dyDescent="0.2">
      <c r="A31" s="55">
        <v>4</v>
      </c>
      <c r="B31" s="2" t="str">
        <f t="shared" si="8"/>
        <v/>
      </c>
      <c r="C31" s="2"/>
      <c r="D31" s="2"/>
      <c r="E31" s="55" t="str">
        <f>IF(B31="","",IF(D30="",E30,B31+SUM(D$28:D30)))</f>
        <v/>
      </c>
      <c r="F31" s="53" t="str">
        <f t="shared" si="9"/>
        <v/>
      </c>
      <c r="G31" s="53" t="str">
        <f t="shared" si="0"/>
        <v/>
      </c>
      <c r="H31" s="53" t="str">
        <f t="shared" si="1"/>
        <v/>
      </c>
      <c r="I31" s="53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3">
        <f t="shared" ca="1" si="3"/>
        <v>225</v>
      </c>
      <c r="M31" s="53">
        <f t="shared" ca="1" si="10"/>
        <v>225</v>
      </c>
      <c r="N31" s="53">
        <f t="shared" ca="1" si="4"/>
        <v>0</v>
      </c>
      <c r="O31" s="64">
        <f t="shared" ca="1" si="5"/>
        <v>4</v>
      </c>
      <c r="P31" s="64">
        <f t="shared" ca="1" si="6"/>
        <v>4</v>
      </c>
      <c r="Q31" s="64">
        <f t="shared" ca="1" si="7"/>
        <v>4</v>
      </c>
    </row>
    <row r="32" spans="1:17" x14ac:dyDescent="0.2">
      <c r="A32" s="55">
        <v>5</v>
      </c>
      <c r="B32" s="2" t="str">
        <f>IF(OR(B31="",C31=""),"",IF(D31="",IF(B31-C31&lt;=0,"",B31-C31),IF(B31-D31&lt;=0,"",B31-D31)))</f>
        <v/>
      </c>
      <c r="C32" s="2"/>
      <c r="D32" s="2"/>
      <c r="E32" s="55" t="str">
        <f>IF(B32="","",IF(D31="",E31,B32+SUM(D$28:D31)))</f>
        <v/>
      </c>
      <c r="F32" s="53" t="str">
        <f t="shared" si="9"/>
        <v/>
      </c>
      <c r="G32" s="53" t="str">
        <f t="shared" si="0"/>
        <v/>
      </c>
      <c r="H32" s="53" t="str">
        <f t="shared" si="1"/>
        <v/>
      </c>
      <c r="I32" s="53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3">
        <f t="shared" ca="1" si="3"/>
        <v>221</v>
      </c>
      <c r="M32" s="53">
        <f t="shared" ca="1" si="10"/>
        <v>221</v>
      </c>
      <c r="N32" s="53">
        <f t="shared" ca="1" si="4"/>
        <v>0</v>
      </c>
      <c r="O32" s="64">
        <f t="shared" ca="1" si="5"/>
        <v>4</v>
      </c>
      <c r="P32" s="64">
        <f t="shared" ca="1" si="6"/>
        <v>4</v>
      </c>
      <c r="Q32" s="64">
        <f t="shared" ca="1" si="7"/>
        <v>4</v>
      </c>
    </row>
    <row r="33" spans="1:17" x14ac:dyDescent="0.2">
      <c r="A33" s="55">
        <v>6</v>
      </c>
      <c r="B33" s="2" t="str">
        <f>IF(OR(B32="",C32=""),"",IF(D32="",IF(B32-C32&lt;=0,"",B32-C32),IF(B32-D32&lt;=0,"",B32-D32)))</f>
        <v/>
      </c>
      <c r="C33" s="2"/>
      <c r="D33" s="2"/>
      <c r="E33" s="55" t="str">
        <f>IF(B33="","",IF(D32="",E32,B33+SUM(D$28:D32)))</f>
        <v/>
      </c>
      <c r="F33" s="53" t="str">
        <f t="shared" si="9"/>
        <v/>
      </c>
      <c r="G33" s="53" t="str">
        <f t="shared" si="0"/>
        <v/>
      </c>
      <c r="H33" s="53" t="str">
        <f t="shared" si="1"/>
        <v/>
      </c>
      <c r="I33" s="53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3">
        <f t="shared" ca="1" si="3"/>
        <v>217</v>
      </c>
      <c r="M33" s="53">
        <f t="shared" ca="1" si="10"/>
        <v>217</v>
      </c>
      <c r="N33" s="53">
        <f t="shared" ca="1" si="4"/>
        <v>0</v>
      </c>
      <c r="O33" s="64">
        <f t="shared" ca="1" si="5"/>
        <v>4</v>
      </c>
      <c r="P33" s="64">
        <f t="shared" ca="1" si="6"/>
        <v>4</v>
      </c>
      <c r="Q33" s="64">
        <f t="shared" ca="1" si="7"/>
        <v>4</v>
      </c>
    </row>
    <row r="34" spans="1:17" x14ac:dyDescent="0.2">
      <c r="A34" s="55">
        <v>7</v>
      </c>
      <c r="B34" s="2" t="str">
        <f>IF(OR(B33="",C33=""),"",IF(D33="",IF(B33-C33&lt;=0,"",B33-C33),IF(B33-D33&lt;=0,"",B33-D33)))</f>
        <v/>
      </c>
      <c r="C34" s="2"/>
      <c r="D34" s="2"/>
      <c r="E34" s="55" t="str">
        <f>IF(B34="","",IF(D33="",E33,B34+SUM(D$28:D33)))</f>
        <v/>
      </c>
      <c r="F34" s="53" t="str">
        <f t="shared" si="9"/>
        <v/>
      </c>
      <c r="G34" s="53" t="str">
        <f t="shared" si="0"/>
        <v/>
      </c>
      <c r="H34" s="53" t="str">
        <f t="shared" ref="H34:H51" si="11">I34</f>
        <v/>
      </c>
      <c r="I34" s="53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3">
        <f t="shared" ca="1" si="3"/>
        <v>213</v>
      </c>
      <c r="M34" s="53">
        <f t="shared" ca="1" si="10"/>
        <v>213</v>
      </c>
      <c r="N34" s="53">
        <f t="shared" ca="1" si="4"/>
        <v>0</v>
      </c>
      <c r="O34" s="64">
        <f t="shared" ca="1" si="5"/>
        <v>4</v>
      </c>
      <c r="P34" s="64">
        <f t="shared" ca="1" si="6"/>
        <v>4</v>
      </c>
      <c r="Q34" s="64">
        <f t="shared" ca="1" si="7"/>
        <v>4</v>
      </c>
    </row>
    <row r="35" spans="1:17" x14ac:dyDescent="0.2">
      <c r="A35" s="55">
        <v>8</v>
      </c>
      <c r="B35" s="2" t="str">
        <f t="shared" si="8"/>
        <v/>
      </c>
      <c r="C35" s="2"/>
      <c r="D35" s="2"/>
      <c r="E35" s="55" t="str">
        <f>IF(B35="","",IF(D34="",E34,B35+SUM(D$28:D34)))</f>
        <v/>
      </c>
      <c r="F35" s="53" t="str">
        <f t="shared" ref="F35:F51" si="13">IF(B35="",IF(B34="","",IF(D34="","",I34)),IF(AND(D34="",C34=""),"",IF(AND(D34="",C34&lt;&gt;""),IF(I34&gt;F34,F34,I34),F34-D34)))</f>
        <v/>
      </c>
      <c r="G35" s="53" t="str">
        <f t="shared" si="0"/>
        <v/>
      </c>
      <c r="H35" s="53" t="str">
        <f t="shared" si="11"/>
        <v/>
      </c>
      <c r="I35" s="53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3">
        <f t="shared" ca="1" si="3"/>
        <v>209</v>
      </c>
      <c r="M35" s="53">
        <f t="shared" ca="1" si="10"/>
        <v>209</v>
      </c>
      <c r="N35" s="53">
        <f t="shared" ca="1" si="4"/>
        <v>0</v>
      </c>
      <c r="O35" s="64">
        <f t="shared" ca="1" si="5"/>
        <v>4</v>
      </c>
      <c r="P35" s="64">
        <f t="shared" ca="1" si="6"/>
        <v>4</v>
      </c>
      <c r="Q35" s="64">
        <f t="shared" ca="1" si="7"/>
        <v>4</v>
      </c>
    </row>
    <row r="36" spans="1:17" x14ac:dyDescent="0.2">
      <c r="A36" s="55">
        <v>9</v>
      </c>
      <c r="B36" s="2" t="str">
        <f t="shared" si="8"/>
        <v/>
      </c>
      <c r="C36" s="2"/>
      <c r="D36" s="2"/>
      <c r="E36" s="55" t="str">
        <f>IF(B36="","",IF(D35="",E35,B36+SUM(D$28:D35)))</f>
        <v/>
      </c>
      <c r="F36" s="53" t="str">
        <f t="shared" si="13"/>
        <v/>
      </c>
      <c r="G36" s="53" t="str">
        <f t="shared" si="0"/>
        <v/>
      </c>
      <c r="H36" s="53" t="str">
        <f t="shared" si="11"/>
        <v/>
      </c>
      <c r="I36" s="53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3">
        <f t="shared" ca="1" si="3"/>
        <v>205</v>
      </c>
      <c r="M36" s="53">
        <f t="shared" ca="1" si="10"/>
        <v>205</v>
      </c>
      <c r="N36" s="53">
        <f t="shared" ca="1" si="4"/>
        <v>0</v>
      </c>
      <c r="O36" s="64">
        <f t="shared" ca="1" si="5"/>
        <v>4</v>
      </c>
      <c r="P36" s="64">
        <f t="shared" ca="1" si="6"/>
        <v>4</v>
      </c>
      <c r="Q36" s="64">
        <f t="shared" ca="1" si="7"/>
        <v>4</v>
      </c>
    </row>
    <row r="37" spans="1:17" x14ac:dyDescent="0.2">
      <c r="A37" s="55">
        <v>10</v>
      </c>
      <c r="B37" s="2" t="str">
        <f t="shared" si="8"/>
        <v/>
      </c>
      <c r="C37" s="2"/>
      <c r="D37" s="2"/>
      <c r="E37" s="55" t="str">
        <f>IF(B37="","",IF(D36="",E36,B37+SUM(D$28:D36)))</f>
        <v/>
      </c>
      <c r="F37" s="53" t="str">
        <f t="shared" si="13"/>
        <v/>
      </c>
      <c r="G37" s="53" t="str">
        <f t="shared" si="0"/>
        <v/>
      </c>
      <c r="H37" s="53" t="str">
        <f t="shared" si="11"/>
        <v/>
      </c>
      <c r="I37" s="53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3">
        <f t="shared" ca="1" si="3"/>
        <v>201</v>
      </c>
      <c r="M37" s="53">
        <f t="shared" ca="1" si="10"/>
        <v>201</v>
      </c>
      <c r="N37" s="53">
        <f t="shared" ca="1" si="4"/>
        <v>0</v>
      </c>
      <c r="O37" s="64">
        <f t="shared" ca="1" si="5"/>
        <v>4</v>
      </c>
      <c r="P37" s="64">
        <f t="shared" ca="1" si="6"/>
        <v>4</v>
      </c>
      <c r="Q37" s="64">
        <f t="shared" ca="1" si="7"/>
        <v>4</v>
      </c>
    </row>
    <row r="38" spans="1:17" x14ac:dyDescent="0.2">
      <c r="A38" s="55">
        <v>11</v>
      </c>
      <c r="B38" s="2" t="str">
        <f t="shared" si="8"/>
        <v/>
      </c>
      <c r="C38" s="2"/>
      <c r="D38" s="2"/>
      <c r="E38" s="55" t="str">
        <f>IF(B38="","",IF(D37="",E37,B38+SUM(D$28:D37)))</f>
        <v/>
      </c>
      <c r="F38" s="53" t="str">
        <f t="shared" si="13"/>
        <v/>
      </c>
      <c r="G38" s="53" t="str">
        <f t="shared" si="0"/>
        <v/>
      </c>
      <c r="H38" s="53" t="str">
        <f t="shared" si="11"/>
        <v/>
      </c>
      <c r="I38" s="53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3">
        <f t="shared" ca="1" si="3"/>
        <v>197</v>
      </c>
      <c r="M38" s="53">
        <f t="shared" ca="1" si="10"/>
        <v>197</v>
      </c>
      <c r="N38" s="53">
        <f t="shared" ca="1" si="4"/>
        <v>0</v>
      </c>
      <c r="O38" s="64">
        <f t="shared" ca="1" si="5"/>
        <v>4</v>
      </c>
      <c r="P38" s="64">
        <f t="shared" ca="1" si="6"/>
        <v>4</v>
      </c>
      <c r="Q38" s="64">
        <f t="shared" ca="1" si="7"/>
        <v>4</v>
      </c>
    </row>
    <row r="39" spans="1:17" x14ac:dyDescent="0.2">
      <c r="A39" s="55">
        <v>12</v>
      </c>
      <c r="B39" s="2" t="str">
        <f t="shared" si="8"/>
        <v/>
      </c>
      <c r="C39" s="2"/>
      <c r="D39" s="2"/>
      <c r="E39" s="55" t="str">
        <f>IF(B39="","",IF(D38="",E38,B39+SUM(D$28:D38)))</f>
        <v/>
      </c>
      <c r="F39" s="53" t="str">
        <f t="shared" si="13"/>
        <v/>
      </c>
      <c r="G39" s="53" t="str">
        <f t="shared" si="0"/>
        <v/>
      </c>
      <c r="H39" s="53" t="str">
        <f t="shared" si="11"/>
        <v/>
      </c>
      <c r="I39" s="53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3">
        <f t="shared" ca="1" si="3"/>
        <v>193</v>
      </c>
      <c r="M39" s="53">
        <f t="shared" ca="1" si="10"/>
        <v>193</v>
      </c>
      <c r="N39" s="53">
        <f t="shared" ca="1" si="4"/>
        <v>0</v>
      </c>
      <c r="O39" s="64">
        <f t="shared" ca="1" si="5"/>
        <v>4</v>
      </c>
      <c r="P39" s="64">
        <f t="shared" ca="1" si="6"/>
        <v>4</v>
      </c>
      <c r="Q39" s="64">
        <f t="shared" ca="1" si="7"/>
        <v>4</v>
      </c>
    </row>
    <row r="40" spans="1:17" x14ac:dyDescent="0.2">
      <c r="A40" s="55">
        <v>13</v>
      </c>
      <c r="B40" s="2" t="str">
        <f t="shared" si="8"/>
        <v/>
      </c>
      <c r="C40" s="2"/>
      <c r="E40" s="55" t="str">
        <f>IF(B40="","",IF(D39="",E39,B40+SUM(D$28:D39)))</f>
        <v/>
      </c>
      <c r="F40" s="53" t="str">
        <f t="shared" si="13"/>
        <v/>
      </c>
      <c r="G40" s="53" t="str">
        <f t="shared" si="0"/>
        <v/>
      </c>
      <c r="H40" s="53" t="str">
        <f t="shared" si="11"/>
        <v/>
      </c>
      <c r="I40" s="53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3">
        <f t="shared" ca="1" si="3"/>
        <v>189</v>
      </c>
      <c r="M40" s="53">
        <f t="shared" ca="1" si="10"/>
        <v>189</v>
      </c>
      <c r="N40" s="53">
        <f t="shared" ca="1" si="4"/>
        <v>0</v>
      </c>
      <c r="O40" s="64">
        <f t="shared" ca="1" si="5"/>
        <v>4</v>
      </c>
      <c r="P40" s="64">
        <f t="shared" ca="1" si="6"/>
        <v>4</v>
      </c>
      <c r="Q40" s="64">
        <f t="shared" ca="1" si="7"/>
        <v>4</v>
      </c>
    </row>
    <row r="41" spans="1:17" x14ac:dyDescent="0.2">
      <c r="A41" s="55">
        <v>14</v>
      </c>
      <c r="B41" s="2" t="str">
        <f t="shared" si="8"/>
        <v/>
      </c>
      <c r="C41" s="2"/>
      <c r="E41" s="55" t="str">
        <f>IF(B41="","",IF(D40="",E40,B41+SUM(D$28:D40)))</f>
        <v/>
      </c>
      <c r="F41" s="53" t="str">
        <f t="shared" si="13"/>
        <v/>
      </c>
      <c r="G41" s="53" t="str">
        <f t="shared" si="0"/>
        <v/>
      </c>
      <c r="H41" s="53" t="str">
        <f t="shared" si="11"/>
        <v/>
      </c>
      <c r="I41" s="53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3">
        <f t="shared" ca="1" si="3"/>
        <v>185</v>
      </c>
      <c r="M41" s="53">
        <f t="shared" ca="1" si="10"/>
        <v>185</v>
      </c>
      <c r="N41" s="53">
        <f t="shared" ca="1" si="4"/>
        <v>0</v>
      </c>
      <c r="O41" s="64">
        <f t="shared" ca="1" si="5"/>
        <v>4</v>
      </c>
      <c r="P41" s="64">
        <f t="shared" ca="1" si="6"/>
        <v>4</v>
      </c>
      <c r="Q41" s="64">
        <f t="shared" ca="1" si="7"/>
        <v>4</v>
      </c>
    </row>
    <row r="42" spans="1:17" x14ac:dyDescent="0.2">
      <c r="A42" s="55">
        <v>15</v>
      </c>
      <c r="B42" s="2" t="str">
        <f t="shared" si="8"/>
        <v/>
      </c>
      <c r="C42" s="2"/>
      <c r="E42" s="55" t="str">
        <f>IF(B42="","",IF(D41="",E41,B42+SUM(D$28:D41)))</f>
        <v/>
      </c>
      <c r="F42" s="53" t="str">
        <f t="shared" si="13"/>
        <v/>
      </c>
      <c r="G42" s="53" t="str">
        <f t="shared" si="0"/>
        <v/>
      </c>
      <c r="H42" s="53" t="str">
        <f t="shared" si="11"/>
        <v/>
      </c>
      <c r="I42" s="53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3">
        <f t="shared" ca="1" si="3"/>
        <v>181</v>
      </c>
      <c r="M42" s="53">
        <f t="shared" ca="1" si="10"/>
        <v>181</v>
      </c>
      <c r="N42" s="53">
        <f t="shared" ca="1" si="4"/>
        <v>0</v>
      </c>
      <c r="O42" s="64">
        <f t="shared" ca="1" si="5"/>
        <v>4</v>
      </c>
      <c r="P42" s="64">
        <f t="shared" ca="1" si="6"/>
        <v>4</v>
      </c>
      <c r="Q42" s="64">
        <f t="shared" ca="1" si="7"/>
        <v>4</v>
      </c>
    </row>
    <row r="43" spans="1:17" x14ac:dyDescent="0.2">
      <c r="A43" s="55">
        <v>16</v>
      </c>
      <c r="B43" s="2" t="str">
        <f t="shared" si="8"/>
        <v/>
      </c>
      <c r="C43" s="2"/>
      <c r="E43" s="55" t="str">
        <f>IF(B43="","",IF(D42="",E42,B43+SUM(D$28:D42)))</f>
        <v/>
      </c>
      <c r="F43" s="53" t="str">
        <f t="shared" si="13"/>
        <v/>
      </c>
      <c r="G43" s="53" t="str">
        <f t="shared" si="0"/>
        <v/>
      </c>
      <c r="H43" s="53" t="str">
        <f t="shared" si="11"/>
        <v/>
      </c>
      <c r="I43" s="53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3">
        <f t="shared" ca="1" si="3"/>
        <v>177</v>
      </c>
      <c r="M43" s="53">
        <f t="shared" ca="1" si="10"/>
        <v>177</v>
      </c>
      <c r="N43" s="53">
        <f t="shared" ca="1" si="4"/>
        <v>0</v>
      </c>
      <c r="O43" s="64">
        <f t="shared" ca="1" si="5"/>
        <v>4</v>
      </c>
      <c r="P43" s="64">
        <f t="shared" ca="1" si="6"/>
        <v>4</v>
      </c>
      <c r="Q43" s="64">
        <f t="shared" ca="1" si="7"/>
        <v>4</v>
      </c>
    </row>
    <row r="44" spans="1:17" x14ac:dyDescent="0.2">
      <c r="A44" s="55">
        <v>17</v>
      </c>
      <c r="B44" s="2" t="str">
        <f t="shared" si="8"/>
        <v/>
      </c>
      <c r="C44" s="2"/>
      <c r="E44" s="55" t="str">
        <f>IF(B44="","",IF(D43="",E43,B44+SUM(D$28:D43)))</f>
        <v/>
      </c>
      <c r="F44" s="53" t="str">
        <f t="shared" si="13"/>
        <v/>
      </c>
      <c r="G44" s="53" t="str">
        <f t="shared" si="0"/>
        <v/>
      </c>
      <c r="H44" s="53" t="str">
        <f t="shared" si="11"/>
        <v/>
      </c>
      <c r="I44" s="53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3">
        <f t="shared" ca="1" si="3"/>
        <v>173</v>
      </c>
      <c r="M44" s="53">
        <f t="shared" ca="1" si="10"/>
        <v>173</v>
      </c>
      <c r="N44" s="53">
        <f t="shared" ca="1" si="4"/>
        <v>0</v>
      </c>
      <c r="O44" s="64">
        <f t="shared" ca="1" si="5"/>
        <v>4</v>
      </c>
      <c r="P44" s="64">
        <f t="shared" ca="1" si="6"/>
        <v>4</v>
      </c>
      <c r="Q44" s="64">
        <f t="shared" ca="1" si="7"/>
        <v>4</v>
      </c>
    </row>
    <row r="45" spans="1:17" x14ac:dyDescent="0.2">
      <c r="A45" s="55">
        <v>18</v>
      </c>
      <c r="B45" s="2" t="str">
        <f t="shared" si="8"/>
        <v/>
      </c>
      <c r="C45" s="2"/>
      <c r="E45" s="55" t="str">
        <f>IF(B45="","",IF(D44="",E44,B45+SUM(D$28:D44)))</f>
        <v/>
      </c>
      <c r="F45" s="53" t="str">
        <f t="shared" si="13"/>
        <v/>
      </c>
      <c r="G45" s="53" t="str">
        <f t="shared" si="0"/>
        <v/>
      </c>
      <c r="H45" s="53" t="str">
        <f t="shared" si="11"/>
        <v/>
      </c>
      <c r="I45" s="53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3">
        <f t="shared" ca="1" si="3"/>
        <v>169</v>
      </c>
      <c r="M45" s="53">
        <f t="shared" ca="1" si="10"/>
        <v>169</v>
      </c>
      <c r="N45" s="53">
        <f t="shared" ca="1" si="4"/>
        <v>0</v>
      </c>
      <c r="O45" s="64">
        <f t="shared" ca="1" si="5"/>
        <v>4</v>
      </c>
      <c r="P45" s="64">
        <f t="shared" ca="1" si="6"/>
        <v>4</v>
      </c>
      <c r="Q45" s="64">
        <f t="shared" ca="1" si="7"/>
        <v>4</v>
      </c>
    </row>
    <row r="46" spans="1:17" x14ac:dyDescent="0.2">
      <c r="A46" s="55">
        <v>19</v>
      </c>
      <c r="B46" s="2" t="str">
        <f t="shared" si="8"/>
        <v/>
      </c>
      <c r="C46" s="2"/>
      <c r="E46" s="55" t="str">
        <f>IF(B46="","",IF(D45="",E45,B46+SUM(D$28:D45)))</f>
        <v/>
      </c>
      <c r="F46" s="53" t="str">
        <f t="shared" si="13"/>
        <v/>
      </c>
      <c r="G46" s="53" t="str">
        <f t="shared" si="0"/>
        <v/>
      </c>
      <c r="H46" s="53" t="str">
        <f t="shared" si="11"/>
        <v/>
      </c>
      <c r="I46" s="53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3">
        <f t="shared" ca="1" si="3"/>
        <v>165</v>
      </c>
      <c r="M46" s="53">
        <f t="shared" ca="1" si="10"/>
        <v>165</v>
      </c>
      <c r="N46" s="53">
        <f t="shared" ca="1" si="4"/>
        <v>0</v>
      </c>
      <c r="O46" s="64">
        <f t="shared" ca="1" si="5"/>
        <v>4</v>
      </c>
      <c r="P46" s="64">
        <f t="shared" ca="1" si="6"/>
        <v>4</v>
      </c>
      <c r="Q46" s="64">
        <f t="shared" ca="1" si="7"/>
        <v>4</v>
      </c>
    </row>
    <row r="47" spans="1:17" x14ac:dyDescent="0.2">
      <c r="A47" s="55">
        <v>20</v>
      </c>
      <c r="B47" s="2" t="str">
        <f t="shared" si="8"/>
        <v/>
      </c>
      <c r="C47" s="2"/>
      <c r="E47" s="55" t="str">
        <f>IF(B47="","",IF(D46="",E46,B47+SUM(D$28:D46)))</f>
        <v/>
      </c>
      <c r="F47" s="53" t="str">
        <f t="shared" si="13"/>
        <v/>
      </c>
      <c r="G47" s="53" t="str">
        <f t="shared" si="0"/>
        <v/>
      </c>
      <c r="H47" s="53" t="str">
        <f t="shared" si="11"/>
        <v/>
      </c>
      <c r="I47" s="53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3">
        <f t="shared" ca="1" si="3"/>
        <v>161</v>
      </c>
      <c r="M47" s="53">
        <f t="shared" ca="1" si="10"/>
        <v>161</v>
      </c>
      <c r="N47" s="53">
        <f t="shared" ca="1" si="4"/>
        <v>0</v>
      </c>
      <c r="O47" s="64">
        <f t="shared" ca="1" si="5"/>
        <v>4</v>
      </c>
      <c r="P47" s="64">
        <f t="shared" ca="1" si="6"/>
        <v>4</v>
      </c>
      <c r="Q47" s="64">
        <f t="shared" ca="1" si="7"/>
        <v>4</v>
      </c>
    </row>
    <row r="48" spans="1:17" x14ac:dyDescent="0.2">
      <c r="A48" s="55">
        <v>21</v>
      </c>
      <c r="B48" s="2" t="str">
        <f t="shared" si="8"/>
        <v/>
      </c>
      <c r="C48" s="2"/>
      <c r="E48" s="55" t="str">
        <f>IF(B48="","",IF(D47="",E47,B48+SUM(D$28:D47)))</f>
        <v/>
      </c>
      <c r="F48" s="53" t="str">
        <f t="shared" si="13"/>
        <v/>
      </c>
      <c r="G48" s="53" t="str">
        <f t="shared" si="0"/>
        <v/>
      </c>
      <c r="H48" s="53" t="str">
        <f t="shared" si="11"/>
        <v/>
      </c>
      <c r="I48" s="53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3">
        <f t="shared" ca="1" si="3"/>
        <v>157</v>
      </c>
      <c r="M48" s="53">
        <f t="shared" ca="1" si="10"/>
        <v>157</v>
      </c>
      <c r="N48" s="53">
        <f t="shared" ca="1" si="4"/>
        <v>0</v>
      </c>
      <c r="O48" s="64">
        <f t="shared" ca="1" si="5"/>
        <v>4</v>
      </c>
      <c r="P48" s="64">
        <f t="shared" ca="1" si="6"/>
        <v>4</v>
      </c>
      <c r="Q48" s="64">
        <f t="shared" ca="1" si="7"/>
        <v>4</v>
      </c>
    </row>
    <row r="49" spans="1:17" x14ac:dyDescent="0.2">
      <c r="A49" s="55">
        <v>22</v>
      </c>
      <c r="B49" s="2" t="str">
        <f t="shared" si="8"/>
        <v/>
      </c>
      <c r="C49" s="2"/>
      <c r="E49" s="55" t="str">
        <f>IF(B49="","",IF(D48="",E48,B49+SUM(D$28:D48)))</f>
        <v/>
      </c>
      <c r="F49" s="53" t="str">
        <f t="shared" si="13"/>
        <v/>
      </c>
      <c r="G49" s="53" t="str">
        <f t="shared" si="0"/>
        <v/>
      </c>
      <c r="H49" s="53" t="str">
        <f t="shared" si="11"/>
        <v/>
      </c>
      <c r="I49" s="53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3">
        <f t="shared" ca="1" si="3"/>
        <v>153</v>
      </c>
      <c r="M49" s="53">
        <f t="shared" ca="1" si="10"/>
        <v>153</v>
      </c>
      <c r="N49" s="53">
        <f t="shared" ca="1" si="4"/>
        <v>0</v>
      </c>
      <c r="O49" s="64">
        <f t="shared" ca="1" si="5"/>
        <v>4</v>
      </c>
      <c r="P49" s="64">
        <f t="shared" ca="1" si="6"/>
        <v>4</v>
      </c>
      <c r="Q49" s="64">
        <f t="shared" ca="1" si="7"/>
        <v>4</v>
      </c>
    </row>
    <row r="50" spans="1:17" x14ac:dyDescent="0.2">
      <c r="A50" s="55">
        <v>23</v>
      </c>
      <c r="B50" s="2" t="str">
        <f t="shared" si="8"/>
        <v/>
      </c>
      <c r="C50" s="2"/>
      <c r="E50" s="55" t="str">
        <f>IF(B50="","",IF(D49="",E49,B50+SUM(D$28:D49)))</f>
        <v/>
      </c>
      <c r="F50" s="53" t="str">
        <f t="shared" si="13"/>
        <v/>
      </c>
      <c r="G50" s="53" t="str">
        <f t="shared" si="0"/>
        <v/>
      </c>
      <c r="H50" s="53" t="str">
        <f t="shared" si="11"/>
        <v/>
      </c>
      <c r="I50" s="53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3">
        <f t="shared" ca="1" si="3"/>
        <v>149</v>
      </c>
      <c r="M50" s="53">
        <f t="shared" ca="1" si="10"/>
        <v>149</v>
      </c>
      <c r="N50" s="53">
        <f t="shared" ca="1" si="4"/>
        <v>0</v>
      </c>
      <c r="O50" s="64">
        <f t="shared" ca="1" si="5"/>
        <v>4</v>
      </c>
      <c r="P50" s="64">
        <f t="shared" ca="1" si="6"/>
        <v>4</v>
      </c>
      <c r="Q50" s="64">
        <f t="shared" ca="1" si="7"/>
        <v>4</v>
      </c>
    </row>
    <row r="51" spans="1:17" x14ac:dyDescent="0.2">
      <c r="A51" s="55">
        <v>24</v>
      </c>
      <c r="B51" s="2" t="str">
        <f t="shared" si="8"/>
        <v/>
      </c>
      <c r="C51" s="2"/>
      <c r="E51" s="55" t="str">
        <f>IF(B51="","",IF(D50="",E50,B51+SUM(D$28:D50)))</f>
        <v/>
      </c>
      <c r="F51" s="53" t="str">
        <f t="shared" si="13"/>
        <v/>
      </c>
      <c r="G51" s="53" t="str">
        <f t="shared" si="0"/>
        <v/>
      </c>
      <c r="H51" s="53" t="str">
        <f t="shared" si="11"/>
        <v/>
      </c>
      <c r="I51" s="53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3">
        <f t="shared" ca="1" si="3"/>
        <v>145</v>
      </c>
      <c r="M51" s="53">
        <f t="shared" ca="1" si="10"/>
        <v>145</v>
      </c>
      <c r="N51" s="53">
        <f t="shared" ca="1" si="4"/>
        <v>0</v>
      </c>
      <c r="O51" s="64">
        <f t="shared" ca="1" si="5"/>
        <v>4</v>
      </c>
      <c r="P51" s="64">
        <f t="shared" ca="1" si="6"/>
        <v>4</v>
      </c>
      <c r="Q51" s="64">
        <f t="shared" ca="1" si="7"/>
        <v>4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defaultColWidth="9.140625" defaultRowHeight="12.75" x14ac:dyDescent="0.2"/>
  <cols>
    <col min="1" max="1" width="43.42578125" style="34" customWidth="1"/>
    <col min="2" max="2" width="8.42578125" style="33" customWidth="1"/>
    <col min="3" max="3" width="13.7109375" style="34" customWidth="1"/>
    <col min="4" max="4" width="10.7109375" style="34" customWidth="1"/>
    <col min="5" max="5" width="6.42578125" style="33" customWidth="1"/>
    <col min="6" max="30" width="4.42578125" style="33" customWidth="1"/>
    <col min="31" max="31" width="9.140625" style="34"/>
    <col min="32" max="32" width="41.140625" style="34" customWidth="1"/>
    <col min="33" max="16384" width="9.140625" style="34"/>
  </cols>
  <sheetData>
    <row r="1" spans="1:32" ht="18" x14ac:dyDescent="0.2">
      <c r="A1" s="65">
        <v>1</v>
      </c>
      <c r="B1" s="66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</row>
    <row r="2" spans="1:32" x14ac:dyDescent="0.2"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</row>
    <row r="9" spans="1:32" x14ac:dyDescent="0.2">
      <c r="A9" s="67" t="s">
        <v>12</v>
      </c>
      <c r="B9" s="68">
        <v>5</v>
      </c>
      <c r="C9" s="67"/>
      <c r="D9" s="69"/>
      <c r="E9" s="67" t="s">
        <v>9</v>
      </c>
      <c r="F9" s="67" t="s">
        <v>11</v>
      </c>
      <c r="G9" s="67"/>
      <c r="H9" s="67"/>
      <c r="I9" s="67"/>
      <c r="J9" s="67"/>
      <c r="K9" s="67"/>
      <c r="L9" s="67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</row>
    <row r="10" spans="1:32" x14ac:dyDescent="0.2">
      <c r="A10" s="67" t="s">
        <v>29</v>
      </c>
      <c r="B10" s="68">
        <v>5</v>
      </c>
      <c r="C10" s="67" t="s">
        <v>30</v>
      </c>
      <c r="D10" s="67" t="s">
        <v>17</v>
      </c>
      <c r="E10" s="70">
        <f ca="1">SUM(OFFSET(E14,1,0,TaskRows,1))</f>
        <v>33</v>
      </c>
      <c r="F10" s="70">
        <f ca="1">IF(AND(SUM(OFFSET(F14,1,0,TaskRows,1))=0),0,SUM(OFFSET(F14,1,0,TaskRows,1)))</f>
        <v>33</v>
      </c>
      <c r="G10" s="70">
        <f t="shared" ref="G10:AD10" ca="1" si="0">IF(AND(SUM(OFFSET(G14,1,0,TaskRows,1))=0),"",SUM(OFFSET(G14,1,0,TaskRows,1)))</f>
        <v>30</v>
      </c>
      <c r="H10" s="70">
        <f t="shared" ca="1" si="0"/>
        <v>23</v>
      </c>
      <c r="I10" s="70">
        <f t="shared" ca="1" si="0"/>
        <v>21</v>
      </c>
      <c r="J10" s="70" t="str">
        <f t="shared" ca="1" si="0"/>
        <v/>
      </c>
      <c r="K10" s="70" t="str">
        <f t="shared" ca="1" si="0"/>
        <v/>
      </c>
      <c r="L10" s="70" t="str">
        <f t="shared" ca="1" si="0"/>
        <v/>
      </c>
      <c r="M10" s="70" t="str">
        <f t="shared" ca="1" si="0"/>
        <v/>
      </c>
      <c r="N10" s="70" t="str">
        <f t="shared" ca="1" si="0"/>
        <v/>
      </c>
      <c r="O10" s="70" t="str">
        <f t="shared" ca="1" si="0"/>
        <v/>
      </c>
      <c r="P10" s="70" t="str">
        <f t="shared" ca="1" si="0"/>
        <v/>
      </c>
      <c r="Q10" s="70" t="str">
        <f t="shared" ca="1" si="0"/>
        <v/>
      </c>
      <c r="R10" s="70" t="str">
        <f t="shared" ca="1" si="0"/>
        <v/>
      </c>
      <c r="S10" s="70" t="str">
        <f t="shared" ca="1" si="0"/>
        <v/>
      </c>
      <c r="T10" s="70" t="str">
        <f t="shared" ca="1" si="0"/>
        <v/>
      </c>
      <c r="U10" s="70" t="str">
        <f t="shared" ca="1" si="0"/>
        <v/>
      </c>
      <c r="V10" s="70" t="str">
        <f t="shared" ca="1" si="0"/>
        <v/>
      </c>
      <c r="W10" s="70" t="str">
        <f t="shared" ca="1" si="0"/>
        <v/>
      </c>
      <c r="X10" s="70" t="str">
        <f t="shared" ca="1" si="0"/>
        <v/>
      </c>
      <c r="Y10" s="70" t="str">
        <f t="shared" ca="1" si="0"/>
        <v/>
      </c>
      <c r="Z10" s="70" t="str">
        <f t="shared" ca="1" si="0"/>
        <v/>
      </c>
      <c r="AA10" s="70" t="str">
        <f t="shared" ca="1" si="0"/>
        <v/>
      </c>
      <c r="AB10" s="70" t="str">
        <f t="shared" ca="1" si="0"/>
        <v/>
      </c>
      <c r="AC10" s="70" t="str">
        <f t="shared" ca="1" si="0"/>
        <v/>
      </c>
      <c r="AD10" s="70" t="str">
        <f t="shared" ca="1" si="0"/>
        <v/>
      </c>
    </row>
    <row r="11" spans="1:32" customFormat="1" hidden="1" x14ac:dyDescent="0.2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2">
      <c r="A12" s="54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2">
      <c r="A13" s="54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67" t="s">
        <v>7</v>
      </c>
      <c r="B14" s="71" t="s">
        <v>21</v>
      </c>
      <c r="C14" s="67" t="s">
        <v>8</v>
      </c>
      <c r="D14" s="67" t="s">
        <v>3</v>
      </c>
      <c r="E14" s="71" t="s">
        <v>10</v>
      </c>
      <c r="F14" s="71">
        <v>1</v>
      </c>
      <c r="G14" s="71">
        <f t="shared" ref="G14:AD14" si="3">IF($B$9&gt;F14,F14+1,"")</f>
        <v>2</v>
      </c>
      <c r="H14" s="71">
        <f t="shared" si="3"/>
        <v>3</v>
      </c>
      <c r="I14" s="71">
        <f t="shared" si="3"/>
        <v>4</v>
      </c>
      <c r="J14" s="71">
        <f t="shared" si="3"/>
        <v>5</v>
      </c>
      <c r="K14" s="71" t="str">
        <f t="shared" si="3"/>
        <v/>
      </c>
      <c r="L14" s="71" t="str">
        <f t="shared" si="3"/>
        <v/>
      </c>
      <c r="M14" s="71" t="str">
        <f t="shared" si="3"/>
        <v/>
      </c>
      <c r="N14" s="71" t="str">
        <f t="shared" si="3"/>
        <v/>
      </c>
      <c r="O14" s="71" t="str">
        <f t="shared" si="3"/>
        <v/>
      </c>
      <c r="P14" s="71" t="str">
        <f t="shared" si="3"/>
        <v/>
      </c>
      <c r="Q14" s="71" t="str">
        <f t="shared" si="3"/>
        <v/>
      </c>
      <c r="R14" s="71" t="str">
        <f t="shared" si="3"/>
        <v/>
      </c>
      <c r="S14" s="71" t="str">
        <f t="shared" si="3"/>
        <v/>
      </c>
      <c r="T14" s="71" t="str">
        <f t="shared" si="3"/>
        <v/>
      </c>
      <c r="U14" s="71" t="str">
        <f t="shared" si="3"/>
        <v/>
      </c>
      <c r="V14" s="71" t="str">
        <f t="shared" si="3"/>
        <v/>
      </c>
      <c r="W14" s="71" t="str">
        <f t="shared" si="3"/>
        <v/>
      </c>
      <c r="X14" s="71" t="str">
        <f t="shared" si="3"/>
        <v/>
      </c>
      <c r="Y14" s="71" t="str">
        <f t="shared" si="3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</row>
    <row r="15" spans="1:32" ht="38.25" x14ac:dyDescent="0.2">
      <c r="A15" t="s">
        <v>80</v>
      </c>
      <c r="B15" s="2">
        <v>1</v>
      </c>
      <c r="C15" t="s">
        <v>85</v>
      </c>
      <c r="D15" t="s">
        <v>79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21" t="s">
        <v>134</v>
      </c>
    </row>
    <row r="16" spans="1:32" x14ac:dyDescent="0.2">
      <c r="A16" t="s">
        <v>81</v>
      </c>
      <c r="B16" s="2">
        <v>1</v>
      </c>
      <c r="C16" t="s">
        <v>86</v>
      </c>
      <c r="D16" t="s">
        <v>82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">
      <c r="A17" t="s">
        <v>83</v>
      </c>
      <c r="B17" s="2">
        <v>2</v>
      </c>
      <c r="C17" t="s">
        <v>85</v>
      </c>
      <c r="D17" t="s">
        <v>82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3" t="str">
        <f t="shared" ref="AC17:AD34" si="4">IF(OR(AC$14="",$E17=""),"",AB17)</f>
        <v/>
      </c>
      <c r="AD17" s="33" t="str">
        <f t="shared" si="4"/>
        <v/>
      </c>
    </row>
    <row r="18" spans="1:30" x14ac:dyDescent="0.2">
      <c r="A18" t="s">
        <v>84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">
      <c r="A19" s="32"/>
      <c r="C19"/>
      <c r="AC19" s="33" t="str">
        <f t="shared" si="4"/>
        <v/>
      </c>
      <c r="AD19" s="33" t="str">
        <f t="shared" si="4"/>
        <v/>
      </c>
    </row>
    <row r="20" spans="1:30" x14ac:dyDescent="0.2">
      <c r="B20"/>
      <c r="C20"/>
      <c r="AC20" s="33" t="str">
        <f t="shared" si="4"/>
        <v/>
      </c>
      <c r="AD20" s="33" t="str">
        <f t="shared" si="4"/>
        <v/>
      </c>
    </row>
    <row r="21" spans="1:30" x14ac:dyDescent="0.2">
      <c r="A21" s="32"/>
      <c r="C21"/>
      <c r="AC21" s="33" t="str">
        <f t="shared" si="4"/>
        <v/>
      </c>
      <c r="AD21" s="33" t="str">
        <f t="shared" si="4"/>
        <v/>
      </c>
    </row>
    <row r="22" spans="1:30" x14ac:dyDescent="0.2">
      <c r="A22" s="32"/>
      <c r="C22"/>
      <c r="AC22" s="33" t="str">
        <f t="shared" si="4"/>
        <v/>
      </c>
      <c r="AD22" s="33" t="str">
        <f t="shared" si="4"/>
        <v/>
      </c>
    </row>
    <row r="23" spans="1:30" ht="15" customHeight="1" x14ac:dyDescent="0.2">
      <c r="A23" s="32"/>
      <c r="C23"/>
      <c r="AC23" s="33" t="str">
        <f t="shared" si="4"/>
        <v/>
      </c>
      <c r="AD23" s="33" t="str">
        <f t="shared" si="4"/>
        <v/>
      </c>
    </row>
    <row r="24" spans="1:30" x14ac:dyDescent="0.2">
      <c r="A24" s="32"/>
      <c r="C24"/>
      <c r="AC24" s="33" t="str">
        <f t="shared" si="4"/>
        <v/>
      </c>
      <c r="AD24" s="33" t="str">
        <f t="shared" si="4"/>
        <v/>
      </c>
    </row>
    <row r="25" spans="1:30" x14ac:dyDescent="0.2">
      <c r="A25" s="32"/>
      <c r="C25"/>
    </row>
    <row r="26" spans="1:30" x14ac:dyDescent="0.2">
      <c r="A26" s="32"/>
      <c r="C26"/>
      <c r="AC26" s="33" t="str">
        <f t="shared" si="4"/>
        <v/>
      </c>
      <c r="AD26" s="33" t="str">
        <f t="shared" si="4"/>
        <v/>
      </c>
    </row>
    <row r="27" spans="1:30" x14ac:dyDescent="0.2">
      <c r="A27" s="32"/>
      <c r="C27"/>
      <c r="AC27" s="33" t="str">
        <f t="shared" si="4"/>
        <v/>
      </c>
      <c r="AD27" s="33" t="str">
        <f t="shared" si="4"/>
        <v/>
      </c>
    </row>
    <row r="28" spans="1:30" x14ac:dyDescent="0.2">
      <c r="A28" s="32"/>
      <c r="C28"/>
      <c r="AC28" s="33" t="str">
        <f t="shared" si="4"/>
        <v/>
      </c>
      <c r="AD28" s="33" t="str">
        <f t="shared" si="4"/>
        <v/>
      </c>
    </row>
    <row r="29" spans="1:30" x14ac:dyDescent="0.2">
      <c r="A29" s="32"/>
      <c r="C29"/>
      <c r="AC29" s="33" t="str">
        <f t="shared" si="4"/>
        <v/>
      </c>
      <c r="AD29" s="33" t="str">
        <f t="shared" si="4"/>
        <v/>
      </c>
    </row>
    <row r="30" spans="1:30" x14ac:dyDescent="0.2">
      <c r="A30" s="32"/>
      <c r="C30"/>
      <c r="AC30" s="33" t="str">
        <f t="shared" si="4"/>
        <v/>
      </c>
      <c r="AD30" s="33" t="str">
        <f t="shared" si="4"/>
        <v/>
      </c>
    </row>
    <row r="31" spans="1:30" x14ac:dyDescent="0.2">
      <c r="A31" s="32"/>
      <c r="C31"/>
      <c r="AC31" s="33" t="str">
        <f t="shared" si="4"/>
        <v/>
      </c>
      <c r="AD31" s="33" t="str">
        <f t="shared" si="4"/>
        <v/>
      </c>
    </row>
    <row r="32" spans="1:30" x14ac:dyDescent="0.2">
      <c r="A32" s="32"/>
      <c r="C32"/>
      <c r="AC32" s="33" t="str">
        <f t="shared" si="4"/>
        <v/>
      </c>
      <c r="AD32" s="33" t="str">
        <f t="shared" si="4"/>
        <v/>
      </c>
    </row>
    <row r="33" spans="1:30" x14ac:dyDescent="0.2">
      <c r="A33" s="32"/>
      <c r="C33"/>
      <c r="AC33" s="33" t="str">
        <f t="shared" si="4"/>
        <v/>
      </c>
      <c r="AD33" s="33" t="str">
        <f t="shared" si="4"/>
        <v/>
      </c>
    </row>
    <row r="34" spans="1:30" x14ac:dyDescent="0.2">
      <c r="A34" s="32"/>
      <c r="C34"/>
      <c r="AC34" s="33" t="str">
        <f t="shared" si="4"/>
        <v/>
      </c>
      <c r="AD34" s="33" t="str">
        <f t="shared" si="4"/>
        <v/>
      </c>
    </row>
    <row r="35" spans="1:30" x14ac:dyDescent="0.2">
      <c r="A35" s="32"/>
      <c r="C35"/>
    </row>
    <row r="36" spans="1:30" x14ac:dyDescent="0.2">
      <c r="A36" s="32"/>
      <c r="C36"/>
      <c r="AC36" s="33" t="str">
        <f t="shared" ref="AC36:AD40" si="5">IF(OR(AC$14="",$E36=""),"",AB36)</f>
        <v/>
      </c>
      <c r="AD36" s="33" t="str">
        <f t="shared" si="5"/>
        <v/>
      </c>
    </row>
    <row r="37" spans="1:30" x14ac:dyDescent="0.2">
      <c r="A37" s="32"/>
      <c r="C37"/>
      <c r="AC37" s="33" t="str">
        <f t="shared" si="5"/>
        <v/>
      </c>
      <c r="AD37" s="33" t="str">
        <f t="shared" si="5"/>
        <v/>
      </c>
    </row>
    <row r="38" spans="1:30" x14ac:dyDescent="0.2">
      <c r="A38" s="32"/>
      <c r="C38"/>
      <c r="AC38" s="33" t="str">
        <f t="shared" si="5"/>
        <v/>
      </c>
      <c r="AD38" s="33" t="str">
        <f t="shared" si="5"/>
        <v/>
      </c>
    </row>
    <row r="39" spans="1:30" x14ac:dyDescent="0.2">
      <c r="A39" s="32"/>
      <c r="C39"/>
      <c r="AC39" s="33" t="str">
        <f t="shared" si="5"/>
        <v/>
      </c>
      <c r="AD39" s="33" t="str">
        <f t="shared" si="5"/>
        <v/>
      </c>
    </row>
    <row r="40" spans="1:30" x14ac:dyDescent="0.2">
      <c r="A40" s="32"/>
      <c r="C40"/>
      <c r="AC40" s="33" t="str">
        <f t="shared" si="5"/>
        <v/>
      </c>
      <c r="AD40" s="33" t="str">
        <f t="shared" si="5"/>
        <v/>
      </c>
    </row>
    <row r="41" spans="1:30" x14ac:dyDescent="0.2">
      <c r="A41" s="32"/>
      <c r="C41"/>
      <c r="D41" s="34" t="str">
        <f t="shared" ref="D41:D64" si="6">IF(A41&lt;&gt;"","Planned","")</f>
        <v/>
      </c>
      <c r="F41" s="33" t="str">
        <f t="shared" ref="F41:F63" si="7">IF(OR(F$14="",$E41=""),"",E41)</f>
        <v/>
      </c>
      <c r="AC41" s="33" t="str">
        <f t="shared" ref="AC41:AD59" si="8">IF(OR(AC$14="",$E41=""),"",AB41)</f>
        <v/>
      </c>
      <c r="AD41" s="33" t="str">
        <f t="shared" si="8"/>
        <v/>
      </c>
    </row>
    <row r="42" spans="1:30" x14ac:dyDescent="0.2">
      <c r="C42"/>
      <c r="D42" s="34" t="str">
        <f t="shared" si="6"/>
        <v/>
      </c>
      <c r="F42" s="33" t="str">
        <f t="shared" si="7"/>
        <v/>
      </c>
      <c r="AC42" s="33" t="str">
        <f t="shared" si="8"/>
        <v/>
      </c>
      <c r="AD42" s="33" t="str">
        <f t="shared" si="8"/>
        <v/>
      </c>
    </row>
    <row r="43" spans="1:30" x14ac:dyDescent="0.2">
      <c r="C43"/>
      <c r="D43" s="34" t="str">
        <f t="shared" si="6"/>
        <v/>
      </c>
      <c r="F43" s="33" t="str">
        <f t="shared" si="7"/>
        <v/>
      </c>
      <c r="AC43" s="33" t="str">
        <f t="shared" si="8"/>
        <v/>
      </c>
      <c r="AD43" s="33" t="str">
        <f t="shared" si="8"/>
        <v/>
      </c>
    </row>
    <row r="44" spans="1:30" x14ac:dyDescent="0.2">
      <c r="C44"/>
      <c r="D44" s="34" t="str">
        <f t="shared" si="6"/>
        <v/>
      </c>
      <c r="F44" s="33" t="str">
        <f t="shared" si="7"/>
        <v/>
      </c>
      <c r="AC44" s="33" t="str">
        <f t="shared" si="8"/>
        <v/>
      </c>
      <c r="AD44" s="33" t="str">
        <f t="shared" si="8"/>
        <v/>
      </c>
    </row>
    <row r="45" spans="1:30" x14ac:dyDescent="0.2">
      <c r="C45"/>
      <c r="D45" s="34" t="str">
        <f t="shared" si="6"/>
        <v/>
      </c>
      <c r="F45" s="33" t="str">
        <f t="shared" si="7"/>
        <v/>
      </c>
      <c r="AC45" s="33" t="str">
        <f t="shared" si="8"/>
        <v/>
      </c>
      <c r="AD45" s="33" t="str">
        <f t="shared" si="8"/>
        <v/>
      </c>
    </row>
    <row r="46" spans="1:30" x14ac:dyDescent="0.2">
      <c r="C46"/>
      <c r="D46" s="34" t="str">
        <f t="shared" si="6"/>
        <v/>
      </c>
      <c r="F46" s="33" t="str">
        <f t="shared" si="7"/>
        <v/>
      </c>
      <c r="AC46" s="33" t="str">
        <f t="shared" si="8"/>
        <v/>
      </c>
      <c r="AD46" s="33" t="str">
        <f t="shared" si="8"/>
        <v/>
      </c>
    </row>
    <row r="47" spans="1:30" x14ac:dyDescent="0.2">
      <c r="C47"/>
      <c r="D47" s="34" t="str">
        <f t="shared" si="6"/>
        <v/>
      </c>
      <c r="F47" s="33" t="str">
        <f t="shared" si="7"/>
        <v/>
      </c>
      <c r="AC47" s="33" t="str">
        <f t="shared" si="8"/>
        <v/>
      </c>
      <c r="AD47" s="33" t="str">
        <f t="shared" si="8"/>
        <v/>
      </c>
    </row>
    <row r="48" spans="1:30" x14ac:dyDescent="0.2">
      <c r="C48"/>
      <c r="D48" s="34" t="str">
        <f t="shared" si="6"/>
        <v/>
      </c>
      <c r="F48" s="33" t="str">
        <f t="shared" si="7"/>
        <v/>
      </c>
      <c r="AC48" s="33" t="str">
        <f t="shared" si="8"/>
        <v/>
      </c>
      <c r="AD48" s="33" t="str">
        <f t="shared" si="8"/>
        <v/>
      </c>
    </row>
    <row r="49" spans="3:30" x14ac:dyDescent="0.2">
      <c r="C49"/>
      <c r="D49" s="34" t="str">
        <f t="shared" si="6"/>
        <v/>
      </c>
      <c r="F49" s="33" t="str">
        <f t="shared" si="7"/>
        <v/>
      </c>
      <c r="AC49" s="33" t="str">
        <f t="shared" si="8"/>
        <v/>
      </c>
      <c r="AD49" s="33" t="str">
        <f t="shared" si="8"/>
        <v/>
      </c>
    </row>
    <row r="50" spans="3:30" x14ac:dyDescent="0.2">
      <c r="C50"/>
      <c r="D50" s="34" t="str">
        <f t="shared" si="6"/>
        <v/>
      </c>
      <c r="F50" s="33" t="str">
        <f t="shared" si="7"/>
        <v/>
      </c>
      <c r="AC50" s="33" t="str">
        <f t="shared" si="8"/>
        <v/>
      </c>
      <c r="AD50" s="33" t="str">
        <f t="shared" si="8"/>
        <v/>
      </c>
    </row>
    <row r="51" spans="3:30" x14ac:dyDescent="0.2">
      <c r="C51"/>
      <c r="D51" s="34" t="str">
        <f t="shared" si="6"/>
        <v/>
      </c>
      <c r="F51" s="33" t="str">
        <f t="shared" si="7"/>
        <v/>
      </c>
      <c r="AC51" s="33" t="str">
        <f t="shared" si="8"/>
        <v/>
      </c>
      <c r="AD51" s="33" t="str">
        <f t="shared" si="8"/>
        <v/>
      </c>
    </row>
    <row r="52" spans="3:30" x14ac:dyDescent="0.2">
      <c r="C52"/>
      <c r="D52" s="34" t="str">
        <f t="shared" si="6"/>
        <v/>
      </c>
      <c r="F52" s="33" t="str">
        <f t="shared" si="7"/>
        <v/>
      </c>
      <c r="AC52" s="33" t="str">
        <f t="shared" si="8"/>
        <v/>
      </c>
      <c r="AD52" s="33" t="str">
        <f t="shared" si="8"/>
        <v/>
      </c>
    </row>
    <row r="53" spans="3:30" x14ac:dyDescent="0.2">
      <c r="C53"/>
      <c r="D53" s="34" t="str">
        <f t="shared" si="6"/>
        <v/>
      </c>
      <c r="F53" s="33" t="str">
        <f t="shared" si="7"/>
        <v/>
      </c>
      <c r="AC53" s="33" t="str">
        <f t="shared" si="8"/>
        <v/>
      </c>
      <c r="AD53" s="33" t="str">
        <f t="shared" si="8"/>
        <v/>
      </c>
    </row>
    <row r="54" spans="3:30" x14ac:dyDescent="0.2">
      <c r="C54"/>
      <c r="D54" s="34" t="str">
        <f t="shared" si="6"/>
        <v/>
      </c>
      <c r="F54" s="33" t="str">
        <f t="shared" si="7"/>
        <v/>
      </c>
      <c r="AC54" s="33" t="str">
        <f t="shared" si="8"/>
        <v/>
      </c>
      <c r="AD54" s="33" t="str">
        <f t="shared" si="8"/>
        <v/>
      </c>
    </row>
    <row r="55" spans="3:30" x14ac:dyDescent="0.2">
      <c r="C55"/>
      <c r="D55" s="34" t="str">
        <f t="shared" si="6"/>
        <v/>
      </c>
      <c r="F55" s="33" t="str">
        <f t="shared" si="7"/>
        <v/>
      </c>
      <c r="AC55" s="33" t="str">
        <f t="shared" si="8"/>
        <v/>
      </c>
      <c r="AD55" s="33" t="str">
        <f t="shared" si="8"/>
        <v/>
      </c>
    </row>
    <row r="56" spans="3:30" x14ac:dyDescent="0.2">
      <c r="C56"/>
      <c r="D56" s="34" t="str">
        <f t="shared" si="6"/>
        <v/>
      </c>
      <c r="F56" s="33" t="str">
        <f t="shared" si="7"/>
        <v/>
      </c>
      <c r="AC56" s="33" t="str">
        <f t="shared" si="8"/>
        <v/>
      </c>
      <c r="AD56" s="33" t="str">
        <f t="shared" si="8"/>
        <v/>
      </c>
    </row>
    <row r="57" spans="3:30" x14ac:dyDescent="0.2">
      <c r="C57"/>
      <c r="D57" s="34" t="str">
        <f t="shared" si="6"/>
        <v/>
      </c>
      <c r="F57" s="33" t="str">
        <f t="shared" si="7"/>
        <v/>
      </c>
      <c r="AC57" s="33" t="str">
        <f t="shared" si="8"/>
        <v/>
      </c>
      <c r="AD57" s="33" t="str">
        <f t="shared" si="8"/>
        <v/>
      </c>
    </row>
    <row r="58" spans="3:30" x14ac:dyDescent="0.2">
      <c r="C58"/>
      <c r="D58" s="34" t="str">
        <f t="shared" si="6"/>
        <v/>
      </c>
      <c r="F58" s="33" t="str">
        <f t="shared" si="7"/>
        <v/>
      </c>
      <c r="AC58" s="33" t="str">
        <f t="shared" si="8"/>
        <v/>
      </c>
      <c r="AD58" s="33" t="str">
        <f t="shared" si="8"/>
        <v/>
      </c>
    </row>
    <row r="59" spans="3:30" x14ac:dyDescent="0.2">
      <c r="C59"/>
      <c r="D59" s="34" t="str">
        <f t="shared" si="6"/>
        <v/>
      </c>
      <c r="F59" s="33" t="str">
        <f t="shared" si="7"/>
        <v/>
      </c>
      <c r="AC59" s="33" t="str">
        <f t="shared" si="8"/>
        <v/>
      </c>
      <c r="AD59" s="33" t="str">
        <f t="shared" si="8"/>
        <v/>
      </c>
    </row>
    <row r="60" spans="3:30" x14ac:dyDescent="0.2">
      <c r="C60"/>
      <c r="D60" s="34" t="str">
        <f t="shared" si="6"/>
        <v/>
      </c>
      <c r="F60" s="33" t="str">
        <f t="shared" si="7"/>
        <v/>
      </c>
      <c r="AC60" s="33" t="str">
        <f t="shared" ref="AC60:AD63" si="9">IF(OR(AC$14="",$E60=""),"",AB60)</f>
        <v/>
      </c>
      <c r="AD60" s="33" t="str">
        <f t="shared" si="9"/>
        <v/>
      </c>
    </row>
    <row r="61" spans="3:30" x14ac:dyDescent="0.2">
      <c r="C61"/>
      <c r="D61" s="34" t="str">
        <f t="shared" si="6"/>
        <v/>
      </c>
      <c r="F61" s="33" t="str">
        <f t="shared" si="7"/>
        <v/>
      </c>
      <c r="AC61" s="33" t="str">
        <f t="shared" si="9"/>
        <v/>
      </c>
      <c r="AD61" s="33" t="str">
        <f t="shared" si="9"/>
        <v/>
      </c>
    </row>
    <row r="62" spans="3:30" x14ac:dyDescent="0.2">
      <c r="C62"/>
      <c r="D62" s="34" t="str">
        <f t="shared" si="6"/>
        <v/>
      </c>
      <c r="F62" s="33" t="str">
        <f t="shared" si="7"/>
        <v/>
      </c>
      <c r="G62" s="33" t="str">
        <f t="shared" ref="G62:AB62" si="10">IF(OR(G$14="",$E62=""),"",F62)</f>
        <v/>
      </c>
      <c r="H62" s="33" t="str">
        <f t="shared" si="10"/>
        <v/>
      </c>
      <c r="I62" s="33" t="str">
        <f t="shared" si="10"/>
        <v/>
      </c>
      <c r="J62" s="33" t="str">
        <f t="shared" si="10"/>
        <v/>
      </c>
      <c r="K62" s="33" t="str">
        <f t="shared" si="10"/>
        <v/>
      </c>
      <c r="L62" s="33" t="str">
        <f t="shared" si="10"/>
        <v/>
      </c>
      <c r="M62" s="33" t="str">
        <f t="shared" si="10"/>
        <v/>
      </c>
      <c r="N62" s="33" t="str">
        <f t="shared" si="10"/>
        <v/>
      </c>
      <c r="O62" s="33" t="str">
        <f t="shared" si="10"/>
        <v/>
      </c>
      <c r="P62" s="33" t="str">
        <f t="shared" si="10"/>
        <v/>
      </c>
      <c r="Q62" s="33" t="str">
        <f t="shared" si="10"/>
        <v/>
      </c>
      <c r="R62" s="33" t="str">
        <f t="shared" si="10"/>
        <v/>
      </c>
      <c r="S62" s="33" t="str">
        <f t="shared" si="10"/>
        <v/>
      </c>
      <c r="T62" s="33" t="str">
        <f t="shared" si="10"/>
        <v/>
      </c>
      <c r="U62" s="33" t="str">
        <f t="shared" si="10"/>
        <v/>
      </c>
      <c r="V62" s="33" t="str">
        <f t="shared" si="10"/>
        <v/>
      </c>
      <c r="W62" s="33" t="str">
        <f t="shared" si="10"/>
        <v/>
      </c>
      <c r="X62" s="33" t="str">
        <f t="shared" si="10"/>
        <v/>
      </c>
      <c r="Y62" s="33" t="str">
        <f t="shared" si="10"/>
        <v/>
      </c>
      <c r="Z62" s="33" t="str">
        <f t="shared" si="10"/>
        <v/>
      </c>
      <c r="AA62" s="33" t="str">
        <f t="shared" si="10"/>
        <v/>
      </c>
      <c r="AB62" s="33" t="str">
        <f t="shared" si="10"/>
        <v/>
      </c>
      <c r="AC62" s="33" t="str">
        <f t="shared" si="9"/>
        <v/>
      </c>
      <c r="AD62" s="33" t="str">
        <f t="shared" si="9"/>
        <v/>
      </c>
    </row>
    <row r="63" spans="3:30" x14ac:dyDescent="0.2">
      <c r="C63"/>
      <c r="D63" s="34" t="str">
        <f t="shared" si="6"/>
        <v/>
      </c>
      <c r="F63" s="33" t="str">
        <f t="shared" si="7"/>
        <v/>
      </c>
      <c r="G63" s="33" t="str">
        <f t="shared" ref="G63:AB63" si="11">IF(OR(G$14="",$E63=""),"",F63)</f>
        <v/>
      </c>
      <c r="H63" s="33" t="str">
        <f t="shared" si="11"/>
        <v/>
      </c>
      <c r="I63" s="33" t="str">
        <f t="shared" si="11"/>
        <v/>
      </c>
      <c r="J63" s="33" t="str">
        <f t="shared" si="11"/>
        <v/>
      </c>
      <c r="K63" s="33" t="str">
        <f t="shared" si="11"/>
        <v/>
      </c>
      <c r="L63" s="33" t="str">
        <f t="shared" si="11"/>
        <v/>
      </c>
      <c r="M63" s="33" t="str">
        <f t="shared" si="11"/>
        <v/>
      </c>
      <c r="N63" s="33" t="str">
        <f t="shared" si="11"/>
        <v/>
      </c>
      <c r="O63" s="33" t="str">
        <f t="shared" si="11"/>
        <v/>
      </c>
      <c r="P63" s="33" t="str">
        <f t="shared" si="11"/>
        <v/>
      </c>
      <c r="Q63" s="33" t="str">
        <f t="shared" si="11"/>
        <v/>
      </c>
      <c r="R63" s="33" t="str">
        <f t="shared" si="11"/>
        <v/>
      </c>
      <c r="S63" s="33" t="str">
        <f t="shared" si="11"/>
        <v/>
      </c>
      <c r="T63" s="33" t="str">
        <f t="shared" si="11"/>
        <v/>
      </c>
      <c r="U63" s="33" t="str">
        <f t="shared" si="11"/>
        <v/>
      </c>
      <c r="V63" s="33" t="str">
        <f t="shared" si="11"/>
        <v/>
      </c>
      <c r="W63" s="33" t="str">
        <f t="shared" si="11"/>
        <v/>
      </c>
      <c r="X63" s="33" t="str">
        <f t="shared" si="11"/>
        <v/>
      </c>
      <c r="Y63" s="33" t="str">
        <f t="shared" si="11"/>
        <v/>
      </c>
      <c r="Z63" s="33" t="str">
        <f t="shared" si="11"/>
        <v/>
      </c>
      <c r="AA63" s="33" t="str">
        <f t="shared" si="11"/>
        <v/>
      </c>
      <c r="AB63" s="33" t="str">
        <f t="shared" si="11"/>
        <v/>
      </c>
      <c r="AC63" s="33" t="str">
        <f t="shared" si="9"/>
        <v/>
      </c>
      <c r="AD63" s="33" t="str">
        <f t="shared" si="9"/>
        <v/>
      </c>
    </row>
    <row r="64" spans="3:30" x14ac:dyDescent="0.2">
      <c r="C64"/>
      <c r="D64" s="34" t="str">
        <f t="shared" si="6"/>
        <v/>
      </c>
    </row>
    <row r="65" spans="3:3" x14ac:dyDescent="0.2">
      <c r="C65"/>
    </row>
    <row r="66" spans="3:3" x14ac:dyDescent="0.2">
      <c r="C66"/>
    </row>
    <row r="67" spans="3:3" x14ac:dyDescent="0.2">
      <c r="C67"/>
    </row>
    <row r="68" spans="3:3" x14ac:dyDescent="0.2">
      <c r="C68"/>
    </row>
    <row r="69" spans="3:3" x14ac:dyDescent="0.2">
      <c r="C69"/>
    </row>
    <row r="70" spans="3:3" x14ac:dyDescent="0.2">
      <c r="C70"/>
    </row>
    <row r="71" spans="3:3" x14ac:dyDescent="0.2">
      <c r="C71"/>
    </row>
    <row r="72" spans="3:3" x14ac:dyDescent="0.2">
      <c r="C72"/>
    </row>
    <row r="73" spans="3:3" x14ac:dyDescent="0.2">
      <c r="C73"/>
    </row>
    <row r="74" spans="3:3" x14ac:dyDescent="0.2">
      <c r="C74"/>
    </row>
    <row r="75" spans="3:3" x14ac:dyDescent="0.2">
      <c r="C75"/>
    </row>
    <row r="76" spans="3:3" x14ac:dyDescent="0.2">
      <c r="C76"/>
    </row>
    <row r="77" spans="3:3" x14ac:dyDescent="0.2">
      <c r="C77"/>
    </row>
    <row r="78" spans="3:3" x14ac:dyDescent="0.2">
      <c r="C78"/>
    </row>
    <row r="79" spans="3:3" x14ac:dyDescent="0.2">
      <c r="C79"/>
    </row>
    <row r="80" spans="3:3" x14ac:dyDescent="0.2">
      <c r="C80"/>
    </row>
    <row r="81" spans="3:3" x14ac:dyDescent="0.2">
      <c r="C81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6" spans="3:3" x14ac:dyDescent="0.2">
      <c r="C86"/>
    </row>
    <row r="87" spans="3:3" x14ac:dyDescent="0.2">
      <c r="C87"/>
    </row>
  </sheetData>
  <phoneticPr fontId="2" type="noConversion"/>
  <conditionalFormatting sqref="A15:AD19 A21:AD58 B20:AD20">
    <cfRule type="expression" dxfId="13" priority="1" stopIfTrue="1">
      <formula>$D15="Done"</formula>
    </cfRule>
    <cfRule type="expression" dxfId="12" priority="2" stopIfTrue="1">
      <formula>$D15="Ongoing"</formula>
    </cfRule>
  </conditionalFormatting>
  <conditionalFormatting sqref="AF15">
    <cfRule type="expression" dxfId="11" priority="45" stopIfTrue="1">
      <formula>$D20="Done"</formula>
    </cfRule>
    <cfRule type="expression" dxfId="10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2305050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95250</xdr:rowOff>
                  </from>
                  <to>
                    <xdr:col>2</xdr:col>
                    <xdr:colOff>342900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defaultColWidth="11.5703125" defaultRowHeight="12.75" x14ac:dyDescent="0.2"/>
  <cols>
    <col min="1" max="1" width="38.42578125" customWidth="1"/>
    <col min="2" max="2" width="8.42578125" style="2" customWidth="1"/>
    <col min="3" max="3" width="13.7109375" customWidth="1"/>
    <col min="4" max="4" width="10.7109375" customWidth="1"/>
    <col min="5" max="5" width="6.42578125" style="2" customWidth="1"/>
    <col min="6" max="30" width="4.42578125" style="2" customWidth="1"/>
    <col min="31" max="31" width="8.7109375" customWidth="1"/>
    <col min="32" max="32" width="45.140625" customWidth="1"/>
    <col min="33" max="256" width="8.7109375" customWidth="1"/>
  </cols>
  <sheetData>
    <row r="1" spans="1:32" ht="18" x14ac:dyDescent="0.25">
      <c r="A1" s="31">
        <v>1</v>
      </c>
      <c r="B1" s="3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2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2">
      <c r="A9" s="18" t="s">
        <v>12</v>
      </c>
      <c r="B9" s="35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2">
      <c r="A10" s="18" t="s">
        <v>29</v>
      </c>
      <c r="B10" s="35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2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2">
      <c r="A12" s="54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2">
      <c r="A13" s="54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8.25" x14ac:dyDescent="0.2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21" t="s">
        <v>134</v>
      </c>
    </row>
    <row r="16" spans="1:32" x14ac:dyDescent="0.2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">
      <c r="D64" t="str">
        <f>IF(A64&lt;&gt;"","Planned","")</f>
        <v/>
      </c>
    </row>
  </sheetData>
  <phoneticPr fontId="2" type="noConversion"/>
  <conditionalFormatting sqref="A19:AD21 J15:AD18 A23:AD58 B22:AD22">
    <cfRule type="expression" dxfId="9" priority="3" stopIfTrue="1">
      <formula>$D15="Done"</formula>
    </cfRule>
    <cfRule type="expression" dxfId="8" priority="4" stopIfTrue="1">
      <formula>$D15="Ongoing"</formula>
    </cfRule>
  </conditionalFormatting>
  <conditionalFormatting sqref="A15:I18">
    <cfRule type="expression" dxfId="7" priority="5" stopIfTrue="1">
      <formula>$D15="Done"</formula>
    </cfRule>
    <cfRule type="expression" dxfId="6" priority="6" stopIfTrue="1">
      <formula>$D15="Ongoing"</formula>
    </cfRule>
  </conditionalFormatting>
  <conditionalFormatting sqref="AF15">
    <cfRule type="expression" dxfId="5" priority="1" stopIfTrue="1">
      <formula>$D22="Done"</formula>
    </cfRule>
    <cfRule type="expression" dxfId="4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95250</xdr:rowOff>
                  </from>
                  <to>
                    <xdr:col>0</xdr:col>
                    <xdr:colOff>1981200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95250</xdr:rowOff>
                  </from>
                  <to>
                    <xdr:col>2</xdr:col>
                    <xdr:colOff>247650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40625" defaultRowHeight="12.75" x14ac:dyDescent="0.2"/>
  <cols>
    <col min="1" max="3" width="9.140625" style="34"/>
    <col min="4" max="4" width="32.7109375" style="34" customWidth="1"/>
    <col min="5" max="5" width="9.140625" style="34"/>
    <col min="6" max="6" width="32.7109375" style="34" customWidth="1"/>
    <col min="7" max="7" width="9.140625" style="34"/>
    <col min="8" max="8" width="41.7109375" style="34" customWidth="1"/>
    <col min="9" max="16384" width="9.140625" style="34"/>
  </cols>
  <sheetData>
    <row r="1" spans="1:8" x14ac:dyDescent="0.2">
      <c r="A1" s="80" t="s">
        <v>105</v>
      </c>
      <c r="B1" s="96">
        <v>1</v>
      </c>
      <c r="C1" s="81" t="s">
        <v>106</v>
      </c>
      <c r="D1" s="82" t="s">
        <v>87</v>
      </c>
      <c r="E1" s="82"/>
      <c r="F1" s="83"/>
    </row>
    <row r="2" spans="1:8" ht="140.25" x14ac:dyDescent="0.2">
      <c r="A2" s="84" t="s">
        <v>107</v>
      </c>
      <c r="B2" s="77" t="s">
        <v>80</v>
      </c>
      <c r="C2" s="77"/>
      <c r="D2" s="77"/>
      <c r="E2" s="77"/>
      <c r="F2" s="85"/>
      <c r="H2" s="121" t="s">
        <v>134</v>
      </c>
    </row>
    <row r="3" spans="1:8" x14ac:dyDescent="0.2">
      <c r="A3" s="86"/>
      <c r="B3" s="78"/>
      <c r="C3" s="78"/>
      <c r="D3" s="78"/>
      <c r="E3" s="78"/>
      <c r="F3" s="87"/>
    </row>
    <row r="4" spans="1:8" x14ac:dyDescent="0.2">
      <c r="A4" s="88"/>
      <c r="B4" s="79"/>
      <c r="C4" s="79"/>
      <c r="D4" s="79"/>
      <c r="E4" s="79"/>
      <c r="F4" s="89"/>
    </row>
    <row r="5" spans="1:8" x14ac:dyDescent="0.2">
      <c r="A5" s="94" t="str">
        <f>CONCATENATE("Responsible Person: ",'Sp1'!C15)</f>
        <v>Responsible Person: Danny Dev</v>
      </c>
      <c r="B5" s="76"/>
      <c r="C5" s="76"/>
      <c r="D5" s="76"/>
      <c r="E5" s="76"/>
      <c r="F5" s="95"/>
    </row>
    <row r="6" spans="1:8" ht="26.25" thickBot="1" x14ac:dyDescent="0.25">
      <c r="A6" s="90" t="s">
        <v>104</v>
      </c>
      <c r="B6" s="97">
        <v>5</v>
      </c>
      <c r="C6" s="92" t="s">
        <v>109</v>
      </c>
      <c r="D6" s="91"/>
      <c r="E6" s="92" t="s">
        <v>108</v>
      </c>
      <c r="F6" s="93"/>
    </row>
    <row r="8" spans="1:8" ht="13.5" thickBot="1" x14ac:dyDescent="0.25"/>
    <row r="9" spans="1:8" x14ac:dyDescent="0.2">
      <c r="A9" s="80" t="s">
        <v>105</v>
      </c>
      <c r="B9" s="96">
        <v>1</v>
      </c>
      <c r="C9" s="81" t="s">
        <v>106</v>
      </c>
      <c r="D9" s="82" t="s">
        <v>87</v>
      </c>
      <c r="E9" s="82"/>
      <c r="F9" s="83"/>
    </row>
    <row r="10" spans="1:8" x14ac:dyDescent="0.2">
      <c r="A10" s="84" t="s">
        <v>107</v>
      </c>
      <c r="B10" s="77" t="s">
        <v>81</v>
      </c>
      <c r="C10" s="77"/>
      <c r="D10" s="77"/>
      <c r="E10" s="77"/>
      <c r="F10" s="85"/>
    </row>
    <row r="11" spans="1:8" x14ac:dyDescent="0.2">
      <c r="A11" s="86"/>
      <c r="B11" s="78"/>
      <c r="C11" s="78"/>
      <c r="D11" s="78"/>
      <c r="E11" s="78"/>
      <c r="F11" s="87"/>
    </row>
    <row r="12" spans="1:8" x14ac:dyDescent="0.2">
      <c r="A12" s="88"/>
      <c r="B12" s="79"/>
      <c r="C12" s="79"/>
      <c r="D12" s="79"/>
      <c r="E12" s="79"/>
      <c r="F12" s="89"/>
    </row>
    <row r="13" spans="1:8" x14ac:dyDescent="0.2">
      <c r="A13" s="94" t="str">
        <f>CONCATENATE("Responsible Person: ",'Sp1'!C16)</f>
        <v>Responsible Person: Tina Tester</v>
      </c>
      <c r="B13" s="76"/>
      <c r="C13" s="76"/>
      <c r="D13" s="76"/>
      <c r="E13" s="76"/>
      <c r="F13" s="95"/>
    </row>
    <row r="14" spans="1:8" ht="26.25" thickBot="1" x14ac:dyDescent="0.25">
      <c r="A14" s="90" t="s">
        <v>104</v>
      </c>
      <c r="B14" s="97">
        <v>7</v>
      </c>
      <c r="C14" s="92" t="s">
        <v>109</v>
      </c>
      <c r="D14" s="91"/>
      <c r="E14" s="92" t="s">
        <v>108</v>
      </c>
      <c r="F14" s="93"/>
    </row>
    <row r="16" spans="1:8" ht="13.5" thickBot="1" x14ac:dyDescent="0.25"/>
    <row r="17" spans="1:6" x14ac:dyDescent="0.2">
      <c r="A17" s="80" t="s">
        <v>105</v>
      </c>
      <c r="B17" s="96">
        <v>2</v>
      </c>
      <c r="C17" s="81" t="s">
        <v>106</v>
      </c>
      <c r="D17" s="82" t="s">
        <v>88</v>
      </c>
      <c r="E17" s="82"/>
      <c r="F17" s="83"/>
    </row>
    <row r="18" spans="1:6" x14ac:dyDescent="0.2">
      <c r="A18" s="84" t="s">
        <v>107</v>
      </c>
      <c r="B18" s="77" t="s">
        <v>83</v>
      </c>
      <c r="C18" s="77"/>
      <c r="D18" s="77"/>
      <c r="E18" s="77"/>
      <c r="F18" s="85"/>
    </row>
    <row r="19" spans="1:6" x14ac:dyDescent="0.2">
      <c r="A19" s="86"/>
      <c r="B19" s="78"/>
      <c r="C19" s="78"/>
      <c r="D19" s="78"/>
      <c r="E19" s="78"/>
      <c r="F19" s="87"/>
    </row>
    <row r="20" spans="1:6" x14ac:dyDescent="0.2">
      <c r="A20" s="88"/>
      <c r="B20" s="79"/>
      <c r="C20" s="79"/>
      <c r="D20" s="79"/>
      <c r="E20" s="79"/>
      <c r="F20" s="89"/>
    </row>
    <row r="21" spans="1:6" x14ac:dyDescent="0.2">
      <c r="A21" s="94" t="str">
        <f>CONCATENATE("Responsible Person: ",'Sp1'!C17)</f>
        <v>Responsible Person: Danny Dev</v>
      </c>
      <c r="B21" s="76"/>
      <c r="C21" s="76"/>
      <c r="D21" s="76"/>
      <c r="E21" s="76"/>
      <c r="F21" s="95"/>
    </row>
    <row r="22" spans="1:6" ht="26.25" thickBot="1" x14ac:dyDescent="0.25">
      <c r="A22" s="90" t="s">
        <v>104</v>
      </c>
      <c r="B22" s="97">
        <v>12</v>
      </c>
      <c r="C22" s="92" t="s">
        <v>109</v>
      </c>
      <c r="D22" s="91"/>
      <c r="E22" s="92" t="s">
        <v>108</v>
      </c>
      <c r="F22" s="93"/>
    </row>
    <row r="24" spans="1:6" ht="13.5" thickBot="1" x14ac:dyDescent="0.25"/>
    <row r="25" spans="1:6" x14ac:dyDescent="0.2">
      <c r="A25" s="80" t="s">
        <v>105</v>
      </c>
      <c r="B25" s="96">
        <v>2</v>
      </c>
      <c r="C25" s="81" t="s">
        <v>106</v>
      </c>
      <c r="D25" s="82" t="s">
        <v>88</v>
      </c>
      <c r="E25" s="82"/>
      <c r="F25" s="83"/>
    </row>
    <row r="26" spans="1:6" x14ac:dyDescent="0.2">
      <c r="A26" s="84" t="s">
        <v>107</v>
      </c>
      <c r="B26" s="77" t="s">
        <v>84</v>
      </c>
      <c r="C26" s="77"/>
      <c r="D26" s="77"/>
      <c r="E26" s="77"/>
      <c r="F26" s="85"/>
    </row>
    <row r="27" spans="1:6" x14ac:dyDescent="0.2">
      <c r="A27" s="86"/>
      <c r="B27" s="78"/>
      <c r="C27" s="78"/>
      <c r="D27" s="78"/>
      <c r="E27" s="78"/>
      <c r="F27" s="87"/>
    </row>
    <row r="28" spans="1:6" x14ac:dyDescent="0.2">
      <c r="A28" s="88"/>
      <c r="B28" s="79"/>
      <c r="C28" s="79"/>
      <c r="D28" s="79"/>
      <c r="E28" s="79"/>
      <c r="F28" s="89"/>
    </row>
    <row r="29" spans="1:6" x14ac:dyDescent="0.2">
      <c r="A29" s="94" t="str">
        <f>CONCATENATE("Responsible Person: ",'Sp1'!C18)</f>
        <v xml:space="preserve">Responsible Person: </v>
      </c>
      <c r="B29" s="76"/>
      <c r="C29" s="76"/>
      <c r="D29" s="76"/>
      <c r="E29" s="76"/>
      <c r="F29" s="95"/>
    </row>
    <row r="30" spans="1:6" ht="26.25" thickBot="1" x14ac:dyDescent="0.25">
      <c r="A30" s="90" t="s">
        <v>104</v>
      </c>
      <c r="B30" s="97">
        <v>9</v>
      </c>
      <c r="C30" s="92" t="s">
        <v>109</v>
      </c>
      <c r="D30" s="91"/>
      <c r="E30" s="92" t="s">
        <v>108</v>
      </c>
      <c r="F30" s="93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2021-04-18T09:30:31Z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