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Mahidol133\myDST65-mahidol\Dst-y2-semester3\"/>
    </mc:Choice>
  </mc:AlternateContent>
  <xr:revisionPtr revIDLastSave="0" documentId="13_ncr:1_{B7BF84A5-E84E-48F7-B94F-BC5A49126E3A}" xr6:coauthVersionLast="47" xr6:coauthVersionMax="47" xr10:uidLastSave="{00000000-0000-0000-0000-000000000000}"/>
  <bookViews>
    <workbookView xWindow="11424" yWindow="0" windowWidth="11712" windowHeight="12336" firstSheet="4" activeTab="4" xr2:uid="{A24F9E77-9B75-47B0-87BA-DE0C53FFB197}"/>
  </bookViews>
  <sheets>
    <sheet name="history_model" sheetId="1" r:id="rId1"/>
    <sheet name="split_test1month27-6-67" sheetId="2" r:id="rId2"/>
    <sheet name="split_test2month27-6-67" sheetId="3" r:id="rId3"/>
    <sheet name="split_test80per_27-6-67" sheetId="4" r:id="rId4"/>
    <sheet name="deep_learning_split80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8" l="1"/>
  <c r="O3" i="8"/>
  <c r="O4" i="8"/>
  <c r="M2" i="8"/>
  <c r="M3" i="8"/>
  <c r="M4" i="8"/>
  <c r="K4" i="4"/>
  <c r="M4" i="4"/>
  <c r="K4" i="3"/>
  <c r="M4" i="3"/>
  <c r="K7" i="2"/>
  <c r="M7" i="2"/>
  <c r="K9" i="4"/>
  <c r="M9" i="4"/>
  <c r="K6" i="3"/>
  <c r="M6" i="3"/>
  <c r="K3" i="2"/>
  <c r="M3" i="2"/>
  <c r="K2" i="4"/>
  <c r="M2" i="4"/>
  <c r="K3" i="3"/>
  <c r="M3" i="3"/>
  <c r="K4" i="2"/>
  <c r="M4" i="2"/>
  <c r="K10" i="4"/>
  <c r="M10" i="4"/>
  <c r="K10" i="3"/>
  <c r="M10" i="3"/>
  <c r="K8" i="2"/>
  <c r="M8" i="2"/>
  <c r="K5" i="4"/>
  <c r="M5" i="4"/>
  <c r="K7" i="3"/>
  <c r="M7" i="3"/>
  <c r="K5" i="2"/>
  <c r="M5" i="2"/>
  <c r="K8" i="4"/>
  <c r="M8" i="4"/>
  <c r="K9" i="3"/>
  <c r="M9" i="3"/>
  <c r="K10" i="2"/>
  <c r="M10" i="2"/>
  <c r="K6" i="4"/>
  <c r="M6" i="4"/>
  <c r="K2" i="3"/>
  <c r="M2" i="3"/>
  <c r="K2" i="2"/>
  <c r="M2" i="2"/>
  <c r="K9" i="2"/>
  <c r="K6" i="2"/>
  <c r="M9" i="2"/>
  <c r="K7" i="4"/>
  <c r="M7" i="4"/>
  <c r="K8" i="3"/>
  <c r="M8" i="3"/>
  <c r="M3" i="4"/>
  <c r="K3" i="4"/>
  <c r="M5" i="3"/>
  <c r="K5" i="3"/>
  <c r="M6" i="2"/>
  <c r="L38" i="1"/>
  <c r="O38" i="1"/>
  <c r="L37" i="1"/>
  <c r="O37" i="1"/>
  <c r="L36" i="1"/>
  <c r="O36" i="1"/>
  <c r="L35" i="1"/>
  <c r="O35" i="1"/>
  <c r="L34" i="1"/>
  <c r="O34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L30" i="1"/>
  <c r="L31" i="1"/>
  <c r="L32" i="1"/>
  <c r="L33" i="1"/>
  <c r="L29" i="1"/>
  <c r="L28" i="1"/>
  <c r="L23" i="1"/>
  <c r="L27" i="1"/>
  <c r="L26" i="1"/>
  <c r="L25" i="1"/>
  <c r="L24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7" i="1"/>
  <c r="L8" i="1"/>
  <c r="L3" i="1"/>
  <c r="L4" i="1"/>
  <c r="L5" i="1"/>
  <c r="L6" i="1"/>
  <c r="L2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3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</future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<sst xmlns="http://schemas.openxmlformats.org/spreadsheetml/2006/main" count="461" uniqueCount="166">
  <si>
    <t>Date</t>
  </si>
  <si>
    <t>Topic</t>
  </si>
  <si>
    <t>Parameter</t>
  </si>
  <si>
    <t>Dataset shape</t>
  </si>
  <si>
    <t>MAE</t>
  </si>
  <si>
    <t>RMSE</t>
  </si>
  <si>
    <t>MAPE</t>
  </si>
  <si>
    <t>Case 1 Predict Total Weight In Bangkok, Nonthaburi, Pathum Thani, Samut Prakan By Date</t>
  </si>
  <si>
    <r>
      <t xml:space="preserve">Case 2 Predict Total Weight </t>
    </r>
    <r>
      <rPr>
        <sz val="11"/>
        <color rgb="FFFF0000"/>
        <rFont val="Aptos Narrow"/>
        <family val="2"/>
        <scheme val="minor"/>
      </rPr>
      <t>NOT</t>
    </r>
    <r>
      <rPr>
        <sz val="11"/>
        <color theme="1"/>
        <rFont val="Aptos Narrow"/>
        <family val="2"/>
        <charset val="222"/>
        <scheme val="minor"/>
      </rPr>
      <t xml:space="preserve"> In Bangkok, Nonthaburi, Pathum Thani, Samut Prakan By Date</t>
    </r>
  </si>
  <si>
    <t>Predict Total Weight  By  Date</t>
  </si>
  <si>
    <t>(516 row , 2 col)</t>
  </si>
  <si>
    <t>(673 row, 2 col)</t>
  </si>
  <si>
    <t>Date, total weight</t>
  </si>
  <si>
    <t>Hyperparameter</t>
  </si>
  <si>
    <t>(303 row, 2 col)</t>
  </si>
  <si>
    <t>None</t>
  </si>
  <si>
    <t>Predict Total Order By Date</t>
  </si>
  <si>
    <t>Topic ID</t>
  </si>
  <si>
    <t xml:space="preserve">Predict Total Order By Date </t>
  </si>
  <si>
    <t>Date, Total Order</t>
  </si>
  <si>
    <t>Lag = 33</t>
  </si>
  <si>
    <t>Darts 0.29, LinearRegression</t>
  </si>
  <si>
    <t>Darts 0.29, Prophet</t>
  </si>
  <si>
    <t>Model Version</t>
  </si>
  <si>
    <t>Prophet 1.1.5</t>
  </si>
  <si>
    <t>(528 row, 2 col)</t>
  </si>
  <si>
    <t>ACC</t>
  </si>
  <si>
    <t>Note</t>
  </si>
  <si>
    <t>Can not Trust on My First Time?</t>
  </si>
  <si>
    <t>Bad</t>
  </si>
  <si>
    <t>Totally Bad</t>
  </si>
  <si>
    <t>Model File Name</t>
  </si>
  <si>
    <t>Model Path</t>
  </si>
  <si>
    <t>"D:\Ming\ProgramLang_And_IDE\Python67\pythonEnv_darts\model\linearRegressionModel_totalOrder_12Jun67.pkl"</t>
  </si>
  <si>
    <t>"D:\Ming\ProgramLang_And_IDE\Python67\pythonEnv_darts\model\Prophet_totalOrder_12Jun67.pkl"</t>
  </si>
  <si>
    <t>linearRegressionModel_totalOrder_12Jun67.pkl</t>
  </si>
  <si>
    <t>Prophet_totalOrder_12Jun67.pkl</t>
  </si>
  <si>
    <t>"D:\Ming\ProgramLang_And_IDE\Python67\pythonEnv\internship_project\model\demo_forecast_model_11Jun67_1.json"</t>
  </si>
  <si>
    <t>"D:\Ming\ProgramLang_And_IDE\Python67\pythonEnv\internship_project\model\prophet_model_12Jun67_case1.json"</t>
  </si>
  <si>
    <t>"D:\Ming\ProgramLang_And_IDE\Python67\pythonEnv\internship_project\model\prophet_model_12Jun67_case2.json"</t>
  </si>
  <si>
    <t>demo_forecast_model_11Jun67_1.json</t>
  </si>
  <si>
    <t>prophet_model_12Jun67_case1.json</t>
  </si>
  <si>
    <t>prophet_model_12Jun67_case2.json</t>
  </si>
  <si>
    <t>Very Fine</t>
  </si>
  <si>
    <t>Darts 0.29, RandomForest</t>
  </si>
  <si>
    <t>"D:\Ming\ProgramLang_And_IDE\Python67\pythonEnv_darts\model\RandomForestModel_totalOrder_13Jun67.pkl"</t>
  </si>
  <si>
    <t>D:\Ming\ProgramLang_And_IDE\Python67\pythonEnv_darts\model\linearRegressionModel_totalOrder_13Jun67.pkl</t>
  </si>
  <si>
    <t>linearRegressionModel_totalOrder_13Jun67.pkl</t>
  </si>
  <si>
    <t>RandomForestModel_totalOrder_13Jun67.pkl</t>
  </si>
  <si>
    <t>(529 row, 2col)</t>
  </si>
  <si>
    <t>(529 row, 2 col)</t>
  </si>
  <si>
    <t>Good</t>
  </si>
  <si>
    <t>Lag = 1, Max Depth = 9, n_estimator = 400</t>
  </si>
  <si>
    <t>Fine Enough, Why Acc% is bad While metric is Low! (Good Model Should be Low)</t>
  </si>
  <si>
    <t>Version</t>
  </si>
  <si>
    <t>Prophet V1.0</t>
  </si>
  <si>
    <t>Linear Regression V1.0</t>
  </si>
  <si>
    <t>Random Forest V1.0</t>
  </si>
  <si>
    <t>Linear Regression V1.1</t>
  </si>
  <si>
    <t>Lag = 26, Max Depth = 11, n_estimator = 1000</t>
  </si>
  <si>
    <t>Random Forest V1.1</t>
  </si>
  <si>
    <t>Darts 0.29 LinearRegression</t>
  </si>
  <si>
    <t>Linear Regression</t>
  </si>
  <si>
    <t>LinearRegression_totalOrder_18Jun67.pkl</t>
  </si>
  <si>
    <t>Predict Total Order By Date, Week, Month</t>
  </si>
  <si>
    <t>(534 row, 2col)</t>
  </si>
  <si>
    <t>Lags = 30, Chunk len = 7</t>
  </si>
  <si>
    <t>Note Rescale and BackTesting</t>
  </si>
  <si>
    <t>Radom Forest</t>
  </si>
  <si>
    <t>LightGBM</t>
  </si>
  <si>
    <t xml:space="preserve">CatBoost </t>
  </si>
  <si>
    <t>Lags=27, n_estimators = 400, chunk len=7, max_depth=11</t>
  </si>
  <si>
    <t>Lags=27, chunk len = 7</t>
  </si>
  <si>
    <t>Lags=26, chunk len = 7</t>
  </si>
  <si>
    <t>!Split 0.9 Should use Split 0.8</t>
  </si>
  <si>
    <t>Predict Total Order Validation 2 month</t>
  </si>
  <si>
    <t>(535 row , 2 )</t>
  </si>
  <si>
    <t>Lags=20, chunk len =7</t>
  </si>
  <si>
    <t xml:space="preserve">Linear Regression </t>
  </si>
  <si>
    <t>Predict Total Order Validation 1 month</t>
  </si>
  <si>
    <t>(535 row , 2)</t>
  </si>
  <si>
    <t>Lags=28, chunk len = 7</t>
  </si>
  <si>
    <t>Lags=33, chunk len =7</t>
  </si>
  <si>
    <t>Lags=31, chunk len =7</t>
  </si>
  <si>
    <t>Lags=1 , chunk len = 7</t>
  </si>
  <si>
    <t>Random Forest</t>
  </si>
  <si>
    <t>Lags=1 , chunk len = 7, n_estimators=100, max_depth=7</t>
  </si>
  <si>
    <t>Lags=31, chunk len =7, n_estimators=200, max_depth=7</t>
  </si>
  <si>
    <t>(536, 2)</t>
  </si>
  <si>
    <t>Exponential Smoothing</t>
  </si>
  <si>
    <t>RandomForest</t>
  </si>
  <si>
    <t>Dart 0.29</t>
  </si>
  <si>
    <t>Lags=1, chunk len = 7</t>
  </si>
  <si>
    <t>trend=ModelMode.ADDITIVE, seasonal=SeasonalityMode.ADDITIVE, seasonal_periods=6</t>
  </si>
  <si>
    <t>Lags=31, n_estimators=100, max_depth=11, chunk len = 7</t>
  </si>
  <si>
    <t>Darts 0.29</t>
  </si>
  <si>
    <t xml:space="preserve">Lags=31, chunk len = 7 </t>
  </si>
  <si>
    <t>Darts</t>
  </si>
  <si>
    <t>XGBModel</t>
  </si>
  <si>
    <t>(541, 2)</t>
  </si>
  <si>
    <t>Lags = 28, chunk len =7</t>
  </si>
  <si>
    <t>Lags =  1, chunk len =7</t>
  </si>
  <si>
    <t>trend': &lt;ModelMode.ADDITIVE: 'additive'&gt;, 'seasonal': &lt;SeasonalityMode.MULTIPLICATIVE: 'multiplicative'&gt;, 'seasonal_periods': 6,</t>
  </si>
  <si>
    <t>lags': 31, 'n_estimators': 100, 'max_depth': 9, 'output_chunk_length': 7,</t>
  </si>
  <si>
    <t>lags': 31, 'output_chunk_length': 7</t>
  </si>
  <si>
    <t>lags': 22, 'output_chunk_length': 7</t>
  </si>
  <si>
    <t>MSE (Unscaled)</t>
  </si>
  <si>
    <t>AutoArima</t>
  </si>
  <si>
    <t xml:space="preserve">pmdarima autoarim </t>
  </si>
  <si>
    <t>(Note evaluate from test train)</t>
  </si>
  <si>
    <t>ARIMA</t>
  </si>
  <si>
    <t>(p:1, d:0, q:1)</t>
  </si>
  <si>
    <t>AutoARIMA</t>
  </si>
  <si>
    <t>Theta</t>
  </si>
  <si>
    <t>FourTheta</t>
  </si>
  <si>
    <t>theta=0.5, seasonality_period=3, season_mode=SeasonalityMode.ADDITIVE</t>
  </si>
  <si>
    <t>start_p=0, max_p=5, start_q=1</t>
  </si>
  <si>
    <t>Model</t>
  </si>
  <si>
    <t>Library</t>
  </si>
  <si>
    <t>Data shape</t>
  </si>
  <si>
    <t>MSE</t>
  </si>
  <si>
    <t>Result Form Train Validation Only</t>
  </si>
  <si>
    <t>LinearRegression</t>
  </si>
  <si>
    <t>Data info</t>
  </si>
  <si>
    <t>1/1/2023 - 24/06/2024</t>
  </si>
  <si>
    <t>541, 2</t>
  </si>
  <si>
    <t>lags': 14, 'output_chunk_length': 7, 'random_state': 42</t>
  </si>
  <si>
    <t>Training Set</t>
  </si>
  <si>
    <t>Validation Set</t>
  </si>
  <si>
    <t>lags': 13, 'output_chunk_length': 7, 'random_state': 42</t>
  </si>
  <si>
    <t>lags': 4, 'output_chunk_length': 7, 'random_state': 42</t>
  </si>
  <si>
    <t>lags': 29, 'output_chunk_length': 7, 'random_state': 42</t>
  </si>
  <si>
    <t>lags': 1, 'output_chunk_length': 7, 'random_state': 42</t>
  </si>
  <si>
    <t>Exponential Smoothinig</t>
  </si>
  <si>
    <t>trend': &lt;ModelMode.ADDITIVE: 'additive'&gt;, 'seasonal': &lt;SeasonalityMode.MULTIPLICATIVE: 'multiplicative'&gt;, 'seasonal_periods': 3, 'random_state': 42</t>
  </si>
  <si>
    <t>trend': &lt;ModelMode.MULTIPLICATIVE: 'multiplicative'&gt;, 'seasonal': &lt;SeasonalityMode.MULTIPLICATIVE: 'multiplicative'&gt;, 'seasonal_periods': 7, 'random_state': 42</t>
  </si>
  <si>
    <t>trend': &lt;ModelMode.ADDITIVE: 'additive'&gt;, 'seasonal': &lt;SeasonalityMode.MULTIPLICATIVE: 'multiplicative'&gt;, 'seasonal_periods': 7, 'random_state': 42</t>
  </si>
  <si>
    <t>lags': 17, 'output_chunk_length': 7, 'random_state': 42</t>
  </si>
  <si>
    <t>lags': 33, 'output_chunk_length': 7, 'random_state': 42</t>
  </si>
  <si>
    <t>lags': 26, 'n_estimators': 100, 'max_depth': 11, 'output_chunk_length': 7, 'random_state': 42</t>
  </si>
  <si>
    <t>lags': 3, 'n_estimators': 200, 'max_depth': 9, 'output_chunk_length': 7, 'random_state': 42</t>
  </si>
  <si>
    <t>lags': 8, 'n_estimators': 100, 'max_depth': 11, 'output_chunk_length': 7, 'random_state': 42</t>
  </si>
  <si>
    <t>CatBoostModel</t>
  </si>
  <si>
    <t>lags': 7, 'output_chunk_length': 7, 'random_state': 42</t>
  </si>
  <si>
    <t>q': 0, 'p': 1, 'd': 0</t>
  </si>
  <si>
    <t>q': 2, 'p': 4, 'd': 0</t>
  </si>
  <si>
    <t>Cut Off is 2024-05-01</t>
  </si>
  <si>
    <t>ThetaModel</t>
  </si>
  <si>
    <t>theta': 0.5, 'season_mode': &lt;SeasonalityMode.ADDITIVE: 'additive'&gt;, 'seasonality_period': 3</t>
  </si>
  <si>
    <t>theta': 0.5, 'season_mode': &lt;SeasonalityMode.ADDITIVE: 'additive'&gt;, 'seasonality_period': 16</t>
  </si>
  <si>
    <t>theta': 0.5, 'season_mode': &lt;SeasonalityMode.ADDITIVE: 'additive'&gt;, 'seasonality_period': 7</t>
  </si>
  <si>
    <t>Layer</t>
  </si>
  <si>
    <t>Optimizer</t>
  </si>
  <si>
    <t>Code</t>
  </si>
  <si>
    <t>RNN</t>
  </si>
  <si>
    <t>LSTM</t>
  </si>
  <si>
    <t>GRU</t>
  </si>
  <si>
    <t>Keras Tensorflow</t>
  </si>
  <si>
    <t>1/1/2023 - 01/07/2024</t>
  </si>
  <si>
    <t>548, 2</t>
  </si>
  <si>
    <t># initializing the RNN
regressor = Sequential()
# adding RNN layers and dropout regularization
regressor.add(SimpleRNN(units = 50, 
                        activation = "tanh",
                        return_sequences = True,
                        input_shape = (X_train.shape[1],1)))
regressor.add(Dropout(0.2))
regressor.add(SimpleRNN(units = 50, 
                        activation = "tanh",
                        return_sequences = True))
regressor.add(SimpleRNN(units = 50,
                        activation = "tanh",
                        return_sequences = True))
regressor.add( SimpleRNN(units = 50))
# adding the output layer
regressor.add(Dense(units = 1,activation='sigmoid'))</t>
  </si>
  <si>
    <t># compiling RNN
regressor.compile(optimizer = SGD(learning_rate=0.01,
                                  decay=1e-6, 
                                  momentum=0.9, 
                                  nesterov=True), 
                  loss = "mean_squared_error")
# fitting the model
regressor.fit(X_train, y_train, epochs = 20, batch_size = 2)</t>
  </si>
  <si>
    <t>#Initialising the model
regressorLSTM = Sequential()
#Adding LSTM layers
regressorLSTM.add(LSTM(50, 
                       return_sequences = True, 
                       input_shape = (X_train.shape[1],1)))
regressorLSTM.add(LSTM(50, 
                       return_sequences = False))
regressorLSTM.add(Dense(25))
#Adding the output layer
regressorLSTM.add(Dense(1))</t>
  </si>
  <si>
    <t>#Compiling the model
regressorLSTM.compile(optimizer = 'adam',
                      loss = 'mean_squared_error',
                      metrics = ["accuracy"])
#Fitting the model
regressorLSTM.fit(X_train, 
                  y_train, 
                  batch_size = 1, 
                  epochs = 12)</t>
  </si>
  <si>
    <t>#Initialising the model
regressorGRU = Sequential()
# GRU layers with Dropout regularisation
regressorGRU.add(GRU(units=50, 
                     return_sequences=True,
                     input_shape=(X_train.shape[1],1),
                     activation='tanh'))
regressorGRU.add(Dropout(0.2))
regressorGRU.add(GRU(units=50, 
                     return_sequences=True,
                     activation='tanh'))
regressorGRU.add(GRU(units=50, 
                     return_sequences=True,
                     activation='tanh'))
regressorGRU.add(GRU(units=50, 
                     activation='tanh'))
# The output layer
regressorGRU.add(Dense(units=1,
                       activation='relu'))</t>
  </si>
  <si>
    <t># Compiling the RNN
regressorGRU.compile(optimizer=SGD(learning_rate=0.01, 
                                   decay=1e-7, 
                                   momentum=0.9, 
                                   nesterov=False),
                     loss='mean_squared_error')
# Fitting the data
regressorGRU.fit(X_train,y_train,epochs=20,batch_size=1)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</si>
</sst>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charset val="22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charset val="222"/>
      <scheme val="minor"/>
    </font>
    <font>
      <b/>
      <sz val="11"/>
      <color theme="0"/>
      <name val="Aptos Narrow"/>
      <family val="2"/>
      <charset val="22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14" fontId="0" fillId="2" borderId="0" xfId="0" applyNumberFormat="1" applyFill="1"/>
    <xf numFmtId="0" fontId="2" fillId="2" borderId="0" xfId="0" applyFont="1" applyFill="1"/>
    <xf numFmtId="0" fontId="0" fillId="2" borderId="0" xfId="0" quotePrefix="1" applyFill="1"/>
    <xf numFmtId="14" fontId="0" fillId="0" borderId="0" xfId="0" applyNumberFormat="1"/>
    <xf numFmtId="0" fontId="0" fillId="3" borderId="0" xfId="0" applyFill="1"/>
    <xf numFmtId="0" fontId="0" fillId="2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14" fontId="0" fillId="3" borderId="0" xfId="0" applyNumberFormat="1" applyFill="1"/>
    <xf numFmtId="0" fontId="0" fillId="3" borderId="0" xfId="0" applyFill="1" applyAlignment="1">
      <alignment horizontal="right" vertical="center"/>
    </xf>
    <xf numFmtId="0" fontId="0" fillId="4" borderId="0" xfId="0" applyFill="1"/>
    <xf numFmtId="0" fontId="0" fillId="0" borderId="0" xfId="0" quotePrefix="1"/>
    <xf numFmtId="0" fontId="4" fillId="5" borderId="1" xfId="0" applyFont="1" applyFill="1" applyBorder="1"/>
    <xf numFmtId="0" fontId="4" fillId="5" borderId="2" xfId="0" applyFont="1" applyFill="1" applyBorder="1"/>
    <xf numFmtId="0" fontId="4" fillId="5" borderId="3" xfId="0" applyFont="1" applyFill="1" applyBorder="1"/>
    <xf numFmtId="0" fontId="0" fillId="6" borderId="0" xfId="0" applyFill="1"/>
    <xf numFmtId="0" fontId="4" fillId="5" borderId="4" xfId="0" applyFont="1" applyFill="1" applyBorder="1"/>
    <xf numFmtId="0" fontId="4" fillId="5" borderId="5" xfId="0" applyFont="1" applyFill="1" applyBorder="1"/>
    <xf numFmtId="0" fontId="4" fillId="5" borderId="6" xfId="0" applyFont="1" applyFill="1" applyBorder="1"/>
    <xf numFmtId="0" fontId="4" fillId="5" borderId="0" xfId="0" applyFont="1" applyFill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top" wrapText="1"/>
    </xf>
    <xf numFmtId="10" fontId="0" fillId="0" borderId="0" xfId="0" applyNumberFormat="1" applyAlignment="1">
      <alignment horizontal="center" vertical="center"/>
    </xf>
    <xf numFmtId="0" fontId="0" fillId="7" borderId="0" xfId="0" applyFill="1" applyAlignment="1">
      <alignment horizontal="center" vertical="center"/>
    </xf>
    <xf numFmtId="10" fontId="0" fillId="7" borderId="0" xfId="0" applyNumberFormat="1" applyFill="1" applyAlignment="1">
      <alignment horizontal="center" vertical="center"/>
    </xf>
  </cellXfs>
  <cellStyles count="1">
    <cellStyle name="Normal" xfId="0" builtinId="0"/>
  </cellStyles>
  <dxfs count="30"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charset val="222"/>
        <scheme val="minor"/>
      </font>
      <fill>
        <patternFill patternType="solid">
          <fgColor theme="4"/>
          <bgColor theme="4"/>
        </patternFill>
      </fill>
    </dxf>
    <dxf>
      <numFmt numFmtId="19" formatCode="d/m/yyyy"/>
    </dxf>
    <dxf>
      <numFmt numFmtId="19" formatCode="d/m/yyyy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charset val="222"/>
        <scheme val="minor"/>
      </font>
      <fill>
        <patternFill patternType="solid">
          <fgColor theme="4"/>
          <bgColor theme="4"/>
        </patternFill>
      </fill>
    </dxf>
    <dxf>
      <numFmt numFmtId="19" formatCode="d/m/yyyy"/>
    </dxf>
    <dxf>
      <numFmt numFmtId="19" formatCode="d/m/yyyy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charset val="22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fill>
        <patternFill patternType="solid">
          <fgColor indexed="64"/>
          <bgColor theme="5" tint="0.59999389629810485"/>
        </patternFill>
      </fill>
    </dxf>
    <dxf>
      <numFmt numFmtId="0" formatCode="General"/>
    </dxf>
    <dxf>
      <alignment horizontal="right" vertical="center" textRotation="0" wrapText="0" indent="0" justifyLastLine="0" shrinkToFit="0" readingOrder="0"/>
    </dxf>
    <dxf>
      <numFmt numFmtId="19" formatCode="d/m/yyyy"/>
    </dxf>
  </dxfs>
  <tableStyles count="0" defaultTableStyle="TableStyleMedium2" defaultPivotStyle="PivotStyleLight16"/>
  <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06/relationships/rdRichValueStructure" Target="richData/rdrichvaluestructur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06/relationships/rdRichValue" Target="richData/rdrichvalue.xml"/><Relationship Id="rId5" Type="http://schemas.openxmlformats.org/officeDocument/2006/relationships/worksheet" Target="worksheets/sheet5.xml"/><Relationship Id="rId10" Type="http://schemas.microsoft.com/office/2022/10/relationships/richValueRel" Target="richData/richValueRel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Relationship Id="rId14" Type="http://schemas.openxmlformats.org/officeDocument/2006/relationships/calcChain" Target="calcChain.xml"/></Relationships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3">
  <rv s="0">
    <v>0</v>
    <v>5</v>
  </rv>
  <rv s="0">
    <v>1</v>
    <v>5</v>
  </rv>
  <rv s="0">
    <v>2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073790-8193-44BB-B8F8-34CCC5C79952}" name="Table1" displayName="Table1" ref="A1:P38" totalsRowShown="0">
  <autoFilter ref="A1:P38" xr:uid="{C8073790-8193-44BB-B8F8-34CCC5C79952}"/>
  <tableColumns count="16">
    <tableColumn id="1" xr3:uid="{930D41D6-99F9-4D1F-A006-EC271C772EA8}" name="Date" dataDxfId="29"/>
    <tableColumn id="2" xr3:uid="{0AA6DD91-C573-4290-9540-B91354EF89E4}" name="Model Version"/>
    <tableColumn id="3" xr3:uid="{78ED5BAD-C303-46AE-B212-388DDD2D6292}" name="Model Path"/>
    <tableColumn id="16" xr3:uid="{2EF9EF04-F255-4CC9-ACC2-73B44B4CA08B}" name="Version"/>
    <tableColumn id="4" xr3:uid="{E701F891-FD1E-4AA3-ABFD-1CB383D292C8}" name="Model File Name"/>
    <tableColumn id="5" xr3:uid="{6BA00CFA-3305-4576-88CE-249F813847F8}" name="Topic"/>
    <tableColumn id="6" xr3:uid="{28D9F00C-EFAF-44F4-8CEB-2DA4C3570D8E}" name="Topic ID" dataDxfId="28"/>
    <tableColumn id="7" xr3:uid="{A97CFC87-5505-4424-96D9-0BFE4D9933AA}" name="Dataset shape"/>
    <tableColumn id="8" xr3:uid="{2405898A-5102-4D65-B034-CCC4F4FF47AE}" name="Parameter"/>
    <tableColumn id="9" xr3:uid="{D8C74436-1B52-4558-9B05-D2327320396C}" name="Hyperparameter"/>
    <tableColumn id="10" xr3:uid="{D637A1A5-BF59-4FC1-B981-E44ED5FFC002}" name="MSE (Unscaled)"/>
    <tableColumn id="11" xr3:uid="{7C7FD766-3EC7-4F88-9614-870E5278DF73}" name="RMSE">
      <calculatedColumnFormula>ROUND(SQRT(K2),2)</calculatedColumnFormula>
    </tableColumn>
    <tableColumn id="12" xr3:uid="{7C76A86E-B6F6-475A-8329-1513007214F4}" name="MAPE"/>
    <tableColumn id="13" xr3:uid="{B263C8CB-40CD-4E8A-887F-579846C2D000}" name="MAE"/>
    <tableColumn id="14" xr3:uid="{3DC0DCA1-5356-481D-9952-8204392D3A71}" name="ACC" dataDxfId="27">
      <calculatedColumnFormula>ROUND(100-M2,2)</calculatedColumnFormula>
    </tableColumn>
    <tableColumn id="15" xr3:uid="{816E95A3-A8EE-4B38-AC6A-2A49C0112002}" name="Note" dataDxfId="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A2DCD96-F477-4C70-85AA-763D07AC2BF0}" name="Table3" displayName="Table3" ref="A1:M10" totalsRowShown="0">
  <autoFilter ref="A1:M10" xr:uid="{3A2DCD96-F477-4C70-85AA-763D07AC2BF0}"/>
  <sortState xmlns:xlrd2="http://schemas.microsoft.com/office/spreadsheetml/2017/richdata2" ref="A2:M10">
    <sortCondition ref="L1:L10"/>
  </sortState>
  <tableColumns count="13">
    <tableColumn id="1" xr3:uid="{DC5F9585-2354-495F-9FF9-8F4C4F21C578}" name="Date"/>
    <tableColumn id="2" xr3:uid="{FCD4D7E4-A847-41A9-92CC-60815107C6A3}" name="Model"/>
    <tableColumn id="3" xr3:uid="{EBA0E04B-C526-4240-A4EE-65B7B69EAB51}" name="Library"/>
    <tableColumn id="4" xr3:uid="{8F6EB46F-148A-4FDF-8033-780A43CD87F5}" name="Data info"/>
    <tableColumn id="5" xr3:uid="{2CDEA76A-A952-4F53-8D56-0482C7FCD49A}" name="Data shape"/>
    <tableColumn id="14" xr3:uid="{B5B21709-8756-4895-96D9-6B8D98E8C39B}" name="Training Set"/>
    <tableColumn id="13" xr3:uid="{7FB82E29-1927-4A56-A25E-A9F15E6A9003}" name="Validation Set"/>
    <tableColumn id="6" xr3:uid="{78C4AB76-1135-4AF7-916E-7F63132847AC}" name="Parameter"/>
    <tableColumn id="7" xr3:uid="{3A544DAA-2137-417F-9061-51E1A12F757E}" name="MAE"/>
    <tableColumn id="8" xr3:uid="{60F620E4-D7A1-441E-8816-2A194F759E19}" name="MAPE"/>
    <tableColumn id="9" xr3:uid="{50C6BAB5-C5CB-4D25-A94A-6FA26D04F9A9}" name="ACC" dataDxfId="25">
      <calculatedColumnFormula>100-Table3[[#This Row],[MAPE]]</calculatedColumnFormula>
    </tableColumn>
    <tableColumn id="10" xr3:uid="{4167D6B2-33AF-4AE6-835E-4D52EB5A3FE9}" name="MSE"/>
    <tableColumn id="11" xr3:uid="{8433A74D-2492-4FA1-900D-59CA619EC323}" name="RMSE">
      <calculatedColumnFormula>SQRT(Table3[[#This Row],[MSE]])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CA1517-4068-42CC-9292-9A1E7D3DDD52}" name="Table4" displayName="Table4" ref="A1:M10" totalsRowShown="0" headerRowDxfId="24" headerRowBorderDxfId="23" tableBorderDxfId="22">
  <autoFilter ref="A1:M10" xr:uid="{48CA1517-4068-42CC-9292-9A1E7D3DDD52}"/>
  <sortState xmlns:xlrd2="http://schemas.microsoft.com/office/spreadsheetml/2017/richdata2" ref="A2:M10">
    <sortCondition ref="L1:L10"/>
  </sortState>
  <tableColumns count="13">
    <tableColumn id="1" xr3:uid="{FD656DD6-31BB-4F02-BE4F-A2BEDABB1A0D}" name="Date" dataDxfId="21"/>
    <tableColumn id="2" xr3:uid="{09B52B7B-7298-4BD5-9BF9-EF2988272A72}" name="Model"/>
    <tableColumn id="3" xr3:uid="{78BFA1F3-CB38-4050-BA84-ABD94B43C134}" name="Library"/>
    <tableColumn id="4" xr3:uid="{63B3B8EC-4C99-4CEF-8091-B7C67EED9393}" name="Data info" dataDxfId="20"/>
    <tableColumn id="5" xr3:uid="{DA26EFCD-CCF5-4903-A55A-3238A0F48EAC}" name="Data shape"/>
    <tableColumn id="6" xr3:uid="{AD003FF8-DD7B-4D51-ABFE-A7A41C52B91D}" name="Training Set"/>
    <tableColumn id="7" xr3:uid="{D703E06F-3041-4A45-AB9A-333478DC7C8F}" name="Validation Set"/>
    <tableColumn id="8" xr3:uid="{DB572D6C-19F3-4455-96DF-C322BCF87E18}" name="Parameter"/>
    <tableColumn id="9" xr3:uid="{EC303699-F565-41D0-8EC8-1AC7542DE514}" name="MAE"/>
    <tableColumn id="10" xr3:uid="{555423B4-0C48-4037-A1AC-8E42389C378D}" name="MAPE"/>
    <tableColumn id="11" xr3:uid="{E061C209-A92E-4348-B1C1-D9AF131A2E1F}" name="ACC">
      <calculatedColumnFormula>100-Table4[[#This Row],[MAPE]]</calculatedColumnFormula>
    </tableColumn>
    <tableColumn id="12" xr3:uid="{1B90F34D-6B1B-4063-9BF0-D794C4C6EE5F}" name="MSE"/>
    <tableColumn id="13" xr3:uid="{5D7A80E7-59B0-4DC0-8311-8C2CFD03CF06}" name="RMSE">
      <calculatedColumnFormula>SQRT(Table4[[#This Row],[MSE]])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ED9559B-96F9-48C2-94AE-0915A705C521}" name="Table46" displayName="Table46" ref="A1:M10" totalsRowShown="0" headerRowDxfId="19" headerRowBorderDxfId="18" tableBorderDxfId="17">
  <autoFilter ref="A1:M10" xr:uid="{3ED9559B-96F9-48C2-94AE-0915A705C521}"/>
  <sortState xmlns:xlrd2="http://schemas.microsoft.com/office/spreadsheetml/2017/richdata2" ref="A2:M10">
    <sortCondition ref="L1:L10"/>
  </sortState>
  <tableColumns count="13">
    <tableColumn id="1" xr3:uid="{CEAA987F-3151-4BE5-9829-D8C8CF0EC6E9}" name="Date" dataDxfId="16"/>
    <tableColumn id="2" xr3:uid="{5029600C-756A-4C97-8651-05F0C77677F3}" name="Model"/>
    <tableColumn id="3" xr3:uid="{9006812E-C4CA-4B07-9506-69DDB06F1E29}" name="Library"/>
    <tableColumn id="4" xr3:uid="{167BC2B1-5458-479A-815D-18F017AAF67F}" name="Data info" dataDxfId="15"/>
    <tableColumn id="5" xr3:uid="{EDDBFE75-15AC-403E-A513-ACA72397D3F2}" name="Data shape"/>
    <tableColumn id="6" xr3:uid="{0C1C4D81-505E-456C-B19D-D51E8C80EC53}" name="Training Set"/>
    <tableColumn id="7" xr3:uid="{0797C5B7-2A72-40E8-912A-902B5E44C5DC}" name="Validation Set"/>
    <tableColumn id="8" xr3:uid="{6C5FD8D3-66A3-4C5B-8ED2-C5CA03A498BC}" name="Parameter"/>
    <tableColumn id="9" xr3:uid="{A71F2053-0A65-46D1-AA03-C6E17BE6DDCC}" name="MAE"/>
    <tableColumn id="10" xr3:uid="{67480D72-93FC-42E9-A9AC-830D55C26897}" name="MAPE"/>
    <tableColumn id="11" xr3:uid="{F3682DBE-F4B7-47BA-BC3E-EBCCDAF15A84}" name="ACC">
      <calculatedColumnFormula>100-Table46[[#This Row],[MAPE]]</calculatedColumnFormula>
    </tableColumn>
    <tableColumn id="12" xr3:uid="{FCEF0AEC-AAB3-470F-9A1C-8322B50B11E1}" name="MSE"/>
    <tableColumn id="13" xr3:uid="{6E372F5C-0D59-43AA-8031-8A03E57C2483}" name="RMSE">
      <calculatedColumnFormula>SQRT(Table46[[#This Row],[MSE]])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963957-3C76-486F-B98D-BBF67BD07666}" name="Table2" displayName="Table2" ref="A1:O4" totalsRowShown="0" headerRowDxfId="14">
  <autoFilter ref="A1:O4" xr:uid="{06963957-3C76-486F-B98D-BBF67BD07666}"/>
  <tableColumns count="15">
    <tableColumn id="1" xr3:uid="{C68465B8-BD07-462C-911C-4F6C524A2F3C}" name="Date" dataDxfId="13"/>
    <tableColumn id="2" xr3:uid="{A9616396-DA57-4C6A-98FE-86AF000939CB}" name="Model" dataDxfId="12"/>
    <tableColumn id="3" xr3:uid="{5F7FB044-2186-4529-A2E8-947B86B9ADBB}" name="Library" dataDxfId="11"/>
    <tableColumn id="4" xr3:uid="{9631906A-3EF9-4792-8610-B951DA85D049}" name="Data info" dataDxfId="10"/>
    <tableColumn id="5" xr3:uid="{24A2FBD0-37C3-40B9-9DC0-63E858556AAC}" name="Data shape" dataDxfId="9"/>
    <tableColumn id="6" xr3:uid="{D1D060D0-2079-4EB4-88B3-C46110C735DE}" name="Training Set" dataDxfId="8"/>
    <tableColumn id="7" xr3:uid="{B6BFD281-817D-4AC2-850C-BBEE6181674A}" name="Validation Set" dataDxfId="7"/>
    <tableColumn id="8" xr3:uid="{C1A7E192-C25F-478C-99DF-5C1461FD8E74}" name="Layer"/>
    <tableColumn id="9" xr3:uid="{99AD7E25-23EA-4151-B70A-542E1BF7D946}" name="Optimizer" dataDxfId="6"/>
    <tableColumn id="10" xr3:uid="{1AE96237-11AE-44E3-B3D2-DC04099A1DF2}" name="Code" dataDxfId="5"/>
    <tableColumn id="11" xr3:uid="{B86910E7-EB58-4366-A844-3FE35557B690}" name="MAE" dataDxfId="4"/>
    <tableColumn id="12" xr3:uid="{AFCFF4BA-2952-4AED-9E99-49A5CDED2DD0}" name="MAPE" dataDxfId="3"/>
    <tableColumn id="13" xr3:uid="{D165F8E9-AF7E-44EC-9C0A-2B6CAA8C6B98}" name="ACC" dataDxfId="2">
      <calculatedColumnFormula>1-Table2[[#This Row],[MAPE]]</calculatedColumnFormula>
    </tableColumn>
    <tableColumn id="14" xr3:uid="{604E2355-70D5-438A-9864-A19C901CC3EF}" name="MSE" dataDxfId="1"/>
    <tableColumn id="15" xr3:uid="{4D28E3B4-938C-40C4-862E-8BACFDC8CCEC}" name="RMSE" dataDxfId="0">
      <calculatedColumnFormula>SQRT(Table2[[#This Row],[MSE]])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3E657-DE8D-4257-AB54-47E20B411EF4}">
  <sheetPr>
    <pageSetUpPr fitToPage="1"/>
  </sheetPr>
  <dimension ref="A1:Q38"/>
  <sheetViews>
    <sheetView topLeftCell="A13" zoomScale="85" zoomScaleNormal="85" workbookViewId="0">
      <selection activeCell="J41" sqref="J41"/>
    </sheetView>
  </sheetViews>
  <sheetFormatPr defaultRowHeight="16.8" x14ac:dyDescent="0.4"/>
  <cols>
    <col min="1" max="1" width="13.3984375" customWidth="1"/>
    <col min="2" max="2" width="9.296875" customWidth="1"/>
    <col min="3" max="3" width="8.69921875" customWidth="1"/>
    <col min="4" max="4" width="18.19921875" customWidth="1"/>
    <col min="5" max="5" width="8.69921875" customWidth="1"/>
    <col min="6" max="6" width="35" customWidth="1"/>
    <col min="7" max="8" width="8.19921875" customWidth="1"/>
    <col min="9" max="9" width="8.69921875" customWidth="1"/>
    <col min="10" max="10" width="19.3984375" customWidth="1"/>
    <col min="11" max="11" width="13.09765625" customWidth="1"/>
    <col min="12" max="15" width="8.69921875" customWidth="1"/>
    <col min="16" max="16" width="26" customWidth="1"/>
    <col min="17" max="17" width="25.09765625" customWidth="1"/>
  </cols>
  <sheetData>
    <row r="1" spans="1:17" x14ac:dyDescent="0.4">
      <c r="A1" t="s">
        <v>0</v>
      </c>
      <c r="B1" t="s">
        <v>23</v>
      </c>
      <c r="C1" t="s">
        <v>32</v>
      </c>
      <c r="D1" t="s">
        <v>54</v>
      </c>
      <c r="E1" t="s">
        <v>31</v>
      </c>
      <c r="F1" t="s">
        <v>1</v>
      </c>
      <c r="G1" t="s">
        <v>17</v>
      </c>
      <c r="H1" t="s">
        <v>3</v>
      </c>
      <c r="I1" s="1" t="s">
        <v>2</v>
      </c>
      <c r="J1" t="s">
        <v>13</v>
      </c>
      <c r="K1" t="s">
        <v>106</v>
      </c>
      <c r="L1" t="s">
        <v>5</v>
      </c>
      <c r="M1" t="s">
        <v>6</v>
      </c>
      <c r="N1" t="s">
        <v>4</v>
      </c>
      <c r="O1" t="s">
        <v>26</v>
      </c>
      <c r="P1" t="s">
        <v>27</v>
      </c>
    </row>
    <row r="2" spans="1:17" x14ac:dyDescent="0.4">
      <c r="A2" s="3">
        <v>45454</v>
      </c>
      <c r="B2" s="2" t="s">
        <v>24</v>
      </c>
      <c r="C2" s="2" t="s">
        <v>37</v>
      </c>
      <c r="D2" s="2" t="s">
        <v>15</v>
      </c>
      <c r="E2" s="4" t="s">
        <v>40</v>
      </c>
      <c r="F2" s="2" t="s">
        <v>9</v>
      </c>
      <c r="G2" s="8">
        <v>1</v>
      </c>
      <c r="H2" s="2" t="s">
        <v>11</v>
      </c>
      <c r="I2" s="2" t="s">
        <v>12</v>
      </c>
      <c r="J2" s="5" t="s">
        <v>15</v>
      </c>
      <c r="K2" s="2">
        <v>5078380.9000000004</v>
      </c>
      <c r="L2" s="2">
        <f t="shared" ref="L2:L33" si="0">ROUND(SQRT(K2),2)</f>
        <v>2253.5300000000002</v>
      </c>
      <c r="M2" s="2">
        <v>2.2799999999999998</v>
      </c>
      <c r="N2" s="2">
        <v>1751.86</v>
      </c>
      <c r="O2" s="2">
        <f t="shared" ref="O2:O33" si="1">ROUND(100-M2,2)</f>
        <v>97.72</v>
      </c>
      <c r="P2" s="2" t="s">
        <v>28</v>
      </c>
    </row>
    <row r="3" spans="1:17" x14ac:dyDescent="0.4">
      <c r="A3" s="3">
        <v>45455</v>
      </c>
      <c r="B3" s="2" t="s">
        <v>24</v>
      </c>
      <c r="C3" s="2" t="s">
        <v>38</v>
      </c>
      <c r="D3" s="2" t="s">
        <v>15</v>
      </c>
      <c r="E3" s="4" t="s">
        <v>41</v>
      </c>
      <c r="F3" s="2" t="s">
        <v>7</v>
      </c>
      <c r="G3" s="8">
        <v>2</v>
      </c>
      <c r="H3" s="2" t="s">
        <v>10</v>
      </c>
      <c r="I3" s="2" t="s">
        <v>12</v>
      </c>
      <c r="J3" s="2" t="s">
        <v>15</v>
      </c>
      <c r="K3" s="2">
        <v>7298174</v>
      </c>
      <c r="L3" s="2">
        <f t="shared" si="0"/>
        <v>2701.51</v>
      </c>
      <c r="M3" s="2">
        <v>110.09</v>
      </c>
      <c r="N3" s="2">
        <v>1730.51</v>
      </c>
      <c r="O3" s="2">
        <f t="shared" si="1"/>
        <v>-10.09</v>
      </c>
      <c r="P3" s="2" t="s">
        <v>29</v>
      </c>
    </row>
    <row r="4" spans="1:17" x14ac:dyDescent="0.4">
      <c r="A4" s="3">
        <v>45455</v>
      </c>
      <c r="B4" s="2" t="s">
        <v>24</v>
      </c>
      <c r="C4" s="2" t="s">
        <v>39</v>
      </c>
      <c r="D4" s="2" t="s">
        <v>15</v>
      </c>
      <c r="E4" s="4" t="s">
        <v>42</v>
      </c>
      <c r="F4" s="2" t="s">
        <v>8</v>
      </c>
      <c r="G4" s="8">
        <v>3</v>
      </c>
      <c r="H4" s="2" t="s">
        <v>14</v>
      </c>
      <c r="I4" s="2" t="s">
        <v>12</v>
      </c>
      <c r="J4" s="2" t="s">
        <v>15</v>
      </c>
      <c r="K4" s="2">
        <v>2923818.71</v>
      </c>
      <c r="L4" s="2">
        <f t="shared" si="0"/>
        <v>1709.92</v>
      </c>
      <c r="M4" s="2">
        <v>76.400000000000006</v>
      </c>
      <c r="N4" s="2">
        <v>1237.49</v>
      </c>
      <c r="O4" s="2">
        <f t="shared" si="1"/>
        <v>23.6</v>
      </c>
      <c r="P4" s="2" t="s">
        <v>30</v>
      </c>
    </row>
    <row r="5" spans="1:17" x14ac:dyDescent="0.4">
      <c r="A5" s="3">
        <v>45455</v>
      </c>
      <c r="B5" s="2" t="s">
        <v>21</v>
      </c>
      <c r="C5" s="2" t="s">
        <v>33</v>
      </c>
      <c r="D5" s="2" t="s">
        <v>56</v>
      </c>
      <c r="E5" s="4" t="s">
        <v>35</v>
      </c>
      <c r="F5" s="2" t="s">
        <v>18</v>
      </c>
      <c r="G5" s="8">
        <v>4</v>
      </c>
      <c r="H5" s="2" t="s">
        <v>25</v>
      </c>
      <c r="I5" s="2" t="s">
        <v>19</v>
      </c>
      <c r="J5" s="2" t="s">
        <v>20</v>
      </c>
      <c r="K5" s="2">
        <v>78270.44</v>
      </c>
      <c r="L5" s="2">
        <f t="shared" si="0"/>
        <v>279.77</v>
      </c>
      <c r="M5" s="2">
        <v>11.77</v>
      </c>
      <c r="N5" s="2">
        <v>264.60000000000002</v>
      </c>
      <c r="O5" s="2">
        <f t="shared" si="1"/>
        <v>88.23</v>
      </c>
      <c r="P5" s="2" t="s">
        <v>51</v>
      </c>
    </row>
    <row r="6" spans="1:17" x14ac:dyDescent="0.4">
      <c r="A6" s="3">
        <v>45455</v>
      </c>
      <c r="B6" s="2" t="s">
        <v>22</v>
      </c>
      <c r="C6" s="2" t="s">
        <v>34</v>
      </c>
      <c r="D6" s="2" t="s">
        <v>55</v>
      </c>
      <c r="E6" s="4" t="s">
        <v>36</v>
      </c>
      <c r="F6" s="2" t="s">
        <v>16</v>
      </c>
      <c r="G6" s="8">
        <v>4</v>
      </c>
      <c r="H6" s="2" t="s">
        <v>25</v>
      </c>
      <c r="I6" s="2" t="s">
        <v>19</v>
      </c>
      <c r="J6" s="2" t="s">
        <v>15</v>
      </c>
      <c r="K6" s="2">
        <v>1805.09</v>
      </c>
      <c r="L6" s="2">
        <f t="shared" si="0"/>
        <v>42.49</v>
      </c>
      <c r="M6" s="2">
        <v>29.42</v>
      </c>
      <c r="N6" s="2">
        <v>37.69</v>
      </c>
      <c r="O6" s="2">
        <f t="shared" si="1"/>
        <v>70.58</v>
      </c>
      <c r="P6" s="2" t="s">
        <v>53</v>
      </c>
    </row>
    <row r="7" spans="1:17" x14ac:dyDescent="0.4">
      <c r="A7" s="3">
        <v>45456</v>
      </c>
      <c r="B7" s="2" t="s">
        <v>21</v>
      </c>
      <c r="C7" s="2" t="s">
        <v>46</v>
      </c>
      <c r="D7" s="2" t="s">
        <v>58</v>
      </c>
      <c r="E7" s="4" t="s">
        <v>47</v>
      </c>
      <c r="F7" s="2" t="s">
        <v>16</v>
      </c>
      <c r="G7" s="8">
        <v>4</v>
      </c>
      <c r="H7" s="2" t="s">
        <v>49</v>
      </c>
      <c r="I7" s="2" t="s">
        <v>19</v>
      </c>
      <c r="J7" s="2" t="s">
        <v>20</v>
      </c>
      <c r="K7" s="2">
        <v>312.47000000000003</v>
      </c>
      <c r="L7" s="2">
        <f t="shared" si="0"/>
        <v>17.68</v>
      </c>
      <c r="M7" s="2">
        <v>10.59</v>
      </c>
      <c r="N7" s="2">
        <v>12.97</v>
      </c>
      <c r="O7" s="2">
        <f t="shared" si="1"/>
        <v>89.41</v>
      </c>
      <c r="P7" s="2" t="s">
        <v>43</v>
      </c>
    </row>
    <row r="8" spans="1:17" x14ac:dyDescent="0.4">
      <c r="A8" s="3">
        <v>45456</v>
      </c>
      <c r="B8" s="2" t="s">
        <v>44</v>
      </c>
      <c r="C8" s="2" t="s">
        <v>45</v>
      </c>
      <c r="D8" s="2" t="s">
        <v>57</v>
      </c>
      <c r="E8" s="4" t="s">
        <v>48</v>
      </c>
      <c r="F8" s="2" t="s">
        <v>16</v>
      </c>
      <c r="G8" s="8">
        <v>4</v>
      </c>
      <c r="H8" s="2" t="s">
        <v>50</v>
      </c>
      <c r="I8" s="2" t="s">
        <v>19</v>
      </c>
      <c r="J8" s="2" t="s">
        <v>52</v>
      </c>
      <c r="K8" s="2">
        <v>161.49</v>
      </c>
      <c r="L8" s="2">
        <f t="shared" si="0"/>
        <v>12.71</v>
      </c>
      <c r="M8" s="2">
        <v>7.78</v>
      </c>
      <c r="N8" s="2">
        <v>10.68</v>
      </c>
      <c r="O8" s="2">
        <f t="shared" si="1"/>
        <v>92.22</v>
      </c>
      <c r="P8" s="2" t="s">
        <v>43</v>
      </c>
    </row>
    <row r="9" spans="1:17" x14ac:dyDescent="0.4">
      <c r="A9" s="3">
        <v>45457</v>
      </c>
      <c r="B9" s="2" t="s">
        <v>44</v>
      </c>
      <c r="C9" s="2"/>
      <c r="D9" s="2" t="s">
        <v>60</v>
      </c>
      <c r="E9" s="2"/>
      <c r="F9" s="2"/>
      <c r="G9" s="8"/>
      <c r="H9" s="2"/>
      <c r="I9" s="2" t="s">
        <v>19</v>
      </c>
      <c r="J9" s="2" t="s">
        <v>59</v>
      </c>
      <c r="K9" s="2"/>
      <c r="L9" s="2">
        <f t="shared" si="0"/>
        <v>0</v>
      </c>
      <c r="M9" s="2">
        <v>7.54</v>
      </c>
      <c r="N9" s="2"/>
      <c r="O9" s="2">
        <f t="shared" si="1"/>
        <v>92.46</v>
      </c>
      <c r="P9" s="2"/>
    </row>
    <row r="10" spans="1:17" x14ac:dyDescent="0.4">
      <c r="A10" s="3">
        <v>45461</v>
      </c>
      <c r="B10" s="2" t="s">
        <v>61</v>
      </c>
      <c r="C10" s="2"/>
      <c r="D10" s="2" t="s">
        <v>62</v>
      </c>
      <c r="E10" s="2" t="s">
        <v>63</v>
      </c>
      <c r="F10" s="2" t="s">
        <v>64</v>
      </c>
      <c r="G10" s="8">
        <v>5</v>
      </c>
      <c r="H10" s="2" t="s">
        <v>65</v>
      </c>
      <c r="I10" s="2" t="s">
        <v>19</v>
      </c>
      <c r="J10" s="2" t="s">
        <v>66</v>
      </c>
      <c r="K10" s="2">
        <v>1.3103049479635E-3</v>
      </c>
      <c r="L10" s="2">
        <f t="shared" si="0"/>
        <v>0.04</v>
      </c>
      <c r="M10" s="2">
        <v>11.47</v>
      </c>
      <c r="N10" s="2">
        <v>2.7560674402053301E-2</v>
      </c>
      <c r="O10" s="2">
        <f t="shared" si="1"/>
        <v>88.53</v>
      </c>
      <c r="P10" s="2"/>
      <c r="Q10" t="s">
        <v>67</v>
      </c>
    </row>
    <row r="11" spans="1:17" x14ac:dyDescent="0.4">
      <c r="A11" s="3">
        <v>45461</v>
      </c>
      <c r="B11" s="2" t="s">
        <v>95</v>
      </c>
      <c r="C11" s="2"/>
      <c r="D11" s="2" t="s">
        <v>68</v>
      </c>
      <c r="E11" s="2"/>
      <c r="F11" s="2"/>
      <c r="G11" s="8"/>
      <c r="H11" s="2"/>
      <c r="I11" s="2"/>
      <c r="J11" s="2" t="s">
        <v>71</v>
      </c>
      <c r="K11" s="2">
        <v>1.4301397926057399E-3</v>
      </c>
      <c r="L11" s="2">
        <f t="shared" si="0"/>
        <v>0.04</v>
      </c>
      <c r="M11" s="2">
        <v>13.54</v>
      </c>
      <c r="N11" s="2">
        <v>3.1410869146675499E-2</v>
      </c>
      <c r="O11" s="2">
        <f t="shared" si="1"/>
        <v>86.46</v>
      </c>
      <c r="P11" s="2"/>
    </row>
    <row r="12" spans="1:17" x14ac:dyDescent="0.4">
      <c r="A12" s="3">
        <v>45461</v>
      </c>
      <c r="B12" s="2" t="s">
        <v>95</v>
      </c>
      <c r="C12" s="2"/>
      <c r="D12" s="2" t="s">
        <v>69</v>
      </c>
      <c r="E12" s="2"/>
      <c r="F12" s="2"/>
      <c r="G12" s="8"/>
      <c r="H12" s="2"/>
      <c r="I12" s="2"/>
      <c r="J12" s="2" t="s">
        <v>72</v>
      </c>
      <c r="K12" s="2">
        <v>3.3664661537310099E-3</v>
      </c>
      <c r="L12" s="2">
        <f t="shared" si="0"/>
        <v>0.06</v>
      </c>
      <c r="M12" s="2">
        <v>19.91</v>
      </c>
      <c r="N12" s="2">
        <v>4.7082695705871799E-2</v>
      </c>
      <c r="O12" s="2">
        <f t="shared" si="1"/>
        <v>80.09</v>
      </c>
      <c r="P12" s="2"/>
    </row>
    <row r="13" spans="1:17" ht="19.2" customHeight="1" x14ac:dyDescent="0.4">
      <c r="A13" s="3">
        <v>45461</v>
      </c>
      <c r="B13" s="2" t="s">
        <v>95</v>
      </c>
      <c r="C13" s="2"/>
      <c r="D13" s="2" t="s">
        <v>70</v>
      </c>
      <c r="E13" s="2"/>
      <c r="F13" s="2"/>
      <c r="G13" s="8"/>
      <c r="H13" s="2"/>
      <c r="I13" s="2"/>
      <c r="J13" s="2" t="s">
        <v>73</v>
      </c>
      <c r="K13" s="2">
        <v>2.5855603456987801E-3</v>
      </c>
      <c r="L13" s="2">
        <f t="shared" si="0"/>
        <v>0.05</v>
      </c>
      <c r="M13" s="2">
        <v>18.103147954743601</v>
      </c>
      <c r="N13" s="2">
        <v>4.2271920783698701E-2</v>
      </c>
      <c r="O13" s="2">
        <f t="shared" si="1"/>
        <v>81.900000000000006</v>
      </c>
      <c r="P13" s="2"/>
      <c r="Q13" t="s">
        <v>74</v>
      </c>
    </row>
    <row r="14" spans="1:17" x14ac:dyDescent="0.4">
      <c r="A14" s="10">
        <v>45462</v>
      </c>
      <c r="B14" s="7" t="s">
        <v>61</v>
      </c>
      <c r="C14" s="7"/>
      <c r="D14" s="7" t="s">
        <v>62</v>
      </c>
      <c r="E14" s="7"/>
      <c r="F14" s="7" t="s">
        <v>75</v>
      </c>
      <c r="G14" s="11">
        <v>6</v>
      </c>
      <c r="H14" s="7" t="s">
        <v>76</v>
      </c>
      <c r="I14" s="7"/>
      <c r="J14" s="7" t="s">
        <v>77</v>
      </c>
      <c r="K14" s="7" t="s">
        <v>15</v>
      </c>
      <c r="L14" s="7" t="e">
        <f t="shared" si="0"/>
        <v>#VALUE!</v>
      </c>
      <c r="M14" s="7">
        <v>28.26</v>
      </c>
      <c r="N14" s="7" t="s">
        <v>15</v>
      </c>
      <c r="O14" s="7">
        <f t="shared" si="1"/>
        <v>71.739999999999995</v>
      </c>
      <c r="P14" s="7"/>
      <c r="Q14">
        <v>128</v>
      </c>
    </row>
    <row r="15" spans="1:17" x14ac:dyDescent="0.4">
      <c r="A15" s="10">
        <v>45462</v>
      </c>
      <c r="B15" s="7" t="s">
        <v>61</v>
      </c>
      <c r="C15" s="7"/>
      <c r="D15" s="7" t="s">
        <v>78</v>
      </c>
      <c r="E15" s="7"/>
      <c r="F15" s="7" t="s">
        <v>79</v>
      </c>
      <c r="G15" s="11">
        <v>7</v>
      </c>
      <c r="H15" s="7" t="s">
        <v>80</v>
      </c>
      <c r="I15" s="7"/>
      <c r="J15" s="7" t="s">
        <v>81</v>
      </c>
      <c r="K15" s="7" t="s">
        <v>15</v>
      </c>
      <c r="L15" s="7" t="e">
        <f t="shared" si="0"/>
        <v>#VALUE!</v>
      </c>
      <c r="M15" s="7">
        <v>11.6</v>
      </c>
      <c r="N15" s="7" t="s">
        <v>15</v>
      </c>
      <c r="O15" s="7">
        <f t="shared" si="1"/>
        <v>88.4</v>
      </c>
      <c r="P15" s="7"/>
      <c r="Q15">
        <v>128</v>
      </c>
    </row>
    <row r="16" spans="1:17" x14ac:dyDescent="0.4">
      <c r="A16" s="10">
        <v>45462</v>
      </c>
      <c r="B16" s="7" t="s">
        <v>95</v>
      </c>
      <c r="C16" s="7"/>
      <c r="D16" s="7" t="s">
        <v>69</v>
      </c>
      <c r="E16" s="7"/>
      <c r="F16" s="7" t="s">
        <v>75</v>
      </c>
      <c r="G16" s="11">
        <v>6</v>
      </c>
      <c r="H16" s="7" t="s">
        <v>80</v>
      </c>
      <c r="I16" s="7"/>
      <c r="J16" s="7" t="s">
        <v>82</v>
      </c>
      <c r="K16" s="7" t="s">
        <v>15</v>
      </c>
      <c r="L16" s="7" t="e">
        <f t="shared" si="0"/>
        <v>#VALUE!</v>
      </c>
      <c r="M16" s="7">
        <v>37.82</v>
      </c>
      <c r="N16" s="7" t="s">
        <v>15</v>
      </c>
      <c r="O16" s="7">
        <f t="shared" si="1"/>
        <v>62.18</v>
      </c>
      <c r="P16" s="7"/>
    </row>
    <row r="17" spans="1:17" x14ac:dyDescent="0.4">
      <c r="A17" s="10">
        <v>45462</v>
      </c>
      <c r="B17" s="7" t="s">
        <v>95</v>
      </c>
      <c r="C17" s="7"/>
      <c r="D17" s="7" t="s">
        <v>69</v>
      </c>
      <c r="E17" s="7"/>
      <c r="F17" s="7" t="s">
        <v>79</v>
      </c>
      <c r="G17" s="11">
        <v>7</v>
      </c>
      <c r="H17" s="7" t="s">
        <v>80</v>
      </c>
      <c r="I17" s="7"/>
      <c r="J17" s="7" t="s">
        <v>83</v>
      </c>
      <c r="K17" s="7" t="s">
        <v>15</v>
      </c>
      <c r="L17" s="7" t="e">
        <f t="shared" si="0"/>
        <v>#VALUE!</v>
      </c>
      <c r="M17" s="7">
        <v>16</v>
      </c>
      <c r="N17" s="7" t="s">
        <v>15</v>
      </c>
      <c r="O17" s="7">
        <f t="shared" si="1"/>
        <v>84</v>
      </c>
      <c r="P17" s="7"/>
    </row>
    <row r="18" spans="1:17" x14ac:dyDescent="0.4">
      <c r="A18" s="6">
        <v>45462</v>
      </c>
      <c r="B18" t="s">
        <v>95</v>
      </c>
      <c r="D18" t="s">
        <v>70</v>
      </c>
      <c r="F18" t="s">
        <v>75</v>
      </c>
      <c r="G18" s="9">
        <v>6</v>
      </c>
      <c r="H18" t="s">
        <v>80</v>
      </c>
      <c r="J18" s="12" t="s">
        <v>84</v>
      </c>
      <c r="K18" t="s">
        <v>15</v>
      </c>
      <c r="L18" t="e">
        <f t="shared" si="0"/>
        <v>#VALUE!</v>
      </c>
      <c r="M18">
        <v>31.86</v>
      </c>
      <c r="N18" t="s">
        <v>15</v>
      </c>
      <c r="O18">
        <f t="shared" si="1"/>
        <v>68.14</v>
      </c>
    </row>
    <row r="19" spans="1:17" x14ac:dyDescent="0.4">
      <c r="A19" s="6">
        <v>45462</v>
      </c>
      <c r="B19" t="s">
        <v>95</v>
      </c>
      <c r="D19" t="s">
        <v>70</v>
      </c>
      <c r="F19" t="s">
        <v>79</v>
      </c>
      <c r="G19" s="9">
        <v>7</v>
      </c>
      <c r="H19" t="s">
        <v>80</v>
      </c>
      <c r="J19" s="12" t="s">
        <v>83</v>
      </c>
      <c r="K19" t="s">
        <v>15</v>
      </c>
      <c r="L19" t="e">
        <f t="shared" si="0"/>
        <v>#VALUE!</v>
      </c>
      <c r="M19">
        <v>11.03</v>
      </c>
      <c r="N19" t="s">
        <v>15</v>
      </c>
      <c r="O19">
        <f t="shared" si="1"/>
        <v>88.97</v>
      </c>
    </row>
    <row r="20" spans="1:17" x14ac:dyDescent="0.4">
      <c r="A20" s="6">
        <v>45462</v>
      </c>
      <c r="B20" t="s">
        <v>95</v>
      </c>
      <c r="D20" t="s">
        <v>85</v>
      </c>
      <c r="F20" t="s">
        <v>75</v>
      </c>
      <c r="G20" s="9">
        <v>6</v>
      </c>
      <c r="H20" t="s">
        <v>80</v>
      </c>
      <c r="J20" t="s">
        <v>86</v>
      </c>
      <c r="K20" t="s">
        <v>15</v>
      </c>
      <c r="L20" t="e">
        <f t="shared" si="0"/>
        <v>#VALUE!</v>
      </c>
      <c r="M20">
        <v>32.04</v>
      </c>
      <c r="N20" t="s">
        <v>15</v>
      </c>
      <c r="O20">
        <f t="shared" si="1"/>
        <v>67.959999999999994</v>
      </c>
      <c r="Q20">
        <v>134</v>
      </c>
    </row>
    <row r="21" spans="1:17" x14ac:dyDescent="0.4">
      <c r="A21" s="6">
        <v>45462</v>
      </c>
      <c r="B21" t="s">
        <v>95</v>
      </c>
      <c r="D21" t="s">
        <v>85</v>
      </c>
      <c r="F21" t="s">
        <v>79</v>
      </c>
      <c r="G21" s="9">
        <v>7</v>
      </c>
      <c r="H21" t="s">
        <v>80</v>
      </c>
      <c r="J21" t="s">
        <v>87</v>
      </c>
      <c r="K21" t="s">
        <v>15</v>
      </c>
      <c r="L21" t="e">
        <f t="shared" si="0"/>
        <v>#VALUE!</v>
      </c>
      <c r="M21">
        <v>9.9</v>
      </c>
      <c r="N21" t="s">
        <v>15</v>
      </c>
      <c r="O21">
        <f t="shared" si="1"/>
        <v>90.1</v>
      </c>
      <c r="Q21">
        <v>134</v>
      </c>
    </row>
    <row r="22" spans="1:17" x14ac:dyDescent="0.4">
      <c r="A22" s="10">
        <v>45463</v>
      </c>
      <c r="B22" s="7" t="s">
        <v>91</v>
      </c>
      <c r="C22" s="7"/>
      <c r="D22" s="7" t="s">
        <v>62</v>
      </c>
      <c r="E22" s="7"/>
      <c r="F22" s="7" t="s">
        <v>79</v>
      </c>
      <c r="G22" s="11">
        <v>7</v>
      </c>
      <c r="H22" s="7" t="s">
        <v>88</v>
      </c>
      <c r="I22" s="7"/>
      <c r="J22" s="7" t="s">
        <v>81</v>
      </c>
      <c r="K22" s="7" t="s">
        <v>15</v>
      </c>
      <c r="L22" s="7" t="e">
        <f t="shared" si="0"/>
        <v>#VALUE!</v>
      </c>
      <c r="M22" s="7">
        <v>11.76</v>
      </c>
      <c r="N22" s="7" t="s">
        <v>15</v>
      </c>
      <c r="O22" s="7">
        <f t="shared" si="1"/>
        <v>88.24</v>
      </c>
      <c r="P22" s="7"/>
    </row>
    <row r="23" spans="1:17" x14ac:dyDescent="0.4">
      <c r="A23" s="6">
        <v>45463</v>
      </c>
      <c r="B23" t="s">
        <v>97</v>
      </c>
      <c r="D23" t="s">
        <v>69</v>
      </c>
      <c r="F23" t="s">
        <v>79</v>
      </c>
      <c r="G23" s="9"/>
      <c r="H23" t="s">
        <v>88</v>
      </c>
      <c r="J23" t="s">
        <v>96</v>
      </c>
      <c r="K23" t="s">
        <v>15</v>
      </c>
      <c r="L23" t="e">
        <f t="shared" si="0"/>
        <v>#VALUE!</v>
      </c>
      <c r="M23">
        <v>20.57</v>
      </c>
      <c r="N23" t="s">
        <v>15</v>
      </c>
      <c r="O23">
        <f t="shared" si="1"/>
        <v>79.430000000000007</v>
      </c>
    </row>
    <row r="24" spans="1:17" x14ac:dyDescent="0.4">
      <c r="A24" s="6">
        <v>45463</v>
      </c>
      <c r="B24" t="s">
        <v>91</v>
      </c>
      <c r="D24" t="s">
        <v>69</v>
      </c>
      <c r="F24" t="s">
        <v>79</v>
      </c>
      <c r="G24" s="9">
        <v>7</v>
      </c>
      <c r="H24" t="s">
        <v>88</v>
      </c>
      <c r="J24" t="s">
        <v>92</v>
      </c>
      <c r="K24" t="s">
        <v>15</v>
      </c>
      <c r="L24" t="e">
        <f t="shared" si="0"/>
        <v>#VALUE!</v>
      </c>
      <c r="M24">
        <v>18.23</v>
      </c>
      <c r="N24" t="s">
        <v>15</v>
      </c>
      <c r="O24">
        <f t="shared" si="1"/>
        <v>81.77</v>
      </c>
    </row>
    <row r="25" spans="1:17" x14ac:dyDescent="0.4">
      <c r="A25" s="6">
        <v>45463</v>
      </c>
      <c r="B25" t="s">
        <v>91</v>
      </c>
      <c r="D25" t="s">
        <v>89</v>
      </c>
      <c r="F25" t="s">
        <v>79</v>
      </c>
      <c r="G25" s="9">
        <v>7</v>
      </c>
      <c r="H25" t="s">
        <v>88</v>
      </c>
      <c r="J25" t="s">
        <v>93</v>
      </c>
      <c r="K25" t="s">
        <v>15</v>
      </c>
      <c r="L25" t="e">
        <f t="shared" si="0"/>
        <v>#VALUE!</v>
      </c>
      <c r="M25">
        <v>10.54</v>
      </c>
      <c r="N25" t="s">
        <v>15</v>
      </c>
      <c r="O25">
        <f t="shared" si="1"/>
        <v>89.46</v>
      </c>
    </row>
    <row r="26" spans="1:17" x14ac:dyDescent="0.4">
      <c r="A26" s="6">
        <v>45463</v>
      </c>
      <c r="B26" t="s">
        <v>91</v>
      </c>
      <c r="D26" t="s">
        <v>90</v>
      </c>
      <c r="F26" t="s">
        <v>79</v>
      </c>
      <c r="G26" s="9">
        <v>7</v>
      </c>
      <c r="H26" t="s">
        <v>88</v>
      </c>
      <c r="J26" t="s">
        <v>94</v>
      </c>
      <c r="K26" t="s">
        <v>15</v>
      </c>
      <c r="L26" t="e">
        <f t="shared" si="0"/>
        <v>#VALUE!</v>
      </c>
      <c r="M26">
        <v>13.07</v>
      </c>
      <c r="N26" t="s">
        <v>15</v>
      </c>
      <c r="O26">
        <f t="shared" si="1"/>
        <v>86.93</v>
      </c>
    </row>
    <row r="27" spans="1:17" x14ac:dyDescent="0.4">
      <c r="A27" s="3">
        <v>45463</v>
      </c>
      <c r="B27" s="2" t="s">
        <v>91</v>
      </c>
      <c r="C27" s="2"/>
      <c r="D27" s="2" t="s">
        <v>70</v>
      </c>
      <c r="E27" s="2"/>
      <c r="F27" s="2" t="s">
        <v>79</v>
      </c>
      <c r="G27" s="8">
        <v>7</v>
      </c>
      <c r="H27" s="2" t="s">
        <v>88</v>
      </c>
      <c r="I27" s="2"/>
      <c r="J27" s="2"/>
      <c r="K27" s="2" t="s">
        <v>15</v>
      </c>
      <c r="L27" s="2" t="e">
        <f t="shared" si="0"/>
        <v>#VALUE!</v>
      </c>
      <c r="M27" s="2"/>
      <c r="N27" s="2" t="s">
        <v>15</v>
      </c>
      <c r="O27" s="2">
        <f t="shared" si="1"/>
        <v>100</v>
      </c>
      <c r="P27" s="2"/>
    </row>
    <row r="28" spans="1:17" x14ac:dyDescent="0.4">
      <c r="A28" s="6">
        <v>45468</v>
      </c>
      <c r="B28" t="s">
        <v>91</v>
      </c>
      <c r="D28" t="s">
        <v>62</v>
      </c>
      <c r="F28" t="s">
        <v>79</v>
      </c>
      <c r="G28" s="9">
        <v>7</v>
      </c>
      <c r="H28" t="s">
        <v>99</v>
      </c>
      <c r="J28" t="s">
        <v>100</v>
      </c>
      <c r="K28">
        <v>352.49799999999999</v>
      </c>
      <c r="L28">
        <f t="shared" si="0"/>
        <v>18.77</v>
      </c>
      <c r="M28">
        <v>11.69</v>
      </c>
      <c r="O28">
        <f t="shared" si="1"/>
        <v>88.31</v>
      </c>
    </row>
    <row r="29" spans="1:17" x14ac:dyDescent="0.4">
      <c r="A29" s="6">
        <v>45468</v>
      </c>
      <c r="B29" t="s">
        <v>91</v>
      </c>
      <c r="D29" t="s">
        <v>69</v>
      </c>
      <c r="F29" t="s">
        <v>79</v>
      </c>
      <c r="G29" s="9">
        <v>7</v>
      </c>
      <c r="H29" t="s">
        <v>99</v>
      </c>
      <c r="J29" t="s">
        <v>101</v>
      </c>
      <c r="K29">
        <v>2663.078</v>
      </c>
      <c r="L29">
        <f t="shared" si="0"/>
        <v>51.61</v>
      </c>
      <c r="M29">
        <v>17.920000000000002</v>
      </c>
      <c r="O29">
        <f t="shared" si="1"/>
        <v>82.08</v>
      </c>
    </row>
    <row r="30" spans="1:17" x14ac:dyDescent="0.4">
      <c r="A30" s="6">
        <v>45468</v>
      </c>
      <c r="B30" t="s">
        <v>91</v>
      </c>
      <c r="D30" t="s">
        <v>89</v>
      </c>
      <c r="F30" t="s">
        <v>79</v>
      </c>
      <c r="G30" s="9">
        <v>7</v>
      </c>
      <c r="H30" t="s">
        <v>99</v>
      </c>
      <c r="J30" t="s">
        <v>102</v>
      </c>
      <c r="K30">
        <v>363.28500000000003</v>
      </c>
      <c r="L30">
        <f t="shared" si="0"/>
        <v>19.059999999999999</v>
      </c>
      <c r="M30">
        <v>11.19</v>
      </c>
      <c r="O30">
        <f t="shared" si="1"/>
        <v>88.81</v>
      </c>
    </row>
    <row r="31" spans="1:17" x14ac:dyDescent="0.4">
      <c r="A31" s="6">
        <v>45468</v>
      </c>
      <c r="B31" t="s">
        <v>91</v>
      </c>
      <c r="D31" t="s">
        <v>85</v>
      </c>
      <c r="F31" t="s">
        <v>79</v>
      </c>
      <c r="G31" s="9">
        <v>7</v>
      </c>
      <c r="H31" t="s">
        <v>99</v>
      </c>
      <c r="J31" s="13" t="s">
        <v>103</v>
      </c>
      <c r="K31">
        <v>303.68400000000003</v>
      </c>
      <c r="L31">
        <f t="shared" si="0"/>
        <v>17.43</v>
      </c>
      <c r="M31">
        <v>12.8</v>
      </c>
      <c r="O31">
        <f t="shared" si="1"/>
        <v>87.2</v>
      </c>
    </row>
    <row r="32" spans="1:17" x14ac:dyDescent="0.4">
      <c r="A32" s="6">
        <v>45468</v>
      </c>
      <c r="B32" t="s">
        <v>91</v>
      </c>
      <c r="D32" t="s">
        <v>70</v>
      </c>
      <c r="F32" t="s">
        <v>79</v>
      </c>
      <c r="G32" s="9">
        <v>7</v>
      </c>
      <c r="H32" t="s">
        <v>99</v>
      </c>
      <c r="J32" s="13" t="s">
        <v>104</v>
      </c>
      <c r="K32">
        <v>378.29199999999997</v>
      </c>
      <c r="L32">
        <f t="shared" si="0"/>
        <v>19.45</v>
      </c>
      <c r="M32">
        <v>13.94</v>
      </c>
      <c r="O32">
        <f t="shared" si="1"/>
        <v>86.06</v>
      </c>
    </row>
    <row r="33" spans="1:16" x14ac:dyDescent="0.4">
      <c r="A33" s="6">
        <v>45468</v>
      </c>
      <c r="B33" t="s">
        <v>91</v>
      </c>
      <c r="D33" t="s">
        <v>98</v>
      </c>
      <c r="F33" t="s">
        <v>79</v>
      </c>
      <c r="G33" s="9">
        <v>7</v>
      </c>
      <c r="H33" t="s">
        <v>99</v>
      </c>
      <c r="J33" s="13" t="s">
        <v>105</v>
      </c>
      <c r="K33">
        <v>2501.7359999999999</v>
      </c>
      <c r="L33">
        <f t="shared" si="0"/>
        <v>50.02</v>
      </c>
      <c r="M33">
        <v>19.28</v>
      </c>
      <c r="O33">
        <f t="shared" si="1"/>
        <v>80.72</v>
      </c>
    </row>
    <row r="34" spans="1:16" x14ac:dyDescent="0.4">
      <c r="A34" s="6">
        <v>45469</v>
      </c>
      <c r="B34" t="s">
        <v>108</v>
      </c>
      <c r="D34" t="s">
        <v>107</v>
      </c>
      <c r="F34" t="s">
        <v>79</v>
      </c>
      <c r="G34" s="9">
        <v>7</v>
      </c>
      <c r="H34" t="s">
        <v>99</v>
      </c>
      <c r="K34">
        <v>301.87</v>
      </c>
      <c r="L34">
        <f>ROUND(SQRT(K34),2)</f>
        <v>17.37</v>
      </c>
      <c r="O34">
        <f>ROUND(100-M34,2)</f>
        <v>100</v>
      </c>
      <c r="P34" t="s">
        <v>109</v>
      </c>
    </row>
    <row r="35" spans="1:16" x14ac:dyDescent="0.4">
      <c r="A35" s="6">
        <v>45469</v>
      </c>
      <c r="B35" t="s">
        <v>91</v>
      </c>
      <c r="D35" t="s">
        <v>110</v>
      </c>
      <c r="F35" t="s">
        <v>79</v>
      </c>
      <c r="G35" s="9">
        <v>7</v>
      </c>
      <c r="H35" t="s">
        <v>99</v>
      </c>
      <c r="J35" t="s">
        <v>111</v>
      </c>
      <c r="K35">
        <v>311.08999999999997</v>
      </c>
      <c r="L35">
        <f>ROUND(SQRT(K35),2)</f>
        <v>17.64</v>
      </c>
      <c r="M35">
        <v>10.67</v>
      </c>
      <c r="O35">
        <f>ROUND(100-M35,2)</f>
        <v>89.33</v>
      </c>
    </row>
    <row r="36" spans="1:16" x14ac:dyDescent="0.4">
      <c r="A36" s="6">
        <v>45469</v>
      </c>
      <c r="B36" t="s">
        <v>91</v>
      </c>
      <c r="D36" t="s">
        <v>112</v>
      </c>
      <c r="F36" t="s">
        <v>79</v>
      </c>
      <c r="G36" s="9">
        <v>7</v>
      </c>
      <c r="H36" t="s">
        <v>99</v>
      </c>
      <c r="J36" t="s">
        <v>116</v>
      </c>
      <c r="L36">
        <f>ROUND(SQRT(K36),2)</f>
        <v>0</v>
      </c>
      <c r="M36">
        <v>10.17</v>
      </c>
      <c r="O36">
        <f>ROUND(100-M36,2)</f>
        <v>89.83</v>
      </c>
    </row>
    <row r="37" spans="1:16" x14ac:dyDescent="0.4">
      <c r="A37" s="6">
        <v>45469</v>
      </c>
      <c r="B37" t="s">
        <v>91</v>
      </c>
      <c r="D37" t="s">
        <v>113</v>
      </c>
      <c r="F37" t="s">
        <v>79</v>
      </c>
      <c r="G37" s="9">
        <v>7</v>
      </c>
      <c r="H37" t="s">
        <v>99</v>
      </c>
      <c r="J37" t="s">
        <v>115</v>
      </c>
      <c r="K37">
        <v>300.76100000000002</v>
      </c>
      <c r="L37">
        <f>ROUND(SQRT(K37),2)</f>
        <v>17.34</v>
      </c>
      <c r="O37">
        <f>ROUND(100-M37,2)</f>
        <v>100</v>
      </c>
    </row>
    <row r="38" spans="1:16" x14ac:dyDescent="0.4">
      <c r="A38" s="6">
        <v>45469</v>
      </c>
      <c r="B38" t="s">
        <v>91</v>
      </c>
      <c r="D38" t="s">
        <v>114</v>
      </c>
      <c r="F38" t="s">
        <v>79</v>
      </c>
      <c r="G38" s="9">
        <v>7</v>
      </c>
      <c r="H38" t="s">
        <v>99</v>
      </c>
      <c r="L38">
        <f>ROUND(SQRT(K38),2)</f>
        <v>0</v>
      </c>
      <c r="O38">
        <f>ROUND(100-M38,2)</f>
        <v>100</v>
      </c>
    </row>
  </sheetData>
  <phoneticPr fontId="3" type="noConversion"/>
  <pageMargins left="0.7" right="0.7" top="0.75" bottom="0.75" header="0.3" footer="0.3"/>
  <pageSetup scale="36" fitToHeight="0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12DAD-18A6-47CE-AE59-5A6F9B0310A9}">
  <dimension ref="A1:N10"/>
  <sheetViews>
    <sheetView workbookViewId="0">
      <selection activeCell="H15" sqref="H15"/>
    </sheetView>
  </sheetViews>
  <sheetFormatPr defaultRowHeight="16.8" x14ac:dyDescent="0.4"/>
  <cols>
    <col min="1" max="1" width="9.296875" bestFit="1" customWidth="1"/>
    <col min="2" max="2" width="17" customWidth="1"/>
    <col min="3" max="3" width="6.69921875" customWidth="1"/>
    <col min="4" max="4" width="21.296875" customWidth="1"/>
    <col min="5" max="5" width="8.09765625" customWidth="1"/>
    <col min="6" max="6" width="7.09765625" customWidth="1"/>
    <col min="7" max="7" width="4.5" customWidth="1"/>
    <col min="8" max="8" width="16.3984375" customWidth="1"/>
    <col min="13" max="13" width="14.796875" customWidth="1"/>
    <col min="14" max="14" width="29.19921875" customWidth="1"/>
  </cols>
  <sheetData>
    <row r="1" spans="1:14" x14ac:dyDescent="0.4">
      <c r="A1" t="s">
        <v>0</v>
      </c>
      <c r="B1" t="s">
        <v>117</v>
      </c>
      <c r="C1" t="s">
        <v>118</v>
      </c>
      <c r="D1" t="s">
        <v>123</v>
      </c>
      <c r="E1" t="s">
        <v>119</v>
      </c>
      <c r="F1" t="s">
        <v>127</v>
      </c>
      <c r="G1" t="s">
        <v>128</v>
      </c>
      <c r="H1" t="s">
        <v>2</v>
      </c>
      <c r="I1" t="s">
        <v>4</v>
      </c>
      <c r="J1" t="s">
        <v>6</v>
      </c>
      <c r="K1" t="s">
        <v>26</v>
      </c>
      <c r="L1" t="s">
        <v>120</v>
      </c>
      <c r="M1" t="s">
        <v>5</v>
      </c>
      <c r="N1" t="s">
        <v>27</v>
      </c>
    </row>
    <row r="2" spans="1:14" x14ac:dyDescent="0.4">
      <c r="A2" s="6">
        <v>45470</v>
      </c>
      <c r="B2" t="s">
        <v>133</v>
      </c>
      <c r="C2" t="s">
        <v>97</v>
      </c>
      <c r="D2" s="6" t="s">
        <v>124</v>
      </c>
      <c r="E2" t="s">
        <v>125</v>
      </c>
      <c r="F2">
        <v>486</v>
      </c>
      <c r="G2">
        <v>55</v>
      </c>
      <c r="H2" s="13" t="s">
        <v>134</v>
      </c>
      <c r="I2" s="17">
        <v>12.468999999999999</v>
      </c>
      <c r="J2" s="17">
        <v>9.1022999999999996</v>
      </c>
      <c r="K2" s="17">
        <f>100-Table3[[#This Row],[MAPE]]</f>
        <v>90.8977</v>
      </c>
      <c r="L2" s="17">
        <v>264.9615</v>
      </c>
      <c r="M2" s="17">
        <f>SQRT(Table3[[#This Row],[MSE]])</f>
        <v>16.277638035046731</v>
      </c>
      <c r="N2" t="s">
        <v>121</v>
      </c>
    </row>
    <row r="3" spans="1:14" x14ac:dyDescent="0.4">
      <c r="A3" s="6">
        <v>45474</v>
      </c>
      <c r="B3" t="s">
        <v>112</v>
      </c>
      <c r="C3" t="s">
        <v>97</v>
      </c>
      <c r="D3" s="6" t="s">
        <v>124</v>
      </c>
      <c r="E3" t="s">
        <v>125</v>
      </c>
      <c r="F3">
        <v>486</v>
      </c>
      <c r="G3">
        <v>55</v>
      </c>
      <c r="H3" t="s">
        <v>116</v>
      </c>
      <c r="I3">
        <v>12.750999999999999</v>
      </c>
      <c r="J3">
        <v>9.3388000000000009</v>
      </c>
      <c r="K3">
        <f>100-Table3[[#This Row],[MAPE]]</f>
        <v>90.661199999999994</v>
      </c>
      <c r="L3">
        <v>291.31319999999999</v>
      </c>
      <c r="M3">
        <f>SQRT(Table3[[#This Row],[MSE]])</f>
        <v>17.067899695041568</v>
      </c>
      <c r="N3" t="s">
        <v>146</v>
      </c>
    </row>
    <row r="4" spans="1:14" x14ac:dyDescent="0.4">
      <c r="A4" s="6">
        <v>45474</v>
      </c>
      <c r="B4" t="s">
        <v>110</v>
      </c>
      <c r="C4" t="s">
        <v>97</v>
      </c>
      <c r="D4" s="6" t="s">
        <v>124</v>
      </c>
      <c r="E4" t="s">
        <v>125</v>
      </c>
      <c r="F4">
        <v>486</v>
      </c>
      <c r="G4">
        <v>55</v>
      </c>
      <c r="H4" s="13" t="s">
        <v>145</v>
      </c>
      <c r="I4">
        <v>12.8588</v>
      </c>
      <c r="J4">
        <v>9.3697999999999997</v>
      </c>
      <c r="K4">
        <f>100-Table3[[#This Row],[MAPE]]</f>
        <v>90.630200000000002</v>
      </c>
      <c r="L4">
        <v>295.28019999999998</v>
      </c>
      <c r="M4">
        <f>SQRT(Table3[[#This Row],[MSE]])</f>
        <v>17.183719038671459</v>
      </c>
    </row>
    <row r="5" spans="1:14" x14ac:dyDescent="0.4">
      <c r="A5" s="6">
        <v>45470</v>
      </c>
      <c r="B5" t="s">
        <v>90</v>
      </c>
      <c r="C5" t="s">
        <v>97</v>
      </c>
      <c r="D5" s="6" t="s">
        <v>124</v>
      </c>
      <c r="E5" t="s">
        <v>125</v>
      </c>
      <c r="F5">
        <v>486</v>
      </c>
      <c r="G5">
        <v>55</v>
      </c>
      <c r="H5" s="13" t="s">
        <v>139</v>
      </c>
      <c r="I5">
        <v>15.963900000000001</v>
      </c>
      <c r="J5">
        <v>12.4773</v>
      </c>
      <c r="K5">
        <f>100-Table3[[#This Row],[MAPE]]</f>
        <v>87.5227</v>
      </c>
      <c r="L5">
        <v>359.61790000000002</v>
      </c>
      <c r="M5">
        <f>SQRT(Table3[[#This Row],[MSE]])</f>
        <v>18.963594068635828</v>
      </c>
    </row>
    <row r="6" spans="1:14" x14ac:dyDescent="0.4">
      <c r="A6" s="6">
        <v>45470</v>
      </c>
      <c r="B6" t="s">
        <v>122</v>
      </c>
      <c r="C6" t="s">
        <v>97</v>
      </c>
      <c r="D6" s="6" t="s">
        <v>124</v>
      </c>
      <c r="E6" t="s">
        <v>125</v>
      </c>
      <c r="F6">
        <v>486</v>
      </c>
      <c r="G6">
        <v>55</v>
      </c>
      <c r="H6" s="13" t="s">
        <v>126</v>
      </c>
      <c r="I6">
        <v>15.941000000000001</v>
      </c>
      <c r="J6">
        <v>12.41</v>
      </c>
      <c r="K6">
        <f>100-Table3[[#This Row],[MAPE]]</f>
        <v>87.59</v>
      </c>
      <c r="L6">
        <v>372.9436</v>
      </c>
      <c r="M6">
        <f>SQRT(Table3[[#This Row],[MSE]])</f>
        <v>19.311747719976047</v>
      </c>
    </row>
    <row r="7" spans="1:14" x14ac:dyDescent="0.4">
      <c r="A7" s="6">
        <v>45474</v>
      </c>
      <c r="B7" t="s">
        <v>147</v>
      </c>
      <c r="C7" t="s">
        <v>97</v>
      </c>
      <c r="D7" s="6" t="s">
        <v>124</v>
      </c>
      <c r="E7" t="s">
        <v>125</v>
      </c>
      <c r="F7">
        <v>486</v>
      </c>
      <c r="G7">
        <v>55</v>
      </c>
      <c r="H7" s="13" t="s">
        <v>148</v>
      </c>
      <c r="I7">
        <v>15.048400000000001</v>
      </c>
      <c r="J7">
        <v>10.5999</v>
      </c>
      <c r="K7">
        <f>100-Table3[[#This Row],[MAPE]]</f>
        <v>89.400099999999995</v>
      </c>
      <c r="L7">
        <v>381.46890000000002</v>
      </c>
      <c r="M7">
        <f>SQRT(Table3[[#This Row],[MSE]])</f>
        <v>19.53122883998854</v>
      </c>
    </row>
    <row r="8" spans="1:14" x14ac:dyDescent="0.4">
      <c r="A8" s="6">
        <v>45474</v>
      </c>
      <c r="B8" t="s">
        <v>142</v>
      </c>
      <c r="C8" t="s">
        <v>97</v>
      </c>
      <c r="D8" s="6" t="s">
        <v>124</v>
      </c>
      <c r="E8" t="s">
        <v>125</v>
      </c>
      <c r="F8">
        <v>486</v>
      </c>
      <c r="G8">
        <v>55</v>
      </c>
      <c r="H8" s="13" t="s">
        <v>131</v>
      </c>
      <c r="I8">
        <v>16.3644</v>
      </c>
      <c r="J8">
        <v>12.1732</v>
      </c>
      <c r="K8">
        <f>100-Table3[[#This Row],[MAPE]]</f>
        <v>87.826800000000006</v>
      </c>
      <c r="L8">
        <v>392.4006</v>
      </c>
      <c r="M8">
        <f>SQRT(Table3[[#This Row],[MSE]])</f>
        <v>19.809103967620544</v>
      </c>
    </row>
    <row r="9" spans="1:14" x14ac:dyDescent="0.4">
      <c r="A9" s="6">
        <v>45470</v>
      </c>
      <c r="B9" t="s">
        <v>69</v>
      </c>
      <c r="C9" t="s">
        <v>97</v>
      </c>
      <c r="D9" s="6" t="s">
        <v>124</v>
      </c>
      <c r="E9" t="s">
        <v>125</v>
      </c>
      <c r="F9">
        <v>486</v>
      </c>
      <c r="G9">
        <v>55</v>
      </c>
      <c r="H9" s="13" t="s">
        <v>131</v>
      </c>
      <c r="I9">
        <v>32.440199999999997</v>
      </c>
      <c r="J9">
        <v>24.553899999999999</v>
      </c>
      <c r="K9">
        <f>100-Table3[[#This Row],[MAPE]]</f>
        <v>75.446100000000001</v>
      </c>
      <c r="L9">
        <v>1395.2361000000001</v>
      </c>
      <c r="M9">
        <f>SQRT(Table3[[#This Row],[MSE]])</f>
        <v>37.352859328303104</v>
      </c>
    </row>
    <row r="10" spans="1:14" x14ac:dyDescent="0.4">
      <c r="A10" s="6">
        <v>45470</v>
      </c>
      <c r="B10" t="s">
        <v>98</v>
      </c>
      <c r="C10" t="s">
        <v>97</v>
      </c>
      <c r="D10" s="6" t="s">
        <v>124</v>
      </c>
      <c r="E10" t="s">
        <v>125</v>
      </c>
      <c r="F10">
        <v>486</v>
      </c>
      <c r="G10">
        <v>55</v>
      </c>
      <c r="H10" s="13" t="s">
        <v>137</v>
      </c>
      <c r="I10">
        <v>79.822400000000002</v>
      </c>
      <c r="J10">
        <v>61.286099999999998</v>
      </c>
      <c r="K10">
        <f>100-Table3[[#This Row],[MAPE]]</f>
        <v>38.713900000000002</v>
      </c>
      <c r="L10">
        <v>8364.2232000000004</v>
      </c>
      <c r="M10">
        <f>SQRT(Table3[[#This Row],[MSE]])</f>
        <v>91.456127186755509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5E544-9B55-4B97-A0D5-AEFABFD9A51C}">
  <dimension ref="A1:M10"/>
  <sheetViews>
    <sheetView workbookViewId="0">
      <selection activeCell="A10" sqref="A10:D10"/>
    </sheetView>
  </sheetViews>
  <sheetFormatPr defaultRowHeight="16.8" x14ac:dyDescent="0.4"/>
  <cols>
    <col min="1" max="1" width="14" customWidth="1"/>
    <col min="2" max="2" width="15.5" customWidth="1"/>
    <col min="4" max="4" width="21.3984375" customWidth="1"/>
    <col min="5" max="5" width="6.19921875" customWidth="1"/>
    <col min="6" max="6" width="5.69921875" customWidth="1"/>
    <col min="7" max="7" width="8.296875" customWidth="1"/>
    <col min="8" max="8" width="18.5" customWidth="1"/>
  </cols>
  <sheetData>
    <row r="1" spans="1:13" x14ac:dyDescent="0.4">
      <c r="A1" s="14" t="s">
        <v>0</v>
      </c>
      <c r="B1" s="15" t="s">
        <v>117</v>
      </c>
      <c r="C1" s="15" t="s">
        <v>118</v>
      </c>
      <c r="D1" s="15" t="s">
        <v>123</v>
      </c>
      <c r="E1" s="15" t="s">
        <v>119</v>
      </c>
      <c r="F1" s="15" t="s">
        <v>127</v>
      </c>
      <c r="G1" s="15" t="s">
        <v>128</v>
      </c>
      <c r="H1" s="15" t="s">
        <v>2</v>
      </c>
      <c r="I1" s="15" t="s">
        <v>4</v>
      </c>
      <c r="J1" s="15" t="s">
        <v>6</v>
      </c>
      <c r="K1" s="15" t="s">
        <v>26</v>
      </c>
      <c r="L1" s="15" t="s">
        <v>120</v>
      </c>
      <c r="M1" s="16" t="s">
        <v>5</v>
      </c>
    </row>
    <row r="2" spans="1:13" x14ac:dyDescent="0.4">
      <c r="A2" s="6">
        <v>45470</v>
      </c>
      <c r="B2" t="s">
        <v>133</v>
      </c>
      <c r="C2" t="s">
        <v>97</v>
      </c>
      <c r="D2" s="6" t="s">
        <v>124</v>
      </c>
      <c r="E2" t="s">
        <v>125</v>
      </c>
      <c r="F2">
        <v>456</v>
      </c>
      <c r="G2">
        <v>85</v>
      </c>
      <c r="H2" s="13" t="s">
        <v>135</v>
      </c>
      <c r="I2">
        <v>21.485099999999999</v>
      </c>
      <c r="J2" s="17">
        <v>24.854600000000001</v>
      </c>
      <c r="K2" s="17">
        <f>100-Table4[[#This Row],[MAPE]]</f>
        <v>75.145399999999995</v>
      </c>
      <c r="L2" s="17">
        <v>931.15729999999996</v>
      </c>
      <c r="M2" s="17">
        <f>SQRT(Table4[[#This Row],[MSE]])</f>
        <v>30.514870145553626</v>
      </c>
    </row>
    <row r="3" spans="1:13" x14ac:dyDescent="0.4">
      <c r="A3" s="6">
        <v>45474</v>
      </c>
      <c r="B3" t="s">
        <v>110</v>
      </c>
      <c r="C3" t="s">
        <v>97</v>
      </c>
      <c r="D3" s="6" t="s">
        <v>124</v>
      </c>
      <c r="E3" t="s">
        <v>125</v>
      </c>
      <c r="F3">
        <v>456</v>
      </c>
      <c r="G3">
        <v>85</v>
      </c>
      <c r="H3" s="13" t="s">
        <v>144</v>
      </c>
      <c r="I3" s="17">
        <v>20.871500000000001</v>
      </c>
      <c r="J3">
        <v>26.768000000000001</v>
      </c>
      <c r="K3">
        <f>100-Table4[[#This Row],[MAPE]]</f>
        <v>73.231999999999999</v>
      </c>
      <c r="L3">
        <v>937.40840000000003</v>
      </c>
      <c r="M3">
        <f>SQRT(Table4[[#This Row],[MSE]])</f>
        <v>30.617125926513744</v>
      </c>
    </row>
    <row r="4" spans="1:13" x14ac:dyDescent="0.4">
      <c r="A4" s="6">
        <v>45474</v>
      </c>
      <c r="B4" t="s">
        <v>147</v>
      </c>
      <c r="C4" t="s">
        <v>97</v>
      </c>
      <c r="D4" s="6" t="s">
        <v>124</v>
      </c>
      <c r="E4" t="s">
        <v>125</v>
      </c>
      <c r="F4">
        <v>456</v>
      </c>
      <c r="G4">
        <v>85</v>
      </c>
      <c r="H4" s="13" t="s">
        <v>149</v>
      </c>
      <c r="I4">
        <v>23.152899999999999</v>
      </c>
      <c r="J4">
        <v>25.8337</v>
      </c>
      <c r="K4">
        <f>100-Table4[[#This Row],[MAPE]]</f>
        <v>74.166300000000007</v>
      </c>
      <c r="L4">
        <v>968.73270000000002</v>
      </c>
      <c r="M4">
        <f>SQRT(Table4[[#This Row],[MSE]])</f>
        <v>31.124471079843268</v>
      </c>
    </row>
    <row r="5" spans="1:13" x14ac:dyDescent="0.4">
      <c r="A5" s="6">
        <v>45470</v>
      </c>
      <c r="B5" t="s">
        <v>122</v>
      </c>
      <c r="C5" t="s">
        <v>97</v>
      </c>
      <c r="D5" s="6" t="s">
        <v>124</v>
      </c>
      <c r="E5" t="s">
        <v>125</v>
      </c>
      <c r="F5">
        <v>456</v>
      </c>
      <c r="G5">
        <v>85</v>
      </c>
      <c r="H5" s="13" t="s">
        <v>129</v>
      </c>
      <c r="I5">
        <v>24.3566</v>
      </c>
      <c r="J5">
        <v>29.970199999999998</v>
      </c>
      <c r="K5">
        <f>100-Table4[[#This Row],[MAPE]]</f>
        <v>70.029799999999994</v>
      </c>
      <c r="L5">
        <v>1099.2095999999999</v>
      </c>
      <c r="M5">
        <f>SQRT(Table4[[#This Row],[MSE]])</f>
        <v>33.15433003394881</v>
      </c>
    </row>
    <row r="6" spans="1:13" x14ac:dyDescent="0.4">
      <c r="A6" s="6">
        <v>45474</v>
      </c>
      <c r="B6" t="s">
        <v>112</v>
      </c>
      <c r="C6" t="s">
        <v>97</v>
      </c>
      <c r="D6" s="6" t="s">
        <v>124</v>
      </c>
      <c r="E6" t="s">
        <v>125</v>
      </c>
      <c r="F6">
        <v>456</v>
      </c>
      <c r="G6">
        <v>85</v>
      </c>
      <c r="H6" t="s">
        <v>116</v>
      </c>
      <c r="I6">
        <v>40.6145</v>
      </c>
      <c r="J6">
        <v>45.180799999999998</v>
      </c>
      <c r="K6">
        <f>100-Table4[[#This Row],[MAPE]]</f>
        <v>54.819200000000002</v>
      </c>
      <c r="L6">
        <v>2267.1423</v>
      </c>
      <c r="M6">
        <f>SQRT(Table4[[#This Row],[MSE]])</f>
        <v>47.614517744066255</v>
      </c>
    </row>
    <row r="7" spans="1:13" x14ac:dyDescent="0.4">
      <c r="A7" s="6">
        <v>45470</v>
      </c>
      <c r="B7" t="s">
        <v>90</v>
      </c>
      <c r="C7" t="s">
        <v>97</v>
      </c>
      <c r="D7" s="6" t="s">
        <v>124</v>
      </c>
      <c r="E7" t="s">
        <v>125</v>
      </c>
      <c r="F7">
        <v>456</v>
      </c>
      <c r="G7">
        <v>85</v>
      </c>
      <c r="H7" s="13" t="s">
        <v>140</v>
      </c>
      <c r="I7">
        <v>62.538699999999999</v>
      </c>
      <c r="J7">
        <v>63.188000000000002</v>
      </c>
      <c r="K7">
        <f>100-Table4[[#This Row],[MAPE]]</f>
        <v>36.811999999999998</v>
      </c>
      <c r="L7">
        <v>4638.9125999999997</v>
      </c>
      <c r="M7">
        <f>SQRT(Table4[[#This Row],[MSE]])</f>
        <v>68.109563205176997</v>
      </c>
    </row>
    <row r="8" spans="1:13" x14ac:dyDescent="0.4">
      <c r="A8" s="6">
        <v>45470</v>
      </c>
      <c r="B8" t="s">
        <v>69</v>
      </c>
      <c r="C8" t="s">
        <v>97</v>
      </c>
      <c r="D8" s="6" t="s">
        <v>124</v>
      </c>
      <c r="E8" t="s">
        <v>125</v>
      </c>
      <c r="F8">
        <v>456</v>
      </c>
      <c r="G8">
        <v>85</v>
      </c>
      <c r="H8" s="13" t="s">
        <v>132</v>
      </c>
      <c r="I8">
        <v>67.853099999999998</v>
      </c>
      <c r="J8">
        <v>67.424899999999994</v>
      </c>
      <c r="K8">
        <f>100-Table4[[#This Row],[MAPE]]</f>
        <v>32.575100000000006</v>
      </c>
      <c r="L8">
        <v>5670.6536999999998</v>
      </c>
      <c r="M8">
        <f>SQRT(Table4[[#This Row],[MSE]])</f>
        <v>75.303742934863465</v>
      </c>
    </row>
    <row r="9" spans="1:13" x14ac:dyDescent="0.4">
      <c r="A9" s="6">
        <v>45470</v>
      </c>
      <c r="B9" t="s">
        <v>98</v>
      </c>
      <c r="C9" t="s">
        <v>97</v>
      </c>
      <c r="D9" s="6" t="s">
        <v>124</v>
      </c>
      <c r="E9" t="s">
        <v>125</v>
      </c>
      <c r="F9">
        <v>456</v>
      </c>
      <c r="G9">
        <v>85</v>
      </c>
      <c r="H9" s="13" t="s">
        <v>138</v>
      </c>
      <c r="I9">
        <v>148.24270000000001</v>
      </c>
      <c r="J9">
        <v>133.4308</v>
      </c>
      <c r="K9">
        <f>100-Table4[[#This Row],[MAPE]]</f>
        <v>-33.430800000000005</v>
      </c>
      <c r="L9">
        <v>26085.9987</v>
      </c>
      <c r="M9">
        <f>SQRT(Table4[[#This Row],[MSE]])</f>
        <v>161.51160546536588</v>
      </c>
    </row>
    <row r="10" spans="1:13" x14ac:dyDescent="0.4">
      <c r="A10" s="6">
        <v>45474</v>
      </c>
      <c r="B10" t="s">
        <v>142</v>
      </c>
      <c r="C10" t="s">
        <v>97</v>
      </c>
      <c r="D10" s="6" t="s">
        <v>124</v>
      </c>
      <c r="E10" t="s">
        <v>125</v>
      </c>
      <c r="F10">
        <v>456</v>
      </c>
      <c r="G10">
        <v>85</v>
      </c>
      <c r="H10" s="13" t="s">
        <v>138</v>
      </c>
      <c r="I10">
        <v>163.52760000000001</v>
      </c>
      <c r="J10">
        <v>142.8939</v>
      </c>
      <c r="K10">
        <f>100-Table4[[#This Row],[MAPE]]</f>
        <v>-42.893900000000002</v>
      </c>
      <c r="L10">
        <v>31649.2179</v>
      </c>
      <c r="M10">
        <f>SQRT(Table4[[#This Row],[MSE]])</f>
        <v>177.90227064318208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5D54D-4DF4-4796-99F7-CF45F03C825D}">
  <dimension ref="A1:M10"/>
  <sheetViews>
    <sheetView topLeftCell="F1" workbookViewId="0">
      <selection activeCell="J2" sqref="J2:J10"/>
    </sheetView>
  </sheetViews>
  <sheetFormatPr defaultRowHeight="16.8" x14ac:dyDescent="0.4"/>
  <cols>
    <col min="1" max="1" width="15.19921875" customWidth="1"/>
    <col min="2" max="2" width="11.09765625" customWidth="1"/>
    <col min="4" max="4" width="15" customWidth="1"/>
    <col min="5" max="5" width="11.3984375" customWidth="1"/>
    <col min="8" max="8" width="11.59765625" customWidth="1"/>
    <col min="13" max="13" width="16.69921875" customWidth="1"/>
  </cols>
  <sheetData>
    <row r="1" spans="1:13" x14ac:dyDescent="0.4">
      <c r="A1" s="14" t="s">
        <v>0</v>
      </c>
      <c r="B1" s="15" t="s">
        <v>117</v>
      </c>
      <c r="C1" s="15" t="s">
        <v>118</v>
      </c>
      <c r="D1" s="15" t="s">
        <v>123</v>
      </c>
      <c r="E1" s="15" t="s">
        <v>119</v>
      </c>
      <c r="F1" s="15" t="s">
        <v>127</v>
      </c>
      <c r="G1" s="15" t="s">
        <v>128</v>
      </c>
      <c r="H1" s="15" t="s">
        <v>2</v>
      </c>
      <c r="I1" s="15" t="s">
        <v>4</v>
      </c>
      <c r="J1" s="15" t="s">
        <v>6</v>
      </c>
      <c r="K1" s="15" t="s">
        <v>26</v>
      </c>
      <c r="L1" s="15" t="s">
        <v>120</v>
      </c>
      <c r="M1" s="16" t="s">
        <v>5</v>
      </c>
    </row>
    <row r="2" spans="1:13" x14ac:dyDescent="0.4">
      <c r="A2" s="6">
        <v>45474</v>
      </c>
      <c r="B2" t="s">
        <v>110</v>
      </c>
      <c r="C2" t="s">
        <v>97</v>
      </c>
      <c r="D2" s="6" t="s">
        <v>124</v>
      </c>
      <c r="E2" t="s">
        <v>125</v>
      </c>
      <c r="F2">
        <v>432</v>
      </c>
      <c r="G2">
        <v>109</v>
      </c>
      <c r="H2" s="13" t="s">
        <v>144</v>
      </c>
      <c r="I2" s="17">
        <v>19.700199999999999</v>
      </c>
      <c r="J2" s="17">
        <v>23.064699999999998</v>
      </c>
      <c r="K2" s="17">
        <f>100-Table46[[#This Row],[MAPE]]</f>
        <v>76.935299999999998</v>
      </c>
      <c r="L2" s="17">
        <v>811.98559999999998</v>
      </c>
      <c r="M2" s="17">
        <f>SQRT(Table46[[#This Row],[MSE]])</f>
        <v>28.495361025963508</v>
      </c>
    </row>
    <row r="3" spans="1:13" x14ac:dyDescent="0.4">
      <c r="A3" s="6">
        <v>45470</v>
      </c>
      <c r="B3" t="s">
        <v>122</v>
      </c>
      <c r="C3" t="s">
        <v>97</v>
      </c>
      <c r="D3" s="6" t="s">
        <v>124</v>
      </c>
      <c r="E3" t="s">
        <v>125</v>
      </c>
      <c r="F3">
        <v>432</v>
      </c>
      <c r="G3">
        <v>109</v>
      </c>
      <c r="H3" s="13" t="s">
        <v>130</v>
      </c>
      <c r="I3">
        <v>26.454999999999998</v>
      </c>
      <c r="J3">
        <v>29.923300000000001</v>
      </c>
      <c r="K3">
        <f>100-Table46[[#This Row],[MAPE]]</f>
        <v>70.076700000000002</v>
      </c>
      <c r="L3">
        <v>1198.2346</v>
      </c>
      <c r="M3">
        <f>SQRT(Table46[[#This Row],[MSE]])</f>
        <v>34.615525418517052</v>
      </c>
    </row>
    <row r="4" spans="1:13" x14ac:dyDescent="0.4">
      <c r="A4" s="6">
        <v>45474</v>
      </c>
      <c r="B4" t="s">
        <v>147</v>
      </c>
      <c r="C4" t="s">
        <v>97</v>
      </c>
      <c r="D4" s="6" t="s">
        <v>124</v>
      </c>
      <c r="F4">
        <v>432</v>
      </c>
      <c r="G4">
        <v>109</v>
      </c>
      <c r="H4" s="13" t="s">
        <v>150</v>
      </c>
      <c r="I4">
        <v>50.305100000000003</v>
      </c>
      <c r="J4">
        <v>49.514699999999998</v>
      </c>
      <c r="K4">
        <f>100-Table46[[#This Row],[MAPE]]</f>
        <v>50.485300000000002</v>
      </c>
      <c r="L4">
        <v>3341.82</v>
      </c>
      <c r="M4">
        <f>SQRT(Table46[[#This Row],[MSE]])</f>
        <v>57.808476887044861</v>
      </c>
    </row>
    <row r="5" spans="1:13" x14ac:dyDescent="0.4">
      <c r="A5" s="6">
        <v>45470</v>
      </c>
      <c r="B5" t="s">
        <v>90</v>
      </c>
      <c r="C5" t="s">
        <v>97</v>
      </c>
      <c r="D5" s="6" t="s">
        <v>124</v>
      </c>
      <c r="E5" t="s">
        <v>125</v>
      </c>
      <c r="F5">
        <v>432</v>
      </c>
      <c r="G5">
        <v>109</v>
      </c>
      <c r="H5" s="13" t="s">
        <v>141</v>
      </c>
      <c r="I5">
        <v>62.199599999999997</v>
      </c>
      <c r="J5">
        <v>59.778399999999998</v>
      </c>
      <c r="K5">
        <f>100-Table46[[#This Row],[MAPE]]</f>
        <v>40.221600000000002</v>
      </c>
      <c r="L5">
        <v>4580.0474000000004</v>
      </c>
      <c r="M5">
        <f>SQRT(Table46[[#This Row],[MSE]])</f>
        <v>67.676047461417255</v>
      </c>
    </row>
    <row r="6" spans="1:13" x14ac:dyDescent="0.4">
      <c r="A6" s="6">
        <v>45470</v>
      </c>
      <c r="B6" t="s">
        <v>133</v>
      </c>
      <c r="C6" t="s">
        <v>97</v>
      </c>
      <c r="D6" s="6" t="s">
        <v>124</v>
      </c>
      <c r="E6" t="s">
        <v>125</v>
      </c>
      <c r="F6">
        <v>432</v>
      </c>
      <c r="G6">
        <v>109</v>
      </c>
      <c r="H6" s="13" t="s">
        <v>136</v>
      </c>
      <c r="I6">
        <v>74.8078</v>
      </c>
      <c r="J6">
        <v>69.343000000000004</v>
      </c>
      <c r="K6">
        <f>100-Table46[[#This Row],[MAPE]]</f>
        <v>30.656999999999996</v>
      </c>
      <c r="L6">
        <v>6395.5946999999996</v>
      </c>
      <c r="M6">
        <f>SQRT(Table46[[#This Row],[MSE]])</f>
        <v>79.972462135412584</v>
      </c>
    </row>
    <row r="7" spans="1:13" x14ac:dyDescent="0.4">
      <c r="A7" s="6">
        <v>45470</v>
      </c>
      <c r="B7" t="s">
        <v>69</v>
      </c>
      <c r="C7" t="s">
        <v>97</v>
      </c>
      <c r="D7" s="6" t="s">
        <v>124</v>
      </c>
      <c r="E7" t="s">
        <v>125</v>
      </c>
      <c r="F7">
        <v>432</v>
      </c>
      <c r="G7">
        <v>109</v>
      </c>
      <c r="H7" s="13" t="s">
        <v>132</v>
      </c>
      <c r="I7">
        <v>77.786699999999996</v>
      </c>
      <c r="J7">
        <v>73.9251</v>
      </c>
      <c r="K7">
        <f>100-Table46[[#This Row],[MAPE]]</f>
        <v>26.0749</v>
      </c>
      <c r="L7">
        <v>7576.1304</v>
      </c>
      <c r="M7">
        <f>SQRT(Table46[[#This Row],[MSE]])</f>
        <v>87.04096966371641</v>
      </c>
    </row>
    <row r="8" spans="1:13" x14ac:dyDescent="0.4">
      <c r="A8" s="6">
        <v>45470</v>
      </c>
      <c r="B8" t="s">
        <v>98</v>
      </c>
      <c r="C8" t="s">
        <v>97</v>
      </c>
      <c r="D8" s="6" t="s">
        <v>124</v>
      </c>
      <c r="E8" t="s">
        <v>125</v>
      </c>
      <c r="F8">
        <v>432</v>
      </c>
      <c r="G8">
        <v>109</v>
      </c>
      <c r="H8" s="13" t="s">
        <v>130</v>
      </c>
      <c r="I8">
        <v>115.62560000000001</v>
      </c>
      <c r="J8">
        <v>102.6665</v>
      </c>
      <c r="K8">
        <f>100-Table46[[#This Row],[MAPE]]</f>
        <v>-2.6664999999999992</v>
      </c>
      <c r="L8">
        <v>18144.5144</v>
      </c>
      <c r="M8">
        <f>SQRT(Table46[[#This Row],[MSE]])</f>
        <v>134.70157534342351</v>
      </c>
    </row>
    <row r="9" spans="1:13" x14ac:dyDescent="0.4">
      <c r="A9" s="6">
        <v>45474</v>
      </c>
      <c r="B9" t="s">
        <v>112</v>
      </c>
      <c r="C9" t="s">
        <v>97</v>
      </c>
      <c r="D9" s="6" t="s">
        <v>124</v>
      </c>
      <c r="E9" t="s">
        <v>125</v>
      </c>
      <c r="F9">
        <v>432</v>
      </c>
      <c r="G9">
        <v>109</v>
      </c>
      <c r="H9" t="s">
        <v>116</v>
      </c>
      <c r="I9">
        <v>181.8657</v>
      </c>
      <c r="J9">
        <v>156.9975</v>
      </c>
      <c r="K9">
        <f>100-Table46[[#This Row],[MAPE]]</f>
        <v>-56.997500000000002</v>
      </c>
      <c r="L9">
        <v>34495</v>
      </c>
      <c r="M9">
        <f>SQRT(Table46[[#This Row],[MSE]])</f>
        <v>185.72829617481554</v>
      </c>
    </row>
    <row r="10" spans="1:13" x14ac:dyDescent="0.4">
      <c r="A10" s="6">
        <v>45474</v>
      </c>
      <c r="B10" t="s">
        <v>142</v>
      </c>
      <c r="C10" t="s">
        <v>97</v>
      </c>
      <c r="D10" s="6" t="s">
        <v>124</v>
      </c>
      <c r="E10" t="s">
        <v>125</v>
      </c>
      <c r="F10">
        <v>432</v>
      </c>
      <c r="G10">
        <v>109</v>
      </c>
      <c r="H10" s="13" t="s">
        <v>143</v>
      </c>
      <c r="I10">
        <v>193.36959999999999</v>
      </c>
      <c r="J10">
        <v>170.82239999999999</v>
      </c>
      <c r="K10">
        <f>100-Table46[[#This Row],[MAPE]]</f>
        <v>-70.822399999999988</v>
      </c>
      <c r="L10">
        <v>45044.500399999997</v>
      </c>
      <c r="M10">
        <f>SQRT(Table46[[#This Row],[MSE]])</f>
        <v>212.23689688647448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84F26-EAC2-4932-999C-6F73B98D87BB}">
  <dimension ref="A1:O4"/>
  <sheetViews>
    <sheetView tabSelected="1" topLeftCell="I1" zoomScale="70" zoomScaleNormal="70" workbookViewId="0">
      <selection activeCell="K8" sqref="K8"/>
    </sheetView>
  </sheetViews>
  <sheetFormatPr defaultRowHeight="16.8" x14ac:dyDescent="0.4"/>
  <cols>
    <col min="3" max="3" width="14.296875" customWidth="1"/>
    <col min="4" max="4" width="19.796875" customWidth="1"/>
    <col min="5" max="5" width="7" customWidth="1"/>
    <col min="6" max="6" width="7.69921875" customWidth="1"/>
    <col min="7" max="7" width="8" customWidth="1"/>
    <col min="8" max="8" width="42.8984375" customWidth="1"/>
    <col min="9" max="9" width="48.296875" customWidth="1"/>
    <col min="10" max="10" width="49.09765625" customWidth="1"/>
  </cols>
  <sheetData>
    <row r="1" spans="1:15" x14ac:dyDescent="0.4">
      <c r="A1" s="18" t="s">
        <v>0</v>
      </c>
      <c r="B1" s="19" t="s">
        <v>117</v>
      </c>
      <c r="C1" s="19" t="s">
        <v>118</v>
      </c>
      <c r="D1" s="19" t="s">
        <v>123</v>
      </c>
      <c r="E1" s="19" t="s">
        <v>119</v>
      </c>
      <c r="F1" s="19" t="s">
        <v>127</v>
      </c>
      <c r="G1" s="19" t="s">
        <v>128</v>
      </c>
      <c r="H1" s="21" t="s">
        <v>151</v>
      </c>
      <c r="I1" s="21" t="s">
        <v>152</v>
      </c>
      <c r="J1" s="21" t="s">
        <v>153</v>
      </c>
      <c r="K1" s="19" t="s">
        <v>4</v>
      </c>
      <c r="L1" s="19" t="s">
        <v>6</v>
      </c>
      <c r="M1" s="19" t="s">
        <v>26</v>
      </c>
      <c r="N1" s="19" t="s">
        <v>120</v>
      </c>
      <c r="O1" s="20" t="s">
        <v>5</v>
      </c>
    </row>
    <row r="2" spans="1:15" ht="133.80000000000001" customHeight="1" x14ac:dyDescent="0.4">
      <c r="A2" s="23">
        <v>243801</v>
      </c>
      <c r="B2" s="22" t="s">
        <v>154</v>
      </c>
      <c r="C2" s="22" t="s">
        <v>157</v>
      </c>
      <c r="D2" s="22" t="s">
        <v>158</v>
      </c>
      <c r="E2" s="22" t="s">
        <v>159</v>
      </c>
      <c r="F2" s="22">
        <v>439</v>
      </c>
      <c r="G2" s="22">
        <v>109</v>
      </c>
      <c r="H2" t="e" vm="1">
        <v>#VALUE!</v>
      </c>
      <c r="I2" s="24" t="s">
        <v>161</v>
      </c>
      <c r="J2" s="24" t="s">
        <v>160</v>
      </c>
      <c r="K2" s="22">
        <v>46.262089616161198</v>
      </c>
      <c r="L2" s="25">
        <v>0.33517983899488701</v>
      </c>
      <c r="M2" s="25">
        <f>1-Table2[[#This Row],[MAPE]]</f>
        <v>0.66482016100511299</v>
      </c>
      <c r="N2" s="22">
        <v>2384.43254352951</v>
      </c>
      <c r="O2" s="22">
        <f>SQRT(Table2[[#This Row],[MSE]])</f>
        <v>48.83065168036886</v>
      </c>
    </row>
    <row r="3" spans="1:15" ht="96.6" customHeight="1" x14ac:dyDescent="0.4">
      <c r="A3" s="23">
        <v>243801</v>
      </c>
      <c r="B3" s="22" t="s">
        <v>155</v>
      </c>
      <c r="C3" s="22" t="s">
        <v>157</v>
      </c>
      <c r="D3" s="22" t="s">
        <v>158</v>
      </c>
      <c r="E3" s="22" t="s">
        <v>159</v>
      </c>
      <c r="F3" s="22">
        <v>439</v>
      </c>
      <c r="G3" s="22">
        <v>109</v>
      </c>
      <c r="H3" t="e" vm="2">
        <v>#VALUE!</v>
      </c>
      <c r="I3" s="24" t="s">
        <v>163</v>
      </c>
      <c r="J3" s="24" t="s">
        <v>162</v>
      </c>
      <c r="K3" s="26">
        <v>16.722332970570701</v>
      </c>
      <c r="L3" s="27">
        <v>0.116825590136521</v>
      </c>
      <c r="M3" s="27">
        <f>1-Table2[[#This Row],[MAPE]]</f>
        <v>0.88317440986347906</v>
      </c>
      <c r="N3" s="26">
        <v>512.43971800858901</v>
      </c>
      <c r="O3" s="26">
        <f>SQRT(Table2[[#This Row],[MSE]])</f>
        <v>22.637131399728833</v>
      </c>
    </row>
    <row r="4" spans="1:15" ht="122.4" customHeight="1" x14ac:dyDescent="0.4">
      <c r="A4" s="23">
        <v>243801</v>
      </c>
      <c r="B4" s="22" t="s">
        <v>156</v>
      </c>
      <c r="C4" s="22" t="s">
        <v>157</v>
      </c>
      <c r="D4" s="22" t="s">
        <v>158</v>
      </c>
      <c r="E4" s="22" t="s">
        <v>159</v>
      </c>
      <c r="F4" s="22">
        <v>439</v>
      </c>
      <c r="G4" s="22">
        <v>109</v>
      </c>
      <c r="H4" t="e" vm="3">
        <v>#VALUE!</v>
      </c>
      <c r="I4" s="24" t="s">
        <v>165</v>
      </c>
      <c r="J4" s="24" t="s">
        <v>164</v>
      </c>
      <c r="K4" s="22">
        <v>110.57627118644</v>
      </c>
      <c r="L4" s="25">
        <v>0.81914211335757603</v>
      </c>
      <c r="M4" s="25">
        <f>1-Table2[[#This Row],[MAPE]]</f>
        <v>0.18085788664242397</v>
      </c>
      <c r="N4" s="22">
        <v>12488.3389830508</v>
      </c>
      <c r="O4" s="22">
        <f>SQRT(Table2[[#This Row],[MSE]])</f>
        <v>111.75123705378299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history_model</vt:lpstr>
      <vt:lpstr>split_test1month27-6-67</vt:lpstr>
      <vt:lpstr>split_test2month27-6-67</vt:lpstr>
      <vt:lpstr>split_test80per_27-6-67</vt:lpstr>
      <vt:lpstr>deep_learning_split80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POLAKORN ANANTAPAKORN</dc:creator>
  <cp:lastModifiedBy>POLAKORN ANANTAPAKORN</cp:lastModifiedBy>
  <dcterms:created xsi:type="dcterms:W3CDTF">2024-06-12T03:14:14Z</dcterms:created>
  <dcterms:modified xsi:type="dcterms:W3CDTF">2024-07-09T02:59:15Z</dcterms:modified>
</cp:coreProperties>
</file>