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230dae8f4a47c0/Projects/kicad/lab-supply/"/>
    </mc:Choice>
  </mc:AlternateContent>
  <xr:revisionPtr revIDLastSave="1892" documentId="8_{1F0AA1B0-86EE-4865-93ED-31820314B3C8}" xr6:coauthVersionLast="45" xr6:coauthVersionMax="45" xr10:uidLastSave="{BCB6F209-B479-4150-A28D-5B390CED10F8}"/>
  <bookViews>
    <workbookView xWindow="-120" yWindow="-120" windowWidth="38640" windowHeight="21240" xr2:uid="{BF6A5A35-22AF-4E7C-B6B4-D4AEC3968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2" i="1" l="1"/>
  <c r="O121" i="1"/>
  <c r="O120" i="1"/>
  <c r="O119" i="1"/>
  <c r="N119" i="1"/>
  <c r="O112" i="1"/>
  <c r="N112" i="1"/>
  <c r="M112" i="1"/>
  <c r="O113" i="1"/>
  <c r="N113" i="1"/>
  <c r="M113" i="1"/>
  <c r="O114" i="1"/>
  <c r="N114" i="1"/>
  <c r="M114" i="1"/>
  <c r="O115" i="1"/>
  <c r="N115" i="1"/>
  <c r="M115" i="1"/>
  <c r="O116" i="1"/>
  <c r="N116" i="1"/>
  <c r="M116" i="1"/>
  <c r="O117" i="1"/>
  <c r="N117" i="1"/>
  <c r="M117" i="1"/>
  <c r="O118" i="1"/>
  <c r="N118" i="1"/>
  <c r="M118" i="1"/>
  <c r="C119" i="1"/>
  <c r="M119" i="1"/>
  <c r="F128" i="1"/>
  <c r="M105" i="1"/>
  <c r="O129" i="1"/>
  <c r="N129" i="1"/>
  <c r="M129" i="1"/>
  <c r="O128" i="1"/>
  <c r="N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N121" i="1"/>
  <c r="M121" i="1"/>
  <c r="N120" i="1"/>
  <c r="M120" i="1"/>
  <c r="L129" i="1"/>
  <c r="K129" i="1"/>
  <c r="J129" i="1"/>
  <c r="L128" i="1"/>
  <c r="K128" i="1"/>
  <c r="J128" i="1"/>
  <c r="M128" i="1" s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K120" i="1"/>
  <c r="J120" i="1"/>
  <c r="J119" i="1"/>
  <c r="O111" i="1"/>
  <c r="N111" i="1"/>
  <c r="M111" i="1"/>
  <c r="L120" i="1"/>
  <c r="L119" i="1"/>
  <c r="K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H129" i="1"/>
  <c r="G129" i="1"/>
  <c r="F129" i="1"/>
  <c r="H128" i="1"/>
  <c r="G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P96" i="1"/>
  <c r="J96" i="1"/>
  <c r="J89" i="1"/>
  <c r="P89" i="1" s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K96" i="1"/>
  <c r="L96" i="1"/>
  <c r="L97" i="1"/>
  <c r="L98" i="1"/>
  <c r="Q89" i="1"/>
  <c r="P90" i="1"/>
  <c r="P91" i="1"/>
  <c r="R89" i="1"/>
  <c r="M96" i="1"/>
  <c r="Q90" i="1"/>
  <c r="R90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Q96" i="1"/>
  <c r="R96" i="1"/>
  <c r="R97" i="1"/>
  <c r="R98" i="1"/>
  <c r="Q97" i="1"/>
  <c r="P97" i="1"/>
  <c r="K97" i="1"/>
  <c r="J97" i="1"/>
  <c r="J98" i="1"/>
  <c r="K98" i="1"/>
  <c r="J99" i="1"/>
  <c r="K99" i="1"/>
  <c r="L99" i="1"/>
  <c r="M89" i="1"/>
  <c r="N89" i="1"/>
  <c r="O89" i="1"/>
  <c r="J100" i="1"/>
  <c r="J101" i="1"/>
  <c r="J102" i="1"/>
  <c r="J103" i="1"/>
  <c r="J104" i="1"/>
  <c r="M104" i="1" s="1"/>
  <c r="J105" i="1"/>
  <c r="J106" i="1"/>
  <c r="M100" i="1"/>
  <c r="M99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C111" i="1" s="1"/>
  <c r="D111" i="1" s="1"/>
  <c r="E111" i="1" s="1"/>
  <c r="L106" i="1"/>
  <c r="K106" i="1"/>
  <c r="L105" i="1"/>
  <c r="K105" i="1"/>
  <c r="L104" i="1"/>
  <c r="K104" i="1"/>
  <c r="L103" i="1"/>
  <c r="K103" i="1"/>
  <c r="M103" i="1"/>
  <c r="L102" i="1"/>
  <c r="K102" i="1"/>
  <c r="L101" i="1"/>
  <c r="K101" i="1"/>
  <c r="L100" i="1"/>
  <c r="K100" i="1"/>
  <c r="M98" i="1"/>
  <c r="L88" i="1"/>
  <c r="K88" i="1"/>
  <c r="J88" i="1"/>
  <c r="M102" i="1"/>
  <c r="N106" i="1"/>
  <c r="N100" i="1"/>
  <c r="N97" i="1"/>
  <c r="M101" i="1"/>
  <c r="M106" i="1"/>
  <c r="L76" i="1"/>
  <c r="L77" i="1"/>
  <c r="L78" i="1"/>
  <c r="L79" i="1"/>
  <c r="L80" i="1"/>
  <c r="L81" i="1"/>
  <c r="L82" i="1"/>
  <c r="L83" i="1"/>
  <c r="L84" i="1"/>
  <c r="M75" i="1"/>
  <c r="N77" i="1"/>
  <c r="N78" i="1"/>
  <c r="N79" i="1"/>
  <c r="N76" i="1"/>
  <c r="N75" i="1"/>
  <c r="L75" i="1"/>
  <c r="M130" i="1" l="1"/>
  <c r="L74" i="1"/>
  <c r="L73" i="1"/>
  <c r="N80" i="1"/>
  <c r="N81" i="1"/>
  <c r="N82" i="1"/>
  <c r="N83" i="1"/>
  <c r="M76" i="1"/>
  <c r="M77" i="1"/>
  <c r="M78" i="1"/>
  <c r="M79" i="1"/>
  <c r="M80" i="1"/>
  <c r="M81" i="1"/>
  <c r="M82" i="1"/>
  <c r="M83" i="1"/>
  <c r="M84" i="1"/>
  <c r="N84" i="1"/>
  <c r="H84" i="1"/>
  <c r="M93" i="1"/>
  <c r="B106" i="1"/>
  <c r="E106" i="1" s="1"/>
  <c r="D105" i="1"/>
  <c r="C105" i="1"/>
  <c r="B105" i="1"/>
  <c r="H105" i="1" s="1"/>
  <c r="B104" i="1"/>
  <c r="B103" i="1"/>
  <c r="E103" i="1" s="1"/>
  <c r="E102" i="1"/>
  <c r="D102" i="1"/>
  <c r="B102" i="1"/>
  <c r="H102" i="1" s="1"/>
  <c r="B101" i="1"/>
  <c r="H101" i="1" s="1"/>
  <c r="H100" i="1"/>
  <c r="B100" i="1"/>
  <c r="E100" i="1" s="1"/>
  <c r="D99" i="1"/>
  <c r="C99" i="1"/>
  <c r="B99" i="1"/>
  <c r="H99" i="1" s="1"/>
  <c r="D98" i="1"/>
  <c r="C98" i="1"/>
  <c r="B98" i="1"/>
  <c r="B97" i="1"/>
  <c r="E97" i="1" s="1"/>
  <c r="B96" i="1"/>
  <c r="H96" i="1" s="1"/>
  <c r="H95" i="1"/>
  <c r="G95" i="1"/>
  <c r="F95" i="1"/>
  <c r="E95" i="1"/>
  <c r="D95" i="1"/>
  <c r="B95" i="1"/>
  <c r="C95" i="1" s="1"/>
  <c r="H94" i="1"/>
  <c r="B94" i="1"/>
  <c r="G94" i="1" s="1"/>
  <c r="B93" i="1"/>
  <c r="H93" i="1" s="1"/>
  <c r="H92" i="1"/>
  <c r="G92" i="1"/>
  <c r="F92" i="1"/>
  <c r="B92" i="1"/>
  <c r="H91" i="1"/>
  <c r="G91" i="1"/>
  <c r="B91" i="1"/>
  <c r="B90" i="1"/>
  <c r="H90" i="1" s="1"/>
  <c r="F89" i="1"/>
  <c r="B89" i="1"/>
  <c r="H89" i="1" s="1"/>
  <c r="G88" i="1"/>
  <c r="B88" i="1"/>
  <c r="C88" i="1" s="1"/>
  <c r="P74" i="1"/>
  <c r="P70" i="1"/>
  <c r="C67" i="1"/>
  <c r="I67" i="1" s="1"/>
  <c r="C68" i="1"/>
  <c r="I68" i="1" s="1"/>
  <c r="L68" i="1" s="1"/>
  <c r="J75" i="1"/>
  <c r="J74" i="1"/>
  <c r="M74" i="1" s="1"/>
  <c r="I74" i="1"/>
  <c r="J70" i="1"/>
  <c r="D81" i="1"/>
  <c r="J81" i="1" s="1"/>
  <c r="D78" i="1"/>
  <c r="J78" i="1" s="1"/>
  <c r="D75" i="1"/>
  <c r="P75" i="1" s="1"/>
  <c r="E74" i="1"/>
  <c r="K74" i="1" s="1"/>
  <c r="Q74" i="1" s="1"/>
  <c r="D74" i="1"/>
  <c r="D72" i="1"/>
  <c r="J72" i="1" s="1"/>
  <c r="E71" i="1"/>
  <c r="K71" i="1" s="1"/>
  <c r="D70" i="1"/>
  <c r="E68" i="1"/>
  <c r="K68" i="1" s="1"/>
  <c r="D68" i="1"/>
  <c r="J68" i="1" s="1"/>
  <c r="M68" i="1" s="1"/>
  <c r="E67" i="1"/>
  <c r="K67" i="1" s="1"/>
  <c r="Q67" i="1" s="1"/>
  <c r="C81" i="1"/>
  <c r="I81" i="1" s="1"/>
  <c r="C80" i="1"/>
  <c r="I80" i="1" s="1"/>
  <c r="C75" i="1"/>
  <c r="I75" i="1" s="1"/>
  <c r="C74" i="1"/>
  <c r="O74" i="1" s="1"/>
  <c r="C72" i="1"/>
  <c r="I72" i="1" s="1"/>
  <c r="C66" i="1"/>
  <c r="D66" i="1" s="1"/>
  <c r="H81" i="1"/>
  <c r="G81" i="1"/>
  <c r="F81" i="1"/>
  <c r="F80" i="1"/>
  <c r="H77" i="1"/>
  <c r="G77" i="1"/>
  <c r="F77" i="1"/>
  <c r="B81" i="1"/>
  <c r="B80" i="1"/>
  <c r="B79" i="1"/>
  <c r="B75" i="1"/>
  <c r="H75" i="1" s="1"/>
  <c r="B74" i="1"/>
  <c r="F74" i="1" s="1"/>
  <c r="H66" i="1"/>
  <c r="G66" i="1"/>
  <c r="B76" i="1"/>
  <c r="H76" i="1" s="1"/>
  <c r="B77" i="1"/>
  <c r="D77" i="1" s="1"/>
  <c r="B78" i="1"/>
  <c r="B73" i="1"/>
  <c r="H73" i="1" s="1"/>
  <c r="B72" i="1"/>
  <c r="E72" i="1" s="1"/>
  <c r="B71" i="1"/>
  <c r="F71" i="1" s="1"/>
  <c r="B70" i="1"/>
  <c r="H70" i="1" s="1"/>
  <c r="B69" i="1"/>
  <c r="H69" i="1" s="1"/>
  <c r="B68" i="1"/>
  <c r="G68" i="1" s="1"/>
  <c r="B67" i="1"/>
  <c r="H67" i="1" s="1"/>
  <c r="B66" i="1"/>
  <c r="F66" i="1" s="1"/>
  <c r="R101" i="1" l="1"/>
  <c r="O92" i="1"/>
  <c r="K72" i="1"/>
  <c r="Q72" i="1"/>
  <c r="J77" i="1"/>
  <c r="P77" i="1"/>
  <c r="J66" i="1"/>
  <c r="P66" i="1" s="1"/>
  <c r="E66" i="1"/>
  <c r="E77" i="1"/>
  <c r="C69" i="1"/>
  <c r="O67" i="1"/>
  <c r="N98" i="1"/>
  <c r="E78" i="1"/>
  <c r="D73" i="1"/>
  <c r="D79" i="1"/>
  <c r="M70" i="1"/>
  <c r="N74" i="1"/>
  <c r="O75" i="1"/>
  <c r="G89" i="1"/>
  <c r="E98" i="1"/>
  <c r="C101" i="1"/>
  <c r="H103" i="1"/>
  <c r="E105" i="1"/>
  <c r="E73" i="1"/>
  <c r="E79" i="1"/>
  <c r="M66" i="1"/>
  <c r="F98" i="1"/>
  <c r="D101" i="1"/>
  <c r="N104" i="1"/>
  <c r="G78" i="1"/>
  <c r="C76" i="1"/>
  <c r="D80" i="1"/>
  <c r="Q71" i="1"/>
  <c r="G98" i="1"/>
  <c r="E101" i="1"/>
  <c r="C104" i="1"/>
  <c r="D106" i="1"/>
  <c r="P78" i="1"/>
  <c r="F79" i="1"/>
  <c r="N67" i="1"/>
  <c r="O68" i="1"/>
  <c r="O72" i="1"/>
  <c r="O80" i="1"/>
  <c r="H98" i="1"/>
  <c r="F101" i="1"/>
  <c r="D104" i="1"/>
  <c r="F106" i="1"/>
  <c r="H78" i="1"/>
  <c r="C77" i="1"/>
  <c r="E80" i="1"/>
  <c r="G79" i="1"/>
  <c r="C78" i="1"/>
  <c r="N71" i="1"/>
  <c r="P68" i="1"/>
  <c r="P72" i="1"/>
  <c r="M90" i="1"/>
  <c r="C96" i="1"/>
  <c r="G101" i="1"/>
  <c r="E104" i="1"/>
  <c r="G106" i="1"/>
  <c r="P98" i="1"/>
  <c r="F78" i="1"/>
  <c r="D69" i="1"/>
  <c r="H79" i="1"/>
  <c r="C79" i="1"/>
  <c r="E69" i="1"/>
  <c r="E75" i="1"/>
  <c r="E81" i="1"/>
  <c r="L67" i="1"/>
  <c r="L72" i="1"/>
  <c r="Q68" i="1"/>
  <c r="D96" i="1"/>
  <c r="F104" i="1"/>
  <c r="H106" i="1"/>
  <c r="M72" i="1"/>
  <c r="O81" i="1"/>
  <c r="E96" i="1"/>
  <c r="G104" i="1"/>
  <c r="C73" i="1"/>
  <c r="D67" i="1"/>
  <c r="N72" i="1"/>
  <c r="P81" i="1"/>
  <c r="H104" i="1"/>
  <c r="D76" i="1"/>
  <c r="G80" i="1"/>
  <c r="E70" i="1"/>
  <c r="E76" i="1"/>
  <c r="H80" i="1"/>
  <c r="D71" i="1"/>
  <c r="C71" i="1"/>
  <c r="N68" i="1"/>
  <c r="C70" i="1"/>
  <c r="H88" i="1"/>
  <c r="H97" i="1"/>
  <c r="E99" i="1"/>
  <c r="C102" i="1"/>
  <c r="D88" i="1"/>
  <c r="M88" i="1"/>
  <c r="N101" i="1"/>
  <c r="O103" i="1"/>
  <c r="Q105" i="1"/>
  <c r="O106" i="1"/>
  <c r="O91" i="1"/>
  <c r="O94" i="1"/>
  <c r="O100" i="1"/>
  <c r="N95" i="1"/>
  <c r="R102" i="1"/>
  <c r="R105" i="1"/>
  <c r="F88" i="1"/>
  <c r="F91" i="1"/>
  <c r="F94" i="1"/>
  <c r="O95" i="1"/>
  <c r="F97" i="1"/>
  <c r="O98" i="1"/>
  <c r="N99" i="1"/>
  <c r="F100" i="1"/>
  <c r="O101" i="1"/>
  <c r="Q102" i="1"/>
  <c r="F103" i="1"/>
  <c r="O104" i="1"/>
  <c r="N105" i="1"/>
  <c r="G97" i="1"/>
  <c r="R99" i="1"/>
  <c r="G100" i="1"/>
  <c r="G103" i="1"/>
  <c r="Q98" i="1"/>
  <c r="Q101" i="1"/>
  <c r="Q104" i="1"/>
  <c r="N102" i="1"/>
  <c r="R104" i="1"/>
  <c r="O90" i="1"/>
  <c r="O99" i="1"/>
  <c r="O102" i="1"/>
  <c r="O105" i="1"/>
  <c r="P99" i="1"/>
  <c r="P102" i="1"/>
  <c r="P105" i="1"/>
  <c r="F105" i="1"/>
  <c r="F90" i="1"/>
  <c r="F93" i="1"/>
  <c r="F96" i="1"/>
  <c r="O97" i="1"/>
  <c r="F99" i="1"/>
  <c r="F102" i="1"/>
  <c r="G90" i="1"/>
  <c r="G93" i="1"/>
  <c r="C94" i="1"/>
  <c r="G96" i="1"/>
  <c r="C97" i="1"/>
  <c r="G99" i="1"/>
  <c r="C100" i="1"/>
  <c r="G102" i="1"/>
  <c r="C103" i="1"/>
  <c r="G105" i="1"/>
  <c r="C106" i="1"/>
  <c r="D100" i="1"/>
  <c r="D103" i="1"/>
  <c r="M92" i="1"/>
  <c r="D94" i="1"/>
  <c r="M95" i="1"/>
  <c r="D97" i="1"/>
  <c r="G75" i="1"/>
  <c r="F76" i="1"/>
  <c r="G76" i="1"/>
  <c r="F75" i="1"/>
  <c r="H74" i="1"/>
  <c r="G74" i="1"/>
  <c r="G67" i="1"/>
  <c r="F67" i="1"/>
  <c r="F68" i="1"/>
  <c r="H68" i="1"/>
  <c r="F70" i="1"/>
  <c r="F72" i="1"/>
  <c r="G70" i="1"/>
  <c r="H71" i="1"/>
  <c r="G72" i="1"/>
  <c r="G71" i="1"/>
  <c r="H72" i="1"/>
  <c r="F69" i="1"/>
  <c r="F73" i="1"/>
  <c r="G69" i="1"/>
  <c r="G73" i="1"/>
  <c r="I79" i="1" l="1"/>
  <c r="K66" i="1"/>
  <c r="N66" i="1" s="1"/>
  <c r="K79" i="1"/>
  <c r="Q79" i="1"/>
  <c r="I70" i="1"/>
  <c r="L70" i="1" s="1"/>
  <c r="O70" i="1"/>
  <c r="J69" i="1"/>
  <c r="M69" i="1" s="1"/>
  <c r="Q73" i="1"/>
  <c r="K73" i="1"/>
  <c r="N73" i="1" s="1"/>
  <c r="J79" i="1"/>
  <c r="I71" i="1"/>
  <c r="L71" i="1" s="1"/>
  <c r="O71" i="1"/>
  <c r="J73" i="1"/>
  <c r="M73" i="1" s="1"/>
  <c r="P73" i="1"/>
  <c r="R103" i="1"/>
  <c r="J71" i="1"/>
  <c r="M71" i="1" s="1"/>
  <c r="P71" i="1"/>
  <c r="J67" i="1"/>
  <c r="M67" i="1" s="1"/>
  <c r="I78" i="1"/>
  <c r="O78" i="1"/>
  <c r="J80" i="1"/>
  <c r="P80" i="1"/>
  <c r="K78" i="1"/>
  <c r="Q78" i="1"/>
  <c r="N96" i="1"/>
  <c r="I73" i="1"/>
  <c r="O73" i="1"/>
  <c r="I76" i="1"/>
  <c r="O76" i="1"/>
  <c r="P101" i="1"/>
  <c r="K76" i="1"/>
  <c r="K80" i="1"/>
  <c r="Q80" i="1"/>
  <c r="K70" i="1"/>
  <c r="N70" i="1" s="1"/>
  <c r="Q70" i="1"/>
  <c r="I77" i="1"/>
  <c r="O77" i="1"/>
  <c r="O96" i="1"/>
  <c r="O93" i="1"/>
  <c r="Q106" i="1"/>
  <c r="J76" i="1"/>
  <c r="K81" i="1"/>
  <c r="K75" i="1"/>
  <c r="I69" i="1"/>
  <c r="L69" i="1" s="1"/>
  <c r="O69" i="1"/>
  <c r="Q69" i="1"/>
  <c r="K69" i="1"/>
  <c r="N69" i="1" s="1"/>
  <c r="Q77" i="1"/>
  <c r="K77" i="1"/>
  <c r="N93" i="1"/>
  <c r="N90" i="1"/>
  <c r="N92" i="1"/>
  <c r="N94" i="1"/>
  <c r="R106" i="1"/>
  <c r="M97" i="1"/>
  <c r="N91" i="1"/>
  <c r="M91" i="1"/>
  <c r="P100" i="1"/>
  <c r="R100" i="1"/>
  <c r="Q99" i="1"/>
  <c r="P88" i="1"/>
  <c r="E88" i="1"/>
  <c r="N88" i="1"/>
  <c r="M94" i="1"/>
  <c r="N103" i="1"/>
  <c r="BF9" i="1"/>
  <c r="BH9" i="1" s="1"/>
  <c r="BF8" i="1"/>
  <c r="BH8" i="1" s="1"/>
  <c r="BF7" i="1"/>
  <c r="BF6" i="1"/>
  <c r="BF5" i="1"/>
  <c r="BM5" i="1" s="1"/>
  <c r="BM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E10" i="1"/>
  <c r="BF10" i="1" s="1"/>
  <c r="BJ9" i="1"/>
  <c r="BM9" i="1"/>
  <c r="BJ8" i="1"/>
  <c r="BJ7" i="1"/>
  <c r="BJ6" i="1"/>
  <c r="BJ5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P10" i="1"/>
  <c r="AP11" i="1" s="1"/>
  <c r="AP12" i="1" s="1"/>
  <c r="AP13" i="1" s="1"/>
  <c r="AP14" i="1" s="1"/>
  <c r="AP15" i="1" s="1"/>
  <c r="AP16" i="1" s="1"/>
  <c r="AQ16" i="1" s="1"/>
  <c r="AT16" i="1" s="1"/>
  <c r="AV9" i="1"/>
  <c r="AQ9" i="1"/>
  <c r="AT9" i="1" s="1"/>
  <c r="AS9" i="1" s="1"/>
  <c r="AY9" i="1" s="1"/>
  <c r="AV8" i="1"/>
  <c r="AQ8" i="1"/>
  <c r="AT8" i="1" s="1"/>
  <c r="AS8" i="1" s="1"/>
  <c r="AY8" i="1" s="1"/>
  <c r="AV7" i="1"/>
  <c r="AQ7" i="1"/>
  <c r="AT7" i="1" s="1"/>
  <c r="AS7" i="1" s="1"/>
  <c r="AY7" i="1" s="1"/>
  <c r="AV6" i="1"/>
  <c r="AQ6" i="1"/>
  <c r="AY6" i="1" s="1"/>
  <c r="AV5" i="1"/>
  <c r="AQ5" i="1"/>
  <c r="AW5" i="1" s="1"/>
  <c r="AZ5" i="1" s="1"/>
  <c r="P67" i="1" l="1"/>
  <c r="P69" i="1"/>
  <c r="Q75" i="1"/>
  <c r="P104" i="1"/>
  <c r="Q81" i="1"/>
  <c r="Q66" i="1"/>
  <c r="P76" i="1"/>
  <c r="Q76" i="1"/>
  <c r="P79" i="1"/>
  <c r="O79" i="1"/>
  <c r="O88" i="1"/>
  <c r="Q103" i="1"/>
  <c r="Q100" i="1"/>
  <c r="Q88" i="1"/>
  <c r="P106" i="1"/>
  <c r="P103" i="1"/>
  <c r="BM8" i="1"/>
  <c r="BO8" i="1"/>
  <c r="BK5" i="1"/>
  <c r="BL5" i="1" s="1"/>
  <c r="AY5" i="1"/>
  <c r="AQ10" i="1"/>
  <c r="AT10" i="1" s="1"/>
  <c r="AS10" i="1" s="1"/>
  <c r="AY10" i="1" s="1"/>
  <c r="BK8" i="1"/>
  <c r="BL8" i="1" s="1"/>
  <c r="BK9" i="1"/>
  <c r="BL9" i="1" s="1"/>
  <c r="BH10" i="1"/>
  <c r="BE11" i="1"/>
  <c r="BF11" i="1" s="1"/>
  <c r="BK6" i="1"/>
  <c r="BL6" i="1" s="1"/>
  <c r="AW7" i="1"/>
  <c r="AZ7" i="1" s="1"/>
  <c r="AW8" i="1"/>
  <c r="AZ8" i="1" s="1"/>
  <c r="AW9" i="1"/>
  <c r="AZ9" i="1" s="1"/>
  <c r="AW16" i="1"/>
  <c r="AZ16" i="1" s="1"/>
  <c r="AS16" i="1"/>
  <c r="AW6" i="1"/>
  <c r="AZ6" i="1" s="1"/>
  <c r="AQ14" i="1"/>
  <c r="AQ12" i="1"/>
  <c r="AT12" i="1" s="1"/>
  <c r="AS12" i="1" s="1"/>
  <c r="AY12" i="1" s="1"/>
  <c r="AQ11" i="1"/>
  <c r="AT11" i="1" s="1"/>
  <c r="AS11" i="1" s="1"/>
  <c r="AY11" i="1" s="1"/>
  <c r="AQ15" i="1"/>
  <c r="AP17" i="1"/>
  <c r="AQ13" i="1"/>
  <c r="J6" i="1"/>
  <c r="J7" i="1" s="1"/>
  <c r="I66" i="1"/>
  <c r="AG25" i="1"/>
  <c r="AG24" i="1"/>
  <c r="AG23" i="1"/>
  <c r="AG22" i="1"/>
  <c r="AG21" i="1"/>
  <c r="AG20" i="1"/>
  <c r="AG19" i="1"/>
  <c r="AG18" i="1"/>
  <c r="AB5" i="1"/>
  <c r="AG5" i="1" s="1"/>
  <c r="N17" i="1"/>
  <c r="N16" i="1"/>
  <c r="N15" i="1"/>
  <c r="N14" i="1"/>
  <c r="N13" i="1"/>
  <c r="N12" i="1"/>
  <c r="N11" i="1"/>
  <c r="N10" i="1"/>
  <c r="N9" i="1"/>
  <c r="N8" i="1"/>
  <c r="N7" i="1"/>
  <c r="N6" i="1"/>
  <c r="R5" i="1"/>
  <c r="N5" i="1"/>
  <c r="K5" i="1"/>
  <c r="B15" i="1"/>
  <c r="B14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33" i="1" s="1"/>
  <c r="O66" i="1" l="1"/>
  <c r="L66" i="1"/>
  <c r="R88" i="1"/>
  <c r="BO10" i="1"/>
  <c r="BM7" i="1"/>
  <c r="BM10" i="1"/>
  <c r="R6" i="1"/>
  <c r="B16" i="1"/>
  <c r="Q5" i="1"/>
  <c r="S5" i="1" s="1"/>
  <c r="AT14" i="1"/>
  <c r="AS14" i="1" s="1"/>
  <c r="AY14" i="1" s="1"/>
  <c r="BC16" i="1"/>
  <c r="AY16" i="1"/>
  <c r="BA16" i="1" s="1"/>
  <c r="AT15" i="1"/>
  <c r="AS15" i="1" s="1"/>
  <c r="AY15" i="1" s="1"/>
  <c r="AW10" i="1"/>
  <c r="AZ10" i="1" s="1"/>
  <c r="BA10" i="1" s="1"/>
  <c r="AT13" i="1"/>
  <c r="AW13" i="1" s="1"/>
  <c r="AZ13" i="1" s="1"/>
  <c r="AX16" i="1"/>
  <c r="BB16" i="1" s="1"/>
  <c r="BK7" i="1"/>
  <c r="BL7" i="1" s="1"/>
  <c r="BE12" i="1"/>
  <c r="BF12" i="1" s="1"/>
  <c r="BK10" i="1"/>
  <c r="BL10" i="1" s="1"/>
  <c r="AX6" i="1"/>
  <c r="BB6" i="1" s="1"/>
  <c r="BC6" i="1"/>
  <c r="AW12" i="1"/>
  <c r="AZ12" i="1" s="1"/>
  <c r="BC9" i="1"/>
  <c r="AX9" i="1"/>
  <c r="BB9" i="1" s="1"/>
  <c r="BA9" i="1"/>
  <c r="AP18" i="1"/>
  <c r="AQ17" i="1"/>
  <c r="BC10" i="1"/>
  <c r="AX10" i="1"/>
  <c r="BB10" i="1" s="1"/>
  <c r="AX5" i="1"/>
  <c r="BC5" i="1"/>
  <c r="AW11" i="1"/>
  <c r="AZ11" i="1" s="1"/>
  <c r="BC8" i="1"/>
  <c r="AX8" i="1"/>
  <c r="BB8" i="1" s="1"/>
  <c r="BA6" i="1"/>
  <c r="AX7" i="1"/>
  <c r="BB7" i="1" s="1"/>
  <c r="BC7" i="1"/>
  <c r="J8" i="1"/>
  <c r="K7" i="1"/>
  <c r="R7" i="1"/>
  <c r="B82" i="1"/>
  <c r="K6" i="1"/>
  <c r="O6" i="1" s="1"/>
  <c r="P6" i="1" s="1"/>
  <c r="AE5" i="1"/>
  <c r="AB7" i="1"/>
  <c r="AB6" i="1"/>
  <c r="O5" i="1"/>
  <c r="P5" i="1" s="1"/>
  <c r="B27" i="1"/>
  <c r="B29" i="1"/>
  <c r="B23" i="1"/>
  <c r="B25" i="1"/>
  <c r="B28" i="1"/>
  <c r="B17" i="1"/>
  <c r="B18" i="1"/>
  <c r="B30" i="1"/>
  <c r="B22" i="1"/>
  <c r="B24" i="1"/>
  <c r="B26" i="1"/>
  <c r="B31" i="1"/>
  <c r="B20" i="1"/>
  <c r="B32" i="1"/>
  <c r="B19" i="1"/>
  <c r="B21" i="1"/>
  <c r="C82" i="1" l="1"/>
  <c r="E82" i="1"/>
  <c r="D82" i="1"/>
  <c r="H82" i="1"/>
  <c r="G82" i="1"/>
  <c r="F82" i="1"/>
  <c r="AW15" i="1"/>
  <c r="AZ15" i="1" s="1"/>
  <c r="AS13" i="1"/>
  <c r="AY13" i="1" s="1"/>
  <c r="BA13" i="1" s="1"/>
  <c r="AW14" i="1"/>
  <c r="AZ14" i="1" s="1"/>
  <c r="AT17" i="1"/>
  <c r="AW17" i="1" s="1"/>
  <c r="AZ17" i="1" s="1"/>
  <c r="BE13" i="1"/>
  <c r="BF13" i="1" s="1"/>
  <c r="BH11" i="1"/>
  <c r="BC14" i="1"/>
  <c r="AX14" i="1"/>
  <c r="BB14" i="1" s="1"/>
  <c r="BC12" i="1"/>
  <c r="AX12" i="1"/>
  <c r="BB12" i="1" s="1"/>
  <c r="BC15" i="1"/>
  <c r="AX15" i="1"/>
  <c r="BB15" i="1" s="1"/>
  <c r="AP19" i="1"/>
  <c r="AQ18" i="1"/>
  <c r="BC13" i="1"/>
  <c r="BB5" i="1"/>
  <c r="BA5" i="1"/>
  <c r="BC11" i="1"/>
  <c r="AX11" i="1"/>
  <c r="BB11" i="1" s="1"/>
  <c r="BA7" i="1"/>
  <c r="BA8" i="1"/>
  <c r="B83" i="1"/>
  <c r="O7" i="1"/>
  <c r="P7" i="1" s="1"/>
  <c r="Q7" i="1"/>
  <c r="S7" i="1" s="1"/>
  <c r="J9" i="1"/>
  <c r="R8" i="1"/>
  <c r="K8" i="1"/>
  <c r="AG7" i="1"/>
  <c r="AE7" i="1"/>
  <c r="AD7" i="1" s="1"/>
  <c r="AH5" i="1"/>
  <c r="AD5" i="1"/>
  <c r="V6" i="1"/>
  <c r="AG6" i="1"/>
  <c r="AE6" i="1"/>
  <c r="AD6" i="1" s="1"/>
  <c r="Q6" i="1"/>
  <c r="S6" i="1" s="1"/>
  <c r="T5" i="1"/>
  <c r="U5" i="1" s="1"/>
  <c r="V5" i="1"/>
  <c r="AB8" i="1"/>
  <c r="AE8" i="1" s="1"/>
  <c r="AD8" i="1" s="1"/>
  <c r="D83" i="1" l="1"/>
  <c r="H83" i="1"/>
  <c r="G83" i="1"/>
  <c r="F83" i="1"/>
  <c r="E83" i="1"/>
  <c r="C83" i="1"/>
  <c r="J82" i="1"/>
  <c r="P82" i="1"/>
  <c r="K82" i="1"/>
  <c r="AX13" i="1"/>
  <c r="BB13" i="1" s="1"/>
  <c r="I82" i="1"/>
  <c r="BM11" i="1"/>
  <c r="AS17" i="1"/>
  <c r="AY17" i="1" s="1"/>
  <c r="AT18" i="1"/>
  <c r="AW18" i="1" s="1"/>
  <c r="AZ18" i="1" s="1"/>
  <c r="AI7" i="1"/>
  <c r="AM7" i="1" s="1"/>
  <c r="AN7" i="1"/>
  <c r="AI6" i="1"/>
  <c r="AM6" i="1" s="1"/>
  <c r="AN6" i="1"/>
  <c r="AI5" i="1"/>
  <c r="AM5" i="1" s="1"/>
  <c r="AN5" i="1"/>
  <c r="AH6" i="1"/>
  <c r="AI8" i="1"/>
  <c r="AN8" i="1"/>
  <c r="BH12" i="1"/>
  <c r="BE14" i="1"/>
  <c r="BF14" i="1" s="1"/>
  <c r="BK11" i="1"/>
  <c r="BL11" i="1" s="1"/>
  <c r="BC17" i="1"/>
  <c r="AX17" i="1"/>
  <c r="BB17" i="1" s="1"/>
  <c r="BA14" i="1"/>
  <c r="BA15" i="1"/>
  <c r="AP20" i="1"/>
  <c r="AQ19" i="1"/>
  <c r="BA12" i="1"/>
  <c r="BA11" i="1"/>
  <c r="T6" i="1"/>
  <c r="U6" i="1" s="1"/>
  <c r="AK5" i="1"/>
  <c r="J10" i="1"/>
  <c r="R9" i="1"/>
  <c r="K9" i="1"/>
  <c r="AH7" i="1"/>
  <c r="AJ7" i="1" s="1"/>
  <c r="T7" i="1"/>
  <c r="U7" i="1" s="1"/>
  <c r="Q8" i="1"/>
  <c r="S8" i="1" s="1"/>
  <c r="O8" i="1"/>
  <c r="P8" i="1" s="1"/>
  <c r="V7" i="1"/>
  <c r="AB9" i="1"/>
  <c r="AE9" i="1" s="1"/>
  <c r="AD9" i="1" s="1"/>
  <c r="AA10" i="1"/>
  <c r="AG8" i="1"/>
  <c r="AH8" i="1"/>
  <c r="I83" i="1" l="1"/>
  <c r="O82" i="1"/>
  <c r="K83" i="1"/>
  <c r="Q83" i="1"/>
  <c r="Q82" i="1"/>
  <c r="J83" i="1"/>
  <c r="P83" i="1"/>
  <c r="AJ6" i="1"/>
  <c r="B84" i="1"/>
  <c r="AS18" i="1"/>
  <c r="AY18" i="1" s="1"/>
  <c r="BM12" i="1"/>
  <c r="T8" i="1"/>
  <c r="U8" i="1" s="1"/>
  <c r="AJ8" i="1"/>
  <c r="AJ5" i="1"/>
  <c r="AL5" i="1" s="1"/>
  <c r="AT19" i="1"/>
  <c r="AW19" i="1" s="1"/>
  <c r="AZ19" i="1" s="1"/>
  <c r="AK6" i="1"/>
  <c r="AI9" i="1"/>
  <c r="AN9" i="1"/>
  <c r="BH13" i="1"/>
  <c r="BE15" i="1"/>
  <c r="BF15" i="1" s="1"/>
  <c r="BK12" i="1"/>
  <c r="BL12" i="1" s="1"/>
  <c r="AP21" i="1"/>
  <c r="AQ20" i="1"/>
  <c r="BA17" i="1"/>
  <c r="O9" i="1"/>
  <c r="P9" i="1" s="1"/>
  <c r="V9" i="1" s="1"/>
  <c r="Q9" i="1"/>
  <c r="S9" i="1" s="1"/>
  <c r="R10" i="1"/>
  <c r="J11" i="1"/>
  <c r="K10" i="1"/>
  <c r="AK7" i="1"/>
  <c r="AL7" i="1" s="1"/>
  <c r="V8" i="1"/>
  <c r="AK8" i="1"/>
  <c r="AH9" i="1"/>
  <c r="AG9" i="1"/>
  <c r="AB10" i="1"/>
  <c r="AE10" i="1" s="1"/>
  <c r="AA11" i="1"/>
  <c r="AM8" i="1"/>
  <c r="AL6" i="1" l="1"/>
  <c r="AX18" i="1"/>
  <c r="BB18" i="1" s="1"/>
  <c r="BC18" i="1"/>
  <c r="O83" i="1"/>
  <c r="G84" i="1"/>
  <c r="E84" i="1"/>
  <c r="D84" i="1"/>
  <c r="F84" i="1"/>
  <c r="C84" i="1"/>
  <c r="BM13" i="1"/>
  <c r="AL8" i="1"/>
  <c r="AS19" i="1"/>
  <c r="AY19" i="1" s="1"/>
  <c r="AJ9" i="1"/>
  <c r="AT20" i="1"/>
  <c r="AW20" i="1" s="1"/>
  <c r="AZ20" i="1" s="1"/>
  <c r="BE16" i="1"/>
  <c r="BF16" i="1" s="1"/>
  <c r="BH14" i="1"/>
  <c r="BK13" i="1"/>
  <c r="BL13" i="1" s="1"/>
  <c r="BA18" i="1"/>
  <c r="AP22" i="1"/>
  <c r="AQ21" i="1"/>
  <c r="AK9" i="1"/>
  <c r="AD10" i="1"/>
  <c r="T9" i="1"/>
  <c r="U9" i="1" s="1"/>
  <c r="O10" i="1"/>
  <c r="P10" i="1" s="1"/>
  <c r="Q10" i="1"/>
  <c r="S10" i="1" s="1"/>
  <c r="R11" i="1"/>
  <c r="J12" i="1"/>
  <c r="K11" i="1"/>
  <c r="AM9" i="1"/>
  <c r="AG10" i="1"/>
  <c r="AH10" i="1"/>
  <c r="AB11" i="1"/>
  <c r="AE11" i="1" s="1"/>
  <c r="AD11" i="1" s="1"/>
  <c r="AA12" i="1"/>
  <c r="BC19" i="1" l="1"/>
  <c r="J84" i="1"/>
  <c r="P84" i="1"/>
  <c r="K84" i="1"/>
  <c r="Q84" i="1"/>
  <c r="I84" i="1"/>
  <c r="O84" i="1"/>
  <c r="BM14" i="1"/>
  <c r="AS20" i="1"/>
  <c r="AY20" i="1" s="1"/>
  <c r="AL9" i="1"/>
  <c r="AX19" i="1"/>
  <c r="BB19" i="1" s="1"/>
  <c r="T10" i="1"/>
  <c r="U10" i="1" s="1"/>
  <c r="AI11" i="1"/>
  <c r="AN11" i="1"/>
  <c r="AI10" i="1"/>
  <c r="AJ10" i="1" s="1"/>
  <c r="AN10" i="1"/>
  <c r="AT21" i="1"/>
  <c r="AW21" i="1" s="1"/>
  <c r="AZ21" i="1" s="1"/>
  <c r="BE17" i="1"/>
  <c r="BF17" i="1" s="1"/>
  <c r="BK14" i="1"/>
  <c r="BL14" i="1" s="1"/>
  <c r="BH15" i="1"/>
  <c r="BA19" i="1"/>
  <c r="AP23" i="1"/>
  <c r="AQ22" i="1"/>
  <c r="BC20" i="1"/>
  <c r="J13" i="1"/>
  <c r="R12" i="1"/>
  <c r="K12" i="1"/>
  <c r="Q11" i="1"/>
  <c r="S11" i="1" s="1"/>
  <c r="O11" i="1"/>
  <c r="P11" i="1" s="1"/>
  <c r="T11" i="1" s="1"/>
  <c r="U11" i="1" s="1"/>
  <c r="V10" i="1"/>
  <c r="AG11" i="1"/>
  <c r="AH11" i="1"/>
  <c r="AB12" i="1"/>
  <c r="AE12" i="1" s="1"/>
  <c r="AD12" i="1" s="1"/>
  <c r="AA13" i="1"/>
  <c r="AK10" i="1"/>
  <c r="AX20" i="1" l="1"/>
  <c r="BB20" i="1" s="1"/>
  <c r="AM11" i="1"/>
  <c r="AJ11" i="1"/>
  <c r="AM10" i="1"/>
  <c r="BM15" i="1"/>
  <c r="AS21" i="1"/>
  <c r="AY21" i="1" s="1"/>
  <c r="BA21" i="1" s="1"/>
  <c r="AT22" i="1"/>
  <c r="AW22" i="1" s="1"/>
  <c r="AZ22" i="1" s="1"/>
  <c r="AI12" i="1"/>
  <c r="AN12" i="1"/>
  <c r="BH16" i="1"/>
  <c r="BK15" i="1"/>
  <c r="BL15" i="1" s="1"/>
  <c r="BE18" i="1"/>
  <c r="BF18" i="1" s="1"/>
  <c r="AP24" i="1"/>
  <c r="AQ23" i="1"/>
  <c r="BA20" i="1"/>
  <c r="AL10" i="1"/>
  <c r="V11" i="1"/>
  <c r="O12" i="1"/>
  <c r="P12" i="1" s="1"/>
  <c r="V12" i="1" s="1"/>
  <c r="Q12" i="1"/>
  <c r="S12" i="1" s="1"/>
  <c r="R13" i="1"/>
  <c r="J14" i="1"/>
  <c r="K13" i="1"/>
  <c r="AB13" i="1"/>
  <c r="AE13" i="1" s="1"/>
  <c r="AD13" i="1" s="1"/>
  <c r="AA14" i="1"/>
  <c r="AG12" i="1"/>
  <c r="AH12" i="1"/>
  <c r="AK11" i="1"/>
  <c r="AL11" i="1" s="1"/>
  <c r="AS22" i="1" l="1"/>
  <c r="AY22" i="1" s="1"/>
  <c r="AJ12" i="1"/>
  <c r="AX21" i="1"/>
  <c r="BB21" i="1" s="1"/>
  <c r="BM16" i="1"/>
  <c r="BC21" i="1"/>
  <c r="AT23" i="1"/>
  <c r="AS23" i="1" s="1"/>
  <c r="AY23" i="1" s="1"/>
  <c r="AI13" i="1"/>
  <c r="AN13" i="1"/>
  <c r="BE19" i="1"/>
  <c r="BF19" i="1" s="1"/>
  <c r="BH17" i="1"/>
  <c r="BK16" i="1"/>
  <c r="BL16" i="1" s="1"/>
  <c r="AW23" i="1"/>
  <c r="AZ23" i="1" s="1"/>
  <c r="AP25" i="1"/>
  <c r="AQ24" i="1"/>
  <c r="BC22" i="1"/>
  <c r="AX22" i="1"/>
  <c r="BB22" i="1" s="1"/>
  <c r="K14" i="1"/>
  <c r="R14" i="1"/>
  <c r="J15" i="1"/>
  <c r="O13" i="1"/>
  <c r="P13" i="1" s="1"/>
  <c r="V13" i="1" s="1"/>
  <c r="Q13" i="1"/>
  <c r="S13" i="1" s="1"/>
  <c r="T12" i="1"/>
  <c r="U12" i="1" s="1"/>
  <c r="AK12" i="1"/>
  <c r="AL12" i="1" s="1"/>
  <c r="AM12" i="1"/>
  <c r="AG13" i="1"/>
  <c r="AH13" i="1"/>
  <c r="AB14" i="1"/>
  <c r="AE14" i="1" s="1"/>
  <c r="AD14" i="1" s="1"/>
  <c r="AA15" i="1"/>
  <c r="BM17" i="1" l="1"/>
  <c r="AJ13" i="1"/>
  <c r="AM13" i="1"/>
  <c r="AI14" i="1"/>
  <c r="AN14" i="1"/>
  <c r="AT24" i="1"/>
  <c r="AW24" i="1" s="1"/>
  <c r="AZ24" i="1" s="1"/>
  <c r="BK17" i="1"/>
  <c r="BL17" i="1" s="1"/>
  <c r="BE20" i="1"/>
  <c r="BF20" i="1" s="1"/>
  <c r="BH18" i="1"/>
  <c r="AQ25" i="1"/>
  <c r="BC23" i="1"/>
  <c r="AX23" i="1"/>
  <c r="BB23" i="1" s="1"/>
  <c r="BA22" i="1"/>
  <c r="BA23" i="1"/>
  <c r="R15" i="1"/>
  <c r="K15" i="1"/>
  <c r="J16" i="1"/>
  <c r="T13" i="1"/>
  <c r="U13" i="1" s="1"/>
  <c r="Q14" i="1"/>
  <c r="S14" i="1" s="1"/>
  <c r="O14" i="1"/>
  <c r="P14" i="1" s="1"/>
  <c r="AB15" i="1"/>
  <c r="AE15" i="1" s="1"/>
  <c r="AA16" i="1"/>
  <c r="AG14" i="1"/>
  <c r="AH14" i="1"/>
  <c r="AK13" i="1"/>
  <c r="AL13" i="1" l="1"/>
  <c r="BM18" i="1"/>
  <c r="AJ14" i="1"/>
  <c r="AT25" i="1"/>
  <c r="AS24" i="1"/>
  <c r="AY24" i="1" s="1"/>
  <c r="BA24" i="1" s="1"/>
  <c r="T14" i="1"/>
  <c r="U14" i="1" s="1"/>
  <c r="BE21" i="1"/>
  <c r="BF21" i="1" s="1"/>
  <c r="BH19" i="1"/>
  <c r="BK18" i="1"/>
  <c r="BL18" i="1" s="1"/>
  <c r="AW25" i="1"/>
  <c r="AZ25" i="1" s="1"/>
  <c r="AS25" i="1"/>
  <c r="AY25" i="1" s="1"/>
  <c r="BC24" i="1"/>
  <c r="AD15" i="1"/>
  <c r="V14" i="1"/>
  <c r="O15" i="1"/>
  <c r="P15" i="1" s="1"/>
  <c r="Q15" i="1"/>
  <c r="S15" i="1" s="1"/>
  <c r="R16" i="1"/>
  <c r="J17" i="1"/>
  <c r="K16" i="1"/>
  <c r="AK14" i="1"/>
  <c r="AL14" i="1" s="1"/>
  <c r="AB16" i="1"/>
  <c r="AE16" i="1" s="1"/>
  <c r="AD16" i="1" s="1"/>
  <c r="AA17" i="1"/>
  <c r="AA18" i="1" s="1"/>
  <c r="AM14" i="1"/>
  <c r="AG15" i="1"/>
  <c r="AH15" i="1"/>
  <c r="BM19" i="1" l="1"/>
  <c r="AX24" i="1"/>
  <c r="BB24" i="1" s="1"/>
  <c r="AI15" i="1"/>
  <c r="AJ15" i="1" s="1"/>
  <c r="AN15" i="1"/>
  <c r="AI16" i="1"/>
  <c r="AN16" i="1"/>
  <c r="BE22" i="1"/>
  <c r="BF22" i="1" s="1"/>
  <c r="BK19" i="1"/>
  <c r="BL19" i="1" s="1"/>
  <c r="BH20" i="1"/>
  <c r="BC25" i="1"/>
  <c r="AX25" i="1"/>
  <c r="BB25" i="1" s="1"/>
  <c r="T15" i="1"/>
  <c r="U15" i="1" s="1"/>
  <c r="V15" i="1"/>
  <c r="O16" i="1"/>
  <c r="P16" i="1" s="1"/>
  <c r="V16" i="1" s="1"/>
  <c r="Q16" i="1"/>
  <c r="S16" i="1" s="1"/>
  <c r="R17" i="1"/>
  <c r="K17" i="1"/>
  <c r="AB18" i="1"/>
  <c r="AE18" i="1" s="1"/>
  <c r="AA19" i="1"/>
  <c r="AK15" i="1"/>
  <c r="AB17" i="1"/>
  <c r="AE17" i="1" s="1"/>
  <c r="AD17" i="1" s="1"/>
  <c r="AG16" i="1"/>
  <c r="AH16" i="1"/>
  <c r="AJ16" i="1" l="1"/>
  <c r="BM20" i="1"/>
  <c r="AM15" i="1"/>
  <c r="AL15" i="1"/>
  <c r="AI17" i="1"/>
  <c r="AN17" i="1"/>
  <c r="BE23" i="1"/>
  <c r="BF23" i="1" s="1"/>
  <c r="BK20" i="1"/>
  <c r="BL20" i="1" s="1"/>
  <c r="BH21" i="1"/>
  <c r="BA25" i="1"/>
  <c r="O17" i="1"/>
  <c r="P17" i="1" s="1"/>
  <c r="V17" i="1" s="1"/>
  <c r="Q17" i="1"/>
  <c r="S17" i="1" s="1"/>
  <c r="AD18" i="1"/>
  <c r="AH18" i="1"/>
  <c r="AB19" i="1"/>
  <c r="AE19" i="1" s="1"/>
  <c r="AA20" i="1"/>
  <c r="T16" i="1"/>
  <c r="U16" i="1" s="1"/>
  <c r="AK16" i="1"/>
  <c r="AL16" i="1" s="1"/>
  <c r="AM16" i="1"/>
  <c r="AG17" i="1"/>
  <c r="AH17" i="1"/>
  <c r="AJ17" i="1" s="1"/>
  <c r="BM21" i="1" l="1"/>
  <c r="AI18" i="1"/>
  <c r="AM18" i="1" s="1"/>
  <c r="AN18" i="1"/>
  <c r="BK21" i="1"/>
  <c r="BL21" i="1" s="1"/>
  <c r="BH22" i="1"/>
  <c r="BE24" i="1"/>
  <c r="BF24" i="1" s="1"/>
  <c r="AK18" i="1"/>
  <c r="AJ18" i="1"/>
  <c r="AA21" i="1"/>
  <c r="AB20" i="1"/>
  <c r="AE20" i="1" s="1"/>
  <c r="AD19" i="1"/>
  <c r="AH19" i="1"/>
  <c r="T17" i="1"/>
  <c r="U17" i="1" s="1"/>
  <c r="AK17" i="1"/>
  <c r="AL17" i="1" s="1"/>
  <c r="AM17" i="1"/>
  <c r="BM22" i="1" l="1"/>
  <c r="AI19" i="1"/>
  <c r="AM19" i="1" s="1"/>
  <c r="AN19" i="1"/>
  <c r="AL18" i="1"/>
  <c r="BK22" i="1"/>
  <c r="BL22" i="1" s="1"/>
  <c r="BE25" i="1"/>
  <c r="BF25" i="1" s="1"/>
  <c r="BH23" i="1"/>
  <c r="AK19" i="1"/>
  <c r="AH20" i="1"/>
  <c r="AD20" i="1"/>
  <c r="AB21" i="1"/>
  <c r="AE21" i="1" s="1"/>
  <c r="AA22" i="1"/>
  <c r="BM23" i="1" l="1"/>
  <c r="AJ19" i="1"/>
  <c r="AL19" i="1" s="1"/>
  <c r="AI20" i="1"/>
  <c r="AM20" i="1" s="1"/>
  <c r="AN20" i="1"/>
  <c r="BH24" i="1"/>
  <c r="BK23" i="1"/>
  <c r="BL23" i="1" s="1"/>
  <c r="AH21" i="1"/>
  <c r="AD21" i="1"/>
  <c r="AB22" i="1"/>
  <c r="AE22" i="1" s="1"/>
  <c r="AA23" i="1"/>
  <c r="AK20" i="1"/>
  <c r="BM24" i="1" l="1"/>
  <c r="AJ20" i="1"/>
  <c r="AI21" i="1"/>
  <c r="AM21" i="1" s="1"/>
  <c r="AN21" i="1"/>
  <c r="BH25" i="1"/>
  <c r="BK24" i="1"/>
  <c r="BL24" i="1" s="1"/>
  <c r="AL20" i="1"/>
  <c r="AA24" i="1"/>
  <c r="AB23" i="1"/>
  <c r="AE23" i="1" s="1"/>
  <c r="AH22" i="1"/>
  <c r="AD22" i="1"/>
  <c r="AK21" i="1"/>
  <c r="BM25" i="1" l="1"/>
  <c r="AJ21" i="1"/>
  <c r="AI22" i="1"/>
  <c r="AM22" i="1" s="1"/>
  <c r="AN22" i="1"/>
  <c r="BK25" i="1"/>
  <c r="BL25" i="1" s="1"/>
  <c r="AL21" i="1"/>
  <c r="AK22" i="1"/>
  <c r="AH23" i="1"/>
  <c r="AD23" i="1"/>
  <c r="AB24" i="1"/>
  <c r="AE24" i="1" s="1"/>
  <c r="AA25" i="1"/>
  <c r="AB25" i="1" s="1"/>
  <c r="AE25" i="1" s="1"/>
  <c r="AJ22" i="1" l="1"/>
  <c r="AI23" i="1"/>
  <c r="AM23" i="1" s="1"/>
  <c r="AN23" i="1"/>
  <c r="AL22" i="1"/>
  <c r="AH25" i="1"/>
  <c r="AD25" i="1"/>
  <c r="AH24" i="1"/>
  <c r="AD24" i="1"/>
  <c r="AK23" i="1"/>
  <c r="AJ23" i="1" l="1"/>
  <c r="AL23" i="1" s="1"/>
  <c r="AI25" i="1"/>
  <c r="AM25" i="1" s="1"/>
  <c r="AN25" i="1"/>
  <c r="AI24" i="1"/>
  <c r="AM24" i="1" s="1"/>
  <c r="AN24" i="1"/>
  <c r="AK24" i="1"/>
  <c r="AJ24" i="1"/>
  <c r="AK25" i="1"/>
  <c r="AJ25" i="1" l="1"/>
  <c r="AL25" i="1" s="1"/>
  <c r="AL24" i="1"/>
</calcChain>
</file>

<file path=xl/sharedStrings.xml><?xml version="1.0" encoding="utf-8"?>
<sst xmlns="http://schemas.openxmlformats.org/spreadsheetml/2006/main" count="124" uniqueCount="54">
  <si>
    <t>Vin</t>
  </si>
  <si>
    <t>Eff</t>
  </si>
  <si>
    <t>Vout</t>
  </si>
  <si>
    <t>Linear Stage Efficiency</t>
  </si>
  <si>
    <t>Buck/Boost Stage Efficiency</t>
  </si>
  <si>
    <t>Vin,linear</t>
  </si>
  <si>
    <t>Iout,linear</t>
  </si>
  <si>
    <t>Iout,bb</t>
  </si>
  <si>
    <t>Iin,bb</t>
  </si>
  <si>
    <t>Pin</t>
  </si>
  <si>
    <t>Pout,bb</t>
  </si>
  <si>
    <t>Pout,linear</t>
  </si>
  <si>
    <t>Pdiss,linear</t>
  </si>
  <si>
    <t>Pdiss,bb</t>
  </si>
  <si>
    <t>Total Pdiss</t>
  </si>
  <si>
    <t>Total Eff</t>
  </si>
  <si>
    <t>Efficiency vs Vout</t>
  </si>
  <si>
    <t>Max Iout vs Vout</t>
  </si>
  <si>
    <t>Boost Converter Calculations</t>
  </si>
  <si>
    <t>Duty cycle vs Vout,bb</t>
  </si>
  <si>
    <t>Vout,linear</t>
  </si>
  <si>
    <t>Vout,bb</t>
  </si>
  <si>
    <t>efficiency</t>
  </si>
  <si>
    <t>Fsw</t>
  </si>
  <si>
    <t>L</t>
  </si>
  <si>
    <t>L (H)</t>
  </si>
  <si>
    <t>Vin,min</t>
  </si>
  <si>
    <t>Iin,max</t>
  </si>
  <si>
    <t>V</t>
  </si>
  <si>
    <t>A</t>
  </si>
  <si>
    <t>Hz</t>
  </si>
  <si>
    <t>Pload</t>
  </si>
  <si>
    <t>Max Iout vs Vout, limited to 0.5A</t>
  </si>
  <si>
    <t>Max Iout vs Vout, no LDO</t>
  </si>
  <si>
    <t>Duty Cycle
(4.5V)</t>
  </si>
  <si>
    <t>Duty Cycle
(5.0V)</t>
  </si>
  <si>
    <t>Duty Cycle
(5.5V)</t>
  </si>
  <si>
    <t>Iout,bb
(5.0V)</t>
  </si>
  <si>
    <t>Iout,bb
(4.5V)</t>
  </si>
  <si>
    <t>Iout,bb
(5.5V)</t>
  </si>
  <si>
    <t>Iripple
 (A, 4.5V)</t>
  </si>
  <si>
    <t>Iripple
 (A, 5.0V)</t>
  </si>
  <si>
    <t>Iripple
 (A, 5.5V)</t>
  </si>
  <si>
    <t>Lmin
(H, 4.5V)</t>
  </si>
  <si>
    <t>Lmin
(H, 5.0V)</t>
  </si>
  <si>
    <t>Lmin
(H, 5.5V)</t>
  </si>
  <si>
    <t>Isw,Max
(A, 4.5V)</t>
  </si>
  <si>
    <t>Isw,Max
(A, 5.0V)</t>
  </si>
  <si>
    <t>Isw,Max
(A, 5.5V)</t>
  </si>
  <si>
    <t>Inductor Ripple</t>
  </si>
  <si>
    <t>% Vout</t>
  </si>
  <si>
    <t>Inductor</t>
  </si>
  <si>
    <t>Max Isw:</t>
  </si>
  <si>
    <t>Inductor: Coilcraft XGL6060-472ME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</si>
</sst>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48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Sheet1!$B$14:$B$33</c:f>
              <c:numCache>
                <c:formatCode>0%</c:formatCode>
                <c:ptCount val="20"/>
                <c:pt idx="0">
                  <c:v>0.5</c:v>
                </c:pt>
                <c:pt idx="1">
                  <c:v>0.5714285714285714</c:v>
                </c:pt>
                <c:pt idx="2">
                  <c:v>0.66666666666666663</c:v>
                </c:pt>
                <c:pt idx="3">
                  <c:v>0.72727272727272729</c:v>
                </c:pt>
                <c:pt idx="4">
                  <c:v>0.76923076923076927</c:v>
                </c:pt>
                <c:pt idx="5">
                  <c:v>0.8</c:v>
                </c:pt>
                <c:pt idx="6">
                  <c:v>0.82352941176470584</c:v>
                </c:pt>
                <c:pt idx="7">
                  <c:v>0.84210526315789469</c:v>
                </c:pt>
                <c:pt idx="8">
                  <c:v>0.8571428571428571</c:v>
                </c:pt>
                <c:pt idx="9">
                  <c:v>0.86956521739130432</c:v>
                </c:pt>
                <c:pt idx="10">
                  <c:v>0.88</c:v>
                </c:pt>
                <c:pt idx="11">
                  <c:v>0.88888888888888884</c:v>
                </c:pt>
                <c:pt idx="12">
                  <c:v>0.89655172413793105</c:v>
                </c:pt>
                <c:pt idx="13">
                  <c:v>0.90322580645161288</c:v>
                </c:pt>
                <c:pt idx="14">
                  <c:v>0.90909090909090906</c:v>
                </c:pt>
                <c:pt idx="15">
                  <c:v>0.91428571428571426</c:v>
                </c:pt>
                <c:pt idx="16">
                  <c:v>0.91891891891891897</c:v>
                </c:pt>
                <c:pt idx="17">
                  <c:v>0.92307692307692313</c:v>
                </c:pt>
                <c:pt idx="18">
                  <c:v>0.92682926829268297</c:v>
                </c:pt>
                <c:pt idx="19">
                  <c:v>0.93023255813953487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9-42A1-BDE2-1AA4422B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1311"/>
        <c:axId val="204376111"/>
      </c:scatterChart>
      <c:valAx>
        <c:axId val="2016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6111"/>
        <c:crosses val="autoZero"/>
        <c:crossBetween val="midCat"/>
      </c:valAx>
      <c:valAx>
        <c:axId val="2043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Lmin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Sheet1!$B$88:$B$106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Sheet1!$M$88:$M$106</c:f>
              <c:numCache>
                <c:formatCode>##0.0E+0</c:formatCode>
                <c:ptCount val="19"/>
                <c:pt idx="0">
                  <c:v>0</c:v>
                </c:pt>
                <c:pt idx="1">
                  <c:v>5.8469135802469141E-7</c:v>
                </c:pt>
                <c:pt idx="2">
                  <c:v>9.1654320987654312E-7</c:v>
                </c:pt>
                <c:pt idx="3">
                  <c:v>9.7580246913580246E-7</c:v>
                </c:pt>
                <c:pt idx="4">
                  <c:v>9.9950617283950607E-7</c:v>
                </c:pt>
                <c:pt idx="5">
                  <c:v>9.8765432098765437E-7</c:v>
                </c:pt>
                <c:pt idx="6">
                  <c:v>1.0457516339869283E-6</c:v>
                </c:pt>
                <c:pt idx="7">
                  <c:v>7.8299685306221275E-7</c:v>
                </c:pt>
                <c:pt idx="8">
                  <c:v>4.0993464052287562E-7</c:v>
                </c:pt>
                <c:pt idx="9">
                  <c:v>2.8645848462841945E-7</c:v>
                </c:pt>
                <c:pt idx="10">
                  <c:v>2.2770398481973488E-7</c:v>
                </c:pt>
                <c:pt idx="11">
                  <c:v>3.0037546933667111E-7</c:v>
                </c:pt>
                <c:pt idx="12">
                  <c:v>7.0588235294117645E-7</c:v>
                </c:pt>
                <c:pt idx="13">
                  <c:v>1.7647058823529417E-6</c:v>
                </c:pt>
                <c:pt idx="14">
                  <c:v>3.0882352941176472E-6</c:v>
                </c:pt>
                <c:pt idx="15">
                  <c:v>3.8823529411764706E-6</c:v>
                </c:pt>
                <c:pt idx="16">
                  <c:v>4.4117647058823542E-6</c:v>
                </c:pt>
                <c:pt idx="17">
                  <c:v>4.9411764705882354E-6</c:v>
                </c:pt>
                <c:pt idx="18">
                  <c:v>5.4705882352941173E-6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B-4195-A1AF-61CAE101CD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Sheet1!$B$88:$B$106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Sheet1!$N$88:$N$106</c:f>
              <c:numCache>
                <c:formatCode>##0.0E+0</c:formatCode>
                <c:ptCount val="19"/>
                <c:pt idx="0">
                  <c:v>0</c:v>
                </c:pt>
                <c:pt idx="1">
                  <c:v>5.9733333333333339E-7</c:v>
                </c:pt>
                <c:pt idx="2">
                  <c:v>9.6711111111111123E-7</c:v>
                </c:pt>
                <c:pt idx="3">
                  <c:v>1.0471111111111111E-6</c:v>
                </c:pt>
                <c:pt idx="4">
                  <c:v>1.0951111111111111E-6</c:v>
                </c:pt>
                <c:pt idx="5">
                  <c:v>1.111111111111111E-6</c:v>
                </c:pt>
                <c:pt idx="6">
                  <c:v>1.1294117647058824E-6</c:v>
                </c:pt>
                <c:pt idx="7">
                  <c:v>1.0872470588235297E-6</c:v>
                </c:pt>
                <c:pt idx="8">
                  <c:v>8.8545882352941164E-7</c:v>
                </c:pt>
                <c:pt idx="9">
                  <c:v>8.1210980392156889E-7</c:v>
                </c:pt>
                <c:pt idx="10">
                  <c:v>4.7484705882352891E-7</c:v>
                </c:pt>
                <c:pt idx="11">
                  <c:v>4.1581176470588217E-7</c:v>
                </c:pt>
                <c:pt idx="12">
                  <c:v>0</c:v>
                </c:pt>
                <c:pt idx="13">
                  <c:v>1.3071895424836602E-6</c:v>
                </c:pt>
                <c:pt idx="14">
                  <c:v>2.9411764705882355E-6</c:v>
                </c:pt>
                <c:pt idx="15">
                  <c:v>3.9215686274509803E-6</c:v>
                </c:pt>
                <c:pt idx="16">
                  <c:v>4.5751633986928105E-6</c:v>
                </c:pt>
                <c:pt idx="17">
                  <c:v>5.2287581699346416E-6</c:v>
                </c:pt>
                <c:pt idx="18">
                  <c:v>5.8823529411764709E-6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B-4195-A1AF-61CAE101CD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Sheet1!$B$88:$B$106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Sheet1!$O$88:$O$106</c:f>
              <c:numCache>
                <c:formatCode>##0.0E+0</c:formatCode>
                <c:ptCount val="19"/>
                <c:pt idx="0">
                  <c:v>0</c:v>
                </c:pt>
                <c:pt idx="1">
                  <c:v>6.076767676767677E-7</c:v>
                </c:pt>
                <c:pt idx="2">
                  <c:v>1.0084848484848485E-6</c:v>
                </c:pt>
                <c:pt idx="3">
                  <c:v>1.1054545454545454E-6</c:v>
                </c:pt>
                <c:pt idx="4">
                  <c:v>1.1733333333333333E-6</c:v>
                </c:pt>
                <c:pt idx="5">
                  <c:v>1.2121212121212122E-6</c:v>
                </c:pt>
                <c:pt idx="6">
                  <c:v>1.2121212121212122E-6</c:v>
                </c:pt>
                <c:pt idx="7">
                  <c:v>1.2729476584022039E-6</c:v>
                </c:pt>
                <c:pt idx="8">
                  <c:v>1.1891492464754494E-6</c:v>
                </c:pt>
                <c:pt idx="9">
                  <c:v>1.1505687894992709E-6</c:v>
                </c:pt>
                <c:pt idx="10">
                  <c:v>9.5305785123966948E-7</c:v>
                </c:pt>
                <c:pt idx="11">
                  <c:v>9.1638956409009865E-7</c:v>
                </c:pt>
                <c:pt idx="12">
                  <c:v>6.4819316156214545E-7</c:v>
                </c:pt>
                <c:pt idx="13">
                  <c:v>1.1883541295306004E-6</c:v>
                </c:pt>
                <c:pt idx="14">
                  <c:v>2.6737967914438508E-6</c:v>
                </c:pt>
                <c:pt idx="15">
                  <c:v>3.5650623885917998E-6</c:v>
                </c:pt>
                <c:pt idx="16">
                  <c:v>4.1592394533571012E-6</c:v>
                </c:pt>
                <c:pt idx="17">
                  <c:v>4.7534165181224014E-6</c:v>
                </c:pt>
                <c:pt idx="18">
                  <c:v>5.3475935828876991E-6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B-4195-A1AF-61CAE101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18559"/>
        <c:axId val="921716095"/>
      </c:scatterChart>
      <c:valAx>
        <c:axId val="7970185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16095"/>
        <c:crosses val="autoZero"/>
        <c:crossBetween val="midCat"/>
        <c:majorUnit val="2"/>
      </c:valAx>
      <c:valAx>
        <c:axId val="921716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Lmin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1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8542998632409"/>
          <c:y val="0.20675382016719418"/>
          <c:w val="0.34960436348652435"/>
          <c:h val="5.822801850094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Maximum Switch Current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Sheet1!$B$112:$B$129</c:f>
              <c:numCache>
                <c:formatCode>General</c:formatCode>
                <c:ptCount val="18"/>
                <c:pt idx="0">
                  <c:v>0.8</c:v>
                </c:pt>
                <c:pt idx="1">
                  <c:v>1.6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3.8</c:v>
                </c:pt>
                <c:pt idx="7">
                  <c:v>4.2</c:v>
                </c:pt>
                <c:pt idx="8">
                  <c:v>4.3</c:v>
                </c:pt>
                <c:pt idx="9">
                  <c:v>4.6500000000000004</c:v>
                </c:pt>
                <c:pt idx="10">
                  <c:v>4.7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</c:numCache>
            </c:numRef>
          </c:xVal>
          <c:yVal>
            <c:numRef>
              <c:f>Sheet1!$M$112:$M$129</c:f>
              <c:numCache>
                <c:formatCode>0.00</c:formatCode>
                <c:ptCount val="18"/>
                <c:pt idx="0">
                  <c:v>0.98293005145320533</c:v>
                </c:pt>
                <c:pt idx="1">
                  <c:v>0.95162008065637604</c:v>
                </c:pt>
                <c:pt idx="2">
                  <c:v>0.95495758587122792</c:v>
                </c:pt>
                <c:pt idx="3">
                  <c:v>0.95629258795716865</c:v>
                </c:pt>
                <c:pt idx="4">
                  <c:v>0.95562508691419834</c:v>
                </c:pt>
                <c:pt idx="5">
                  <c:v>0.95006257822277851</c:v>
                </c:pt>
                <c:pt idx="6">
                  <c:v>0.97959254623835346</c:v>
                </c:pt>
                <c:pt idx="7">
                  <c:v>0.92781155015197569</c:v>
                </c:pt>
                <c:pt idx="8">
                  <c:v>0.97670845016218588</c:v>
                </c:pt>
                <c:pt idx="9">
                  <c:v>0.94573862489402094</c:v>
                </c:pt>
                <c:pt idx="10">
                  <c:v>0.95721824266148303</c:v>
                </c:pt>
                <c:pt idx="11">
                  <c:v>0.96003267973856221</c:v>
                </c:pt>
                <c:pt idx="12">
                  <c:v>0.93215999165623709</c:v>
                </c:pt>
                <c:pt idx="13">
                  <c:v>0.93653481782784065</c:v>
                </c:pt>
                <c:pt idx="14">
                  <c:v>0.90255840634126006</c:v>
                </c:pt>
                <c:pt idx="15">
                  <c:v>0.91476585314977066</c:v>
                </c:pt>
                <c:pt idx="16">
                  <c:v>0.92697329995828115</c:v>
                </c:pt>
                <c:pt idx="17">
                  <c:v>0.9391807467667922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0-4268-8851-489E949CFF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Sheet1!$B$112:$B$129</c:f>
              <c:numCache>
                <c:formatCode>General</c:formatCode>
                <c:ptCount val="18"/>
                <c:pt idx="0">
                  <c:v>0.8</c:v>
                </c:pt>
                <c:pt idx="1">
                  <c:v>1.6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3.8</c:v>
                </c:pt>
                <c:pt idx="7">
                  <c:v>4.2</c:v>
                </c:pt>
                <c:pt idx="8">
                  <c:v>4.3</c:v>
                </c:pt>
                <c:pt idx="9">
                  <c:v>4.6500000000000004</c:v>
                </c:pt>
                <c:pt idx="10">
                  <c:v>4.7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</c:numCache>
            </c:numRef>
          </c:xVal>
          <c:yVal>
            <c:numRef>
              <c:f>Sheet1!$N$112:$N$129</c:f>
              <c:numCache>
                <c:formatCode>0.00</c:formatCode>
                <c:ptCount val="18"/>
                <c:pt idx="0">
                  <c:v>0.98364205256570714</c:v>
                </c:pt>
                <c:pt idx="1">
                  <c:v>0.95446808510638304</c:v>
                </c:pt>
                <c:pt idx="2">
                  <c:v>0.95897371714643309</c:v>
                </c:pt>
                <c:pt idx="3">
                  <c:v>0.96167709637046306</c:v>
                </c:pt>
                <c:pt idx="4">
                  <c:v>0.96257822277847316</c:v>
                </c:pt>
                <c:pt idx="5">
                  <c:v>0.96007509386733414</c:v>
                </c:pt>
                <c:pt idx="6">
                  <c:v>0.99565707133917392</c:v>
                </c:pt>
                <c:pt idx="7">
                  <c:v>0.98364205256570703</c:v>
                </c:pt>
                <c:pt idx="8">
                  <c:v>0.99375603224961417</c:v>
                </c:pt>
                <c:pt idx="9">
                  <c:v>0.94647220315717229</c:v>
                </c:pt>
                <c:pt idx="10">
                  <c:v>0.95833408782254426</c:v>
                </c:pt>
                <c:pt idx="11">
                  <c:v>0.96989987484355455</c:v>
                </c:pt>
                <c:pt idx="12">
                  <c:v>0.97349812265331659</c:v>
                </c:pt>
                <c:pt idx="13">
                  <c:v>0.93681946182728404</c:v>
                </c:pt>
                <c:pt idx="14">
                  <c:v>0.93363579474342917</c:v>
                </c:pt>
                <c:pt idx="15">
                  <c:v>0.970729036295369</c:v>
                </c:pt>
                <c:pt idx="16">
                  <c:v>0.84311639549436801</c:v>
                </c:pt>
                <c:pt idx="17">
                  <c:v>0.85668022528160193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0-4268-8851-489E949CFF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Sheet1!$B$112:$B$129</c:f>
              <c:numCache>
                <c:formatCode>General</c:formatCode>
                <c:ptCount val="18"/>
                <c:pt idx="0">
                  <c:v>0.8</c:v>
                </c:pt>
                <c:pt idx="1">
                  <c:v>1.6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3.8</c:v>
                </c:pt>
                <c:pt idx="7">
                  <c:v>4.2</c:v>
                </c:pt>
                <c:pt idx="8">
                  <c:v>4.3</c:v>
                </c:pt>
                <c:pt idx="9">
                  <c:v>4.6500000000000004</c:v>
                </c:pt>
                <c:pt idx="10">
                  <c:v>4.7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</c:numCache>
            </c:numRef>
          </c:xVal>
          <c:yVal>
            <c:numRef>
              <c:f>Sheet1!$O$112:$O$129</c:f>
              <c:numCache>
                <c:formatCode>0.00</c:formatCode>
                <c:ptCount val="18"/>
                <c:pt idx="0">
                  <c:v>0.9842245989304812</c:v>
                </c:pt>
                <c:pt idx="1">
                  <c:v>0.95679827056547961</c:v>
                </c:pt>
                <c:pt idx="2">
                  <c:v>0.96225964273523723</c:v>
                </c:pt>
                <c:pt idx="3">
                  <c:v>0.96608260325406758</c:v>
                </c:pt>
                <c:pt idx="4">
                  <c:v>0.96826715212197068</c:v>
                </c:pt>
                <c:pt idx="5">
                  <c:v>0.96826715212197068</c:v>
                </c:pt>
                <c:pt idx="6">
                  <c:v>0.95880077369439076</c:v>
                </c:pt>
                <c:pt idx="7">
                  <c:v>0.99969848674479456</c:v>
                </c:pt>
                <c:pt idx="8">
                  <c:v>0.99696780065991575</c:v>
                </c:pt>
                <c:pt idx="9">
                  <c:v>0.99046535442029815</c:v>
                </c:pt>
                <c:pt idx="10">
                  <c:v>0.95609877433832913</c:v>
                </c:pt>
                <c:pt idx="11">
                  <c:v>0.97501365343042445</c:v>
                </c:pt>
                <c:pt idx="12">
                  <c:v>0.94068295596768681</c:v>
                </c:pt>
                <c:pt idx="13">
                  <c:v>0.93520273921947883</c:v>
                </c:pt>
                <c:pt idx="14">
                  <c:v>0.95758305836841506</c:v>
                </c:pt>
                <c:pt idx="15">
                  <c:v>0.88694177380816919</c:v>
                </c:pt>
                <c:pt idx="16">
                  <c:v>0.93394754807145308</c:v>
                </c:pt>
                <c:pt idx="17">
                  <c:v>0.78843995335077932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0-4268-8851-489E949C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66175"/>
        <c:axId val="788147679"/>
      </c:scatterChart>
      <c:valAx>
        <c:axId val="7366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Vout (V)</a:t>
                </a:r>
              </a:p>
            </c:rich>
          </c:tx>
          <c:layout>
            <c:manualLayout>
              <c:xMode val="edge"/>
              <c:yMode val="edge"/>
              <c:x val="0.49610309110777617"/>
              <c:y val="0.82486245835183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7679"/>
        <c:crosses val="autoZero"/>
        <c:crossBetween val="midCat"/>
      </c:valAx>
      <c:valAx>
        <c:axId val="78814767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Iswitch,max</a:t>
                </a:r>
                <a:r>
                  <a:rPr lang="en-US" sz="1200" baseline="0"/>
                  <a:t> (A)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69571986356124"/>
          <c:y val="0.20648211492245594"/>
          <c:w val="0.35111209111434138"/>
          <c:h val="6.563760189273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Inductor Current</a:t>
            </a:r>
            <a:r>
              <a:rPr lang="en-US" sz="1800" baseline="0"/>
              <a:t> Ripple Vs Vout (Lmin reset for each Vout)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Sheet1!$B$88:$B$106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Sheet1!$J$88:$J$106</c:f>
              <c:numCache>
                <c:formatCode>0.00</c:formatCode>
                <c:ptCount val="19"/>
                <c:pt idx="0">
                  <c:v>0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0.44999999999999996</c:v>
                </c:pt>
                <c:pt idx="4">
                  <c:v>0.44999999999999996</c:v>
                </c:pt>
                <c:pt idx="5">
                  <c:v>0.44999999999999996</c:v>
                </c:pt>
                <c:pt idx="6">
                  <c:v>0.38249999999999995</c:v>
                </c:pt>
                <c:pt idx="7">
                  <c:v>0.30197368421052634</c:v>
                </c:pt>
                <c:pt idx="8">
                  <c:v>0.27321428571428569</c:v>
                </c:pt>
                <c:pt idx="9">
                  <c:v>0.26686046511627909</c:v>
                </c:pt>
                <c:pt idx="10">
                  <c:v>0.24677419354838706</c:v>
                </c:pt>
                <c:pt idx="11">
                  <c:v>0.24414893617021274</c:v>
                </c:pt>
                <c:pt idx="12">
                  <c:v>0.22949999999999998</c:v>
                </c:pt>
                <c:pt idx="13">
                  <c:v>0.19124999999999998</c:v>
                </c:pt>
                <c:pt idx="14">
                  <c:v>0.1434375</c:v>
                </c:pt>
                <c:pt idx="15">
                  <c:v>0.11474999999999999</c:v>
                </c:pt>
                <c:pt idx="16">
                  <c:v>9.5624999999999988E-2</c:v>
                </c:pt>
                <c:pt idx="17">
                  <c:v>7.6499999999999999E-2</c:v>
                </c:pt>
                <c:pt idx="18">
                  <c:v>5.7374999999999995E-2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7-4D33-9023-5C0D1BCAFF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Sheet1!$B$88:$B$106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Sheet1!$K$88:$K$106</c:f>
              <c:numCache>
                <c:formatCode>0.00</c:formatCode>
                <c:ptCount val="19"/>
                <c:pt idx="0">
                  <c:v>0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0.44999999999999996</c:v>
                </c:pt>
                <c:pt idx="4">
                  <c:v>0.44999999999999996</c:v>
                </c:pt>
                <c:pt idx="5">
                  <c:v>0.44999999999999996</c:v>
                </c:pt>
                <c:pt idx="6">
                  <c:v>0.42499999999999999</c:v>
                </c:pt>
                <c:pt idx="7">
                  <c:v>0.33552631578947367</c:v>
                </c:pt>
                <c:pt idx="8">
                  <c:v>0.30357142857142855</c:v>
                </c:pt>
                <c:pt idx="9">
                  <c:v>0.29651162790697672</c:v>
                </c:pt>
                <c:pt idx="10">
                  <c:v>0.27419354838709675</c:v>
                </c:pt>
                <c:pt idx="11">
                  <c:v>0.27127659574468083</c:v>
                </c:pt>
                <c:pt idx="12">
                  <c:v>0.255</c:v>
                </c:pt>
                <c:pt idx="13">
                  <c:v>0.21249999999999999</c:v>
                </c:pt>
                <c:pt idx="14">
                  <c:v>0.15937499999999999</c:v>
                </c:pt>
                <c:pt idx="15">
                  <c:v>0.1275</c:v>
                </c:pt>
                <c:pt idx="16">
                  <c:v>0.10625</c:v>
                </c:pt>
                <c:pt idx="17">
                  <c:v>8.4999999999999992E-2</c:v>
                </c:pt>
                <c:pt idx="18">
                  <c:v>6.3750000000000001E-2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7-4D33-9023-5C0D1BCAFF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Sheet1!$B$88:$B$106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Sheet1!$L$88:$L$106</c:f>
              <c:numCache>
                <c:formatCode>0.00</c:formatCode>
                <c:ptCount val="19"/>
                <c:pt idx="0">
                  <c:v>0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0.44999999999999996</c:v>
                </c:pt>
                <c:pt idx="4">
                  <c:v>0.44999999999999996</c:v>
                </c:pt>
                <c:pt idx="5">
                  <c:v>0.44999999999999996</c:v>
                </c:pt>
                <c:pt idx="6">
                  <c:v>0.44999999999999996</c:v>
                </c:pt>
                <c:pt idx="7">
                  <c:v>0.36907894736842106</c:v>
                </c:pt>
                <c:pt idx="8">
                  <c:v>0.33392857142857141</c:v>
                </c:pt>
                <c:pt idx="9">
                  <c:v>0.3261627906976744</c:v>
                </c:pt>
                <c:pt idx="10">
                  <c:v>0.30161290322580636</c:v>
                </c:pt>
                <c:pt idx="11">
                  <c:v>0.29840425531914894</c:v>
                </c:pt>
                <c:pt idx="12">
                  <c:v>0.28050000000000003</c:v>
                </c:pt>
                <c:pt idx="13">
                  <c:v>0.23374999999999996</c:v>
                </c:pt>
                <c:pt idx="14">
                  <c:v>0.17531249999999998</c:v>
                </c:pt>
                <c:pt idx="15">
                  <c:v>0.14025000000000001</c:v>
                </c:pt>
                <c:pt idx="16">
                  <c:v>0.11687499999999998</c:v>
                </c:pt>
                <c:pt idx="17">
                  <c:v>9.3499999999999986E-2</c:v>
                </c:pt>
                <c:pt idx="18">
                  <c:v>7.0125000000000007E-2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7-4D33-9023-5C0D1BCA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66175"/>
        <c:axId val="788147679"/>
      </c:scatterChart>
      <c:valAx>
        <c:axId val="7366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Vout (V)</a:t>
                </a:r>
              </a:p>
            </c:rich>
          </c:tx>
          <c:layout>
            <c:manualLayout>
              <c:xMode val="edge"/>
              <c:yMode val="edge"/>
              <c:x val="0.49610309110777617"/>
              <c:y val="0.82486245835183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7679"/>
        <c:crosses val="autoZero"/>
        <c:crossBetween val="midCat"/>
      </c:valAx>
      <c:valAx>
        <c:axId val="7881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Iswitch,max</a:t>
                </a:r>
                <a:r>
                  <a:rPr lang="en-US" sz="1200" baseline="0"/>
                  <a:t> (A)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69571986356124"/>
          <c:y val="0.20648211492245594"/>
          <c:w val="0.35111209111434138"/>
          <c:h val="6.563760189273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Sheet1!$V$5:$V$17</c:f>
              <c:numCache>
                <c:formatCode>0%</c:formatCode>
                <c:ptCount val="13"/>
                <c:pt idx="0">
                  <c:v>0</c:v>
                </c:pt>
                <c:pt idx="1">
                  <c:v>0.36</c:v>
                </c:pt>
                <c:pt idx="2">
                  <c:v>0.51428571428571435</c:v>
                </c:pt>
                <c:pt idx="3">
                  <c:v>0.6</c:v>
                </c:pt>
                <c:pt idx="4">
                  <c:v>0.65454545454545454</c:v>
                </c:pt>
                <c:pt idx="5">
                  <c:v>0.69230769230769229</c:v>
                </c:pt>
                <c:pt idx="6">
                  <c:v>0.72000000000000008</c:v>
                </c:pt>
                <c:pt idx="7">
                  <c:v>0.74117647058823533</c:v>
                </c:pt>
                <c:pt idx="8">
                  <c:v>0.75789473684210529</c:v>
                </c:pt>
                <c:pt idx="9">
                  <c:v>0.77142857142857135</c:v>
                </c:pt>
                <c:pt idx="10">
                  <c:v>0.78260869565217395</c:v>
                </c:pt>
                <c:pt idx="11">
                  <c:v>0.79199999999999993</c:v>
                </c:pt>
                <c:pt idx="1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3-46E6-A583-14CD07D3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04079"/>
        <c:axId val="204374863"/>
      </c:scatterChart>
      <c:valAx>
        <c:axId val="3570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863"/>
        <c:crosses val="autoZero"/>
        <c:crossBetween val="midCat"/>
      </c:valAx>
      <c:valAx>
        <c:axId val="2043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Iout vs Vout, Iin =1A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Unlimited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Sheet1!$AD$5:$AD$25</c:f>
              <c:numCache>
                <c:formatCode>General</c:formatCode>
                <c:ptCount val="21"/>
                <c:pt idx="0">
                  <c:v>3</c:v>
                </c:pt>
                <c:pt idx="1">
                  <c:v>1.8</c:v>
                </c:pt>
                <c:pt idx="2">
                  <c:v>1.2857142857142858</c:v>
                </c:pt>
                <c:pt idx="3">
                  <c:v>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A-44E8-BA6F-FE159108730C}"/>
            </c:ext>
          </c:extLst>
        </c:ser>
        <c:ser>
          <c:idx val="1"/>
          <c:order val="1"/>
          <c:tx>
            <c:v>1.5A Limited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Sheet1!$AS$5:$AS$25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1.2857142857142858</c:v>
                </c:pt>
                <c:pt idx="3">
                  <c:v>0.93750000000000011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805-9206-179CB7FC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77631"/>
        <c:axId val="366119391"/>
      </c:scatterChart>
      <c:valAx>
        <c:axId val="2641776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9391"/>
        <c:crosses val="autoZero"/>
        <c:crossBetween val="midCat"/>
      </c:valAx>
      <c:valAx>
        <c:axId val="3661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Pdiss per Stage</a:t>
            </a:r>
            <a:r>
              <a:rPr lang="en-US" baseline="0"/>
              <a:t> and Pload vs Vout @ Iin=1A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Buck-Boost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Sheet1!$AK$5:$AK$25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0.49999999999999911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0.49999999999999911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0.49999999999999911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2-4CCC-9624-2ADC8EC67D22}"/>
            </c:ext>
          </c:extLst>
        </c:ser>
        <c:ser>
          <c:idx val="0"/>
          <c:order val="1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Sheet1!$AJ$5:$AJ$25</c:f>
              <c:numCache>
                <c:formatCode>General</c:formatCode>
                <c:ptCount val="21"/>
                <c:pt idx="0">
                  <c:v>4.5</c:v>
                </c:pt>
                <c:pt idx="1">
                  <c:v>2.7</c:v>
                </c:pt>
                <c:pt idx="2">
                  <c:v>1.9285714285714284</c:v>
                </c:pt>
                <c:pt idx="3">
                  <c:v>1.5</c:v>
                </c:pt>
                <c:pt idx="4">
                  <c:v>1.2272727272727275</c:v>
                </c:pt>
                <c:pt idx="5">
                  <c:v>1.0384615384615388</c:v>
                </c:pt>
                <c:pt idx="6">
                  <c:v>0.90000000000000036</c:v>
                </c:pt>
                <c:pt idx="7">
                  <c:v>0.79411764705882337</c:v>
                </c:pt>
                <c:pt idx="8">
                  <c:v>0.71052631578947389</c:v>
                </c:pt>
                <c:pt idx="9">
                  <c:v>0.64285714285714324</c:v>
                </c:pt>
                <c:pt idx="10">
                  <c:v>0.58695652173913038</c:v>
                </c:pt>
                <c:pt idx="11">
                  <c:v>0.54000000000000048</c:v>
                </c:pt>
                <c:pt idx="12">
                  <c:v>0.5</c:v>
                </c:pt>
                <c:pt idx="13">
                  <c:v>0.4655172413793105</c:v>
                </c:pt>
                <c:pt idx="14">
                  <c:v>0.43548387096774199</c:v>
                </c:pt>
                <c:pt idx="15">
                  <c:v>0.40909090909090917</c:v>
                </c:pt>
                <c:pt idx="16">
                  <c:v>0.38571428571428612</c:v>
                </c:pt>
                <c:pt idx="17">
                  <c:v>0.36486486486486491</c:v>
                </c:pt>
                <c:pt idx="18">
                  <c:v>0.3461538461538467</c:v>
                </c:pt>
                <c:pt idx="19">
                  <c:v>0.32926829268292668</c:v>
                </c:pt>
                <c:pt idx="20">
                  <c:v>0.31395348837209269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2-4CCC-9624-2ADC8EC6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0335"/>
        <c:axId val="204361135"/>
      </c:scatterChart>
      <c:scatterChart>
        <c:scatterStyle val="smoothMarker"/>
        <c:varyColors val="0"/>
        <c:ser>
          <c:idx val="2"/>
          <c:order val="2"/>
          <c:tx>
            <c:v>Pout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0</c:v>
                </c:pt>
                <c:pt idx="1">
                  <c:v>1.8</c:v>
                </c:pt>
                <c:pt idx="2">
                  <c:v>2.5714285714285716</c:v>
                </c:pt>
                <c:pt idx="3">
                  <c:v>3</c:v>
                </c:pt>
                <c:pt idx="4">
                  <c:v>3.2727272727272725</c:v>
                </c:pt>
                <c:pt idx="5">
                  <c:v>3.4615384615384621</c:v>
                </c:pt>
                <c:pt idx="6">
                  <c:v>3.5999999999999996</c:v>
                </c:pt>
                <c:pt idx="7">
                  <c:v>3.7058823529411766</c:v>
                </c:pt>
                <c:pt idx="8">
                  <c:v>3.7894736842105261</c:v>
                </c:pt>
                <c:pt idx="9">
                  <c:v>3.8571428571428568</c:v>
                </c:pt>
                <c:pt idx="10">
                  <c:v>3.9130434782608696</c:v>
                </c:pt>
                <c:pt idx="11">
                  <c:v>3.9600000000000004</c:v>
                </c:pt>
                <c:pt idx="12">
                  <c:v>4</c:v>
                </c:pt>
                <c:pt idx="13">
                  <c:v>4.0344827586206895</c:v>
                </c:pt>
                <c:pt idx="14">
                  <c:v>4.064516129032258</c:v>
                </c:pt>
                <c:pt idx="15">
                  <c:v>4.0909090909090917</c:v>
                </c:pt>
                <c:pt idx="16">
                  <c:v>4.1142857142857139</c:v>
                </c:pt>
                <c:pt idx="17">
                  <c:v>4.1351351351351351</c:v>
                </c:pt>
                <c:pt idx="18">
                  <c:v>4.1538461538461533</c:v>
                </c:pt>
                <c:pt idx="19">
                  <c:v>4.1707317073170733</c:v>
                </c:pt>
                <c:pt idx="20">
                  <c:v>4.1860465116279073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2-4CCC-9624-2ADC8EC6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19807"/>
        <c:axId val="443033935"/>
      </c:scatterChart>
      <c:valAx>
        <c:axId val="397870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135"/>
        <c:crosses val="autoZero"/>
        <c:crossBetween val="midCat"/>
      </c:valAx>
      <c:valAx>
        <c:axId val="2043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Pdiss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0335"/>
        <c:crosses val="autoZero"/>
        <c:crossBetween val="midCat"/>
      </c:valAx>
      <c:valAx>
        <c:axId val="443033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Pload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9807"/>
        <c:crosses val="max"/>
        <c:crossBetween val="midCat"/>
      </c:valAx>
      <c:valAx>
        <c:axId val="36611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0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Buck-Boost Stage</a:t>
            </a:r>
            <a:r>
              <a:rPr lang="en-US" baseline="0"/>
              <a:t> </a:t>
            </a:r>
            <a:r>
              <a:rPr lang="en-US"/>
              <a:t>Iout </a:t>
            </a:r>
            <a:r>
              <a:rPr lang="en-US" baseline="0"/>
              <a:t>vs </a:t>
            </a:r>
            <a:r>
              <a:rPr lang="en-US"/>
              <a:t>Vout @ Iin=1A, Eff=90%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Sheet1!$AB$5:$AB$25</c:f>
              <c:numCache>
                <c:formatCode>General</c:formatCode>
                <c:ptCount val="21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</c:numCache>
            </c:numRef>
          </c:xVal>
          <c:yVal>
            <c:numRef>
              <c:f>Sheet1!$AE$5:$AE$25</c:f>
              <c:numCache>
                <c:formatCode>General</c:formatCode>
                <c:ptCount val="21"/>
                <c:pt idx="0">
                  <c:v>3</c:v>
                </c:pt>
                <c:pt idx="1">
                  <c:v>1.8</c:v>
                </c:pt>
                <c:pt idx="2">
                  <c:v>1.2857142857142858</c:v>
                </c:pt>
                <c:pt idx="3">
                  <c:v>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E-4083-9F84-C01D18A2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27215"/>
        <c:axId val="393688767"/>
      </c:scatterChart>
      <c:valAx>
        <c:axId val="44342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Vout,buck-boost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8767"/>
        <c:crosses val="autoZero"/>
        <c:crossBetween val="midCat"/>
      </c:valAx>
      <c:valAx>
        <c:axId val="3936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Iout,buck-boost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Pdiss per Stage vs Vout @ Iin=1A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Sheet1!$AY$5:$AY$25</c:f>
              <c:numCache>
                <c:formatCode>General</c:formatCode>
                <c:ptCount val="21"/>
                <c:pt idx="0">
                  <c:v>2.25</c:v>
                </c:pt>
                <c:pt idx="1">
                  <c:v>2.25</c:v>
                </c:pt>
                <c:pt idx="2">
                  <c:v>1.9285714285714288</c:v>
                </c:pt>
                <c:pt idx="3">
                  <c:v>1.4062500000000002</c:v>
                </c:pt>
                <c:pt idx="4">
                  <c:v>1.2272727272727271</c:v>
                </c:pt>
                <c:pt idx="5">
                  <c:v>1.0384615384615385</c:v>
                </c:pt>
                <c:pt idx="6">
                  <c:v>0.89999999999999991</c:v>
                </c:pt>
                <c:pt idx="7">
                  <c:v>0.79411764705882359</c:v>
                </c:pt>
                <c:pt idx="8">
                  <c:v>0.71052631578947367</c:v>
                </c:pt>
                <c:pt idx="9">
                  <c:v>0.64285714285714279</c:v>
                </c:pt>
                <c:pt idx="10">
                  <c:v>0.58695652173913049</c:v>
                </c:pt>
                <c:pt idx="11">
                  <c:v>0.54</c:v>
                </c:pt>
                <c:pt idx="12">
                  <c:v>0.5</c:v>
                </c:pt>
                <c:pt idx="13">
                  <c:v>0.46551724137931039</c:v>
                </c:pt>
                <c:pt idx="14">
                  <c:v>0.43548387096774199</c:v>
                </c:pt>
                <c:pt idx="15">
                  <c:v>0.40909090909090917</c:v>
                </c:pt>
                <c:pt idx="16">
                  <c:v>0.38571428571428568</c:v>
                </c:pt>
                <c:pt idx="17">
                  <c:v>0.36486486486486491</c:v>
                </c:pt>
                <c:pt idx="18">
                  <c:v>0.34615384615384615</c:v>
                </c:pt>
                <c:pt idx="19">
                  <c:v>0.32926829268292684</c:v>
                </c:pt>
                <c:pt idx="20">
                  <c:v>0.31395348837209303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0-41FC-A62F-5E72E567B556}"/>
            </c:ext>
          </c:extLst>
        </c:ser>
        <c:ser>
          <c:idx val="1"/>
          <c:order val="1"/>
          <c:tx>
            <c:v>Buck/Boost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Sheet1!$AZ$5:$AZ$25</c:f>
              <c:numCache>
                <c:formatCode>0.00</c:formatCode>
                <c:ptCount val="21"/>
                <c:pt idx="0">
                  <c:v>0.24999999999999994</c:v>
                </c:pt>
                <c:pt idx="1">
                  <c:v>0.41666666666666652</c:v>
                </c:pt>
                <c:pt idx="2">
                  <c:v>0.49999999999999989</c:v>
                </c:pt>
                <c:pt idx="3">
                  <c:v>0.49999999999999989</c:v>
                </c:pt>
                <c:pt idx="4">
                  <c:v>0.49999999999999989</c:v>
                </c:pt>
                <c:pt idx="5">
                  <c:v>0.5</c:v>
                </c:pt>
                <c:pt idx="6">
                  <c:v>0.49999999999999989</c:v>
                </c:pt>
                <c:pt idx="7">
                  <c:v>0.49999999999999989</c:v>
                </c:pt>
                <c:pt idx="8">
                  <c:v>0.49999999999999989</c:v>
                </c:pt>
                <c:pt idx="9">
                  <c:v>0.49999999999999989</c:v>
                </c:pt>
                <c:pt idx="10">
                  <c:v>0.49999999999999989</c:v>
                </c:pt>
                <c:pt idx="11">
                  <c:v>0.5</c:v>
                </c:pt>
                <c:pt idx="12">
                  <c:v>0.49999999999999989</c:v>
                </c:pt>
                <c:pt idx="13">
                  <c:v>0.49999999999999989</c:v>
                </c:pt>
                <c:pt idx="14">
                  <c:v>0.49999999999999989</c:v>
                </c:pt>
                <c:pt idx="15">
                  <c:v>0.5</c:v>
                </c:pt>
                <c:pt idx="16">
                  <c:v>0.49999999999999989</c:v>
                </c:pt>
                <c:pt idx="17">
                  <c:v>0.49999999999999989</c:v>
                </c:pt>
                <c:pt idx="18">
                  <c:v>0.49999999999999989</c:v>
                </c:pt>
                <c:pt idx="19">
                  <c:v>0.49999999999999989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0-41FC-A62F-5E72E567B556}"/>
            </c:ext>
          </c:extLst>
        </c:ser>
        <c:ser>
          <c:idx val="2"/>
          <c:order val="2"/>
          <c:tx>
            <c:v>Load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Sheet1!$BC$5:$BC$25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2.5714285714285716</c:v>
                </c:pt>
                <c:pt idx="3">
                  <c:v>3.09375</c:v>
                </c:pt>
                <c:pt idx="4">
                  <c:v>3.2727272727272725</c:v>
                </c:pt>
                <c:pt idx="5">
                  <c:v>3.4615384615384621</c:v>
                </c:pt>
                <c:pt idx="6">
                  <c:v>3.5999999999999996</c:v>
                </c:pt>
                <c:pt idx="7">
                  <c:v>3.7058823529411766</c:v>
                </c:pt>
                <c:pt idx="8">
                  <c:v>3.7894736842105261</c:v>
                </c:pt>
                <c:pt idx="9">
                  <c:v>3.8571428571428568</c:v>
                </c:pt>
                <c:pt idx="10">
                  <c:v>3.9130434782608696</c:v>
                </c:pt>
                <c:pt idx="11">
                  <c:v>3.9600000000000004</c:v>
                </c:pt>
                <c:pt idx="12">
                  <c:v>4</c:v>
                </c:pt>
                <c:pt idx="13">
                  <c:v>4.0344827586206895</c:v>
                </c:pt>
                <c:pt idx="14">
                  <c:v>4.064516129032258</c:v>
                </c:pt>
                <c:pt idx="15">
                  <c:v>4.0909090909090917</c:v>
                </c:pt>
                <c:pt idx="16">
                  <c:v>4.1142857142857139</c:v>
                </c:pt>
                <c:pt idx="17">
                  <c:v>4.1351351351351351</c:v>
                </c:pt>
                <c:pt idx="18">
                  <c:v>4.1538461538461533</c:v>
                </c:pt>
                <c:pt idx="19">
                  <c:v>4.1707317073170733</c:v>
                </c:pt>
                <c:pt idx="20">
                  <c:v>4.1860465116279073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0-41FC-A62F-5E72E567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432"/>
        <c:axId val="1589262608"/>
      </c:lineChart>
      <c:catAx>
        <c:axId val="11417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2608"/>
        <c:crosses val="autoZero"/>
        <c:auto val="1"/>
        <c:lblAlgn val="ctr"/>
        <c:lblOffset val="100"/>
        <c:noMultiLvlLbl val="0"/>
      </c:catAx>
      <c:valAx>
        <c:axId val="1589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Pdiss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PLOAD</a:t>
            </a:r>
            <a:r>
              <a:rPr lang="en-US" baseline="0"/>
              <a:t> for 1 and 2 stage design, IIN&lt;=1A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Stage Load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Sheet1!$BC$5:$BC$25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2.5714285714285716</c:v>
                </c:pt>
                <c:pt idx="3">
                  <c:v>3.09375</c:v>
                </c:pt>
                <c:pt idx="4">
                  <c:v>3.2727272727272725</c:v>
                </c:pt>
                <c:pt idx="5">
                  <c:v>3.4615384615384621</c:v>
                </c:pt>
                <c:pt idx="6">
                  <c:v>3.5999999999999996</c:v>
                </c:pt>
                <c:pt idx="7">
                  <c:v>3.7058823529411766</c:v>
                </c:pt>
                <c:pt idx="8">
                  <c:v>3.7894736842105261</c:v>
                </c:pt>
                <c:pt idx="9">
                  <c:v>3.8571428571428568</c:v>
                </c:pt>
                <c:pt idx="10">
                  <c:v>3.9130434782608696</c:v>
                </c:pt>
                <c:pt idx="11">
                  <c:v>3.9600000000000004</c:v>
                </c:pt>
                <c:pt idx="12">
                  <c:v>4</c:v>
                </c:pt>
                <c:pt idx="13">
                  <c:v>4.0344827586206895</c:v>
                </c:pt>
                <c:pt idx="14">
                  <c:v>4.064516129032258</c:v>
                </c:pt>
                <c:pt idx="15">
                  <c:v>4.0909090909090917</c:v>
                </c:pt>
                <c:pt idx="16">
                  <c:v>4.1142857142857139</c:v>
                </c:pt>
                <c:pt idx="17">
                  <c:v>4.1351351351351351</c:v>
                </c:pt>
                <c:pt idx="18">
                  <c:v>4.1538461538461533</c:v>
                </c:pt>
                <c:pt idx="19">
                  <c:v>4.1707317073170733</c:v>
                </c:pt>
                <c:pt idx="20">
                  <c:v>4.1860465116279073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E-4379-9E14-9B982AD2236A}"/>
            </c:ext>
          </c:extLst>
        </c:ser>
        <c:ser>
          <c:idx val="1"/>
          <c:order val="1"/>
          <c:tx>
            <c:v>1 Stage Load Power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Sheet1!$BM$5:$BM$25</c:f>
              <c:numCache>
                <c:formatCode>General</c:formatCode>
                <c:ptCount val="21"/>
                <c:pt idx="0">
                  <c:v>1.5E-3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4.5000000000000009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E-4379-9E14-9B982AD2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432"/>
        <c:axId val="1589262608"/>
      </c:lineChart>
      <c:catAx>
        <c:axId val="11417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2608"/>
        <c:crosses val="autoZero"/>
        <c:auto val="1"/>
        <c:lblAlgn val="ctr"/>
        <c:lblOffset val="100"/>
        <c:noMultiLvlLbl val="0"/>
      </c:catAx>
      <c:valAx>
        <c:axId val="1589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Pload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43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Iout</a:t>
            </a:r>
            <a:r>
              <a:rPr lang="en-US" baseline="0"/>
              <a:t> for 1 and 2 stage design, IIN&lt;=1A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Sheet1!$AS$5:$AS$25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1.2857142857142858</c:v>
                </c:pt>
                <c:pt idx="3">
                  <c:v>0.93750000000000011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A-4CD1-88DD-F51A40FABA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Sheet1!$BH$5:$BH$25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1.3636363636363638</c:v>
                </c:pt>
                <c:pt idx="4">
                  <c:v>1.125</c:v>
                </c:pt>
                <c:pt idx="5">
                  <c:v>0.9</c:v>
                </c:pt>
                <c:pt idx="6">
                  <c:v>0.75</c:v>
                </c:pt>
                <c:pt idx="7">
                  <c:v>0.6428571428571429</c:v>
                </c:pt>
                <c:pt idx="8">
                  <c:v>0.5625</c:v>
                </c:pt>
                <c:pt idx="9">
                  <c:v>0.5</c:v>
                </c:pt>
                <c:pt idx="10">
                  <c:v>0.45</c:v>
                </c:pt>
                <c:pt idx="11">
                  <c:v>0.40909090909090906</c:v>
                </c:pt>
                <c:pt idx="12">
                  <c:v>0.375</c:v>
                </c:pt>
                <c:pt idx="13">
                  <c:v>0.3461538461538462</c:v>
                </c:pt>
                <c:pt idx="14">
                  <c:v>0.32142857142857145</c:v>
                </c:pt>
                <c:pt idx="15">
                  <c:v>0.3</c:v>
                </c:pt>
                <c:pt idx="16">
                  <c:v>0.28125</c:v>
                </c:pt>
                <c:pt idx="17">
                  <c:v>0.26470588235294118</c:v>
                </c:pt>
                <c:pt idx="18">
                  <c:v>0.25</c:v>
                </c:pt>
                <c:pt idx="19">
                  <c:v>0.23684210526315788</c:v>
                </c:pt>
                <c:pt idx="20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A-4CD1-88DD-F51A40FA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432"/>
        <c:axId val="1589262608"/>
      </c:lineChart>
      <c:catAx>
        <c:axId val="11417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2608"/>
        <c:crosses val="autoZero"/>
        <c:auto val="1"/>
        <c:lblAlgn val="ctr"/>
        <c:lblOffset val="100"/>
        <c:noMultiLvlLbl val="0"/>
      </c:catAx>
      <c:valAx>
        <c:axId val="1589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43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Cycle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Vin=4.5V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Sheet1!$B$66:$B$84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Sheet1!$F$66:$F$84</c:f>
              <c:numCache>
                <c:formatCode>0%</c:formatCode>
                <c:ptCount val="19"/>
                <c:pt idx="0">
                  <c:v>0</c:v>
                </c:pt>
                <c:pt idx="1">
                  <c:v>0.20915032679738566</c:v>
                </c:pt>
                <c:pt idx="2">
                  <c:v>0.41830065359477131</c:v>
                </c:pt>
                <c:pt idx="3">
                  <c:v>0.49673202614379086</c:v>
                </c:pt>
                <c:pt idx="4">
                  <c:v>0.57516339869281052</c:v>
                </c:pt>
                <c:pt idx="5">
                  <c:v>0.65359477124183007</c:v>
                </c:pt>
                <c:pt idx="6">
                  <c:v>0.78431372549019618</c:v>
                </c:pt>
                <c:pt idx="7">
                  <c:v>0.99346405228758172</c:v>
                </c:pt>
                <c:pt idx="8">
                  <c:v>8.9285714285714413E-2</c:v>
                </c:pt>
                <c:pt idx="9">
                  <c:v>0.11046511627906974</c:v>
                </c:pt>
                <c:pt idx="10">
                  <c:v>0.17741935483870985</c:v>
                </c:pt>
                <c:pt idx="11">
                  <c:v>0.18617021276595758</c:v>
                </c:pt>
                <c:pt idx="12">
                  <c:v>0.2350000000000001</c:v>
                </c:pt>
                <c:pt idx="13">
                  <c:v>0.36250000000000004</c:v>
                </c:pt>
                <c:pt idx="14">
                  <c:v>0.52187500000000009</c:v>
                </c:pt>
                <c:pt idx="15">
                  <c:v>0.61750000000000005</c:v>
                </c:pt>
                <c:pt idx="16">
                  <c:v>0.68125000000000002</c:v>
                </c:pt>
                <c:pt idx="17">
                  <c:v>0.745</c:v>
                </c:pt>
                <c:pt idx="18">
                  <c:v>0.80875000000000008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F-4AE9-8E7D-3C1E48864804}"/>
            </c:ext>
          </c:extLst>
        </c:ser>
        <c:ser>
          <c:idx val="1"/>
          <c:order val="1"/>
          <c:tx>
            <c:v>Vin=5.0V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Sheet1!$B$66:$B$84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Sheet1!$G$66:$G$84</c:f>
              <c:numCache>
                <c:formatCode>0%</c:formatCode>
                <c:ptCount val="19"/>
                <c:pt idx="0">
                  <c:v>0</c:v>
                </c:pt>
                <c:pt idx="1">
                  <c:v>0.18823529411764706</c:v>
                </c:pt>
                <c:pt idx="2">
                  <c:v>0.37647058823529411</c:v>
                </c:pt>
                <c:pt idx="3">
                  <c:v>0.44705882352941173</c:v>
                </c:pt>
                <c:pt idx="4">
                  <c:v>0.51764705882352946</c:v>
                </c:pt>
                <c:pt idx="5">
                  <c:v>0.58823529411764708</c:v>
                </c:pt>
                <c:pt idx="6">
                  <c:v>0.70588235294117652</c:v>
                </c:pt>
                <c:pt idx="7">
                  <c:v>0.89411764705882346</c:v>
                </c:pt>
                <c:pt idx="8">
                  <c:v>0.9882352941176471</c:v>
                </c:pt>
                <c:pt idx="9">
                  <c:v>1.1627906976744096E-2</c:v>
                </c:pt>
                <c:pt idx="10">
                  <c:v>8.6021505376344121E-2</c:v>
                </c:pt>
                <c:pt idx="11">
                  <c:v>9.5744680851063912E-2</c:v>
                </c:pt>
                <c:pt idx="12">
                  <c:v>0.15000000000000002</c:v>
                </c:pt>
                <c:pt idx="13">
                  <c:v>0.29166666666666663</c:v>
                </c:pt>
                <c:pt idx="14">
                  <c:v>0.46875</c:v>
                </c:pt>
                <c:pt idx="15">
                  <c:v>0.57499999999999996</c:v>
                </c:pt>
                <c:pt idx="16">
                  <c:v>0.64583333333333326</c:v>
                </c:pt>
                <c:pt idx="17">
                  <c:v>0.71666666666666667</c:v>
                </c:pt>
                <c:pt idx="18">
                  <c:v>0.78749999999999998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F-4AE9-8E7D-3C1E48864804}"/>
            </c:ext>
          </c:extLst>
        </c:ser>
        <c:ser>
          <c:idx val="2"/>
          <c:order val="2"/>
          <c:tx>
            <c:v>Vin=5.5V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Sheet1!$B$66:$B$84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Sheet1!$H$66:$H$84</c:f>
              <c:numCache>
                <c:formatCode>0%</c:formatCode>
                <c:ptCount val="19"/>
                <c:pt idx="0">
                  <c:v>0</c:v>
                </c:pt>
                <c:pt idx="1">
                  <c:v>0.17112299465240643</c:v>
                </c:pt>
                <c:pt idx="2">
                  <c:v>0.34224598930481287</c:v>
                </c:pt>
                <c:pt idx="3">
                  <c:v>0.40641711229946526</c:v>
                </c:pt>
                <c:pt idx="4">
                  <c:v>0.4705882352941177</c:v>
                </c:pt>
                <c:pt idx="5">
                  <c:v>0.53475935828877008</c:v>
                </c:pt>
                <c:pt idx="6">
                  <c:v>0.64171122994652408</c:v>
                </c:pt>
                <c:pt idx="7">
                  <c:v>0.81283422459893051</c:v>
                </c:pt>
                <c:pt idx="8">
                  <c:v>0.89839572192513373</c:v>
                </c:pt>
                <c:pt idx="9">
                  <c:v>0.9197860962566845</c:v>
                </c:pt>
                <c:pt idx="10">
                  <c:v>0.99465240641711239</c:v>
                </c:pt>
                <c:pt idx="11">
                  <c:v>5.3191489361702482E-3</c:v>
                </c:pt>
                <c:pt idx="12">
                  <c:v>6.5000000000000058E-2</c:v>
                </c:pt>
                <c:pt idx="13">
                  <c:v>0.22083333333333333</c:v>
                </c:pt>
                <c:pt idx="14">
                  <c:v>0.41562500000000002</c:v>
                </c:pt>
                <c:pt idx="15">
                  <c:v>0.53249999999999997</c:v>
                </c:pt>
                <c:pt idx="16">
                  <c:v>0.61041666666666661</c:v>
                </c:pt>
                <c:pt idx="17">
                  <c:v>0.68833333333333335</c:v>
                </c:pt>
                <c:pt idx="18">
                  <c:v>0.76624999999999999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F-4AE9-8E7D-3C1E4886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75711"/>
        <c:axId val="788132431"/>
      </c:scatterChart>
      <c:valAx>
        <c:axId val="5443757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2431"/>
        <c:crosses val="autoZero"/>
        <c:crossBetween val="midCat"/>
        <c:majorUnit val="2"/>
      </c:valAx>
      <c:valAx>
        <c:axId val="7881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7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7451140546081"/>
          <c:y val="0.1553494702051133"/>
          <c:w val="0.3582548859453919"/>
          <c:h val="5.866535996305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30</xdr:row>
      <xdr:rowOff>147637</xdr:rowOff>
    </xdr:from>
    <xdr:to>
      <xdr:col>13</xdr:col>
      <xdr:colOff>409575</xdr:colOff>
      <xdr:row>45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00473-89B1-4056-BA60-8904FD5A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20</xdr:row>
      <xdr:rowOff>166687</xdr:rowOff>
    </xdr:from>
    <xdr:to>
      <xdr:col>23</xdr:col>
      <xdr:colOff>228600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F6E30-1B4F-4083-8A7D-125DA327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27</xdr:row>
      <xdr:rowOff>90487</xdr:rowOff>
    </xdr:from>
    <xdr:to>
      <xdr:col>33</xdr:col>
      <xdr:colOff>361950</xdr:colOff>
      <xdr:row>41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85099-8ABD-4BF0-BCAC-D69D558B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566737</xdr:colOff>
      <xdr:row>42</xdr:row>
      <xdr:rowOff>52387</xdr:rowOff>
    </xdr:from>
    <xdr:to>
      <xdr:col>33</xdr:col>
      <xdr:colOff>261937</xdr:colOff>
      <xdr:row>56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19E87-389F-4675-A88D-1272A9903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357187</xdr:colOff>
      <xdr:row>26</xdr:row>
      <xdr:rowOff>119062</xdr:rowOff>
    </xdr:from>
    <xdr:to>
      <xdr:col>42</xdr:col>
      <xdr:colOff>52387</xdr:colOff>
      <xdr:row>41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36ED1-39EB-41BE-8FA0-532F56D03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371475</xdr:colOff>
      <xdr:row>29</xdr:row>
      <xdr:rowOff>109537</xdr:rowOff>
    </xdr:from>
    <xdr:to>
      <xdr:col>53</xdr:col>
      <xdr:colOff>66675</xdr:colOff>
      <xdr:row>43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A560D5-83B2-4106-BE88-9B5E808C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361950</xdr:colOff>
      <xdr:row>26</xdr:row>
      <xdr:rowOff>180975</xdr:rowOff>
    </xdr:from>
    <xdr:to>
      <xdr:col>63</xdr:col>
      <xdr:colOff>9525</xdr:colOff>
      <xdr:row>41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BB4A87-361F-47D6-BD68-047033F2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266700</xdr:colOff>
      <xdr:row>42</xdr:row>
      <xdr:rowOff>171450</xdr:rowOff>
    </xdr:from>
    <xdr:to>
      <xdr:col>62</xdr:col>
      <xdr:colOff>523875</xdr:colOff>
      <xdr:row>57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6C1990-2B50-4A13-AE60-A9D9B89F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261937</xdr:colOff>
      <xdr:row>56</xdr:row>
      <xdr:rowOff>57150</xdr:rowOff>
    </xdr:from>
    <xdr:to>
      <xdr:col>31</xdr:col>
      <xdr:colOff>295275</xdr:colOff>
      <xdr:row>79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A9BBC4-DE79-4AEF-9066-012F8AA0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90487</xdr:colOff>
      <xdr:row>79</xdr:row>
      <xdr:rowOff>128587</xdr:rowOff>
    </xdr:from>
    <xdr:to>
      <xdr:col>32</xdr:col>
      <xdr:colOff>428625</xdr:colOff>
      <xdr:row>102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EC30C0-AE57-4D21-A38A-084F280D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109537</xdr:colOff>
      <xdr:row>123</xdr:row>
      <xdr:rowOff>85725</xdr:rowOff>
    </xdr:from>
    <xdr:to>
      <xdr:col>32</xdr:col>
      <xdr:colOff>409575</xdr:colOff>
      <xdr:row>149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027002-04CC-4E16-BF5F-89070500B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85725</xdr:colOff>
      <xdr:row>102</xdr:row>
      <xdr:rowOff>76200</xdr:rowOff>
    </xdr:from>
    <xdr:to>
      <xdr:col>32</xdr:col>
      <xdr:colOff>385763</xdr:colOff>
      <xdr:row>123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EB68CC-97A3-4F9B-95D0-2BA774B5F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0ADE-A1D9-4EBB-AC38-AEB0D535C5C8}">
  <dimension ref="A1:BO132"/>
  <sheetViews>
    <sheetView tabSelected="1" topLeftCell="A98" zoomScaleNormal="100" workbookViewId="0">
      <selection activeCell="A132" sqref="A132"/>
    </sheetView>
  </sheetViews>
  <sheetFormatPr defaultRowHeight="15" x14ac:dyDescent="0.25"/>
  <cols>
    <col min="1" max="1" width="16" customWidth="1"/>
    <col min="5" max="6" width="12" bestFit="1" customWidth="1"/>
    <col min="7" max="7" width="10.5703125" bestFit="1" customWidth="1"/>
    <col min="8" max="8" width="12" bestFit="1" customWidth="1"/>
    <col min="12" max="12" width="12" customWidth="1"/>
    <col min="52" max="52" width="8.42578125" bestFit="1" customWidth="1"/>
  </cols>
  <sheetData>
    <row r="1" spans="1:67" x14ac:dyDescent="0.25">
      <c r="A1" t="s">
        <v>4</v>
      </c>
    </row>
    <row r="2" spans="1:67" x14ac:dyDescent="0.25">
      <c r="A2" t="s">
        <v>22</v>
      </c>
      <c r="B2" s="2">
        <v>0.9</v>
      </c>
    </row>
    <row r="3" spans="1:67" x14ac:dyDescent="0.25">
      <c r="A3" t="s">
        <v>23</v>
      </c>
      <c r="B3">
        <v>500000</v>
      </c>
      <c r="J3" t="s">
        <v>16</v>
      </c>
      <c r="AA3" t="s">
        <v>17</v>
      </c>
      <c r="AP3" t="s">
        <v>32</v>
      </c>
      <c r="BE3" t="s">
        <v>33</v>
      </c>
    </row>
    <row r="4" spans="1:67" x14ac:dyDescent="0.25">
      <c r="A4" t="s">
        <v>24</v>
      </c>
      <c r="B4" s="4">
        <v>2.1999999999999999E-5</v>
      </c>
      <c r="J4" t="s">
        <v>2</v>
      </c>
      <c r="K4" t="s">
        <v>5</v>
      </c>
      <c r="L4" t="s">
        <v>0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AA4" t="s">
        <v>2</v>
      </c>
      <c r="AB4" t="s">
        <v>5</v>
      </c>
      <c r="AC4" t="s">
        <v>0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  <c r="AJ4" t="s">
        <v>12</v>
      </c>
      <c r="AK4" t="s">
        <v>13</v>
      </c>
      <c r="AL4" t="s">
        <v>14</v>
      </c>
      <c r="AM4" t="s">
        <v>15</v>
      </c>
      <c r="AN4" t="s">
        <v>31</v>
      </c>
      <c r="AP4" t="s">
        <v>2</v>
      </c>
      <c r="AQ4" t="s">
        <v>5</v>
      </c>
      <c r="AR4" t="s">
        <v>0</v>
      </c>
      <c r="AS4" t="s">
        <v>6</v>
      </c>
      <c r="AT4" t="s">
        <v>7</v>
      </c>
      <c r="AU4" t="s">
        <v>8</v>
      </c>
      <c r="AV4" t="s">
        <v>9</v>
      </c>
      <c r="AW4" t="s">
        <v>10</v>
      </c>
      <c r="AX4" t="s">
        <v>11</v>
      </c>
      <c r="AY4" t="s">
        <v>12</v>
      </c>
      <c r="AZ4" t="s">
        <v>13</v>
      </c>
      <c r="BA4" t="s">
        <v>14</v>
      </c>
      <c r="BB4" t="s">
        <v>15</v>
      </c>
      <c r="BC4" t="s">
        <v>31</v>
      </c>
      <c r="BE4" t="s">
        <v>2</v>
      </c>
      <c r="BF4" t="s">
        <v>5</v>
      </c>
      <c r="BG4" t="s">
        <v>0</v>
      </c>
      <c r="BH4" t="s">
        <v>7</v>
      </c>
      <c r="BI4" t="s">
        <v>8</v>
      </c>
      <c r="BJ4" t="s">
        <v>9</v>
      </c>
      <c r="BK4" t="s">
        <v>10</v>
      </c>
      <c r="BL4" t="s">
        <v>13</v>
      </c>
      <c r="BM4" t="s">
        <v>31</v>
      </c>
    </row>
    <row r="5" spans="1:67" x14ac:dyDescent="0.25">
      <c r="J5">
        <v>0</v>
      </c>
      <c r="K5">
        <f>J5+1.5</f>
        <v>1.5</v>
      </c>
      <c r="L5">
        <v>5</v>
      </c>
      <c r="M5">
        <v>0.5</v>
      </c>
      <c r="N5">
        <f>M5</f>
        <v>0.5</v>
      </c>
      <c r="O5" s="3">
        <f>M5*(K5/L5)/$B$2</f>
        <v>0.16666666666666666</v>
      </c>
      <c r="P5">
        <f>O5*L5</f>
        <v>0.83333333333333326</v>
      </c>
      <c r="Q5">
        <f>N5*K5</f>
        <v>0.75</v>
      </c>
      <c r="R5">
        <f>J5*M5</f>
        <v>0</v>
      </c>
      <c r="S5">
        <f>Q5-R5</f>
        <v>0.75</v>
      </c>
      <c r="T5">
        <f>P5-Q5</f>
        <v>8.3333333333333259E-2</v>
      </c>
      <c r="U5">
        <f>T5+S5</f>
        <v>0.83333333333333326</v>
      </c>
      <c r="V5" s="1">
        <f>R5/P5</f>
        <v>0</v>
      </c>
      <c r="AA5">
        <v>0</v>
      </c>
      <c r="AB5">
        <f>AA5+1.5</f>
        <v>1.5</v>
      </c>
      <c r="AC5">
        <v>5</v>
      </c>
      <c r="AD5">
        <f>AE5</f>
        <v>3</v>
      </c>
      <c r="AE5">
        <f>AF5*(AC5/AB5)*$B$2</f>
        <v>3</v>
      </c>
      <c r="AF5" s="3">
        <v>1</v>
      </c>
      <c r="AG5">
        <f>AF5*AC5</f>
        <v>5</v>
      </c>
      <c r="AH5">
        <f t="shared" ref="AH5:AH17" si="0">AE5*AB5</f>
        <v>4.5</v>
      </c>
      <c r="AI5">
        <f>AA5*AD5</f>
        <v>0</v>
      </c>
      <c r="AJ5">
        <f>AH5-AI5</f>
        <v>4.5</v>
      </c>
      <c r="AK5">
        <f>AG5-AH5</f>
        <v>0.5</v>
      </c>
      <c r="AL5">
        <f>AK5+AJ5</f>
        <v>5</v>
      </c>
      <c r="AM5" s="1">
        <f>AI5/AG5</f>
        <v>0</v>
      </c>
      <c r="AN5">
        <f>AD5*AA5</f>
        <v>0</v>
      </c>
      <c r="AP5">
        <v>0</v>
      </c>
      <c r="AQ5">
        <f>AP5+1.5</f>
        <v>1.5</v>
      </c>
      <c r="AR5">
        <v>5</v>
      </c>
      <c r="AS5">
        <v>1.5</v>
      </c>
      <c r="AT5">
        <v>1.5</v>
      </c>
      <c r="AU5" s="3">
        <v>1</v>
      </c>
      <c r="AV5">
        <f>AU5*AR5</f>
        <v>5</v>
      </c>
      <c r="AW5">
        <f t="shared" ref="AW5:AW25" si="1">AT5*AQ5</f>
        <v>2.25</v>
      </c>
      <c r="AX5">
        <f>AP5*AS5</f>
        <v>0</v>
      </c>
      <c r="AY5">
        <f>(AQ5-AP5)*AS5</f>
        <v>2.25</v>
      </c>
      <c r="AZ5" s="3">
        <f>AW5*(1-$B$2)/$B$2</f>
        <v>0.24999999999999994</v>
      </c>
      <c r="BA5">
        <f>AZ5+AY5</f>
        <v>2.5</v>
      </c>
      <c r="BB5" s="1">
        <f>AX5/AV5</f>
        <v>0</v>
      </c>
      <c r="BC5">
        <f>AS5*AP5</f>
        <v>0</v>
      </c>
      <c r="BE5">
        <v>1E-3</v>
      </c>
      <c r="BF5">
        <f>BE5</f>
        <v>1E-3</v>
      </c>
      <c r="BG5">
        <v>5</v>
      </c>
      <c r="BH5">
        <v>1.5</v>
      </c>
      <c r="BI5" s="3">
        <v>1</v>
      </c>
      <c r="BJ5">
        <f t="shared" ref="BJ5:BJ25" si="2">BI5*BG5</f>
        <v>5</v>
      </c>
      <c r="BK5">
        <f t="shared" ref="BK5:BK25" si="3">BH5*BF5</f>
        <v>1.5E-3</v>
      </c>
      <c r="BL5" s="3">
        <f>BK5*(1-$B$2)/$B$2</f>
        <v>1.6666666666666661E-4</v>
      </c>
      <c r="BM5">
        <f t="shared" ref="BM5:BM25" si="4">BH5*BE5</f>
        <v>1.5E-3</v>
      </c>
    </row>
    <row r="6" spans="1:67" x14ac:dyDescent="0.25">
      <c r="J6">
        <f t="shared" ref="J6:J17" si="5">J5+1</f>
        <v>1</v>
      </c>
      <c r="K6">
        <f t="shared" ref="K6:K17" si="6">J6+1.5</f>
        <v>2.5</v>
      </c>
      <c r="L6">
        <v>5</v>
      </c>
      <c r="M6">
        <v>0.5</v>
      </c>
      <c r="N6">
        <f t="shared" ref="N6:N17" si="7">M6</f>
        <v>0.5</v>
      </c>
      <c r="O6" s="3">
        <f t="shared" ref="O6:O17" si="8">M6*(K6/L6)/$B$2</f>
        <v>0.27777777777777779</v>
      </c>
      <c r="P6">
        <f t="shared" ref="P6:P17" si="9">O6*L6</f>
        <v>1.3888888888888888</v>
      </c>
      <c r="Q6">
        <f t="shared" ref="Q6:Q17" si="10">N6*K6</f>
        <v>1.25</v>
      </c>
      <c r="R6">
        <f t="shared" ref="R6:R17" si="11">J6*M6</f>
        <v>0.5</v>
      </c>
      <c r="S6">
        <f t="shared" ref="S6:S17" si="12">Q6-R6</f>
        <v>0.75</v>
      </c>
      <c r="T6">
        <f t="shared" ref="T6:T17" si="13">P6-Q6</f>
        <v>0.13888888888888884</v>
      </c>
      <c r="U6">
        <f t="shared" ref="U6:U17" si="14">T6+S6</f>
        <v>0.88888888888888884</v>
      </c>
      <c r="V6" s="1">
        <f t="shared" ref="V6:V17" si="15">R6/P6</f>
        <v>0.36</v>
      </c>
      <c r="AA6">
        <v>1</v>
      </c>
      <c r="AB6">
        <f t="shared" ref="AB6:AB25" si="16">AA6+1.5</f>
        <v>2.5</v>
      </c>
      <c r="AC6">
        <v>5</v>
      </c>
      <c r="AD6">
        <f t="shared" ref="AD6:AD25" si="17">AE6</f>
        <v>1.8</v>
      </c>
      <c r="AE6">
        <f t="shared" ref="AE6:AE17" si="18">AF6*(AC6/AB6)*$B$2</f>
        <v>1.8</v>
      </c>
      <c r="AF6" s="3">
        <v>1</v>
      </c>
      <c r="AG6">
        <f t="shared" ref="AG6:AG17" si="19">AF6*AC6</f>
        <v>5</v>
      </c>
      <c r="AH6">
        <f t="shared" si="0"/>
        <v>4.5</v>
      </c>
      <c r="AI6">
        <f t="shared" ref="AI6:AI17" si="20">AA6*AD6</f>
        <v>1.8</v>
      </c>
      <c r="AJ6">
        <f t="shared" ref="AJ6:AJ17" si="21">AH6-AI6</f>
        <v>2.7</v>
      </c>
      <c r="AK6">
        <f t="shared" ref="AK6:AK17" si="22">AG6-AH6</f>
        <v>0.5</v>
      </c>
      <c r="AL6">
        <f t="shared" ref="AL6:AL17" si="23">AK6+AJ6</f>
        <v>3.2</v>
      </c>
      <c r="AM6" s="1">
        <f t="shared" ref="AM6:AM17" si="24">AI6/AG6</f>
        <v>0.36</v>
      </c>
      <c r="AN6">
        <f t="shared" ref="AN6:AN25" si="25">AD6*AA6</f>
        <v>1.8</v>
      </c>
      <c r="AP6">
        <v>1</v>
      </c>
      <c r="AQ6">
        <f t="shared" ref="AQ6:AQ25" si="26">AP6+1.5</f>
        <v>2.5</v>
      </c>
      <c r="AR6">
        <v>5</v>
      </c>
      <c r="AS6">
        <v>1.5</v>
      </c>
      <c r="AT6">
        <v>1.5</v>
      </c>
      <c r="AU6" s="3">
        <v>1</v>
      </c>
      <c r="AV6">
        <f t="shared" ref="AV6:AV25" si="27">AU6*AR6</f>
        <v>5</v>
      </c>
      <c r="AW6">
        <f t="shared" si="1"/>
        <v>3.75</v>
      </c>
      <c r="AX6">
        <f t="shared" ref="AX6:AX25" si="28">AP6*AS6</f>
        <v>1.5</v>
      </c>
      <c r="AY6">
        <f t="shared" ref="AY6:AY25" si="29">(AQ6-AP6)*AS6</f>
        <v>2.25</v>
      </c>
      <c r="AZ6" s="3">
        <f t="shared" ref="AZ6:AZ25" si="30">AW6*(1-$B$2)/$B$2</f>
        <v>0.41666666666666652</v>
      </c>
      <c r="BA6">
        <f t="shared" ref="BA6:BA25" si="31">AZ6+AY6</f>
        <v>2.6666666666666665</v>
      </c>
      <c r="BB6" s="1">
        <f t="shared" ref="BB6:BB25" si="32">AX6/AV6</f>
        <v>0.3</v>
      </c>
      <c r="BC6">
        <f t="shared" ref="BC6:BC25" si="33">AS6*AP6</f>
        <v>1.5</v>
      </c>
      <c r="BE6">
        <v>1</v>
      </c>
      <c r="BF6">
        <f t="shared" ref="BF6:BF25" si="34">BE6</f>
        <v>1</v>
      </c>
      <c r="BG6">
        <v>5</v>
      </c>
      <c r="BH6">
        <v>1.5</v>
      </c>
      <c r="BI6" s="3">
        <v>1</v>
      </c>
      <c r="BJ6">
        <f t="shared" si="2"/>
        <v>5</v>
      </c>
      <c r="BK6">
        <f t="shared" si="3"/>
        <v>1.5</v>
      </c>
      <c r="BL6" s="3">
        <f t="shared" ref="BL6:BL25" si="35">BK6*(1-$B$2)/$B$2</f>
        <v>0.16666666666666663</v>
      </c>
      <c r="BM6">
        <f t="shared" si="4"/>
        <v>1.5</v>
      </c>
    </row>
    <row r="7" spans="1:67" x14ac:dyDescent="0.25">
      <c r="J7">
        <f t="shared" si="5"/>
        <v>2</v>
      </c>
      <c r="K7">
        <f t="shared" si="6"/>
        <v>3.5</v>
      </c>
      <c r="L7">
        <v>5</v>
      </c>
      <c r="M7">
        <v>0.5</v>
      </c>
      <c r="N7">
        <f t="shared" si="7"/>
        <v>0.5</v>
      </c>
      <c r="O7" s="3">
        <f t="shared" si="8"/>
        <v>0.38888888888888884</v>
      </c>
      <c r="P7">
        <f t="shared" si="9"/>
        <v>1.9444444444444442</v>
      </c>
      <c r="Q7">
        <f t="shared" si="10"/>
        <v>1.75</v>
      </c>
      <c r="R7">
        <f t="shared" si="11"/>
        <v>1</v>
      </c>
      <c r="S7">
        <f t="shared" si="12"/>
        <v>0.75</v>
      </c>
      <c r="T7">
        <f t="shared" si="13"/>
        <v>0.1944444444444442</v>
      </c>
      <c r="U7">
        <f t="shared" si="14"/>
        <v>0.9444444444444442</v>
      </c>
      <c r="V7" s="1">
        <f t="shared" si="15"/>
        <v>0.51428571428571435</v>
      </c>
      <c r="AA7">
        <v>2</v>
      </c>
      <c r="AB7">
        <f t="shared" si="16"/>
        <v>3.5</v>
      </c>
      <c r="AC7">
        <v>5</v>
      </c>
      <c r="AD7">
        <f t="shared" si="17"/>
        <v>1.2857142857142858</v>
      </c>
      <c r="AE7">
        <f t="shared" si="18"/>
        <v>1.2857142857142858</v>
      </c>
      <c r="AF7" s="3">
        <v>1</v>
      </c>
      <c r="AG7">
        <f t="shared" si="19"/>
        <v>5</v>
      </c>
      <c r="AH7">
        <f t="shared" si="0"/>
        <v>4.5</v>
      </c>
      <c r="AI7">
        <f t="shared" si="20"/>
        <v>2.5714285714285716</v>
      </c>
      <c r="AJ7">
        <f t="shared" si="21"/>
        <v>1.9285714285714284</v>
      </c>
      <c r="AK7">
        <f t="shared" si="22"/>
        <v>0.5</v>
      </c>
      <c r="AL7">
        <f t="shared" si="23"/>
        <v>2.4285714285714284</v>
      </c>
      <c r="AM7" s="1">
        <f t="shared" si="24"/>
        <v>0.51428571428571435</v>
      </c>
      <c r="AN7">
        <f t="shared" si="25"/>
        <v>2.5714285714285716</v>
      </c>
      <c r="AP7">
        <v>2</v>
      </c>
      <c r="AQ7">
        <f t="shared" si="26"/>
        <v>3.5</v>
      </c>
      <c r="AR7">
        <v>5</v>
      </c>
      <c r="AS7">
        <f t="shared" ref="AS7:AS25" si="36">AT7</f>
        <v>1.2857142857142858</v>
      </c>
      <c r="AT7">
        <f t="shared" ref="AT7:AT25" si="37">AU7*(AR7/AQ7)*$B$2</f>
        <v>1.2857142857142858</v>
      </c>
      <c r="AU7" s="3">
        <v>1</v>
      </c>
      <c r="AV7">
        <f t="shared" si="27"/>
        <v>5</v>
      </c>
      <c r="AW7">
        <f t="shared" si="1"/>
        <v>4.5</v>
      </c>
      <c r="AX7">
        <f t="shared" si="28"/>
        <v>2.5714285714285716</v>
      </c>
      <c r="AY7">
        <f t="shared" si="29"/>
        <v>1.9285714285714288</v>
      </c>
      <c r="AZ7" s="3">
        <f t="shared" si="30"/>
        <v>0.49999999999999989</v>
      </c>
      <c r="BA7">
        <f t="shared" si="31"/>
        <v>2.4285714285714288</v>
      </c>
      <c r="BB7" s="1">
        <f t="shared" si="32"/>
        <v>0.51428571428571435</v>
      </c>
      <c r="BC7">
        <f t="shared" si="33"/>
        <v>2.5714285714285716</v>
      </c>
      <c r="BE7">
        <v>2</v>
      </c>
      <c r="BF7">
        <f t="shared" si="34"/>
        <v>2</v>
      </c>
      <c r="BG7">
        <v>5</v>
      </c>
      <c r="BH7">
        <v>1.5</v>
      </c>
      <c r="BI7" s="3">
        <v>1</v>
      </c>
      <c r="BJ7">
        <f t="shared" si="2"/>
        <v>5</v>
      </c>
      <c r="BK7">
        <f t="shared" si="3"/>
        <v>3</v>
      </c>
      <c r="BL7" s="3">
        <f t="shared" si="35"/>
        <v>0.33333333333333326</v>
      </c>
      <c r="BM7">
        <f t="shared" si="4"/>
        <v>3</v>
      </c>
    </row>
    <row r="8" spans="1:67" x14ac:dyDescent="0.25">
      <c r="J8">
        <f t="shared" si="5"/>
        <v>3</v>
      </c>
      <c r="K8">
        <f t="shared" si="6"/>
        <v>4.5</v>
      </c>
      <c r="L8">
        <v>5</v>
      </c>
      <c r="M8">
        <v>0.5</v>
      </c>
      <c r="N8">
        <f t="shared" si="7"/>
        <v>0.5</v>
      </c>
      <c r="O8" s="3">
        <f t="shared" si="8"/>
        <v>0.5</v>
      </c>
      <c r="P8">
        <f t="shared" si="9"/>
        <v>2.5</v>
      </c>
      <c r="Q8">
        <f t="shared" si="10"/>
        <v>2.25</v>
      </c>
      <c r="R8">
        <f t="shared" si="11"/>
        <v>1.5</v>
      </c>
      <c r="S8">
        <f t="shared" si="12"/>
        <v>0.75</v>
      </c>
      <c r="T8">
        <f t="shared" si="13"/>
        <v>0.25</v>
      </c>
      <c r="U8">
        <f t="shared" si="14"/>
        <v>1</v>
      </c>
      <c r="V8" s="1">
        <f t="shared" si="15"/>
        <v>0.6</v>
      </c>
      <c r="AA8">
        <v>3</v>
      </c>
      <c r="AB8">
        <f t="shared" si="16"/>
        <v>4.5</v>
      </c>
      <c r="AC8">
        <v>5</v>
      </c>
      <c r="AD8">
        <f t="shared" si="17"/>
        <v>1</v>
      </c>
      <c r="AE8">
        <f t="shared" si="18"/>
        <v>1</v>
      </c>
      <c r="AF8" s="3">
        <v>1</v>
      </c>
      <c r="AG8">
        <f t="shared" si="19"/>
        <v>5</v>
      </c>
      <c r="AH8">
        <f t="shared" si="0"/>
        <v>4.5</v>
      </c>
      <c r="AI8">
        <f t="shared" si="20"/>
        <v>3</v>
      </c>
      <c r="AJ8">
        <f t="shared" si="21"/>
        <v>1.5</v>
      </c>
      <c r="AK8">
        <f t="shared" si="22"/>
        <v>0.5</v>
      </c>
      <c r="AL8">
        <f t="shared" si="23"/>
        <v>2</v>
      </c>
      <c r="AM8" s="1">
        <f t="shared" si="24"/>
        <v>0.6</v>
      </c>
      <c r="AN8">
        <f t="shared" si="25"/>
        <v>3</v>
      </c>
      <c r="AP8">
        <v>3.3</v>
      </c>
      <c r="AQ8">
        <f t="shared" si="26"/>
        <v>4.8</v>
      </c>
      <c r="AR8">
        <v>5</v>
      </c>
      <c r="AS8">
        <f t="shared" si="36"/>
        <v>0.93750000000000011</v>
      </c>
      <c r="AT8">
        <f t="shared" si="37"/>
        <v>0.93750000000000011</v>
      </c>
      <c r="AU8" s="3">
        <v>1</v>
      </c>
      <c r="AV8">
        <f t="shared" si="27"/>
        <v>5</v>
      </c>
      <c r="AW8">
        <f t="shared" si="1"/>
        <v>4.5</v>
      </c>
      <c r="AX8">
        <f t="shared" si="28"/>
        <v>3.09375</v>
      </c>
      <c r="AY8">
        <f t="shared" si="29"/>
        <v>1.4062500000000002</v>
      </c>
      <c r="AZ8" s="3">
        <f t="shared" si="30"/>
        <v>0.49999999999999989</v>
      </c>
      <c r="BA8">
        <f t="shared" si="31"/>
        <v>1.90625</v>
      </c>
      <c r="BB8" s="1">
        <f t="shared" si="32"/>
        <v>0.61875000000000002</v>
      </c>
      <c r="BC8">
        <f t="shared" si="33"/>
        <v>3.09375</v>
      </c>
      <c r="BE8">
        <v>3.3</v>
      </c>
      <c r="BF8">
        <f t="shared" si="34"/>
        <v>3.3</v>
      </c>
      <c r="BG8">
        <v>5</v>
      </c>
      <c r="BH8">
        <f t="shared" ref="BH8:BH25" si="38">BI8*(BG8/BF8)*$B$2</f>
        <v>1.3636363636363638</v>
      </c>
      <c r="BI8" s="3">
        <v>1</v>
      </c>
      <c r="BJ8">
        <f t="shared" si="2"/>
        <v>5</v>
      </c>
      <c r="BK8">
        <f t="shared" si="3"/>
        <v>4.5</v>
      </c>
      <c r="BL8" s="3">
        <f t="shared" si="35"/>
        <v>0.49999999999999989</v>
      </c>
      <c r="BM8">
        <f t="shared" si="4"/>
        <v>4.5</v>
      </c>
      <c r="BO8">
        <f>BH8-AS8</f>
        <v>0.42613636363636365</v>
      </c>
    </row>
    <row r="9" spans="1:67" x14ac:dyDescent="0.25">
      <c r="J9">
        <f t="shared" si="5"/>
        <v>4</v>
      </c>
      <c r="K9">
        <f t="shared" si="6"/>
        <v>5.5</v>
      </c>
      <c r="L9">
        <v>5</v>
      </c>
      <c r="M9">
        <v>0.5</v>
      </c>
      <c r="N9">
        <f t="shared" si="7"/>
        <v>0.5</v>
      </c>
      <c r="O9" s="3">
        <f t="shared" si="8"/>
        <v>0.61111111111111116</v>
      </c>
      <c r="P9">
        <f t="shared" si="9"/>
        <v>3.0555555555555558</v>
      </c>
      <c r="Q9">
        <f t="shared" si="10"/>
        <v>2.75</v>
      </c>
      <c r="R9">
        <f t="shared" si="11"/>
        <v>2</v>
      </c>
      <c r="S9">
        <f t="shared" si="12"/>
        <v>0.75</v>
      </c>
      <c r="T9">
        <f t="shared" si="13"/>
        <v>0.3055555555555558</v>
      </c>
      <c r="U9">
        <f t="shared" si="14"/>
        <v>1.0555555555555558</v>
      </c>
      <c r="V9" s="1">
        <f t="shared" si="15"/>
        <v>0.65454545454545454</v>
      </c>
      <c r="AA9">
        <v>4</v>
      </c>
      <c r="AB9">
        <f t="shared" si="16"/>
        <v>5.5</v>
      </c>
      <c r="AC9">
        <v>5</v>
      </c>
      <c r="AD9">
        <f t="shared" si="17"/>
        <v>0.81818181818181812</v>
      </c>
      <c r="AE9">
        <f t="shared" si="18"/>
        <v>0.81818181818181812</v>
      </c>
      <c r="AF9" s="3">
        <v>1</v>
      </c>
      <c r="AG9">
        <f t="shared" si="19"/>
        <v>5</v>
      </c>
      <c r="AH9">
        <f t="shared" si="0"/>
        <v>4.5</v>
      </c>
      <c r="AI9">
        <f t="shared" si="20"/>
        <v>3.2727272727272725</v>
      </c>
      <c r="AJ9">
        <f t="shared" si="21"/>
        <v>1.2272727272727275</v>
      </c>
      <c r="AK9">
        <f t="shared" si="22"/>
        <v>0.5</v>
      </c>
      <c r="AL9">
        <f t="shared" si="23"/>
        <v>1.7272727272727275</v>
      </c>
      <c r="AM9" s="1">
        <f t="shared" si="24"/>
        <v>0.65454545454545454</v>
      </c>
      <c r="AN9">
        <f t="shared" si="25"/>
        <v>3.2727272727272725</v>
      </c>
      <c r="AP9">
        <v>4</v>
      </c>
      <c r="AQ9">
        <f t="shared" si="26"/>
        <v>5.5</v>
      </c>
      <c r="AR9">
        <v>5</v>
      </c>
      <c r="AS9">
        <f t="shared" si="36"/>
        <v>0.81818181818181812</v>
      </c>
      <c r="AT9">
        <f t="shared" si="37"/>
        <v>0.81818181818181812</v>
      </c>
      <c r="AU9" s="3">
        <v>1</v>
      </c>
      <c r="AV9">
        <f t="shared" si="27"/>
        <v>5</v>
      </c>
      <c r="AW9">
        <f t="shared" si="1"/>
        <v>4.5</v>
      </c>
      <c r="AX9">
        <f t="shared" si="28"/>
        <v>3.2727272727272725</v>
      </c>
      <c r="AY9">
        <f t="shared" si="29"/>
        <v>1.2272727272727271</v>
      </c>
      <c r="AZ9" s="3">
        <f t="shared" si="30"/>
        <v>0.49999999999999989</v>
      </c>
      <c r="BA9">
        <f t="shared" si="31"/>
        <v>1.7272727272727271</v>
      </c>
      <c r="BB9" s="1">
        <f t="shared" si="32"/>
        <v>0.65454545454545454</v>
      </c>
      <c r="BC9">
        <f t="shared" si="33"/>
        <v>3.2727272727272725</v>
      </c>
      <c r="BE9">
        <v>4</v>
      </c>
      <c r="BF9">
        <f t="shared" si="34"/>
        <v>4</v>
      </c>
      <c r="BG9">
        <v>5</v>
      </c>
      <c r="BH9">
        <f t="shared" si="38"/>
        <v>1.125</v>
      </c>
      <c r="BI9" s="3">
        <v>1</v>
      </c>
      <c r="BJ9">
        <f t="shared" si="2"/>
        <v>5</v>
      </c>
      <c r="BK9">
        <f t="shared" si="3"/>
        <v>4.5</v>
      </c>
      <c r="BL9" s="3">
        <f t="shared" si="35"/>
        <v>0.49999999999999989</v>
      </c>
      <c r="BM9">
        <f t="shared" si="4"/>
        <v>4.5</v>
      </c>
    </row>
    <row r="10" spans="1:67" x14ac:dyDescent="0.25">
      <c r="J10">
        <f t="shared" si="5"/>
        <v>5</v>
      </c>
      <c r="K10">
        <f t="shared" si="6"/>
        <v>6.5</v>
      </c>
      <c r="L10">
        <v>5</v>
      </c>
      <c r="M10">
        <v>0.5</v>
      </c>
      <c r="N10">
        <f t="shared" si="7"/>
        <v>0.5</v>
      </c>
      <c r="O10" s="3">
        <f t="shared" si="8"/>
        <v>0.72222222222222221</v>
      </c>
      <c r="P10">
        <f t="shared" si="9"/>
        <v>3.6111111111111112</v>
      </c>
      <c r="Q10">
        <f t="shared" si="10"/>
        <v>3.25</v>
      </c>
      <c r="R10">
        <f t="shared" si="11"/>
        <v>2.5</v>
      </c>
      <c r="S10">
        <f t="shared" si="12"/>
        <v>0.75</v>
      </c>
      <c r="T10">
        <f t="shared" si="13"/>
        <v>0.36111111111111116</v>
      </c>
      <c r="U10">
        <f t="shared" si="14"/>
        <v>1.1111111111111112</v>
      </c>
      <c r="V10" s="1">
        <f t="shared" si="15"/>
        <v>0.69230769230769229</v>
      </c>
      <c r="AA10">
        <f t="shared" ref="AA10:AA25" si="39">AA9+1</f>
        <v>5</v>
      </c>
      <c r="AB10">
        <f t="shared" si="16"/>
        <v>6.5</v>
      </c>
      <c r="AC10">
        <v>5</v>
      </c>
      <c r="AD10">
        <f t="shared" si="17"/>
        <v>0.6923076923076924</v>
      </c>
      <c r="AE10">
        <f t="shared" si="18"/>
        <v>0.6923076923076924</v>
      </c>
      <c r="AF10" s="3">
        <v>1</v>
      </c>
      <c r="AG10">
        <f t="shared" si="19"/>
        <v>5</v>
      </c>
      <c r="AH10">
        <f t="shared" si="0"/>
        <v>4.5000000000000009</v>
      </c>
      <c r="AI10">
        <f t="shared" si="20"/>
        <v>3.4615384615384621</v>
      </c>
      <c r="AJ10">
        <f t="shared" si="21"/>
        <v>1.0384615384615388</v>
      </c>
      <c r="AK10">
        <f t="shared" si="22"/>
        <v>0.49999999999999911</v>
      </c>
      <c r="AL10">
        <f t="shared" si="23"/>
        <v>1.5384615384615379</v>
      </c>
      <c r="AM10" s="1">
        <f t="shared" si="24"/>
        <v>0.6923076923076924</v>
      </c>
      <c r="AN10">
        <f t="shared" si="25"/>
        <v>3.4615384615384621</v>
      </c>
      <c r="AP10">
        <f t="shared" ref="AP10:AP25" si="40">AP9+1</f>
        <v>5</v>
      </c>
      <c r="AQ10">
        <f t="shared" si="26"/>
        <v>6.5</v>
      </c>
      <c r="AR10">
        <v>5</v>
      </c>
      <c r="AS10">
        <f t="shared" si="36"/>
        <v>0.6923076923076924</v>
      </c>
      <c r="AT10">
        <f t="shared" si="37"/>
        <v>0.6923076923076924</v>
      </c>
      <c r="AU10" s="3">
        <v>1</v>
      </c>
      <c r="AV10">
        <f t="shared" si="27"/>
        <v>5</v>
      </c>
      <c r="AW10">
        <f t="shared" si="1"/>
        <v>4.5000000000000009</v>
      </c>
      <c r="AX10">
        <f t="shared" si="28"/>
        <v>3.4615384615384621</v>
      </c>
      <c r="AY10">
        <f t="shared" si="29"/>
        <v>1.0384615384615385</v>
      </c>
      <c r="AZ10" s="3">
        <f t="shared" si="30"/>
        <v>0.5</v>
      </c>
      <c r="BA10">
        <f t="shared" si="31"/>
        <v>1.5384615384615385</v>
      </c>
      <c r="BB10" s="1">
        <f t="shared" si="32"/>
        <v>0.6923076923076924</v>
      </c>
      <c r="BC10">
        <f t="shared" si="33"/>
        <v>3.4615384615384621</v>
      </c>
      <c r="BE10">
        <f t="shared" ref="BE10:BE25" si="41">BE9+1</f>
        <v>5</v>
      </c>
      <c r="BF10">
        <f t="shared" si="34"/>
        <v>5</v>
      </c>
      <c r="BG10">
        <v>5</v>
      </c>
      <c r="BH10">
        <f t="shared" si="38"/>
        <v>0.9</v>
      </c>
      <c r="BI10" s="3">
        <v>1</v>
      </c>
      <c r="BJ10">
        <f t="shared" si="2"/>
        <v>5</v>
      </c>
      <c r="BK10">
        <f t="shared" si="3"/>
        <v>4.5</v>
      </c>
      <c r="BL10" s="3">
        <f t="shared" si="35"/>
        <v>0.49999999999999989</v>
      </c>
      <c r="BM10">
        <f t="shared" si="4"/>
        <v>4.5</v>
      </c>
      <c r="BO10">
        <f>BH10-AS10</f>
        <v>0.20769230769230762</v>
      </c>
    </row>
    <row r="11" spans="1:67" x14ac:dyDescent="0.25">
      <c r="J11">
        <f t="shared" si="5"/>
        <v>6</v>
      </c>
      <c r="K11">
        <f t="shared" si="6"/>
        <v>7.5</v>
      </c>
      <c r="L11">
        <v>5</v>
      </c>
      <c r="M11">
        <v>0.5</v>
      </c>
      <c r="N11">
        <f t="shared" si="7"/>
        <v>0.5</v>
      </c>
      <c r="O11" s="3">
        <f t="shared" si="8"/>
        <v>0.83333333333333326</v>
      </c>
      <c r="P11">
        <f t="shared" si="9"/>
        <v>4.1666666666666661</v>
      </c>
      <c r="Q11">
        <f t="shared" si="10"/>
        <v>3.75</v>
      </c>
      <c r="R11">
        <f t="shared" si="11"/>
        <v>3</v>
      </c>
      <c r="S11">
        <f t="shared" si="12"/>
        <v>0.75</v>
      </c>
      <c r="T11">
        <f t="shared" si="13"/>
        <v>0.41666666666666607</v>
      </c>
      <c r="U11">
        <f t="shared" si="14"/>
        <v>1.1666666666666661</v>
      </c>
      <c r="V11" s="1">
        <f t="shared" si="15"/>
        <v>0.72000000000000008</v>
      </c>
      <c r="AA11">
        <f t="shared" si="39"/>
        <v>6</v>
      </c>
      <c r="AB11">
        <f t="shared" si="16"/>
        <v>7.5</v>
      </c>
      <c r="AC11">
        <v>5</v>
      </c>
      <c r="AD11">
        <f t="shared" si="17"/>
        <v>0.6</v>
      </c>
      <c r="AE11">
        <f t="shared" si="18"/>
        <v>0.6</v>
      </c>
      <c r="AF11" s="3">
        <v>1</v>
      </c>
      <c r="AG11">
        <f t="shared" si="19"/>
        <v>5</v>
      </c>
      <c r="AH11">
        <f t="shared" si="0"/>
        <v>4.5</v>
      </c>
      <c r="AI11">
        <f t="shared" si="20"/>
        <v>3.5999999999999996</v>
      </c>
      <c r="AJ11">
        <f t="shared" si="21"/>
        <v>0.90000000000000036</v>
      </c>
      <c r="AK11">
        <f t="shared" si="22"/>
        <v>0.5</v>
      </c>
      <c r="AL11">
        <f t="shared" si="23"/>
        <v>1.4000000000000004</v>
      </c>
      <c r="AM11" s="1">
        <f t="shared" si="24"/>
        <v>0.72</v>
      </c>
      <c r="AN11">
        <f t="shared" si="25"/>
        <v>3.5999999999999996</v>
      </c>
      <c r="AP11">
        <f t="shared" si="40"/>
        <v>6</v>
      </c>
      <c r="AQ11">
        <f t="shared" si="26"/>
        <v>7.5</v>
      </c>
      <c r="AR11">
        <v>5</v>
      </c>
      <c r="AS11">
        <f t="shared" si="36"/>
        <v>0.6</v>
      </c>
      <c r="AT11">
        <f t="shared" si="37"/>
        <v>0.6</v>
      </c>
      <c r="AU11" s="3">
        <v>1</v>
      </c>
      <c r="AV11">
        <f t="shared" si="27"/>
        <v>5</v>
      </c>
      <c r="AW11">
        <f t="shared" si="1"/>
        <v>4.5</v>
      </c>
      <c r="AX11">
        <f t="shared" si="28"/>
        <v>3.5999999999999996</v>
      </c>
      <c r="AY11">
        <f t="shared" si="29"/>
        <v>0.89999999999999991</v>
      </c>
      <c r="AZ11" s="3">
        <f t="shared" si="30"/>
        <v>0.49999999999999989</v>
      </c>
      <c r="BA11">
        <f t="shared" si="31"/>
        <v>1.4</v>
      </c>
      <c r="BB11" s="1">
        <f t="shared" si="32"/>
        <v>0.72</v>
      </c>
      <c r="BC11">
        <f t="shared" si="33"/>
        <v>3.5999999999999996</v>
      </c>
      <c r="BE11">
        <f t="shared" si="41"/>
        <v>6</v>
      </c>
      <c r="BF11">
        <f t="shared" si="34"/>
        <v>6</v>
      </c>
      <c r="BG11">
        <v>5</v>
      </c>
      <c r="BH11">
        <f t="shared" si="38"/>
        <v>0.75</v>
      </c>
      <c r="BI11" s="3">
        <v>1</v>
      </c>
      <c r="BJ11">
        <f t="shared" si="2"/>
        <v>5</v>
      </c>
      <c r="BK11">
        <f t="shared" si="3"/>
        <v>4.5</v>
      </c>
      <c r="BL11" s="3">
        <f t="shared" si="35"/>
        <v>0.49999999999999989</v>
      </c>
      <c r="BM11">
        <f t="shared" si="4"/>
        <v>4.5</v>
      </c>
    </row>
    <row r="12" spans="1:67" x14ac:dyDescent="0.25">
      <c r="A12" t="s">
        <v>3</v>
      </c>
      <c r="J12">
        <f t="shared" si="5"/>
        <v>7</v>
      </c>
      <c r="K12">
        <f t="shared" si="6"/>
        <v>8.5</v>
      </c>
      <c r="L12">
        <v>5</v>
      </c>
      <c r="M12">
        <v>0.5</v>
      </c>
      <c r="N12">
        <f t="shared" si="7"/>
        <v>0.5</v>
      </c>
      <c r="O12" s="3">
        <f t="shared" si="8"/>
        <v>0.94444444444444442</v>
      </c>
      <c r="P12">
        <f t="shared" si="9"/>
        <v>4.7222222222222223</v>
      </c>
      <c r="Q12">
        <f t="shared" si="10"/>
        <v>4.25</v>
      </c>
      <c r="R12">
        <f t="shared" si="11"/>
        <v>3.5</v>
      </c>
      <c r="S12">
        <f t="shared" si="12"/>
        <v>0.75</v>
      </c>
      <c r="T12">
        <f t="shared" si="13"/>
        <v>0.47222222222222232</v>
      </c>
      <c r="U12">
        <f t="shared" si="14"/>
        <v>1.2222222222222223</v>
      </c>
      <c r="V12" s="1">
        <f t="shared" si="15"/>
        <v>0.74117647058823533</v>
      </c>
      <c r="AA12">
        <f t="shared" si="39"/>
        <v>7</v>
      </c>
      <c r="AB12">
        <f t="shared" si="16"/>
        <v>8.5</v>
      </c>
      <c r="AC12">
        <v>5</v>
      </c>
      <c r="AD12">
        <f t="shared" si="17"/>
        <v>0.52941176470588236</v>
      </c>
      <c r="AE12">
        <f t="shared" si="18"/>
        <v>0.52941176470588236</v>
      </c>
      <c r="AF12" s="3">
        <v>1</v>
      </c>
      <c r="AG12">
        <f t="shared" si="19"/>
        <v>5</v>
      </c>
      <c r="AH12">
        <f t="shared" si="0"/>
        <v>4.5</v>
      </c>
      <c r="AI12">
        <f t="shared" si="20"/>
        <v>3.7058823529411766</v>
      </c>
      <c r="AJ12">
        <f t="shared" si="21"/>
        <v>0.79411764705882337</v>
      </c>
      <c r="AK12">
        <f t="shared" si="22"/>
        <v>0.5</v>
      </c>
      <c r="AL12">
        <f t="shared" si="23"/>
        <v>1.2941176470588234</v>
      </c>
      <c r="AM12" s="1">
        <f t="shared" si="24"/>
        <v>0.74117647058823533</v>
      </c>
      <c r="AN12">
        <f t="shared" si="25"/>
        <v>3.7058823529411766</v>
      </c>
      <c r="AP12">
        <f t="shared" si="40"/>
        <v>7</v>
      </c>
      <c r="AQ12">
        <f t="shared" si="26"/>
        <v>8.5</v>
      </c>
      <c r="AR12">
        <v>5</v>
      </c>
      <c r="AS12">
        <f t="shared" si="36"/>
        <v>0.52941176470588236</v>
      </c>
      <c r="AT12">
        <f t="shared" si="37"/>
        <v>0.52941176470588236</v>
      </c>
      <c r="AU12" s="3">
        <v>1</v>
      </c>
      <c r="AV12">
        <f t="shared" si="27"/>
        <v>5</v>
      </c>
      <c r="AW12">
        <f t="shared" si="1"/>
        <v>4.5</v>
      </c>
      <c r="AX12">
        <f t="shared" si="28"/>
        <v>3.7058823529411766</v>
      </c>
      <c r="AY12">
        <f t="shared" si="29"/>
        <v>0.79411764705882359</v>
      </c>
      <c r="AZ12" s="3">
        <f t="shared" si="30"/>
        <v>0.49999999999999989</v>
      </c>
      <c r="BA12">
        <f t="shared" si="31"/>
        <v>1.2941176470588234</v>
      </c>
      <c r="BB12" s="1">
        <f t="shared" si="32"/>
        <v>0.74117647058823533</v>
      </c>
      <c r="BC12">
        <f t="shared" si="33"/>
        <v>3.7058823529411766</v>
      </c>
      <c r="BE12">
        <f t="shared" si="41"/>
        <v>7</v>
      </c>
      <c r="BF12">
        <f t="shared" si="34"/>
        <v>7</v>
      </c>
      <c r="BG12">
        <v>5</v>
      </c>
      <c r="BH12">
        <f t="shared" si="38"/>
        <v>0.6428571428571429</v>
      </c>
      <c r="BI12" s="3">
        <v>1</v>
      </c>
      <c r="BJ12">
        <f t="shared" si="2"/>
        <v>5</v>
      </c>
      <c r="BK12">
        <f t="shared" si="3"/>
        <v>4.5</v>
      </c>
      <c r="BL12" s="3">
        <f t="shared" si="35"/>
        <v>0.49999999999999989</v>
      </c>
      <c r="BM12">
        <f t="shared" si="4"/>
        <v>4.5</v>
      </c>
    </row>
    <row r="13" spans="1:67" x14ac:dyDescent="0.25">
      <c r="A13" t="s">
        <v>2</v>
      </c>
      <c r="B13" t="s">
        <v>1</v>
      </c>
      <c r="J13">
        <f t="shared" si="5"/>
        <v>8</v>
      </c>
      <c r="K13">
        <f t="shared" si="6"/>
        <v>9.5</v>
      </c>
      <c r="L13">
        <v>5</v>
      </c>
      <c r="M13">
        <v>0.5</v>
      </c>
      <c r="N13">
        <f t="shared" si="7"/>
        <v>0.5</v>
      </c>
      <c r="O13" s="3">
        <f t="shared" si="8"/>
        <v>1.0555555555555556</v>
      </c>
      <c r="P13">
        <f t="shared" si="9"/>
        <v>5.2777777777777777</v>
      </c>
      <c r="Q13">
        <f t="shared" si="10"/>
        <v>4.75</v>
      </c>
      <c r="R13">
        <f t="shared" si="11"/>
        <v>4</v>
      </c>
      <c r="S13">
        <f t="shared" si="12"/>
        <v>0.75</v>
      </c>
      <c r="T13">
        <f t="shared" si="13"/>
        <v>0.52777777777777768</v>
      </c>
      <c r="U13">
        <f t="shared" si="14"/>
        <v>1.2777777777777777</v>
      </c>
      <c r="V13" s="1">
        <f t="shared" si="15"/>
        <v>0.75789473684210529</v>
      </c>
      <c r="AA13">
        <f t="shared" si="39"/>
        <v>8</v>
      </c>
      <c r="AB13">
        <f t="shared" si="16"/>
        <v>9.5</v>
      </c>
      <c r="AC13">
        <v>5</v>
      </c>
      <c r="AD13">
        <f t="shared" si="17"/>
        <v>0.47368421052631576</v>
      </c>
      <c r="AE13">
        <f t="shared" si="18"/>
        <v>0.47368421052631576</v>
      </c>
      <c r="AF13" s="3">
        <v>1</v>
      </c>
      <c r="AG13">
        <f t="shared" si="19"/>
        <v>5</v>
      </c>
      <c r="AH13">
        <f t="shared" si="0"/>
        <v>4.5</v>
      </c>
      <c r="AI13">
        <f t="shared" si="20"/>
        <v>3.7894736842105261</v>
      </c>
      <c r="AJ13">
        <f t="shared" si="21"/>
        <v>0.71052631578947389</v>
      </c>
      <c r="AK13">
        <f t="shared" si="22"/>
        <v>0.5</v>
      </c>
      <c r="AL13">
        <f t="shared" si="23"/>
        <v>1.2105263157894739</v>
      </c>
      <c r="AM13" s="1">
        <f t="shared" si="24"/>
        <v>0.75789473684210518</v>
      </c>
      <c r="AN13">
        <f t="shared" si="25"/>
        <v>3.7894736842105261</v>
      </c>
      <c r="AP13">
        <f t="shared" si="40"/>
        <v>8</v>
      </c>
      <c r="AQ13">
        <f t="shared" si="26"/>
        <v>9.5</v>
      </c>
      <c r="AR13">
        <v>5</v>
      </c>
      <c r="AS13">
        <f t="shared" si="36"/>
        <v>0.47368421052631576</v>
      </c>
      <c r="AT13">
        <f t="shared" si="37"/>
        <v>0.47368421052631576</v>
      </c>
      <c r="AU13" s="3">
        <v>1</v>
      </c>
      <c r="AV13">
        <f t="shared" si="27"/>
        <v>5</v>
      </c>
      <c r="AW13">
        <f t="shared" si="1"/>
        <v>4.5</v>
      </c>
      <c r="AX13">
        <f t="shared" si="28"/>
        <v>3.7894736842105261</v>
      </c>
      <c r="AY13">
        <f t="shared" si="29"/>
        <v>0.71052631578947367</v>
      </c>
      <c r="AZ13" s="3">
        <f t="shared" si="30"/>
        <v>0.49999999999999989</v>
      </c>
      <c r="BA13">
        <f t="shared" si="31"/>
        <v>1.2105263157894735</v>
      </c>
      <c r="BB13" s="1">
        <f t="shared" si="32"/>
        <v>0.75789473684210518</v>
      </c>
      <c r="BC13">
        <f t="shared" si="33"/>
        <v>3.7894736842105261</v>
      </c>
      <c r="BE13">
        <f t="shared" si="41"/>
        <v>8</v>
      </c>
      <c r="BF13">
        <f t="shared" si="34"/>
        <v>8</v>
      </c>
      <c r="BG13">
        <v>5</v>
      </c>
      <c r="BH13">
        <f t="shared" si="38"/>
        <v>0.5625</v>
      </c>
      <c r="BI13" s="3">
        <v>1</v>
      </c>
      <c r="BJ13">
        <f t="shared" si="2"/>
        <v>5</v>
      </c>
      <c r="BK13">
        <f t="shared" si="3"/>
        <v>4.5</v>
      </c>
      <c r="BL13" s="3">
        <f t="shared" si="35"/>
        <v>0.49999999999999989</v>
      </c>
      <c r="BM13">
        <f t="shared" si="4"/>
        <v>4.5</v>
      </c>
    </row>
    <row r="14" spans="1:67" x14ac:dyDescent="0.25">
      <c r="A14">
        <v>1.5</v>
      </c>
      <c r="B14" s="1">
        <f>A14/(A14+1.5)</f>
        <v>0.5</v>
      </c>
      <c r="J14">
        <f t="shared" si="5"/>
        <v>9</v>
      </c>
      <c r="K14">
        <f t="shared" si="6"/>
        <v>10.5</v>
      </c>
      <c r="L14">
        <v>5</v>
      </c>
      <c r="M14">
        <v>0.5</v>
      </c>
      <c r="N14">
        <f t="shared" si="7"/>
        <v>0.5</v>
      </c>
      <c r="O14" s="3">
        <f t="shared" si="8"/>
        <v>1.1666666666666667</v>
      </c>
      <c r="P14">
        <f t="shared" si="9"/>
        <v>5.8333333333333339</v>
      </c>
      <c r="Q14">
        <f t="shared" si="10"/>
        <v>5.25</v>
      </c>
      <c r="R14">
        <f t="shared" si="11"/>
        <v>4.5</v>
      </c>
      <c r="S14">
        <f t="shared" si="12"/>
        <v>0.75</v>
      </c>
      <c r="T14">
        <f t="shared" si="13"/>
        <v>0.58333333333333393</v>
      </c>
      <c r="U14">
        <f t="shared" si="14"/>
        <v>1.3333333333333339</v>
      </c>
      <c r="V14" s="1">
        <f t="shared" si="15"/>
        <v>0.77142857142857135</v>
      </c>
      <c r="AA14">
        <f t="shared" si="39"/>
        <v>9</v>
      </c>
      <c r="AB14">
        <f t="shared" si="16"/>
        <v>10.5</v>
      </c>
      <c r="AC14">
        <v>5</v>
      </c>
      <c r="AD14">
        <f t="shared" si="17"/>
        <v>0.42857142857142855</v>
      </c>
      <c r="AE14">
        <f t="shared" si="18"/>
        <v>0.42857142857142855</v>
      </c>
      <c r="AF14" s="3">
        <v>1</v>
      </c>
      <c r="AG14">
        <f t="shared" si="19"/>
        <v>5</v>
      </c>
      <c r="AH14">
        <f t="shared" si="0"/>
        <v>4.5</v>
      </c>
      <c r="AI14">
        <f t="shared" si="20"/>
        <v>3.8571428571428568</v>
      </c>
      <c r="AJ14">
        <f t="shared" si="21"/>
        <v>0.64285714285714324</v>
      </c>
      <c r="AK14">
        <f t="shared" si="22"/>
        <v>0.5</v>
      </c>
      <c r="AL14">
        <f t="shared" si="23"/>
        <v>1.1428571428571432</v>
      </c>
      <c r="AM14" s="1">
        <f t="shared" si="24"/>
        <v>0.77142857142857135</v>
      </c>
      <c r="AN14">
        <f t="shared" si="25"/>
        <v>3.8571428571428568</v>
      </c>
      <c r="AP14">
        <f t="shared" si="40"/>
        <v>9</v>
      </c>
      <c r="AQ14">
        <f t="shared" si="26"/>
        <v>10.5</v>
      </c>
      <c r="AR14">
        <v>5</v>
      </c>
      <c r="AS14">
        <f t="shared" si="36"/>
        <v>0.42857142857142855</v>
      </c>
      <c r="AT14">
        <f t="shared" si="37"/>
        <v>0.42857142857142855</v>
      </c>
      <c r="AU14" s="3">
        <v>1</v>
      </c>
      <c r="AV14">
        <f t="shared" si="27"/>
        <v>5</v>
      </c>
      <c r="AW14">
        <f t="shared" si="1"/>
        <v>4.5</v>
      </c>
      <c r="AX14">
        <f t="shared" si="28"/>
        <v>3.8571428571428568</v>
      </c>
      <c r="AY14">
        <f t="shared" si="29"/>
        <v>0.64285714285714279</v>
      </c>
      <c r="AZ14" s="3">
        <f t="shared" si="30"/>
        <v>0.49999999999999989</v>
      </c>
      <c r="BA14">
        <f t="shared" si="31"/>
        <v>1.1428571428571428</v>
      </c>
      <c r="BB14" s="1">
        <f t="shared" si="32"/>
        <v>0.77142857142857135</v>
      </c>
      <c r="BC14">
        <f t="shared" si="33"/>
        <v>3.8571428571428568</v>
      </c>
      <c r="BE14">
        <f t="shared" si="41"/>
        <v>9</v>
      </c>
      <c r="BF14">
        <f t="shared" si="34"/>
        <v>9</v>
      </c>
      <c r="BG14">
        <v>5</v>
      </c>
      <c r="BH14">
        <f t="shared" si="38"/>
        <v>0.5</v>
      </c>
      <c r="BI14" s="3">
        <v>1</v>
      </c>
      <c r="BJ14">
        <f t="shared" si="2"/>
        <v>5</v>
      </c>
      <c r="BK14">
        <f t="shared" si="3"/>
        <v>4.5</v>
      </c>
      <c r="BL14" s="3">
        <f t="shared" si="35"/>
        <v>0.49999999999999989</v>
      </c>
      <c r="BM14">
        <f t="shared" si="4"/>
        <v>4.5</v>
      </c>
    </row>
    <row r="15" spans="1:67" x14ac:dyDescent="0.25">
      <c r="A15">
        <v>2</v>
      </c>
      <c r="B15" s="1">
        <f t="shared" ref="B15:B33" si="42">A15/(A15+1.5)</f>
        <v>0.5714285714285714</v>
      </c>
      <c r="J15">
        <f t="shared" si="5"/>
        <v>10</v>
      </c>
      <c r="K15">
        <f t="shared" si="6"/>
        <v>11.5</v>
      </c>
      <c r="L15">
        <v>5</v>
      </c>
      <c r="M15">
        <v>0.5</v>
      </c>
      <c r="N15">
        <f t="shared" si="7"/>
        <v>0.5</v>
      </c>
      <c r="O15" s="3">
        <f t="shared" si="8"/>
        <v>1.2777777777777777</v>
      </c>
      <c r="P15">
        <f t="shared" si="9"/>
        <v>6.3888888888888884</v>
      </c>
      <c r="Q15">
        <f t="shared" si="10"/>
        <v>5.75</v>
      </c>
      <c r="R15">
        <f t="shared" si="11"/>
        <v>5</v>
      </c>
      <c r="S15">
        <f t="shared" si="12"/>
        <v>0.75</v>
      </c>
      <c r="T15">
        <f t="shared" si="13"/>
        <v>0.6388888888888884</v>
      </c>
      <c r="U15">
        <f t="shared" si="14"/>
        <v>1.3888888888888884</v>
      </c>
      <c r="V15" s="1">
        <f t="shared" si="15"/>
        <v>0.78260869565217395</v>
      </c>
      <c r="AA15">
        <f t="shared" si="39"/>
        <v>10</v>
      </c>
      <c r="AB15">
        <f t="shared" si="16"/>
        <v>11.5</v>
      </c>
      <c r="AC15">
        <v>5</v>
      </c>
      <c r="AD15">
        <f t="shared" si="17"/>
        <v>0.39130434782608697</v>
      </c>
      <c r="AE15">
        <f t="shared" si="18"/>
        <v>0.39130434782608697</v>
      </c>
      <c r="AF15" s="3">
        <v>1</v>
      </c>
      <c r="AG15">
        <f t="shared" si="19"/>
        <v>5</v>
      </c>
      <c r="AH15">
        <f t="shared" si="0"/>
        <v>4.5</v>
      </c>
      <c r="AI15">
        <f t="shared" si="20"/>
        <v>3.9130434782608696</v>
      </c>
      <c r="AJ15">
        <f t="shared" si="21"/>
        <v>0.58695652173913038</v>
      </c>
      <c r="AK15">
        <f t="shared" si="22"/>
        <v>0.5</v>
      </c>
      <c r="AL15">
        <f t="shared" si="23"/>
        <v>1.0869565217391304</v>
      </c>
      <c r="AM15" s="1">
        <f t="shared" si="24"/>
        <v>0.78260869565217395</v>
      </c>
      <c r="AN15">
        <f t="shared" si="25"/>
        <v>3.9130434782608696</v>
      </c>
      <c r="AP15">
        <f t="shared" si="40"/>
        <v>10</v>
      </c>
      <c r="AQ15">
        <f t="shared" si="26"/>
        <v>11.5</v>
      </c>
      <c r="AR15">
        <v>5</v>
      </c>
      <c r="AS15">
        <f t="shared" si="36"/>
        <v>0.39130434782608697</v>
      </c>
      <c r="AT15">
        <f t="shared" si="37"/>
        <v>0.39130434782608697</v>
      </c>
      <c r="AU15" s="3">
        <v>1</v>
      </c>
      <c r="AV15">
        <f t="shared" si="27"/>
        <v>5</v>
      </c>
      <c r="AW15">
        <f t="shared" si="1"/>
        <v>4.5</v>
      </c>
      <c r="AX15">
        <f t="shared" si="28"/>
        <v>3.9130434782608696</v>
      </c>
      <c r="AY15">
        <f t="shared" si="29"/>
        <v>0.58695652173913049</v>
      </c>
      <c r="AZ15" s="3">
        <f t="shared" si="30"/>
        <v>0.49999999999999989</v>
      </c>
      <c r="BA15">
        <f t="shared" si="31"/>
        <v>1.0869565217391304</v>
      </c>
      <c r="BB15" s="1">
        <f t="shared" si="32"/>
        <v>0.78260869565217395</v>
      </c>
      <c r="BC15">
        <f t="shared" si="33"/>
        <v>3.9130434782608696</v>
      </c>
      <c r="BE15">
        <f t="shared" si="41"/>
        <v>10</v>
      </c>
      <c r="BF15">
        <f t="shared" si="34"/>
        <v>10</v>
      </c>
      <c r="BG15">
        <v>5</v>
      </c>
      <c r="BH15">
        <f t="shared" si="38"/>
        <v>0.45</v>
      </c>
      <c r="BI15" s="3">
        <v>1</v>
      </c>
      <c r="BJ15">
        <f t="shared" si="2"/>
        <v>5</v>
      </c>
      <c r="BK15">
        <f t="shared" si="3"/>
        <v>4.5</v>
      </c>
      <c r="BL15" s="3">
        <f t="shared" si="35"/>
        <v>0.49999999999999989</v>
      </c>
      <c r="BM15">
        <f t="shared" si="4"/>
        <v>4.5</v>
      </c>
    </row>
    <row r="16" spans="1:67" x14ac:dyDescent="0.25">
      <c r="A16">
        <f>A15+1</f>
        <v>3</v>
      </c>
      <c r="B16" s="1">
        <f t="shared" si="42"/>
        <v>0.66666666666666663</v>
      </c>
      <c r="J16">
        <f t="shared" si="5"/>
        <v>11</v>
      </c>
      <c r="K16">
        <f t="shared" si="6"/>
        <v>12.5</v>
      </c>
      <c r="L16">
        <v>5</v>
      </c>
      <c r="M16">
        <v>0.5</v>
      </c>
      <c r="N16">
        <f t="shared" si="7"/>
        <v>0.5</v>
      </c>
      <c r="O16" s="3">
        <f t="shared" si="8"/>
        <v>1.3888888888888888</v>
      </c>
      <c r="P16">
        <f t="shared" si="9"/>
        <v>6.9444444444444446</v>
      </c>
      <c r="Q16">
        <f t="shared" si="10"/>
        <v>6.25</v>
      </c>
      <c r="R16">
        <f t="shared" si="11"/>
        <v>5.5</v>
      </c>
      <c r="S16">
        <f t="shared" si="12"/>
        <v>0.75</v>
      </c>
      <c r="T16">
        <f t="shared" si="13"/>
        <v>0.69444444444444464</v>
      </c>
      <c r="U16">
        <f t="shared" si="14"/>
        <v>1.4444444444444446</v>
      </c>
      <c r="V16" s="1">
        <f t="shared" si="15"/>
        <v>0.79199999999999993</v>
      </c>
      <c r="AA16">
        <f t="shared" si="39"/>
        <v>11</v>
      </c>
      <c r="AB16">
        <f t="shared" si="16"/>
        <v>12.5</v>
      </c>
      <c r="AC16">
        <v>5</v>
      </c>
      <c r="AD16">
        <f t="shared" si="17"/>
        <v>0.36000000000000004</v>
      </c>
      <c r="AE16">
        <f t="shared" si="18"/>
        <v>0.36000000000000004</v>
      </c>
      <c r="AF16" s="3">
        <v>1</v>
      </c>
      <c r="AG16">
        <f t="shared" si="19"/>
        <v>5</v>
      </c>
      <c r="AH16">
        <f t="shared" si="0"/>
        <v>4.5000000000000009</v>
      </c>
      <c r="AI16">
        <f t="shared" si="20"/>
        <v>3.9600000000000004</v>
      </c>
      <c r="AJ16">
        <f t="shared" si="21"/>
        <v>0.54000000000000048</v>
      </c>
      <c r="AK16">
        <f t="shared" si="22"/>
        <v>0.49999999999999911</v>
      </c>
      <c r="AL16">
        <f t="shared" si="23"/>
        <v>1.0399999999999996</v>
      </c>
      <c r="AM16" s="1">
        <f t="shared" si="24"/>
        <v>0.79200000000000004</v>
      </c>
      <c r="AN16">
        <f t="shared" si="25"/>
        <v>3.9600000000000004</v>
      </c>
      <c r="AP16">
        <f t="shared" si="40"/>
        <v>11</v>
      </c>
      <c r="AQ16">
        <f t="shared" si="26"/>
        <v>12.5</v>
      </c>
      <c r="AR16">
        <v>5</v>
      </c>
      <c r="AS16">
        <f t="shared" si="36"/>
        <v>0.36000000000000004</v>
      </c>
      <c r="AT16">
        <f t="shared" si="37"/>
        <v>0.36000000000000004</v>
      </c>
      <c r="AU16" s="3">
        <v>1</v>
      </c>
      <c r="AV16">
        <f t="shared" si="27"/>
        <v>5</v>
      </c>
      <c r="AW16">
        <f t="shared" si="1"/>
        <v>4.5000000000000009</v>
      </c>
      <c r="AX16">
        <f t="shared" si="28"/>
        <v>3.9600000000000004</v>
      </c>
      <c r="AY16">
        <f t="shared" si="29"/>
        <v>0.54</v>
      </c>
      <c r="AZ16" s="3">
        <f t="shared" si="30"/>
        <v>0.5</v>
      </c>
      <c r="BA16">
        <f t="shared" si="31"/>
        <v>1.04</v>
      </c>
      <c r="BB16" s="1">
        <f t="shared" si="32"/>
        <v>0.79200000000000004</v>
      </c>
      <c r="BC16">
        <f t="shared" si="33"/>
        <v>3.9600000000000004</v>
      </c>
      <c r="BE16">
        <f t="shared" si="41"/>
        <v>11</v>
      </c>
      <c r="BF16">
        <f t="shared" si="34"/>
        <v>11</v>
      </c>
      <c r="BG16">
        <v>5</v>
      </c>
      <c r="BH16">
        <f t="shared" si="38"/>
        <v>0.40909090909090906</v>
      </c>
      <c r="BI16" s="3">
        <v>1</v>
      </c>
      <c r="BJ16">
        <f t="shared" si="2"/>
        <v>5</v>
      </c>
      <c r="BK16">
        <f t="shared" si="3"/>
        <v>4.5</v>
      </c>
      <c r="BL16" s="3">
        <f t="shared" si="35"/>
        <v>0.49999999999999989</v>
      </c>
      <c r="BM16">
        <f t="shared" si="4"/>
        <v>4.5</v>
      </c>
    </row>
    <row r="17" spans="1:65" x14ac:dyDescent="0.25">
      <c r="A17">
        <f t="shared" ref="A17:A33" si="43">A16+1</f>
        <v>4</v>
      </c>
      <c r="B17" s="1">
        <f t="shared" si="42"/>
        <v>0.72727272727272729</v>
      </c>
      <c r="J17">
        <f t="shared" si="5"/>
        <v>12</v>
      </c>
      <c r="K17">
        <f t="shared" si="6"/>
        <v>13.5</v>
      </c>
      <c r="L17">
        <v>5</v>
      </c>
      <c r="M17">
        <v>0.5</v>
      </c>
      <c r="N17">
        <f t="shared" si="7"/>
        <v>0.5</v>
      </c>
      <c r="O17" s="3">
        <f t="shared" si="8"/>
        <v>1.5</v>
      </c>
      <c r="P17">
        <f t="shared" si="9"/>
        <v>7.5</v>
      </c>
      <c r="Q17">
        <f t="shared" si="10"/>
        <v>6.75</v>
      </c>
      <c r="R17">
        <f t="shared" si="11"/>
        <v>6</v>
      </c>
      <c r="S17">
        <f t="shared" si="12"/>
        <v>0.75</v>
      </c>
      <c r="T17">
        <f t="shared" si="13"/>
        <v>0.75</v>
      </c>
      <c r="U17">
        <f t="shared" si="14"/>
        <v>1.5</v>
      </c>
      <c r="V17" s="1">
        <f t="shared" si="15"/>
        <v>0.8</v>
      </c>
      <c r="AA17">
        <f t="shared" si="39"/>
        <v>12</v>
      </c>
      <c r="AB17">
        <f t="shared" si="16"/>
        <v>13.5</v>
      </c>
      <c r="AC17">
        <v>5</v>
      </c>
      <c r="AD17">
        <f t="shared" si="17"/>
        <v>0.33333333333333331</v>
      </c>
      <c r="AE17">
        <f t="shared" si="18"/>
        <v>0.33333333333333331</v>
      </c>
      <c r="AF17" s="3">
        <v>1</v>
      </c>
      <c r="AG17">
        <f t="shared" si="19"/>
        <v>5</v>
      </c>
      <c r="AH17">
        <f t="shared" si="0"/>
        <v>4.5</v>
      </c>
      <c r="AI17">
        <f t="shared" si="20"/>
        <v>4</v>
      </c>
      <c r="AJ17">
        <f t="shared" si="21"/>
        <v>0.5</v>
      </c>
      <c r="AK17">
        <f t="shared" si="22"/>
        <v>0.5</v>
      </c>
      <c r="AL17">
        <f t="shared" si="23"/>
        <v>1</v>
      </c>
      <c r="AM17" s="1">
        <f t="shared" si="24"/>
        <v>0.8</v>
      </c>
      <c r="AN17">
        <f t="shared" si="25"/>
        <v>4</v>
      </c>
      <c r="AP17">
        <f t="shared" si="40"/>
        <v>12</v>
      </c>
      <c r="AQ17">
        <f t="shared" si="26"/>
        <v>13.5</v>
      </c>
      <c r="AR17">
        <v>5</v>
      </c>
      <c r="AS17">
        <f t="shared" si="36"/>
        <v>0.33333333333333331</v>
      </c>
      <c r="AT17">
        <f t="shared" si="37"/>
        <v>0.33333333333333331</v>
      </c>
      <c r="AU17" s="3">
        <v>1</v>
      </c>
      <c r="AV17">
        <f t="shared" si="27"/>
        <v>5</v>
      </c>
      <c r="AW17">
        <f t="shared" si="1"/>
        <v>4.5</v>
      </c>
      <c r="AX17">
        <f t="shared" si="28"/>
        <v>4</v>
      </c>
      <c r="AY17">
        <f t="shared" si="29"/>
        <v>0.5</v>
      </c>
      <c r="AZ17" s="3">
        <f t="shared" si="30"/>
        <v>0.49999999999999989</v>
      </c>
      <c r="BA17">
        <f t="shared" si="31"/>
        <v>0.99999999999999989</v>
      </c>
      <c r="BB17" s="1">
        <f t="shared" si="32"/>
        <v>0.8</v>
      </c>
      <c r="BC17">
        <f t="shared" si="33"/>
        <v>4</v>
      </c>
      <c r="BE17">
        <f t="shared" si="41"/>
        <v>12</v>
      </c>
      <c r="BF17">
        <f t="shared" si="34"/>
        <v>12</v>
      </c>
      <c r="BG17">
        <v>5</v>
      </c>
      <c r="BH17">
        <f t="shared" si="38"/>
        <v>0.375</v>
      </c>
      <c r="BI17" s="3">
        <v>1</v>
      </c>
      <c r="BJ17">
        <f t="shared" si="2"/>
        <v>5</v>
      </c>
      <c r="BK17">
        <f t="shared" si="3"/>
        <v>4.5</v>
      </c>
      <c r="BL17" s="3">
        <f t="shared" si="35"/>
        <v>0.49999999999999989</v>
      </c>
      <c r="BM17">
        <f t="shared" si="4"/>
        <v>4.5</v>
      </c>
    </row>
    <row r="18" spans="1:65" x14ac:dyDescent="0.25">
      <c r="A18">
        <f t="shared" si="43"/>
        <v>5</v>
      </c>
      <c r="B18" s="1">
        <f t="shared" si="42"/>
        <v>0.76923076923076927</v>
      </c>
      <c r="AA18">
        <f t="shared" si="39"/>
        <v>13</v>
      </c>
      <c r="AB18">
        <f t="shared" si="16"/>
        <v>14.5</v>
      </c>
      <c r="AC18">
        <v>5</v>
      </c>
      <c r="AD18">
        <f t="shared" si="17"/>
        <v>0.31034482758620691</v>
      </c>
      <c r="AE18">
        <f t="shared" ref="AE18:AE25" si="44">AF18*(AC18/AB18)*$B$2</f>
        <v>0.31034482758620691</v>
      </c>
      <c r="AF18" s="3">
        <v>1</v>
      </c>
      <c r="AG18">
        <f t="shared" ref="AG18:AG25" si="45">AF18*AC18</f>
        <v>5</v>
      </c>
      <c r="AH18">
        <f t="shared" ref="AH18:AH25" si="46">AE18*AB18</f>
        <v>4.5</v>
      </c>
      <c r="AI18">
        <f t="shared" ref="AI18:AI25" si="47">AA18*AD18</f>
        <v>4.0344827586206895</v>
      </c>
      <c r="AJ18">
        <f t="shared" ref="AJ18:AJ25" si="48">AH18-AI18</f>
        <v>0.4655172413793105</v>
      </c>
      <c r="AK18">
        <f t="shared" ref="AK18:AK25" si="49">AG18-AH18</f>
        <v>0.5</v>
      </c>
      <c r="AL18">
        <f t="shared" ref="AL18:AL25" si="50">AK18+AJ18</f>
        <v>0.9655172413793105</v>
      </c>
      <c r="AM18" s="1">
        <f t="shared" ref="AM18:AM25" si="51">AI18/AG18</f>
        <v>0.80689655172413788</v>
      </c>
      <c r="AN18">
        <f t="shared" si="25"/>
        <v>4.0344827586206895</v>
      </c>
      <c r="AP18">
        <f t="shared" si="40"/>
        <v>13</v>
      </c>
      <c r="AQ18">
        <f t="shared" si="26"/>
        <v>14.5</v>
      </c>
      <c r="AR18">
        <v>5</v>
      </c>
      <c r="AS18">
        <f t="shared" si="36"/>
        <v>0.31034482758620691</v>
      </c>
      <c r="AT18">
        <f t="shared" si="37"/>
        <v>0.31034482758620691</v>
      </c>
      <c r="AU18" s="3">
        <v>1</v>
      </c>
      <c r="AV18">
        <f t="shared" si="27"/>
        <v>5</v>
      </c>
      <c r="AW18">
        <f t="shared" si="1"/>
        <v>4.5</v>
      </c>
      <c r="AX18">
        <f t="shared" si="28"/>
        <v>4.0344827586206895</v>
      </c>
      <c r="AY18">
        <f t="shared" si="29"/>
        <v>0.46551724137931039</v>
      </c>
      <c r="AZ18" s="3">
        <f t="shared" si="30"/>
        <v>0.49999999999999989</v>
      </c>
      <c r="BA18">
        <f t="shared" si="31"/>
        <v>0.96551724137931028</v>
      </c>
      <c r="BB18" s="1">
        <f t="shared" si="32"/>
        <v>0.80689655172413788</v>
      </c>
      <c r="BC18">
        <f t="shared" si="33"/>
        <v>4.0344827586206895</v>
      </c>
      <c r="BE18">
        <f t="shared" si="41"/>
        <v>13</v>
      </c>
      <c r="BF18">
        <f t="shared" si="34"/>
        <v>13</v>
      </c>
      <c r="BG18">
        <v>5</v>
      </c>
      <c r="BH18">
        <f t="shared" si="38"/>
        <v>0.3461538461538462</v>
      </c>
      <c r="BI18" s="3">
        <v>1</v>
      </c>
      <c r="BJ18">
        <f t="shared" si="2"/>
        <v>5</v>
      </c>
      <c r="BK18">
        <f t="shared" si="3"/>
        <v>4.5000000000000009</v>
      </c>
      <c r="BL18" s="3">
        <f t="shared" si="35"/>
        <v>0.5</v>
      </c>
      <c r="BM18">
        <f t="shared" si="4"/>
        <v>4.5000000000000009</v>
      </c>
    </row>
    <row r="19" spans="1:65" x14ac:dyDescent="0.25">
      <c r="A19">
        <f t="shared" si="43"/>
        <v>6</v>
      </c>
      <c r="B19" s="1">
        <f t="shared" si="42"/>
        <v>0.8</v>
      </c>
      <c r="AA19">
        <f t="shared" si="39"/>
        <v>14</v>
      </c>
      <c r="AB19">
        <f t="shared" si="16"/>
        <v>15.5</v>
      </c>
      <c r="AC19">
        <v>5</v>
      </c>
      <c r="AD19">
        <f t="shared" si="17"/>
        <v>0.29032258064516131</v>
      </c>
      <c r="AE19">
        <f t="shared" si="44"/>
        <v>0.29032258064516131</v>
      </c>
      <c r="AF19" s="3">
        <v>1</v>
      </c>
      <c r="AG19">
        <f t="shared" si="45"/>
        <v>5</v>
      </c>
      <c r="AH19">
        <f t="shared" si="46"/>
        <v>4.5</v>
      </c>
      <c r="AI19">
        <f t="shared" si="47"/>
        <v>4.064516129032258</v>
      </c>
      <c r="AJ19">
        <f t="shared" si="48"/>
        <v>0.43548387096774199</v>
      </c>
      <c r="AK19">
        <f t="shared" si="49"/>
        <v>0.5</v>
      </c>
      <c r="AL19">
        <f t="shared" si="50"/>
        <v>0.93548387096774199</v>
      </c>
      <c r="AM19" s="1">
        <f t="shared" si="51"/>
        <v>0.81290322580645158</v>
      </c>
      <c r="AN19">
        <f t="shared" si="25"/>
        <v>4.064516129032258</v>
      </c>
      <c r="AP19">
        <f t="shared" si="40"/>
        <v>14</v>
      </c>
      <c r="AQ19">
        <f t="shared" si="26"/>
        <v>15.5</v>
      </c>
      <c r="AR19">
        <v>5</v>
      </c>
      <c r="AS19">
        <f t="shared" si="36"/>
        <v>0.29032258064516131</v>
      </c>
      <c r="AT19">
        <f t="shared" si="37"/>
        <v>0.29032258064516131</v>
      </c>
      <c r="AU19" s="3">
        <v>1</v>
      </c>
      <c r="AV19">
        <f t="shared" si="27"/>
        <v>5</v>
      </c>
      <c r="AW19">
        <f t="shared" si="1"/>
        <v>4.5</v>
      </c>
      <c r="AX19">
        <f t="shared" si="28"/>
        <v>4.064516129032258</v>
      </c>
      <c r="AY19">
        <f t="shared" si="29"/>
        <v>0.43548387096774199</v>
      </c>
      <c r="AZ19" s="3">
        <f t="shared" si="30"/>
        <v>0.49999999999999989</v>
      </c>
      <c r="BA19">
        <f t="shared" si="31"/>
        <v>0.93548387096774188</v>
      </c>
      <c r="BB19" s="1">
        <f t="shared" si="32"/>
        <v>0.81290322580645158</v>
      </c>
      <c r="BC19">
        <f t="shared" si="33"/>
        <v>4.064516129032258</v>
      </c>
      <c r="BE19">
        <f t="shared" si="41"/>
        <v>14</v>
      </c>
      <c r="BF19">
        <f t="shared" si="34"/>
        <v>14</v>
      </c>
      <c r="BG19">
        <v>5</v>
      </c>
      <c r="BH19">
        <f t="shared" si="38"/>
        <v>0.32142857142857145</v>
      </c>
      <c r="BI19" s="3">
        <v>1</v>
      </c>
      <c r="BJ19">
        <f t="shared" si="2"/>
        <v>5</v>
      </c>
      <c r="BK19">
        <f t="shared" si="3"/>
        <v>4.5</v>
      </c>
      <c r="BL19" s="3">
        <f t="shared" si="35"/>
        <v>0.49999999999999989</v>
      </c>
      <c r="BM19">
        <f t="shared" si="4"/>
        <v>4.5</v>
      </c>
    </row>
    <row r="20" spans="1:65" x14ac:dyDescent="0.25">
      <c r="A20">
        <f t="shared" si="43"/>
        <v>7</v>
      </c>
      <c r="B20" s="1">
        <f t="shared" si="42"/>
        <v>0.82352941176470584</v>
      </c>
      <c r="AA20">
        <f t="shared" si="39"/>
        <v>15</v>
      </c>
      <c r="AB20">
        <f t="shared" si="16"/>
        <v>16.5</v>
      </c>
      <c r="AC20">
        <v>5</v>
      </c>
      <c r="AD20">
        <f t="shared" si="17"/>
        <v>0.27272727272727276</v>
      </c>
      <c r="AE20">
        <f t="shared" si="44"/>
        <v>0.27272727272727276</v>
      </c>
      <c r="AF20" s="3">
        <v>1</v>
      </c>
      <c r="AG20">
        <f t="shared" si="45"/>
        <v>5</v>
      </c>
      <c r="AH20">
        <f t="shared" si="46"/>
        <v>4.5000000000000009</v>
      </c>
      <c r="AI20">
        <f t="shared" si="47"/>
        <v>4.0909090909090917</v>
      </c>
      <c r="AJ20">
        <f t="shared" si="48"/>
        <v>0.40909090909090917</v>
      </c>
      <c r="AK20">
        <f t="shared" si="49"/>
        <v>0.49999999999999911</v>
      </c>
      <c r="AL20">
        <f t="shared" si="50"/>
        <v>0.90909090909090828</v>
      </c>
      <c r="AM20" s="1">
        <f t="shared" si="51"/>
        <v>0.81818181818181834</v>
      </c>
      <c r="AN20">
        <f t="shared" si="25"/>
        <v>4.0909090909090917</v>
      </c>
      <c r="AP20">
        <f t="shared" si="40"/>
        <v>15</v>
      </c>
      <c r="AQ20">
        <f t="shared" si="26"/>
        <v>16.5</v>
      </c>
      <c r="AR20">
        <v>5</v>
      </c>
      <c r="AS20">
        <f t="shared" si="36"/>
        <v>0.27272727272727276</v>
      </c>
      <c r="AT20">
        <f t="shared" si="37"/>
        <v>0.27272727272727276</v>
      </c>
      <c r="AU20" s="3">
        <v>1</v>
      </c>
      <c r="AV20">
        <f t="shared" si="27"/>
        <v>5</v>
      </c>
      <c r="AW20">
        <f t="shared" si="1"/>
        <v>4.5000000000000009</v>
      </c>
      <c r="AX20">
        <f t="shared" si="28"/>
        <v>4.0909090909090917</v>
      </c>
      <c r="AY20">
        <f t="shared" si="29"/>
        <v>0.40909090909090917</v>
      </c>
      <c r="AZ20" s="3">
        <f t="shared" si="30"/>
        <v>0.5</v>
      </c>
      <c r="BA20">
        <f t="shared" si="31"/>
        <v>0.90909090909090917</v>
      </c>
      <c r="BB20" s="1">
        <f t="shared" si="32"/>
        <v>0.81818181818181834</v>
      </c>
      <c r="BC20">
        <f t="shared" si="33"/>
        <v>4.0909090909090917</v>
      </c>
      <c r="BE20">
        <f t="shared" si="41"/>
        <v>15</v>
      </c>
      <c r="BF20">
        <f t="shared" si="34"/>
        <v>15</v>
      </c>
      <c r="BG20">
        <v>5</v>
      </c>
      <c r="BH20">
        <f t="shared" si="38"/>
        <v>0.3</v>
      </c>
      <c r="BI20" s="3">
        <v>1</v>
      </c>
      <c r="BJ20">
        <f t="shared" si="2"/>
        <v>5</v>
      </c>
      <c r="BK20">
        <f t="shared" si="3"/>
        <v>4.5</v>
      </c>
      <c r="BL20" s="3">
        <f t="shared" si="35"/>
        <v>0.49999999999999989</v>
      </c>
      <c r="BM20">
        <f t="shared" si="4"/>
        <v>4.5</v>
      </c>
    </row>
    <row r="21" spans="1:65" x14ac:dyDescent="0.25">
      <c r="A21">
        <f t="shared" si="43"/>
        <v>8</v>
      </c>
      <c r="B21" s="1">
        <f t="shared" si="42"/>
        <v>0.84210526315789469</v>
      </c>
      <c r="AA21">
        <f t="shared" si="39"/>
        <v>16</v>
      </c>
      <c r="AB21">
        <f t="shared" si="16"/>
        <v>17.5</v>
      </c>
      <c r="AC21">
        <v>5</v>
      </c>
      <c r="AD21">
        <f t="shared" si="17"/>
        <v>0.25714285714285712</v>
      </c>
      <c r="AE21">
        <f t="shared" si="44"/>
        <v>0.25714285714285712</v>
      </c>
      <c r="AF21" s="3">
        <v>1</v>
      </c>
      <c r="AG21">
        <f t="shared" si="45"/>
        <v>5</v>
      </c>
      <c r="AH21">
        <f t="shared" si="46"/>
        <v>4.5</v>
      </c>
      <c r="AI21">
        <f t="shared" si="47"/>
        <v>4.1142857142857139</v>
      </c>
      <c r="AJ21">
        <f t="shared" si="48"/>
        <v>0.38571428571428612</v>
      </c>
      <c r="AK21">
        <f t="shared" si="49"/>
        <v>0.5</v>
      </c>
      <c r="AL21">
        <f t="shared" si="50"/>
        <v>0.88571428571428612</v>
      </c>
      <c r="AM21" s="1">
        <f t="shared" si="51"/>
        <v>0.82285714285714273</v>
      </c>
      <c r="AN21">
        <f t="shared" si="25"/>
        <v>4.1142857142857139</v>
      </c>
      <c r="AP21">
        <f t="shared" si="40"/>
        <v>16</v>
      </c>
      <c r="AQ21">
        <f t="shared" si="26"/>
        <v>17.5</v>
      </c>
      <c r="AR21">
        <v>5</v>
      </c>
      <c r="AS21">
        <f t="shared" si="36"/>
        <v>0.25714285714285712</v>
      </c>
      <c r="AT21">
        <f t="shared" si="37"/>
        <v>0.25714285714285712</v>
      </c>
      <c r="AU21" s="3">
        <v>1</v>
      </c>
      <c r="AV21">
        <f t="shared" si="27"/>
        <v>5</v>
      </c>
      <c r="AW21">
        <f t="shared" si="1"/>
        <v>4.5</v>
      </c>
      <c r="AX21">
        <f t="shared" si="28"/>
        <v>4.1142857142857139</v>
      </c>
      <c r="AY21">
        <f t="shared" si="29"/>
        <v>0.38571428571428568</v>
      </c>
      <c r="AZ21" s="3">
        <f t="shared" si="30"/>
        <v>0.49999999999999989</v>
      </c>
      <c r="BA21">
        <f t="shared" si="31"/>
        <v>0.88571428571428557</v>
      </c>
      <c r="BB21" s="1">
        <f t="shared" si="32"/>
        <v>0.82285714285714273</v>
      </c>
      <c r="BC21">
        <f t="shared" si="33"/>
        <v>4.1142857142857139</v>
      </c>
      <c r="BE21">
        <f t="shared" si="41"/>
        <v>16</v>
      </c>
      <c r="BF21">
        <f t="shared" si="34"/>
        <v>16</v>
      </c>
      <c r="BG21">
        <v>5</v>
      </c>
      <c r="BH21">
        <f t="shared" si="38"/>
        <v>0.28125</v>
      </c>
      <c r="BI21" s="3">
        <v>1</v>
      </c>
      <c r="BJ21">
        <f t="shared" si="2"/>
        <v>5</v>
      </c>
      <c r="BK21">
        <f t="shared" si="3"/>
        <v>4.5</v>
      </c>
      <c r="BL21" s="3">
        <f t="shared" si="35"/>
        <v>0.49999999999999989</v>
      </c>
      <c r="BM21">
        <f t="shared" si="4"/>
        <v>4.5</v>
      </c>
    </row>
    <row r="22" spans="1:65" x14ac:dyDescent="0.25">
      <c r="A22">
        <f t="shared" si="43"/>
        <v>9</v>
      </c>
      <c r="B22" s="1">
        <f t="shared" si="42"/>
        <v>0.8571428571428571</v>
      </c>
      <c r="AA22">
        <f t="shared" si="39"/>
        <v>17</v>
      </c>
      <c r="AB22">
        <f t="shared" si="16"/>
        <v>18.5</v>
      </c>
      <c r="AC22">
        <v>5</v>
      </c>
      <c r="AD22">
        <f t="shared" si="17"/>
        <v>0.24324324324324326</v>
      </c>
      <c r="AE22">
        <f t="shared" si="44"/>
        <v>0.24324324324324326</v>
      </c>
      <c r="AF22" s="3">
        <v>1</v>
      </c>
      <c r="AG22">
        <f t="shared" si="45"/>
        <v>5</v>
      </c>
      <c r="AH22">
        <f t="shared" si="46"/>
        <v>4.5</v>
      </c>
      <c r="AI22">
        <f t="shared" si="47"/>
        <v>4.1351351351351351</v>
      </c>
      <c r="AJ22">
        <f t="shared" si="48"/>
        <v>0.36486486486486491</v>
      </c>
      <c r="AK22">
        <f t="shared" si="49"/>
        <v>0.5</v>
      </c>
      <c r="AL22">
        <f t="shared" si="50"/>
        <v>0.86486486486486491</v>
      </c>
      <c r="AM22" s="1">
        <f t="shared" si="51"/>
        <v>0.82702702702702702</v>
      </c>
      <c r="AN22">
        <f t="shared" si="25"/>
        <v>4.1351351351351351</v>
      </c>
      <c r="AP22">
        <f t="shared" si="40"/>
        <v>17</v>
      </c>
      <c r="AQ22">
        <f t="shared" si="26"/>
        <v>18.5</v>
      </c>
      <c r="AR22">
        <v>5</v>
      </c>
      <c r="AS22">
        <f t="shared" si="36"/>
        <v>0.24324324324324326</v>
      </c>
      <c r="AT22">
        <f t="shared" si="37"/>
        <v>0.24324324324324326</v>
      </c>
      <c r="AU22" s="3">
        <v>1</v>
      </c>
      <c r="AV22">
        <f t="shared" si="27"/>
        <v>5</v>
      </c>
      <c r="AW22">
        <f t="shared" si="1"/>
        <v>4.5</v>
      </c>
      <c r="AX22">
        <f t="shared" si="28"/>
        <v>4.1351351351351351</v>
      </c>
      <c r="AY22">
        <f t="shared" si="29"/>
        <v>0.36486486486486491</v>
      </c>
      <c r="AZ22" s="3">
        <f t="shared" si="30"/>
        <v>0.49999999999999989</v>
      </c>
      <c r="BA22">
        <f t="shared" si="31"/>
        <v>0.8648648648648648</v>
      </c>
      <c r="BB22" s="1">
        <f t="shared" si="32"/>
        <v>0.82702702702702702</v>
      </c>
      <c r="BC22">
        <f t="shared" si="33"/>
        <v>4.1351351351351351</v>
      </c>
      <c r="BE22">
        <f t="shared" si="41"/>
        <v>17</v>
      </c>
      <c r="BF22">
        <f t="shared" si="34"/>
        <v>17</v>
      </c>
      <c r="BG22">
        <v>5</v>
      </c>
      <c r="BH22">
        <f t="shared" si="38"/>
        <v>0.26470588235294118</v>
      </c>
      <c r="BI22" s="3">
        <v>1</v>
      </c>
      <c r="BJ22">
        <f t="shared" si="2"/>
        <v>5</v>
      </c>
      <c r="BK22">
        <f t="shared" si="3"/>
        <v>4.5</v>
      </c>
      <c r="BL22" s="3">
        <f t="shared" si="35"/>
        <v>0.49999999999999989</v>
      </c>
      <c r="BM22">
        <f t="shared" si="4"/>
        <v>4.5</v>
      </c>
    </row>
    <row r="23" spans="1:65" x14ac:dyDescent="0.25">
      <c r="A23">
        <f t="shared" si="43"/>
        <v>10</v>
      </c>
      <c r="B23" s="1">
        <f t="shared" si="42"/>
        <v>0.86956521739130432</v>
      </c>
      <c r="AA23">
        <f t="shared" si="39"/>
        <v>18</v>
      </c>
      <c r="AB23">
        <f t="shared" si="16"/>
        <v>19.5</v>
      </c>
      <c r="AC23">
        <v>5</v>
      </c>
      <c r="AD23">
        <f t="shared" si="17"/>
        <v>0.23076923076923075</v>
      </c>
      <c r="AE23">
        <f t="shared" si="44"/>
        <v>0.23076923076923075</v>
      </c>
      <c r="AF23" s="3">
        <v>1</v>
      </c>
      <c r="AG23">
        <f t="shared" si="45"/>
        <v>5</v>
      </c>
      <c r="AH23">
        <f t="shared" si="46"/>
        <v>4.5</v>
      </c>
      <c r="AI23">
        <f t="shared" si="47"/>
        <v>4.1538461538461533</v>
      </c>
      <c r="AJ23">
        <f t="shared" si="48"/>
        <v>0.3461538461538467</v>
      </c>
      <c r="AK23">
        <f t="shared" si="49"/>
        <v>0.5</v>
      </c>
      <c r="AL23">
        <f t="shared" si="50"/>
        <v>0.8461538461538467</v>
      </c>
      <c r="AM23" s="1">
        <f t="shared" si="51"/>
        <v>0.8307692307692307</v>
      </c>
      <c r="AN23">
        <f t="shared" si="25"/>
        <v>4.1538461538461533</v>
      </c>
      <c r="AP23">
        <f t="shared" si="40"/>
        <v>18</v>
      </c>
      <c r="AQ23">
        <f t="shared" si="26"/>
        <v>19.5</v>
      </c>
      <c r="AR23">
        <v>5</v>
      </c>
      <c r="AS23">
        <f t="shared" si="36"/>
        <v>0.23076923076923075</v>
      </c>
      <c r="AT23">
        <f t="shared" si="37"/>
        <v>0.23076923076923075</v>
      </c>
      <c r="AU23" s="3">
        <v>1</v>
      </c>
      <c r="AV23">
        <f t="shared" si="27"/>
        <v>5</v>
      </c>
      <c r="AW23">
        <f t="shared" si="1"/>
        <v>4.5</v>
      </c>
      <c r="AX23">
        <f t="shared" si="28"/>
        <v>4.1538461538461533</v>
      </c>
      <c r="AY23">
        <f t="shared" si="29"/>
        <v>0.34615384615384615</v>
      </c>
      <c r="AZ23" s="3">
        <f t="shared" si="30"/>
        <v>0.49999999999999989</v>
      </c>
      <c r="BA23">
        <f t="shared" si="31"/>
        <v>0.84615384615384603</v>
      </c>
      <c r="BB23" s="1">
        <f t="shared" si="32"/>
        <v>0.8307692307692307</v>
      </c>
      <c r="BC23">
        <f t="shared" si="33"/>
        <v>4.1538461538461533</v>
      </c>
      <c r="BE23">
        <f t="shared" si="41"/>
        <v>18</v>
      </c>
      <c r="BF23">
        <f t="shared" si="34"/>
        <v>18</v>
      </c>
      <c r="BG23">
        <v>5</v>
      </c>
      <c r="BH23">
        <f t="shared" si="38"/>
        <v>0.25</v>
      </c>
      <c r="BI23" s="3">
        <v>1</v>
      </c>
      <c r="BJ23">
        <f t="shared" si="2"/>
        <v>5</v>
      </c>
      <c r="BK23">
        <f t="shared" si="3"/>
        <v>4.5</v>
      </c>
      <c r="BL23" s="3">
        <f t="shared" si="35"/>
        <v>0.49999999999999989</v>
      </c>
      <c r="BM23">
        <f t="shared" si="4"/>
        <v>4.5</v>
      </c>
    </row>
    <row r="24" spans="1:65" x14ac:dyDescent="0.25">
      <c r="A24">
        <f t="shared" si="43"/>
        <v>11</v>
      </c>
      <c r="B24" s="1">
        <f t="shared" si="42"/>
        <v>0.88</v>
      </c>
      <c r="AA24">
        <f t="shared" si="39"/>
        <v>19</v>
      </c>
      <c r="AB24">
        <f t="shared" si="16"/>
        <v>20.5</v>
      </c>
      <c r="AC24">
        <v>5</v>
      </c>
      <c r="AD24">
        <f t="shared" si="17"/>
        <v>0.21951219512195122</v>
      </c>
      <c r="AE24">
        <f t="shared" si="44"/>
        <v>0.21951219512195122</v>
      </c>
      <c r="AF24" s="3">
        <v>1</v>
      </c>
      <c r="AG24">
        <f t="shared" si="45"/>
        <v>5</v>
      </c>
      <c r="AH24">
        <f t="shared" si="46"/>
        <v>4.5</v>
      </c>
      <c r="AI24">
        <f t="shared" si="47"/>
        <v>4.1707317073170733</v>
      </c>
      <c r="AJ24">
        <f t="shared" si="48"/>
        <v>0.32926829268292668</v>
      </c>
      <c r="AK24">
        <f t="shared" si="49"/>
        <v>0.5</v>
      </c>
      <c r="AL24">
        <f t="shared" si="50"/>
        <v>0.82926829268292668</v>
      </c>
      <c r="AM24" s="1">
        <f t="shared" si="51"/>
        <v>0.83414634146341471</v>
      </c>
      <c r="AN24">
        <f t="shared" si="25"/>
        <v>4.1707317073170733</v>
      </c>
      <c r="AP24">
        <f t="shared" si="40"/>
        <v>19</v>
      </c>
      <c r="AQ24">
        <f t="shared" si="26"/>
        <v>20.5</v>
      </c>
      <c r="AR24">
        <v>5</v>
      </c>
      <c r="AS24">
        <f t="shared" si="36"/>
        <v>0.21951219512195122</v>
      </c>
      <c r="AT24">
        <f t="shared" si="37"/>
        <v>0.21951219512195122</v>
      </c>
      <c r="AU24" s="3">
        <v>1</v>
      </c>
      <c r="AV24">
        <f t="shared" si="27"/>
        <v>5</v>
      </c>
      <c r="AW24">
        <f t="shared" si="1"/>
        <v>4.5</v>
      </c>
      <c r="AX24">
        <f t="shared" si="28"/>
        <v>4.1707317073170733</v>
      </c>
      <c r="AY24">
        <f t="shared" si="29"/>
        <v>0.32926829268292684</v>
      </c>
      <c r="AZ24" s="3">
        <f t="shared" si="30"/>
        <v>0.49999999999999989</v>
      </c>
      <c r="BA24">
        <f t="shared" si="31"/>
        <v>0.82926829268292668</v>
      </c>
      <c r="BB24" s="1">
        <f t="shared" si="32"/>
        <v>0.83414634146341471</v>
      </c>
      <c r="BC24">
        <f t="shared" si="33"/>
        <v>4.1707317073170733</v>
      </c>
      <c r="BE24">
        <f t="shared" si="41"/>
        <v>19</v>
      </c>
      <c r="BF24">
        <f t="shared" si="34"/>
        <v>19</v>
      </c>
      <c r="BG24">
        <v>5</v>
      </c>
      <c r="BH24">
        <f t="shared" si="38"/>
        <v>0.23684210526315788</v>
      </c>
      <c r="BI24" s="3">
        <v>1</v>
      </c>
      <c r="BJ24">
        <f t="shared" si="2"/>
        <v>5</v>
      </c>
      <c r="BK24">
        <f t="shared" si="3"/>
        <v>4.5</v>
      </c>
      <c r="BL24" s="3">
        <f t="shared" si="35"/>
        <v>0.49999999999999989</v>
      </c>
      <c r="BM24">
        <f t="shared" si="4"/>
        <v>4.5</v>
      </c>
    </row>
    <row r="25" spans="1:65" x14ac:dyDescent="0.25">
      <c r="A25">
        <f t="shared" si="43"/>
        <v>12</v>
      </c>
      <c r="B25" s="1">
        <f t="shared" si="42"/>
        <v>0.88888888888888884</v>
      </c>
      <c r="AA25">
        <f t="shared" si="39"/>
        <v>20</v>
      </c>
      <c r="AB25">
        <f t="shared" si="16"/>
        <v>21.5</v>
      </c>
      <c r="AC25">
        <v>5</v>
      </c>
      <c r="AD25">
        <f t="shared" si="17"/>
        <v>0.20930232558139536</v>
      </c>
      <c r="AE25">
        <f t="shared" si="44"/>
        <v>0.20930232558139536</v>
      </c>
      <c r="AF25" s="3">
        <v>1</v>
      </c>
      <c r="AG25">
        <f t="shared" si="45"/>
        <v>5</v>
      </c>
      <c r="AH25">
        <f t="shared" si="46"/>
        <v>4.5</v>
      </c>
      <c r="AI25">
        <f t="shared" si="47"/>
        <v>4.1860465116279073</v>
      </c>
      <c r="AJ25">
        <f t="shared" si="48"/>
        <v>0.31395348837209269</v>
      </c>
      <c r="AK25">
        <f t="shared" si="49"/>
        <v>0.5</v>
      </c>
      <c r="AL25">
        <f t="shared" si="50"/>
        <v>0.81395348837209269</v>
      </c>
      <c r="AM25" s="1">
        <f t="shared" si="51"/>
        <v>0.83720930232558144</v>
      </c>
      <c r="AN25">
        <f t="shared" si="25"/>
        <v>4.1860465116279073</v>
      </c>
      <c r="AP25">
        <f t="shared" si="40"/>
        <v>20</v>
      </c>
      <c r="AQ25">
        <f t="shared" si="26"/>
        <v>21.5</v>
      </c>
      <c r="AR25">
        <v>5</v>
      </c>
      <c r="AS25">
        <f t="shared" si="36"/>
        <v>0.20930232558139536</v>
      </c>
      <c r="AT25">
        <f t="shared" si="37"/>
        <v>0.20930232558139536</v>
      </c>
      <c r="AU25" s="3">
        <v>1</v>
      </c>
      <c r="AV25">
        <f t="shared" si="27"/>
        <v>5</v>
      </c>
      <c r="AW25">
        <f t="shared" si="1"/>
        <v>4.5</v>
      </c>
      <c r="AX25">
        <f t="shared" si="28"/>
        <v>4.1860465116279073</v>
      </c>
      <c r="AY25">
        <f t="shared" si="29"/>
        <v>0.31395348837209303</v>
      </c>
      <c r="AZ25" s="3">
        <f t="shared" si="30"/>
        <v>0.49999999999999989</v>
      </c>
      <c r="BA25">
        <f t="shared" si="31"/>
        <v>0.81395348837209291</v>
      </c>
      <c r="BB25" s="1">
        <f t="shared" si="32"/>
        <v>0.83720930232558144</v>
      </c>
      <c r="BC25">
        <f t="shared" si="33"/>
        <v>4.1860465116279073</v>
      </c>
      <c r="BE25">
        <f t="shared" si="41"/>
        <v>20</v>
      </c>
      <c r="BF25">
        <f t="shared" si="34"/>
        <v>20</v>
      </c>
      <c r="BG25">
        <v>5</v>
      </c>
      <c r="BH25">
        <f t="shared" si="38"/>
        <v>0.22500000000000001</v>
      </c>
      <c r="BI25" s="3">
        <v>1</v>
      </c>
      <c r="BJ25">
        <f t="shared" si="2"/>
        <v>5</v>
      </c>
      <c r="BK25">
        <f t="shared" si="3"/>
        <v>4.5</v>
      </c>
      <c r="BL25" s="3">
        <f t="shared" si="35"/>
        <v>0.49999999999999989</v>
      </c>
      <c r="BM25">
        <f t="shared" si="4"/>
        <v>4.5</v>
      </c>
    </row>
    <row r="26" spans="1:65" x14ac:dyDescent="0.25">
      <c r="A26">
        <f t="shared" si="43"/>
        <v>13</v>
      </c>
      <c r="B26" s="1">
        <f t="shared" si="42"/>
        <v>0.89655172413793105</v>
      </c>
    </row>
    <row r="27" spans="1:65" x14ac:dyDescent="0.25">
      <c r="A27">
        <f t="shared" si="43"/>
        <v>14</v>
      </c>
      <c r="B27" s="1">
        <f t="shared" si="42"/>
        <v>0.90322580645161288</v>
      </c>
    </row>
    <row r="28" spans="1:65" x14ac:dyDescent="0.25">
      <c r="A28">
        <f t="shared" si="43"/>
        <v>15</v>
      </c>
      <c r="B28" s="1">
        <f t="shared" si="42"/>
        <v>0.90909090909090906</v>
      </c>
    </row>
    <row r="29" spans="1:65" x14ac:dyDescent="0.25">
      <c r="A29">
        <f t="shared" si="43"/>
        <v>16</v>
      </c>
      <c r="B29" s="1">
        <f t="shared" si="42"/>
        <v>0.91428571428571426</v>
      </c>
    </row>
    <row r="30" spans="1:65" x14ac:dyDescent="0.25">
      <c r="A30">
        <f t="shared" si="43"/>
        <v>17</v>
      </c>
      <c r="B30" s="1">
        <f t="shared" si="42"/>
        <v>0.91891891891891897</v>
      </c>
    </row>
    <row r="31" spans="1:65" x14ac:dyDescent="0.25">
      <c r="A31">
        <f t="shared" si="43"/>
        <v>18</v>
      </c>
      <c r="B31" s="1">
        <f t="shared" si="42"/>
        <v>0.92307692307692313</v>
      </c>
    </row>
    <row r="32" spans="1:65" x14ac:dyDescent="0.25">
      <c r="A32">
        <f t="shared" si="43"/>
        <v>19</v>
      </c>
      <c r="B32" s="1">
        <f t="shared" si="42"/>
        <v>0.92682926829268297</v>
      </c>
    </row>
    <row r="33" spans="1:2" x14ac:dyDescent="0.25">
      <c r="A33">
        <f t="shared" si="43"/>
        <v>20</v>
      </c>
      <c r="B33" s="1">
        <f t="shared" si="42"/>
        <v>0.93023255813953487</v>
      </c>
    </row>
    <row r="57" spans="1:3" x14ac:dyDescent="0.25">
      <c r="A57" t="s">
        <v>18</v>
      </c>
    </row>
    <row r="58" spans="1:3" x14ac:dyDescent="0.25">
      <c r="A58" t="s">
        <v>26</v>
      </c>
      <c r="B58">
        <v>4.5</v>
      </c>
      <c r="C58" t="s">
        <v>28</v>
      </c>
    </row>
    <row r="59" spans="1:3" x14ac:dyDescent="0.25">
      <c r="A59" t="s">
        <v>27</v>
      </c>
      <c r="B59">
        <v>1</v>
      </c>
      <c r="C59" t="s">
        <v>29</v>
      </c>
    </row>
    <row r="60" spans="1:3" x14ac:dyDescent="0.25">
      <c r="A60" t="s">
        <v>23</v>
      </c>
      <c r="B60" s="6">
        <v>2500000</v>
      </c>
      <c r="C60" t="s">
        <v>30</v>
      </c>
    </row>
    <row r="61" spans="1:3" x14ac:dyDescent="0.25">
      <c r="A61" t="s">
        <v>1</v>
      </c>
      <c r="B61" s="2">
        <v>0.85</v>
      </c>
    </row>
    <row r="62" spans="1:3" x14ac:dyDescent="0.25">
      <c r="A62" t="s">
        <v>49</v>
      </c>
      <c r="B62" s="3">
        <v>0.3</v>
      </c>
      <c r="C62" t="s">
        <v>50</v>
      </c>
    </row>
    <row r="64" spans="1:3" x14ac:dyDescent="0.25">
      <c r="A64" t="s">
        <v>19</v>
      </c>
    </row>
    <row r="65" spans="1:17" ht="30" x14ac:dyDescent="0.25">
      <c r="A65" t="s">
        <v>20</v>
      </c>
      <c r="B65" t="s">
        <v>21</v>
      </c>
      <c r="C65" s="5" t="s">
        <v>38</v>
      </c>
      <c r="D65" s="5" t="s">
        <v>37</v>
      </c>
      <c r="E65" s="5" t="s">
        <v>39</v>
      </c>
      <c r="F65" s="5" t="s">
        <v>34</v>
      </c>
      <c r="G65" s="5" t="s">
        <v>35</v>
      </c>
      <c r="H65" s="5" t="s">
        <v>36</v>
      </c>
      <c r="I65" s="5" t="s">
        <v>40</v>
      </c>
      <c r="J65" s="5" t="s">
        <v>41</v>
      </c>
      <c r="K65" s="5" t="s">
        <v>42</v>
      </c>
      <c r="L65" s="5" t="s">
        <v>43</v>
      </c>
      <c r="M65" s="5" t="s">
        <v>44</v>
      </c>
      <c r="N65" s="5" t="s">
        <v>45</v>
      </c>
      <c r="O65" s="5" t="s">
        <v>46</v>
      </c>
      <c r="P65" s="5" t="s">
        <v>47</v>
      </c>
      <c r="Q65" s="5" t="s">
        <v>48</v>
      </c>
    </row>
    <row r="66" spans="1:17" x14ac:dyDescent="0.25">
      <c r="A66">
        <v>0</v>
      </c>
      <c r="B66">
        <f>A66</f>
        <v>0</v>
      </c>
      <c r="C66" s="3" t="e">
        <f t="shared" ref="C66:C84" si="52">$B$59*(4.5/B66)*$B$61</f>
        <v>#DIV/0!</v>
      </c>
      <c r="D66" s="3" t="e">
        <f>$B$59*(5/C66)*$B$61</f>
        <v>#DIV/0!</v>
      </c>
      <c r="E66" s="3" t="e">
        <f>$B$59*(5.5/D66)*$B$61</f>
        <v>#DIV/0!</v>
      </c>
      <c r="F66" s="1">
        <f t="shared" ref="F66:F73" si="53">B66/(4.5*$B$61)</f>
        <v>0</v>
      </c>
      <c r="G66" s="1">
        <f t="shared" ref="G66:G74" si="54">B66/(5*$B$61)</f>
        <v>0</v>
      </c>
      <c r="H66" s="1">
        <f t="shared" ref="H66:H76" si="55">B66/(5.5*$B$61)</f>
        <v>0</v>
      </c>
      <c r="I66" s="3" t="e">
        <f>0.2*C66</f>
        <v>#DIV/0!</v>
      </c>
      <c r="J66" s="3" t="e">
        <f>0.2*D66</f>
        <v>#DIV/0!</v>
      </c>
      <c r="K66" s="3" t="e">
        <f>0.2*E66</f>
        <v>#DIV/0!</v>
      </c>
      <c r="L66" s="4" t="e">
        <f>B66*($B$58-B66)/(I66*$B$60*4.5)</f>
        <v>#DIV/0!</v>
      </c>
      <c r="M66" s="4" t="e">
        <f>B66*($B$58-B66)/(J66*$B$60*5)</f>
        <v>#DIV/0!</v>
      </c>
      <c r="N66" s="4" t="e">
        <f>B66*($B$58-B66)/(K66*$B$60*5)</f>
        <v>#DIV/0!</v>
      </c>
      <c r="O66" t="e">
        <f t="shared" ref="O66" si="56">C66+I66/2</f>
        <v>#DIV/0!</v>
      </c>
      <c r="P66" t="e">
        <f t="shared" ref="P66" si="57">D66+J66/2</f>
        <v>#DIV/0!</v>
      </c>
      <c r="Q66" t="e">
        <f t="shared" ref="Q66" si="58">E66+K66/2</f>
        <v>#DIV/0!</v>
      </c>
    </row>
    <row r="67" spans="1:17" x14ac:dyDescent="0.25">
      <c r="A67">
        <v>0.8</v>
      </c>
      <c r="B67">
        <f t="shared" ref="B67:B84" si="59">A67</f>
        <v>0.8</v>
      </c>
      <c r="C67" s="3">
        <f t="shared" si="52"/>
        <v>4.78125</v>
      </c>
      <c r="D67" s="3">
        <f>$B$59*(5/B67)*$B$61</f>
        <v>5.3125</v>
      </c>
      <c r="E67" s="3">
        <f>$B$59*(5.5/B67)*$B$61</f>
        <v>5.84375</v>
      </c>
      <c r="F67" s="1">
        <f t="shared" si="53"/>
        <v>0.20915032679738566</v>
      </c>
      <c r="G67" s="1">
        <f t="shared" si="54"/>
        <v>0.18823529411764706</v>
      </c>
      <c r="H67" s="1">
        <f t="shared" si="55"/>
        <v>0.17112299465240643</v>
      </c>
      <c r="I67" s="3">
        <f t="shared" ref="I67:I84" si="60">0.2*C67</f>
        <v>0.95625000000000004</v>
      </c>
      <c r="J67" s="3">
        <f t="shared" ref="J67:J84" si="61">0.2*D67</f>
        <v>1.0625</v>
      </c>
      <c r="K67" s="3">
        <f t="shared" ref="K67:K84" si="62">0.2*E67</f>
        <v>1.16875</v>
      </c>
      <c r="L67" s="4">
        <f t="shared" ref="L67:L75" si="63">B67*(4.5-B67)/(I67*$B$60*4.5)</f>
        <v>2.7514887436456067E-7</v>
      </c>
      <c r="M67" s="4">
        <f t="shared" ref="M67:M75" si="64">B67*(5-B67)/(J67*$B$60*5)</f>
        <v>2.5298823529411768E-7</v>
      </c>
      <c r="N67" s="4">
        <f t="shared" ref="N67:N76" si="65">B67*(5.5-B67)/(K67*$B$60*5.5)</f>
        <v>2.3397180359747205E-7</v>
      </c>
      <c r="O67">
        <f>C67+I67/2</f>
        <v>5.2593750000000004</v>
      </c>
      <c r="P67">
        <f>D67+J67/2</f>
        <v>5.84375</v>
      </c>
      <c r="Q67">
        <f>E67+K67/2</f>
        <v>6.4281249999999996</v>
      </c>
    </row>
    <row r="68" spans="1:17" x14ac:dyDescent="0.25">
      <c r="A68">
        <v>1.6</v>
      </c>
      <c r="B68">
        <f t="shared" si="59"/>
        <v>1.6</v>
      </c>
      <c r="C68" s="3">
        <f t="shared" si="52"/>
        <v>2.390625</v>
      </c>
      <c r="D68" s="3">
        <f t="shared" ref="D68:D84" si="66">$B$59*(5/B68)*$B$61</f>
        <v>2.65625</v>
      </c>
      <c r="E68" s="3">
        <f t="shared" ref="E68:E84" si="67">$B$59*(5.5/B68)*$B$61</f>
        <v>2.921875</v>
      </c>
      <c r="F68" s="1">
        <f t="shared" si="53"/>
        <v>0.41830065359477131</v>
      </c>
      <c r="G68" s="1">
        <f t="shared" si="54"/>
        <v>0.37647058823529411</v>
      </c>
      <c r="H68" s="1">
        <f t="shared" si="55"/>
        <v>0.34224598930481287</v>
      </c>
      <c r="I68" s="3">
        <f t="shared" si="60"/>
        <v>0.47812500000000002</v>
      </c>
      <c r="J68" s="3">
        <f t="shared" si="61"/>
        <v>0.53125</v>
      </c>
      <c r="K68" s="3">
        <f t="shared" si="62"/>
        <v>0.58437499999999998</v>
      </c>
      <c r="L68" s="4">
        <f t="shared" si="63"/>
        <v>8.6262890341321712E-7</v>
      </c>
      <c r="M68" s="4">
        <f t="shared" si="64"/>
        <v>8.1920000000000003E-7</v>
      </c>
      <c r="N68" s="4">
        <f t="shared" si="65"/>
        <v>7.7658726300437531E-7</v>
      </c>
      <c r="O68">
        <f t="shared" ref="O68:O84" si="68">C68+I68/2</f>
        <v>2.6296875000000002</v>
      </c>
      <c r="P68">
        <f t="shared" ref="P68:P84" si="69">D68+J68/2</f>
        <v>2.921875</v>
      </c>
      <c r="Q68">
        <f t="shared" ref="Q68:Q84" si="70">E68+K68/2</f>
        <v>3.2140624999999998</v>
      </c>
    </row>
    <row r="69" spans="1:17" x14ac:dyDescent="0.25">
      <c r="A69">
        <v>1.9</v>
      </c>
      <c r="B69">
        <f t="shared" si="59"/>
        <v>1.9</v>
      </c>
      <c r="C69" s="3">
        <f t="shared" si="52"/>
        <v>2.0131578947368425</v>
      </c>
      <c r="D69" s="3">
        <f t="shared" si="66"/>
        <v>2.236842105263158</v>
      </c>
      <c r="E69" s="3">
        <f t="shared" si="67"/>
        <v>2.4605263157894739</v>
      </c>
      <c r="F69" s="1">
        <f t="shared" si="53"/>
        <v>0.49673202614379086</v>
      </c>
      <c r="G69" s="1">
        <f t="shared" si="54"/>
        <v>0.44705882352941173</v>
      </c>
      <c r="H69" s="1">
        <f t="shared" si="55"/>
        <v>0.40641711229946526</v>
      </c>
      <c r="I69" s="3">
        <f t="shared" si="60"/>
        <v>0.40263157894736851</v>
      </c>
      <c r="J69" s="3">
        <f t="shared" si="61"/>
        <v>0.44736842105263164</v>
      </c>
      <c r="K69" s="3">
        <f t="shared" si="62"/>
        <v>0.49210526315789482</v>
      </c>
      <c r="L69" s="4">
        <f t="shared" si="63"/>
        <v>1.0906027596223671E-6</v>
      </c>
      <c r="M69" s="4">
        <f t="shared" si="64"/>
        <v>1.0532705882352939E-6</v>
      </c>
      <c r="N69" s="4">
        <f t="shared" si="65"/>
        <v>1.010870199319397E-6</v>
      </c>
      <c r="O69">
        <f t="shared" si="68"/>
        <v>2.2144736842105268</v>
      </c>
      <c r="P69">
        <f t="shared" si="69"/>
        <v>2.4605263157894739</v>
      </c>
      <c r="Q69">
        <f t="shared" si="70"/>
        <v>2.7065789473684214</v>
      </c>
    </row>
    <row r="70" spans="1:17" x14ac:dyDescent="0.25">
      <c r="A70">
        <v>2.2000000000000002</v>
      </c>
      <c r="B70">
        <f t="shared" si="59"/>
        <v>2.2000000000000002</v>
      </c>
      <c r="C70" s="3">
        <f t="shared" si="52"/>
        <v>1.7386363636363635</v>
      </c>
      <c r="D70" s="3">
        <f t="shared" si="66"/>
        <v>1.9318181818181817</v>
      </c>
      <c r="E70" s="3">
        <f t="shared" si="67"/>
        <v>2.125</v>
      </c>
      <c r="F70" s="1">
        <f t="shared" si="53"/>
        <v>0.57516339869281052</v>
      </c>
      <c r="G70" s="1">
        <f t="shared" si="54"/>
        <v>0.51764705882352946</v>
      </c>
      <c r="H70" s="1">
        <f t="shared" si="55"/>
        <v>0.4705882352941177</v>
      </c>
      <c r="I70" s="3">
        <f t="shared" si="60"/>
        <v>0.34772727272727272</v>
      </c>
      <c r="J70" s="3">
        <f t="shared" si="61"/>
        <v>0.38636363636363635</v>
      </c>
      <c r="K70" s="3">
        <f t="shared" si="62"/>
        <v>0.42500000000000004</v>
      </c>
      <c r="L70" s="4">
        <f t="shared" si="63"/>
        <v>1.2934785766158315E-6</v>
      </c>
      <c r="M70" s="4">
        <f t="shared" si="64"/>
        <v>1.2754823529411765E-6</v>
      </c>
      <c r="N70" s="4">
        <f t="shared" si="65"/>
        <v>1.2423529411764705E-6</v>
      </c>
      <c r="O70">
        <f t="shared" si="68"/>
        <v>1.9124999999999999</v>
      </c>
      <c r="P70">
        <f t="shared" si="69"/>
        <v>2.125</v>
      </c>
      <c r="Q70">
        <f t="shared" si="70"/>
        <v>2.3374999999999999</v>
      </c>
    </row>
    <row r="71" spans="1:17" x14ac:dyDescent="0.25">
      <c r="A71">
        <v>2.5</v>
      </c>
      <c r="B71">
        <f t="shared" si="59"/>
        <v>2.5</v>
      </c>
      <c r="C71" s="3">
        <f t="shared" si="52"/>
        <v>1.53</v>
      </c>
      <c r="D71" s="3">
        <f t="shared" si="66"/>
        <v>1.7</v>
      </c>
      <c r="E71" s="3">
        <f t="shared" si="67"/>
        <v>1.87</v>
      </c>
      <c r="F71" s="1">
        <f t="shared" si="53"/>
        <v>0.65359477124183007</v>
      </c>
      <c r="G71" s="1">
        <f t="shared" si="54"/>
        <v>0.58823529411764708</v>
      </c>
      <c r="H71" s="1">
        <f t="shared" si="55"/>
        <v>0.53475935828877008</v>
      </c>
      <c r="I71" s="3">
        <f t="shared" si="60"/>
        <v>0.30600000000000005</v>
      </c>
      <c r="J71" s="3">
        <f t="shared" si="61"/>
        <v>0.34</v>
      </c>
      <c r="K71" s="3">
        <f t="shared" si="62"/>
        <v>0.37400000000000005</v>
      </c>
      <c r="L71" s="4">
        <f t="shared" si="63"/>
        <v>1.4524328249818443E-6</v>
      </c>
      <c r="M71" s="4">
        <f t="shared" si="64"/>
        <v>1.4705882352941173E-6</v>
      </c>
      <c r="N71" s="4">
        <f t="shared" si="65"/>
        <v>1.4584346135148272E-6</v>
      </c>
      <c r="O71">
        <f t="shared" si="68"/>
        <v>1.6830000000000001</v>
      </c>
      <c r="P71">
        <f t="shared" si="69"/>
        <v>1.8699999999999999</v>
      </c>
      <c r="Q71">
        <f t="shared" si="70"/>
        <v>2.0569999999999999</v>
      </c>
    </row>
    <row r="72" spans="1:17" x14ac:dyDescent="0.25">
      <c r="A72">
        <v>3</v>
      </c>
      <c r="B72">
        <f t="shared" si="59"/>
        <v>3</v>
      </c>
      <c r="C72" s="3">
        <f t="shared" si="52"/>
        <v>1.2749999999999999</v>
      </c>
      <c r="D72" s="3">
        <f t="shared" si="66"/>
        <v>1.4166666666666667</v>
      </c>
      <c r="E72" s="3">
        <f t="shared" si="67"/>
        <v>1.5583333333333331</v>
      </c>
      <c r="F72" s="1">
        <f t="shared" si="53"/>
        <v>0.78431372549019618</v>
      </c>
      <c r="G72" s="1">
        <f t="shared" si="54"/>
        <v>0.70588235294117652</v>
      </c>
      <c r="H72" s="1">
        <f t="shared" si="55"/>
        <v>0.64171122994652408</v>
      </c>
      <c r="I72" s="3">
        <f t="shared" si="60"/>
        <v>0.255</v>
      </c>
      <c r="J72" s="3">
        <f t="shared" si="61"/>
        <v>0.28333333333333338</v>
      </c>
      <c r="K72" s="3">
        <f t="shared" si="62"/>
        <v>0.31166666666666665</v>
      </c>
      <c r="L72" s="4">
        <f t="shared" si="63"/>
        <v>1.5686274509803921E-6</v>
      </c>
      <c r="M72" s="4">
        <f t="shared" si="64"/>
        <v>1.6941176470588232E-6</v>
      </c>
      <c r="N72" s="4">
        <f t="shared" si="65"/>
        <v>1.7501215362177931E-6</v>
      </c>
      <c r="O72">
        <f t="shared" si="68"/>
        <v>1.4024999999999999</v>
      </c>
      <c r="P72">
        <f t="shared" si="69"/>
        <v>1.5583333333333333</v>
      </c>
      <c r="Q72">
        <f t="shared" si="70"/>
        <v>1.7141666666666664</v>
      </c>
    </row>
    <row r="73" spans="1:17" x14ac:dyDescent="0.25">
      <c r="A73">
        <v>3.8</v>
      </c>
      <c r="B73">
        <f t="shared" si="59"/>
        <v>3.8</v>
      </c>
      <c r="C73" s="3">
        <f t="shared" si="52"/>
        <v>1.0065789473684212</v>
      </c>
      <c r="D73" s="3">
        <f t="shared" si="66"/>
        <v>1.118421052631579</v>
      </c>
      <c r="E73" s="3">
        <f t="shared" si="67"/>
        <v>1.2302631578947369</v>
      </c>
      <c r="F73" s="1">
        <f t="shared" si="53"/>
        <v>0.99346405228758172</v>
      </c>
      <c r="G73" s="1">
        <f t="shared" si="54"/>
        <v>0.89411764705882346</v>
      </c>
      <c r="H73" s="1">
        <f t="shared" si="55"/>
        <v>0.81283422459893051</v>
      </c>
      <c r="I73" s="3">
        <f t="shared" si="60"/>
        <v>0.20131578947368425</v>
      </c>
      <c r="J73" s="3">
        <f t="shared" si="61"/>
        <v>0.22368421052631582</v>
      </c>
      <c r="K73" s="3">
        <f t="shared" si="62"/>
        <v>0.24605263157894741</v>
      </c>
      <c r="L73" s="4">
        <f t="shared" si="63"/>
        <v>1.1744952795933187E-6</v>
      </c>
      <c r="M73" s="4">
        <f t="shared" si="64"/>
        <v>1.6308705882352941E-6</v>
      </c>
      <c r="N73" s="4">
        <f t="shared" si="65"/>
        <v>1.9094214876033056E-6</v>
      </c>
      <c r="O73">
        <f t="shared" si="68"/>
        <v>1.1072368421052634</v>
      </c>
      <c r="P73">
        <f t="shared" si="69"/>
        <v>1.2302631578947369</v>
      </c>
      <c r="Q73">
        <f t="shared" si="70"/>
        <v>1.3532894736842107</v>
      </c>
    </row>
    <row r="74" spans="1:17" x14ac:dyDescent="0.25">
      <c r="A74">
        <v>4.2</v>
      </c>
      <c r="B74">
        <f t="shared" si="59"/>
        <v>4.2</v>
      </c>
      <c r="C74" s="3">
        <f t="shared" si="52"/>
        <v>0.9107142857142857</v>
      </c>
      <c r="D74" s="3">
        <f t="shared" si="66"/>
        <v>1.0119047619047619</v>
      </c>
      <c r="E74" s="3">
        <f t="shared" si="67"/>
        <v>1.1130952380952381</v>
      </c>
      <c r="F74" s="1">
        <f t="shared" ref="F74:F84" si="71">1-(4.5*$B$61)/B74</f>
        <v>8.9285714285714413E-2</v>
      </c>
      <c r="G74" s="1">
        <f t="shared" si="54"/>
        <v>0.9882352941176471</v>
      </c>
      <c r="H74" s="1">
        <f t="shared" si="55"/>
        <v>0.89839572192513373</v>
      </c>
      <c r="I74" s="3">
        <f t="shared" si="60"/>
        <v>0.18214285714285716</v>
      </c>
      <c r="J74" s="3">
        <f t="shared" si="61"/>
        <v>0.20238095238095238</v>
      </c>
      <c r="K74" s="3">
        <f t="shared" si="62"/>
        <v>0.22261904761904763</v>
      </c>
      <c r="L74" s="4">
        <f t="shared" si="63"/>
        <v>6.1490196078431338E-7</v>
      </c>
      <c r="M74" s="4">
        <f t="shared" si="64"/>
        <v>1.3281882352941174E-6</v>
      </c>
      <c r="N74" s="4">
        <f t="shared" si="65"/>
        <v>1.7837238697131743E-6</v>
      </c>
      <c r="O74">
        <f t="shared" si="68"/>
        <v>1.0017857142857143</v>
      </c>
      <c r="P74">
        <f t="shared" si="69"/>
        <v>1.1130952380952381</v>
      </c>
      <c r="Q74">
        <f t="shared" si="70"/>
        <v>1.224404761904762</v>
      </c>
    </row>
    <row r="75" spans="1:17" x14ac:dyDescent="0.25">
      <c r="A75">
        <v>4.3</v>
      </c>
      <c r="B75">
        <f t="shared" si="59"/>
        <v>4.3</v>
      </c>
      <c r="C75" s="3">
        <f t="shared" si="52"/>
        <v>0.88953488372093026</v>
      </c>
      <c r="D75" s="3">
        <f t="shared" si="66"/>
        <v>0.98837209302325579</v>
      </c>
      <c r="E75" s="3">
        <f t="shared" si="67"/>
        <v>1.0872093023255813</v>
      </c>
      <c r="F75" s="1">
        <f t="shared" si="71"/>
        <v>0.11046511627906974</v>
      </c>
      <c r="G75" s="1">
        <f t="shared" ref="G75:G84" si="72">1-(5*$B$61)/B75</f>
        <v>1.1627906976744096E-2</v>
      </c>
      <c r="H75" s="1">
        <f t="shared" si="55"/>
        <v>0.9197860962566845</v>
      </c>
      <c r="I75" s="3">
        <f t="shared" si="60"/>
        <v>0.17790697674418607</v>
      </c>
      <c r="J75" s="3">
        <f t="shared" si="61"/>
        <v>0.19767441860465118</v>
      </c>
      <c r="K75" s="3">
        <f t="shared" si="62"/>
        <v>0.21744186046511627</v>
      </c>
      <c r="L75" s="4">
        <f t="shared" si="63"/>
        <v>4.2968772694262923E-7</v>
      </c>
      <c r="M75" s="4">
        <f t="shared" si="64"/>
        <v>1.2181647058823532E-6</v>
      </c>
      <c r="N75" s="4">
        <f t="shared" si="65"/>
        <v>1.7258531842489062E-6</v>
      </c>
      <c r="O75">
        <f t="shared" si="68"/>
        <v>0.97848837209302331</v>
      </c>
      <c r="P75">
        <f t="shared" si="69"/>
        <v>1.0872093023255813</v>
      </c>
      <c r="Q75">
        <f t="shared" si="70"/>
        <v>1.1959302325581396</v>
      </c>
    </row>
    <row r="76" spans="1:17" x14ac:dyDescent="0.25">
      <c r="A76">
        <v>4.6500000000000004</v>
      </c>
      <c r="B76">
        <f t="shared" si="59"/>
        <v>4.6500000000000004</v>
      </c>
      <c r="C76" s="3">
        <f t="shared" si="52"/>
        <v>0.82258064516129026</v>
      </c>
      <c r="D76" s="3">
        <f t="shared" si="66"/>
        <v>0.91397849462365588</v>
      </c>
      <c r="E76" s="3">
        <f t="shared" si="67"/>
        <v>1.0053763440860213</v>
      </c>
      <c r="F76" s="1">
        <f t="shared" si="71"/>
        <v>0.17741935483870985</v>
      </c>
      <c r="G76" s="1">
        <f t="shared" si="72"/>
        <v>8.6021505376344121E-2</v>
      </c>
      <c r="H76" s="1">
        <f t="shared" si="55"/>
        <v>0.99465240641711239</v>
      </c>
      <c r="I76" s="3">
        <f t="shared" si="60"/>
        <v>0.16451612903225807</v>
      </c>
      <c r="J76" s="3">
        <f t="shared" si="61"/>
        <v>0.18279569892473119</v>
      </c>
      <c r="K76" s="3">
        <f t="shared" si="62"/>
        <v>0.20107526881720428</v>
      </c>
      <c r="L76" s="4">
        <f t="shared" ref="L76:L84" si="73">(4.5*(B76-4.5))/(I76*$B$60*B76)</f>
        <v>3.5294117647058907E-7</v>
      </c>
      <c r="M76" s="4">
        <f t="shared" ref="M75:M84" si="74">(4.5*(B76-4.5))/(J76*$B$60*B76)</f>
        <v>3.1764705882353018E-7</v>
      </c>
      <c r="N76" s="4">
        <f t="shared" si="65"/>
        <v>1.429586776859504E-6</v>
      </c>
      <c r="O76">
        <f t="shared" si="68"/>
        <v>0.90483870967741931</v>
      </c>
      <c r="P76">
        <f t="shared" si="69"/>
        <v>1.0053763440860215</v>
      </c>
      <c r="Q76">
        <f t="shared" si="70"/>
        <v>1.1059139784946235</v>
      </c>
    </row>
    <row r="77" spans="1:17" x14ac:dyDescent="0.25">
      <c r="A77">
        <v>4.7</v>
      </c>
      <c r="B77">
        <f t="shared" si="59"/>
        <v>4.7</v>
      </c>
      <c r="C77" s="3">
        <f t="shared" si="52"/>
        <v>0.81382978723404253</v>
      </c>
      <c r="D77" s="3">
        <f t="shared" si="66"/>
        <v>0.90425531914893609</v>
      </c>
      <c r="E77" s="3">
        <f t="shared" si="67"/>
        <v>0.99468085106382975</v>
      </c>
      <c r="F77" s="1">
        <f t="shared" si="71"/>
        <v>0.18617021276595758</v>
      </c>
      <c r="G77" s="1">
        <f t="shared" si="72"/>
        <v>9.5744680851063912E-2</v>
      </c>
      <c r="H77" s="1">
        <f t="shared" ref="H77:H84" si="75">1-(5.5*$B$61)/B77</f>
        <v>5.3191489361702482E-3</v>
      </c>
      <c r="I77" s="3">
        <f t="shared" si="60"/>
        <v>0.16276595744680852</v>
      </c>
      <c r="J77" s="3">
        <f t="shared" si="61"/>
        <v>0.18085106382978722</v>
      </c>
      <c r="K77" s="3">
        <f t="shared" si="62"/>
        <v>0.19893617021276597</v>
      </c>
      <c r="L77" s="4">
        <f t="shared" si="73"/>
        <v>4.7058823529411799E-7</v>
      </c>
      <c r="M77" s="4">
        <f t="shared" si="74"/>
        <v>4.2352941176470628E-7</v>
      </c>
      <c r="N77" s="4">
        <f t="shared" ref="N77:N84" si="76">(4.5*(B77-4.5))/(K77*$B$60*B77)</f>
        <v>3.8502673796791479E-7</v>
      </c>
      <c r="O77">
        <f t="shared" si="68"/>
        <v>0.89521276595744681</v>
      </c>
      <c r="P77">
        <f t="shared" si="69"/>
        <v>0.99468085106382964</v>
      </c>
      <c r="Q77">
        <f t="shared" si="70"/>
        <v>1.0941489361702128</v>
      </c>
    </row>
    <row r="78" spans="1:17" x14ac:dyDescent="0.25">
      <c r="A78">
        <v>5</v>
      </c>
      <c r="B78">
        <f t="shared" si="59"/>
        <v>5</v>
      </c>
      <c r="C78" s="3">
        <f t="shared" si="52"/>
        <v>0.76500000000000001</v>
      </c>
      <c r="D78" s="3">
        <f t="shared" si="66"/>
        <v>0.85</v>
      </c>
      <c r="E78" s="3">
        <f t="shared" si="67"/>
        <v>0.93500000000000005</v>
      </c>
      <c r="F78" s="1">
        <f t="shared" si="71"/>
        <v>0.2350000000000001</v>
      </c>
      <c r="G78" s="1">
        <f t="shared" si="72"/>
        <v>0.15000000000000002</v>
      </c>
      <c r="H78" s="1">
        <f t="shared" si="75"/>
        <v>6.5000000000000058E-2</v>
      </c>
      <c r="I78" s="3">
        <f t="shared" si="60"/>
        <v>0.15300000000000002</v>
      </c>
      <c r="J78" s="3">
        <f t="shared" si="61"/>
        <v>0.17</v>
      </c>
      <c r="K78" s="3">
        <f t="shared" si="62"/>
        <v>0.18700000000000003</v>
      </c>
      <c r="L78" s="4">
        <f t="shared" si="73"/>
        <v>1.176470588235294E-6</v>
      </c>
      <c r="M78" s="4">
        <f t="shared" si="74"/>
        <v>1.0588235294117646E-6</v>
      </c>
      <c r="N78" s="4">
        <f t="shared" si="76"/>
        <v>9.6256684491978599E-7</v>
      </c>
      <c r="O78">
        <f t="shared" si="68"/>
        <v>0.84150000000000003</v>
      </c>
      <c r="P78">
        <f t="shared" si="69"/>
        <v>0.93499999999999994</v>
      </c>
      <c r="Q78">
        <f t="shared" si="70"/>
        <v>1.0285</v>
      </c>
    </row>
    <row r="79" spans="1:17" x14ac:dyDescent="0.25">
      <c r="A79">
        <v>6</v>
      </c>
      <c r="B79">
        <f t="shared" si="59"/>
        <v>6</v>
      </c>
      <c r="C79" s="3">
        <f t="shared" si="52"/>
        <v>0.63749999999999996</v>
      </c>
      <c r="D79" s="3">
        <f t="shared" si="66"/>
        <v>0.70833333333333337</v>
      </c>
      <c r="E79" s="3">
        <f t="shared" si="67"/>
        <v>0.77916666666666656</v>
      </c>
      <c r="F79" s="1">
        <f t="shared" si="71"/>
        <v>0.36250000000000004</v>
      </c>
      <c r="G79" s="1">
        <f t="shared" si="72"/>
        <v>0.29166666666666663</v>
      </c>
      <c r="H79" s="1">
        <f t="shared" si="75"/>
        <v>0.22083333333333333</v>
      </c>
      <c r="I79" s="3">
        <f t="shared" si="60"/>
        <v>0.1275</v>
      </c>
      <c r="J79" s="3">
        <f t="shared" si="61"/>
        <v>0.14166666666666669</v>
      </c>
      <c r="K79" s="3">
        <f t="shared" si="62"/>
        <v>0.15583333333333332</v>
      </c>
      <c r="L79" s="4">
        <f t="shared" si="73"/>
        <v>3.5294117647058825E-6</v>
      </c>
      <c r="M79" s="4">
        <f t="shared" si="74"/>
        <v>3.1764705882352935E-6</v>
      </c>
      <c r="N79" s="4">
        <f t="shared" si="76"/>
        <v>2.8877005347593582E-6</v>
      </c>
      <c r="O79">
        <f t="shared" si="68"/>
        <v>0.70124999999999993</v>
      </c>
      <c r="P79">
        <f t="shared" si="69"/>
        <v>0.77916666666666667</v>
      </c>
      <c r="Q79">
        <f t="shared" si="70"/>
        <v>0.8570833333333332</v>
      </c>
    </row>
    <row r="80" spans="1:17" x14ac:dyDescent="0.25">
      <c r="A80">
        <v>8</v>
      </c>
      <c r="B80">
        <f t="shared" si="59"/>
        <v>8</v>
      </c>
      <c r="C80" s="3">
        <f t="shared" si="52"/>
        <v>0.47812499999999997</v>
      </c>
      <c r="D80" s="3">
        <f t="shared" si="66"/>
        <v>0.53125</v>
      </c>
      <c r="E80" s="3">
        <f t="shared" si="67"/>
        <v>0.58437499999999998</v>
      </c>
      <c r="F80" s="1">
        <f t="shared" si="71"/>
        <v>0.52187500000000009</v>
      </c>
      <c r="G80" s="1">
        <f t="shared" si="72"/>
        <v>0.46875</v>
      </c>
      <c r="H80" s="1">
        <f t="shared" si="75"/>
        <v>0.41562500000000002</v>
      </c>
      <c r="I80" s="3">
        <f t="shared" si="60"/>
        <v>9.5625000000000002E-2</v>
      </c>
      <c r="J80" s="3">
        <f t="shared" si="61"/>
        <v>0.10625000000000001</v>
      </c>
      <c r="K80" s="3">
        <f t="shared" si="62"/>
        <v>0.11687500000000001</v>
      </c>
      <c r="L80" s="4">
        <f t="shared" si="73"/>
        <v>8.2352941176470581E-6</v>
      </c>
      <c r="M80" s="4">
        <f t="shared" si="74"/>
        <v>7.4117647058823526E-6</v>
      </c>
      <c r="N80" s="4">
        <f t="shared" si="76"/>
        <v>6.737967914438503E-6</v>
      </c>
      <c r="O80">
        <f t="shared" si="68"/>
        <v>0.52593749999999995</v>
      </c>
      <c r="P80">
        <f t="shared" si="69"/>
        <v>0.58437499999999998</v>
      </c>
      <c r="Q80">
        <f t="shared" si="70"/>
        <v>0.64281250000000001</v>
      </c>
    </row>
    <row r="81" spans="1:18" x14ac:dyDescent="0.25">
      <c r="A81">
        <v>10</v>
      </c>
      <c r="B81">
        <f t="shared" si="59"/>
        <v>10</v>
      </c>
      <c r="C81" s="3">
        <f t="shared" si="52"/>
        <v>0.38250000000000001</v>
      </c>
      <c r="D81" s="3">
        <f t="shared" si="66"/>
        <v>0.42499999999999999</v>
      </c>
      <c r="E81" s="3">
        <f t="shared" si="67"/>
        <v>0.46750000000000003</v>
      </c>
      <c r="F81" s="1">
        <f t="shared" si="71"/>
        <v>0.61750000000000005</v>
      </c>
      <c r="G81" s="1">
        <f t="shared" si="72"/>
        <v>0.57499999999999996</v>
      </c>
      <c r="H81" s="1">
        <f t="shared" si="75"/>
        <v>0.53249999999999997</v>
      </c>
      <c r="I81" s="3">
        <f t="shared" si="60"/>
        <v>7.6500000000000012E-2</v>
      </c>
      <c r="J81" s="3">
        <f t="shared" si="61"/>
        <v>8.5000000000000006E-2</v>
      </c>
      <c r="K81" s="3">
        <f t="shared" si="62"/>
        <v>9.3500000000000014E-2</v>
      </c>
      <c r="L81" s="4">
        <f t="shared" si="73"/>
        <v>1.2941176470588234E-5</v>
      </c>
      <c r="M81" s="4">
        <f t="shared" si="74"/>
        <v>1.1647058823529408E-5</v>
      </c>
      <c r="N81" s="4">
        <f t="shared" si="76"/>
        <v>1.0588235294117644E-5</v>
      </c>
      <c r="O81">
        <f t="shared" si="68"/>
        <v>0.42075000000000001</v>
      </c>
      <c r="P81">
        <f t="shared" si="69"/>
        <v>0.46749999999999997</v>
      </c>
      <c r="Q81">
        <f t="shared" si="70"/>
        <v>0.51424999999999998</v>
      </c>
    </row>
    <row r="82" spans="1:18" x14ac:dyDescent="0.25">
      <c r="A82">
        <v>12</v>
      </c>
      <c r="B82">
        <f t="shared" si="59"/>
        <v>12</v>
      </c>
      <c r="C82" s="3">
        <f t="shared" si="52"/>
        <v>0.31874999999999998</v>
      </c>
      <c r="D82" s="3">
        <f t="shared" si="66"/>
        <v>0.35416666666666669</v>
      </c>
      <c r="E82" s="3">
        <f t="shared" si="67"/>
        <v>0.38958333333333328</v>
      </c>
      <c r="F82" s="1">
        <f t="shared" si="71"/>
        <v>0.68125000000000002</v>
      </c>
      <c r="G82" s="1">
        <f t="shared" si="72"/>
        <v>0.64583333333333326</v>
      </c>
      <c r="H82" s="1">
        <f t="shared" si="75"/>
        <v>0.61041666666666661</v>
      </c>
      <c r="I82" s="3">
        <f t="shared" si="60"/>
        <v>6.3750000000000001E-2</v>
      </c>
      <c r="J82" s="3">
        <f t="shared" si="61"/>
        <v>7.0833333333333345E-2</v>
      </c>
      <c r="K82" s="3">
        <f t="shared" si="62"/>
        <v>7.7916666666666662E-2</v>
      </c>
      <c r="L82" s="4">
        <f t="shared" si="73"/>
        <v>1.764705882352941E-5</v>
      </c>
      <c r="M82" s="4">
        <f t="shared" si="74"/>
        <v>1.5882352941176466E-5</v>
      </c>
      <c r="N82" s="4">
        <f t="shared" si="76"/>
        <v>1.4438502673796791E-5</v>
      </c>
      <c r="O82">
        <f t="shared" si="68"/>
        <v>0.35062499999999996</v>
      </c>
      <c r="P82">
        <f t="shared" si="69"/>
        <v>0.38958333333333334</v>
      </c>
      <c r="Q82">
        <f t="shared" si="70"/>
        <v>0.4285416666666666</v>
      </c>
    </row>
    <row r="83" spans="1:18" x14ac:dyDescent="0.25">
      <c r="A83">
        <v>15</v>
      </c>
      <c r="B83">
        <f t="shared" si="59"/>
        <v>15</v>
      </c>
      <c r="C83" s="3">
        <f t="shared" si="52"/>
        <v>0.255</v>
      </c>
      <c r="D83" s="3">
        <f t="shared" si="66"/>
        <v>0.28333333333333333</v>
      </c>
      <c r="E83" s="3">
        <f t="shared" si="67"/>
        <v>0.31166666666666665</v>
      </c>
      <c r="F83" s="1">
        <f t="shared" si="71"/>
        <v>0.745</v>
      </c>
      <c r="G83" s="1">
        <f t="shared" si="72"/>
        <v>0.71666666666666667</v>
      </c>
      <c r="H83" s="1">
        <f t="shared" si="75"/>
        <v>0.68833333333333335</v>
      </c>
      <c r="I83" s="3">
        <f t="shared" si="60"/>
        <v>5.1000000000000004E-2</v>
      </c>
      <c r="J83" s="3">
        <f t="shared" si="61"/>
        <v>5.6666666666666671E-2</v>
      </c>
      <c r="K83" s="3">
        <f t="shared" si="62"/>
        <v>6.2333333333333331E-2</v>
      </c>
      <c r="L83" s="4">
        <f t="shared" si="73"/>
        <v>2.4705882352941174E-5</v>
      </c>
      <c r="M83" s="4">
        <f t="shared" si="74"/>
        <v>2.2235294117647053E-5</v>
      </c>
      <c r="N83" s="4">
        <f t="shared" si="76"/>
        <v>2.0213903743315512E-5</v>
      </c>
      <c r="O83">
        <f t="shared" si="68"/>
        <v>0.28050000000000003</v>
      </c>
      <c r="P83">
        <f t="shared" si="69"/>
        <v>0.31166666666666665</v>
      </c>
      <c r="Q83">
        <f t="shared" si="70"/>
        <v>0.34283333333333332</v>
      </c>
    </row>
    <row r="84" spans="1:18" x14ac:dyDescent="0.25">
      <c r="A84">
        <v>20</v>
      </c>
      <c r="B84">
        <f t="shared" si="59"/>
        <v>20</v>
      </c>
      <c r="C84" s="3">
        <f t="shared" si="52"/>
        <v>0.19125</v>
      </c>
      <c r="D84" s="3">
        <f t="shared" si="66"/>
        <v>0.21249999999999999</v>
      </c>
      <c r="E84" s="3">
        <f t="shared" si="67"/>
        <v>0.23375000000000001</v>
      </c>
      <c r="F84" s="1">
        <f t="shared" si="71"/>
        <v>0.80875000000000008</v>
      </c>
      <c r="G84" s="1">
        <f t="shared" si="72"/>
        <v>0.78749999999999998</v>
      </c>
      <c r="H84" s="1">
        <f t="shared" si="75"/>
        <v>0.76624999999999999</v>
      </c>
      <c r="I84" s="3">
        <f t="shared" si="60"/>
        <v>3.8250000000000006E-2</v>
      </c>
      <c r="J84" s="3">
        <f t="shared" si="61"/>
        <v>4.2500000000000003E-2</v>
      </c>
      <c r="K84" s="3">
        <f t="shared" si="62"/>
        <v>4.6750000000000007E-2</v>
      </c>
      <c r="L84" s="4">
        <f t="shared" si="73"/>
        <v>3.6470588235294114E-5</v>
      </c>
      <c r="M84" s="4">
        <f t="shared" si="74"/>
        <v>3.2823529411764699E-5</v>
      </c>
      <c r="N84" s="4">
        <f t="shared" si="76"/>
        <v>2.9839572192513362E-5</v>
      </c>
      <c r="O84">
        <f t="shared" si="68"/>
        <v>0.21037500000000001</v>
      </c>
      <c r="P84">
        <f t="shared" si="69"/>
        <v>0.23374999999999999</v>
      </c>
      <c r="Q84">
        <f t="shared" si="70"/>
        <v>0.25712499999999999</v>
      </c>
    </row>
    <row r="87" spans="1:18" ht="30" x14ac:dyDescent="0.25">
      <c r="A87" t="s">
        <v>20</v>
      </c>
      <c r="B87" t="s">
        <v>21</v>
      </c>
      <c r="C87" s="5" t="s">
        <v>38</v>
      </c>
      <c r="D87" s="5" t="s">
        <v>37</v>
      </c>
      <c r="E87" s="5" t="s">
        <v>39</v>
      </c>
      <c r="F87" s="5" t="s">
        <v>34</v>
      </c>
      <c r="G87" s="5" t="s">
        <v>35</v>
      </c>
      <c r="H87" s="5" t="s">
        <v>36</v>
      </c>
      <c r="I87" s="5" t="s">
        <v>25</v>
      </c>
      <c r="J87" s="5" t="s">
        <v>40</v>
      </c>
      <c r="K87" s="5" t="s">
        <v>41</v>
      </c>
      <c r="L87" s="5" t="s">
        <v>42</v>
      </c>
      <c r="M87" s="5" t="s">
        <v>43</v>
      </c>
      <c r="N87" s="5" t="s">
        <v>44</v>
      </c>
      <c r="O87" s="5" t="s">
        <v>45</v>
      </c>
      <c r="P87" s="5" t="s">
        <v>46</v>
      </c>
      <c r="Q87" s="5" t="s">
        <v>47</v>
      </c>
      <c r="R87" s="5" t="s">
        <v>48</v>
      </c>
    </row>
    <row r="88" spans="1:18" x14ac:dyDescent="0.25">
      <c r="A88">
        <v>0</v>
      </c>
      <c r="B88">
        <f>A88</f>
        <v>0</v>
      </c>
      <c r="C88" s="3" t="e">
        <f>$B$59*(4.5/B88)*$B$61</f>
        <v>#DIV/0!</v>
      </c>
      <c r="D88" s="3" t="e">
        <f>$B$59*(5/C88)*$B$61</f>
        <v>#DIV/0!</v>
      </c>
      <c r="E88" s="3" t="e">
        <f>$B$59*(5.5/D88)*$B$61</f>
        <v>#DIV/0!</v>
      </c>
      <c r="F88" s="1">
        <f t="shared" ref="F88:F95" si="77">B88/(4.5*$B$61)</f>
        <v>0</v>
      </c>
      <c r="G88" s="1">
        <f t="shared" ref="G88:G96" si="78">B88/(5*$B$61)</f>
        <v>0</v>
      </c>
      <c r="H88" s="1">
        <f t="shared" ref="H88:H98" si="79">B88/(5.5*$B$61)</f>
        <v>0</v>
      </c>
      <c r="I88" s="6">
        <v>4.6999999999999999E-6</v>
      </c>
      <c r="J88" s="3" t="e">
        <f>$B$62*C88</f>
        <v>#DIV/0!</v>
      </c>
      <c r="K88" s="3" t="e">
        <f t="shared" ref="K88:K106" si="80">$B$62*D88</f>
        <v>#DIV/0!</v>
      </c>
      <c r="L88" s="3" t="e">
        <f t="shared" ref="L88:L106" si="81">$B$62*E88</f>
        <v>#DIV/0!</v>
      </c>
      <c r="M88" s="4" t="e">
        <f>B88*($B$58-B88)/(J88*$B$60*4.5)</f>
        <v>#DIV/0!</v>
      </c>
      <c r="N88" s="4" t="e">
        <f>B88*($B$58-B88)/(K88*$B$60*5)</f>
        <v>#DIV/0!</v>
      </c>
      <c r="O88" s="4" t="e">
        <f>B88*($B$58-B88)/(L88*$B$60*5)</f>
        <v>#DIV/0!</v>
      </c>
      <c r="P88" t="e">
        <f t="shared" ref="P88:P106" si="82">C88+J88/2</f>
        <v>#DIV/0!</v>
      </c>
      <c r="Q88" t="e">
        <f t="shared" ref="Q88:Q106" si="83">D88+K88/2</f>
        <v>#DIV/0!</v>
      </c>
      <c r="R88" t="e">
        <f t="shared" ref="R88:R106" si="84">E88+L88/2</f>
        <v>#DIV/0!</v>
      </c>
    </row>
    <row r="89" spans="1:18" x14ac:dyDescent="0.25">
      <c r="A89">
        <v>0.8</v>
      </c>
      <c r="B89">
        <f t="shared" ref="B89:B106" si="85">A89</f>
        <v>0.8</v>
      </c>
      <c r="C89" s="3">
        <v>1.5</v>
      </c>
      <c r="D89" s="3">
        <v>1.5</v>
      </c>
      <c r="E89" s="3">
        <v>1.5</v>
      </c>
      <c r="F89" s="1">
        <f t="shared" si="77"/>
        <v>0.20915032679738566</v>
      </c>
      <c r="G89" s="1">
        <f t="shared" si="78"/>
        <v>0.18823529411764706</v>
      </c>
      <c r="H89" s="1">
        <f t="shared" si="79"/>
        <v>0.17112299465240643</v>
      </c>
      <c r="I89" s="6">
        <v>4.6999999999999997E-5</v>
      </c>
      <c r="J89" s="3">
        <f t="shared" ref="J89:J106" si="86">$B$62*C89</f>
        <v>0.44999999999999996</v>
      </c>
      <c r="K89" s="3">
        <f t="shared" si="80"/>
        <v>0.44999999999999996</v>
      </c>
      <c r="L89" s="3">
        <f t="shared" si="81"/>
        <v>0.44999999999999996</v>
      </c>
      <c r="M89" s="4">
        <f t="shared" ref="M89:M97" si="87">B89*(4.5-B89)/(J89*$B$60*4.5)</f>
        <v>5.8469135802469141E-7</v>
      </c>
      <c r="N89" s="4">
        <f t="shared" ref="N89:N100" si="88">B89*(5-B89)/(K89*$B$60*5)</f>
        <v>5.9733333333333339E-7</v>
      </c>
      <c r="O89" s="4">
        <f t="shared" ref="O89:Q100" si="89">B89*(5.5-B89)/(L89*$B$60*5.5)</f>
        <v>6.076767676767677E-7</v>
      </c>
      <c r="P89">
        <f t="shared" si="82"/>
        <v>1.7250000000000001</v>
      </c>
      <c r="Q89">
        <f t="shared" si="83"/>
        <v>1.7250000000000001</v>
      </c>
      <c r="R89">
        <f t="shared" si="84"/>
        <v>1.7250000000000001</v>
      </c>
    </row>
    <row r="90" spans="1:18" x14ac:dyDescent="0.25">
      <c r="A90">
        <v>1.6</v>
      </c>
      <c r="B90">
        <f t="shared" si="85"/>
        <v>1.6</v>
      </c>
      <c r="C90" s="3">
        <v>1.5</v>
      </c>
      <c r="D90" s="3">
        <v>1.5</v>
      </c>
      <c r="E90" s="3">
        <v>1.5</v>
      </c>
      <c r="F90" s="1">
        <f t="shared" si="77"/>
        <v>0.41830065359477131</v>
      </c>
      <c r="G90" s="1">
        <f t="shared" si="78"/>
        <v>0.37647058823529411</v>
      </c>
      <c r="H90" s="1">
        <f t="shared" si="79"/>
        <v>0.34224598930481287</v>
      </c>
      <c r="I90" s="6">
        <v>4.6999999999999997E-5</v>
      </c>
      <c r="J90" s="3">
        <f t="shared" si="86"/>
        <v>0.44999999999999996</v>
      </c>
      <c r="K90" s="3">
        <f t="shared" si="80"/>
        <v>0.44999999999999996</v>
      </c>
      <c r="L90" s="3">
        <f t="shared" si="81"/>
        <v>0.44999999999999996</v>
      </c>
      <c r="M90" s="4">
        <f t="shared" si="87"/>
        <v>9.1654320987654312E-7</v>
      </c>
      <c r="N90" s="4">
        <f t="shared" si="88"/>
        <v>9.6711111111111123E-7</v>
      </c>
      <c r="O90" s="4">
        <f t="shared" si="89"/>
        <v>1.0084848484848485E-6</v>
      </c>
      <c r="P90">
        <f t="shared" si="82"/>
        <v>1.7250000000000001</v>
      </c>
      <c r="Q90">
        <f t="shared" si="83"/>
        <v>1.7250000000000001</v>
      </c>
      <c r="R90">
        <f t="shared" si="84"/>
        <v>1.7250000000000001</v>
      </c>
    </row>
    <row r="91" spans="1:18" x14ac:dyDescent="0.25">
      <c r="A91">
        <v>1.9</v>
      </c>
      <c r="B91">
        <f t="shared" si="85"/>
        <v>1.9</v>
      </c>
      <c r="C91" s="3">
        <v>1.5</v>
      </c>
      <c r="D91" s="3">
        <v>1.5</v>
      </c>
      <c r="E91" s="3">
        <v>1.5</v>
      </c>
      <c r="F91" s="1">
        <f t="shared" si="77"/>
        <v>0.49673202614379086</v>
      </c>
      <c r="G91" s="1">
        <f t="shared" si="78"/>
        <v>0.44705882352941173</v>
      </c>
      <c r="H91" s="1">
        <f t="shared" si="79"/>
        <v>0.40641711229946526</v>
      </c>
      <c r="I91" s="6">
        <v>4.6999999999999997E-5</v>
      </c>
      <c r="J91" s="3">
        <f t="shared" si="86"/>
        <v>0.44999999999999996</v>
      </c>
      <c r="K91" s="3">
        <f t="shared" si="80"/>
        <v>0.44999999999999996</v>
      </c>
      <c r="L91" s="3">
        <f t="shared" si="81"/>
        <v>0.44999999999999996</v>
      </c>
      <c r="M91" s="4">
        <f t="shared" si="87"/>
        <v>9.7580246913580246E-7</v>
      </c>
      <c r="N91" s="4">
        <f t="shared" si="88"/>
        <v>1.0471111111111111E-6</v>
      </c>
      <c r="O91" s="4">
        <f t="shared" si="89"/>
        <v>1.1054545454545454E-6</v>
      </c>
      <c r="P91">
        <f t="shared" si="82"/>
        <v>1.7250000000000001</v>
      </c>
      <c r="Q91">
        <f t="shared" si="83"/>
        <v>1.7250000000000001</v>
      </c>
      <c r="R91">
        <f t="shared" si="84"/>
        <v>1.7250000000000001</v>
      </c>
    </row>
    <row r="92" spans="1:18" x14ac:dyDescent="0.25">
      <c r="A92">
        <v>2.2000000000000002</v>
      </c>
      <c r="B92">
        <f t="shared" si="85"/>
        <v>2.2000000000000002</v>
      </c>
      <c r="C92" s="3">
        <v>1.5</v>
      </c>
      <c r="D92" s="3">
        <v>1.5</v>
      </c>
      <c r="E92" s="3">
        <v>1.5</v>
      </c>
      <c r="F92" s="1">
        <f t="shared" si="77"/>
        <v>0.57516339869281052</v>
      </c>
      <c r="G92" s="1">
        <f t="shared" si="78"/>
        <v>0.51764705882352946</v>
      </c>
      <c r="H92" s="1">
        <f t="shared" si="79"/>
        <v>0.4705882352941177</v>
      </c>
      <c r="I92" s="6">
        <v>4.6999999999999997E-5</v>
      </c>
      <c r="J92" s="3">
        <f t="shared" si="86"/>
        <v>0.44999999999999996</v>
      </c>
      <c r="K92" s="3">
        <f t="shared" si="80"/>
        <v>0.44999999999999996</v>
      </c>
      <c r="L92" s="3">
        <f t="shared" si="81"/>
        <v>0.44999999999999996</v>
      </c>
      <c r="M92" s="4">
        <f t="shared" si="87"/>
        <v>9.9950617283950607E-7</v>
      </c>
      <c r="N92" s="4">
        <f t="shared" si="88"/>
        <v>1.0951111111111111E-6</v>
      </c>
      <c r="O92" s="4">
        <f t="shared" si="89"/>
        <v>1.1733333333333333E-6</v>
      </c>
      <c r="P92">
        <f t="shared" si="82"/>
        <v>1.7250000000000001</v>
      </c>
      <c r="Q92">
        <f t="shared" si="83"/>
        <v>1.7250000000000001</v>
      </c>
      <c r="R92">
        <f t="shared" si="84"/>
        <v>1.7250000000000001</v>
      </c>
    </row>
    <row r="93" spans="1:18" x14ac:dyDescent="0.25">
      <c r="A93">
        <v>2.5</v>
      </c>
      <c r="B93">
        <f t="shared" si="85"/>
        <v>2.5</v>
      </c>
      <c r="C93" s="3">
        <v>1.5</v>
      </c>
      <c r="D93" s="3">
        <v>1.5</v>
      </c>
      <c r="E93" s="3">
        <v>1.5</v>
      </c>
      <c r="F93" s="1">
        <f t="shared" si="77"/>
        <v>0.65359477124183007</v>
      </c>
      <c r="G93" s="1">
        <f t="shared" si="78"/>
        <v>0.58823529411764708</v>
      </c>
      <c r="H93" s="1">
        <f t="shared" si="79"/>
        <v>0.53475935828877008</v>
      </c>
      <c r="I93" s="6">
        <v>4.6999999999999997E-5</v>
      </c>
      <c r="J93" s="3">
        <f t="shared" si="86"/>
        <v>0.44999999999999996</v>
      </c>
      <c r="K93" s="3">
        <f t="shared" si="80"/>
        <v>0.44999999999999996</v>
      </c>
      <c r="L93" s="3">
        <f t="shared" si="81"/>
        <v>0.44999999999999996</v>
      </c>
      <c r="M93" s="4">
        <f t="shared" si="87"/>
        <v>9.8765432098765437E-7</v>
      </c>
      <c r="N93" s="4">
        <f t="shared" si="88"/>
        <v>1.111111111111111E-6</v>
      </c>
      <c r="O93" s="4">
        <f t="shared" si="89"/>
        <v>1.2121212121212122E-6</v>
      </c>
      <c r="P93">
        <f t="shared" si="82"/>
        <v>1.7250000000000001</v>
      </c>
      <c r="Q93">
        <f t="shared" si="83"/>
        <v>1.7250000000000001</v>
      </c>
      <c r="R93">
        <f t="shared" si="84"/>
        <v>1.7250000000000001</v>
      </c>
    </row>
    <row r="94" spans="1:18" x14ac:dyDescent="0.25">
      <c r="A94">
        <v>3</v>
      </c>
      <c r="B94">
        <f t="shared" si="85"/>
        <v>3</v>
      </c>
      <c r="C94" s="3">
        <f t="shared" ref="C94:C106" si="90">$B$59*(4.5/B94)*$B$61</f>
        <v>1.2749999999999999</v>
      </c>
      <c r="D94" s="3">
        <f t="shared" ref="D94:D106" si="91">$B$59*(5/B94)*$B$61</f>
        <v>1.4166666666666667</v>
      </c>
      <c r="E94" s="3">
        <v>1.5</v>
      </c>
      <c r="F94" s="1">
        <f t="shared" si="77"/>
        <v>0.78431372549019618</v>
      </c>
      <c r="G94" s="1">
        <f t="shared" si="78"/>
        <v>0.70588235294117652</v>
      </c>
      <c r="H94" s="1">
        <f t="shared" si="79"/>
        <v>0.64171122994652408</v>
      </c>
      <c r="I94" s="6">
        <v>4.6999999999999997E-5</v>
      </c>
      <c r="J94" s="3">
        <f t="shared" si="86"/>
        <v>0.38249999999999995</v>
      </c>
      <c r="K94" s="3">
        <f t="shared" si="80"/>
        <v>0.42499999999999999</v>
      </c>
      <c r="L94" s="3">
        <f t="shared" si="81"/>
        <v>0.44999999999999996</v>
      </c>
      <c r="M94" s="4">
        <f t="shared" si="87"/>
        <v>1.0457516339869283E-6</v>
      </c>
      <c r="N94" s="4">
        <f t="shared" si="88"/>
        <v>1.1294117647058824E-6</v>
      </c>
      <c r="O94" s="4">
        <f t="shared" si="89"/>
        <v>1.2121212121212122E-6</v>
      </c>
      <c r="P94">
        <f t="shared" si="82"/>
        <v>1.4662499999999998</v>
      </c>
      <c r="Q94">
        <f t="shared" si="83"/>
        <v>1.6291666666666667</v>
      </c>
      <c r="R94">
        <f t="shared" si="84"/>
        <v>1.7250000000000001</v>
      </c>
    </row>
    <row r="95" spans="1:18" x14ac:dyDescent="0.25">
      <c r="A95">
        <v>3.8</v>
      </c>
      <c r="B95">
        <f t="shared" si="85"/>
        <v>3.8</v>
      </c>
      <c r="C95" s="3">
        <f t="shared" si="90"/>
        <v>1.0065789473684212</v>
      </c>
      <c r="D95" s="3">
        <f t="shared" si="91"/>
        <v>1.118421052631579</v>
      </c>
      <c r="E95" s="3">
        <f t="shared" ref="E95:E106" si="92">$B$59*(5.5/B95)*$B$61</f>
        <v>1.2302631578947369</v>
      </c>
      <c r="F95" s="1">
        <f t="shared" si="77"/>
        <v>0.99346405228758172</v>
      </c>
      <c r="G95" s="1">
        <f t="shared" si="78"/>
        <v>0.89411764705882346</v>
      </c>
      <c r="H95" s="1">
        <f t="shared" si="79"/>
        <v>0.81283422459893051</v>
      </c>
      <c r="I95" s="6">
        <v>4.6999999999999997E-5</v>
      </c>
      <c r="J95" s="3">
        <f t="shared" si="86"/>
        <v>0.30197368421052634</v>
      </c>
      <c r="K95" s="3">
        <f t="shared" si="80"/>
        <v>0.33552631578947367</v>
      </c>
      <c r="L95" s="3">
        <f t="shared" si="81"/>
        <v>0.36907894736842106</v>
      </c>
      <c r="M95" s="4">
        <f t="shared" si="87"/>
        <v>7.8299685306221275E-7</v>
      </c>
      <c r="N95" s="4">
        <f t="shared" si="88"/>
        <v>1.0872470588235297E-6</v>
      </c>
      <c r="O95" s="4">
        <f t="shared" si="89"/>
        <v>1.2729476584022039E-6</v>
      </c>
      <c r="P95">
        <f t="shared" si="82"/>
        <v>1.1575657894736844</v>
      </c>
      <c r="Q95">
        <f t="shared" si="83"/>
        <v>1.2861842105263159</v>
      </c>
      <c r="R95">
        <f t="shared" si="84"/>
        <v>1.4148026315789475</v>
      </c>
    </row>
    <row r="96" spans="1:18" x14ac:dyDescent="0.25">
      <c r="A96">
        <v>4.2</v>
      </c>
      <c r="B96">
        <f t="shared" si="85"/>
        <v>4.2</v>
      </c>
      <c r="C96" s="3">
        <f t="shared" si="90"/>
        <v>0.9107142857142857</v>
      </c>
      <c r="D96" s="3">
        <f t="shared" si="91"/>
        <v>1.0119047619047619</v>
      </c>
      <c r="E96" s="3">
        <f t="shared" si="92"/>
        <v>1.1130952380952381</v>
      </c>
      <c r="F96" s="1">
        <f t="shared" ref="F96:F106" si="93">1-(4.5*$B$61)/B96</f>
        <v>8.9285714285714413E-2</v>
      </c>
      <c r="G96" s="1">
        <f t="shared" si="78"/>
        <v>0.9882352941176471</v>
      </c>
      <c r="H96" s="1">
        <f t="shared" si="79"/>
        <v>0.89839572192513373</v>
      </c>
      <c r="I96" s="6">
        <v>4.6999999999999997E-5</v>
      </c>
      <c r="J96" s="3">
        <f t="shared" si="86"/>
        <v>0.27321428571428569</v>
      </c>
      <c r="K96" s="3">
        <f t="shared" si="80"/>
        <v>0.30357142857142855</v>
      </c>
      <c r="L96" s="3">
        <f t="shared" si="81"/>
        <v>0.33392857142857141</v>
      </c>
      <c r="M96" s="4">
        <f t="shared" si="87"/>
        <v>4.0993464052287562E-7</v>
      </c>
      <c r="N96" s="4">
        <f t="shared" si="88"/>
        <v>8.8545882352941164E-7</v>
      </c>
      <c r="O96" s="4">
        <f t="shared" si="89"/>
        <v>1.1891492464754494E-6</v>
      </c>
      <c r="P96" s="6">
        <f>(4.5-$B96)*F96/($B$60*M96)</f>
        <v>2.613657069970849E-2</v>
      </c>
      <c r="Q96">
        <f t="shared" si="83"/>
        <v>1.1636904761904761</v>
      </c>
      <c r="R96">
        <f t="shared" si="84"/>
        <v>1.2800595238095238</v>
      </c>
    </row>
    <row r="97" spans="1:18" x14ac:dyDescent="0.25">
      <c r="A97">
        <v>4.3</v>
      </c>
      <c r="B97">
        <f t="shared" si="85"/>
        <v>4.3</v>
      </c>
      <c r="C97" s="3">
        <f t="shared" si="90"/>
        <v>0.88953488372093026</v>
      </c>
      <c r="D97" s="3">
        <f t="shared" si="91"/>
        <v>0.98837209302325579</v>
      </c>
      <c r="E97" s="3">
        <f t="shared" si="92"/>
        <v>1.0872093023255813</v>
      </c>
      <c r="F97" s="1">
        <f t="shared" si="93"/>
        <v>0.11046511627906974</v>
      </c>
      <c r="G97" s="1">
        <f t="shared" ref="G97:G106" si="94">1-(5*$B$61)/B97</f>
        <v>1.1627906976744096E-2</v>
      </c>
      <c r="H97" s="1">
        <f t="shared" si="79"/>
        <v>0.9197860962566845</v>
      </c>
      <c r="I97" s="6">
        <v>4.6999999999999997E-5</v>
      </c>
      <c r="J97" s="3">
        <f t="shared" si="86"/>
        <v>0.26686046511627909</v>
      </c>
      <c r="K97" s="3">
        <f t="shared" si="80"/>
        <v>0.29651162790697672</v>
      </c>
      <c r="L97" s="3">
        <f t="shared" si="81"/>
        <v>0.3261627906976744</v>
      </c>
      <c r="M97" s="4">
        <f t="shared" si="87"/>
        <v>2.8645848462841945E-7</v>
      </c>
      <c r="N97" s="4">
        <f t="shared" si="88"/>
        <v>8.1210980392156889E-7</v>
      </c>
      <c r="O97" s="4">
        <f t="shared" si="89"/>
        <v>1.1505687894992709E-6</v>
      </c>
      <c r="P97">
        <f t="shared" si="82"/>
        <v>1.0229651162790698</v>
      </c>
      <c r="Q97">
        <f t="shared" si="83"/>
        <v>1.1366279069767442</v>
      </c>
      <c r="R97">
        <f t="shared" si="84"/>
        <v>1.2502906976744186</v>
      </c>
    </row>
    <row r="98" spans="1:18" x14ac:dyDescent="0.25">
      <c r="A98">
        <v>4.6500000000000004</v>
      </c>
      <c r="B98">
        <f t="shared" si="85"/>
        <v>4.6500000000000004</v>
      </c>
      <c r="C98" s="3">
        <f t="shared" si="90"/>
        <v>0.82258064516129026</v>
      </c>
      <c r="D98" s="3">
        <f t="shared" si="91"/>
        <v>0.91397849462365588</v>
      </c>
      <c r="E98" s="3">
        <f t="shared" si="92"/>
        <v>1.0053763440860213</v>
      </c>
      <c r="F98" s="1">
        <f t="shared" si="93"/>
        <v>0.17741935483870985</v>
      </c>
      <c r="G98" s="1">
        <f t="shared" si="94"/>
        <v>8.6021505376344121E-2</v>
      </c>
      <c r="H98" s="1">
        <f t="shared" si="79"/>
        <v>0.99465240641711239</v>
      </c>
      <c r="I98" s="6">
        <v>4.6999999999999997E-5</v>
      </c>
      <c r="J98" s="3">
        <f t="shared" si="86"/>
        <v>0.24677419354838706</v>
      </c>
      <c r="K98" s="3">
        <f t="shared" si="80"/>
        <v>0.27419354838709675</v>
      </c>
      <c r="L98" s="3">
        <f t="shared" si="81"/>
        <v>0.30161290322580636</v>
      </c>
      <c r="M98" s="4">
        <f t="shared" ref="M98:M106" si="95">(4.5^2*(B98-4.5))/(J98*$B$60*B98^2)</f>
        <v>2.2770398481973488E-7</v>
      </c>
      <c r="N98" s="4">
        <f t="shared" si="88"/>
        <v>4.7484705882352891E-7</v>
      </c>
      <c r="O98" s="4">
        <f t="shared" si="89"/>
        <v>9.5305785123966948E-7</v>
      </c>
      <c r="P98">
        <f t="shared" si="82"/>
        <v>0.94596774193548383</v>
      </c>
      <c r="Q98">
        <f t="shared" si="83"/>
        <v>1.0510752688172043</v>
      </c>
      <c r="R98">
        <f t="shared" si="84"/>
        <v>1.1561827956989243</v>
      </c>
    </row>
    <row r="99" spans="1:18" x14ac:dyDescent="0.25">
      <c r="A99">
        <v>4.7</v>
      </c>
      <c r="B99">
        <f t="shared" si="85"/>
        <v>4.7</v>
      </c>
      <c r="C99" s="3">
        <f t="shared" si="90"/>
        <v>0.81382978723404253</v>
      </c>
      <c r="D99" s="3">
        <f t="shared" si="91"/>
        <v>0.90425531914893609</v>
      </c>
      <c r="E99" s="3">
        <f t="shared" si="92"/>
        <v>0.99468085106382975</v>
      </c>
      <c r="F99" s="1">
        <f t="shared" si="93"/>
        <v>0.18617021276595758</v>
      </c>
      <c r="G99" s="1">
        <f t="shared" si="94"/>
        <v>9.5744680851063912E-2</v>
      </c>
      <c r="H99" s="1">
        <f t="shared" ref="H99:H106" si="96">1-(5.5*$B$61)/B99</f>
        <v>5.3191489361702482E-3</v>
      </c>
      <c r="I99" s="6">
        <v>4.6999999999999997E-5</v>
      </c>
      <c r="J99" s="3">
        <f t="shared" si="86"/>
        <v>0.24414893617021274</v>
      </c>
      <c r="K99" s="3">
        <f t="shared" si="80"/>
        <v>0.27127659574468083</v>
      </c>
      <c r="L99" s="3">
        <f t="shared" si="81"/>
        <v>0.29840425531914894</v>
      </c>
      <c r="M99" s="4">
        <f t="shared" si="95"/>
        <v>3.0037546933667111E-7</v>
      </c>
      <c r="N99" s="4">
        <f t="shared" si="88"/>
        <v>4.1581176470588217E-7</v>
      </c>
      <c r="O99" s="4">
        <f t="shared" si="89"/>
        <v>9.1638956409009865E-7</v>
      </c>
      <c r="P99">
        <f t="shared" si="82"/>
        <v>0.93590425531914889</v>
      </c>
      <c r="Q99">
        <f t="shared" si="83"/>
        <v>1.0398936170212765</v>
      </c>
      <c r="R99">
        <f t="shared" si="84"/>
        <v>1.1438829787234042</v>
      </c>
    </row>
    <row r="100" spans="1:18" x14ac:dyDescent="0.25">
      <c r="A100">
        <v>5</v>
      </c>
      <c r="B100">
        <f t="shared" si="85"/>
        <v>5</v>
      </c>
      <c r="C100" s="3">
        <f t="shared" si="90"/>
        <v>0.76500000000000001</v>
      </c>
      <c r="D100" s="3">
        <f t="shared" si="91"/>
        <v>0.85</v>
      </c>
      <c r="E100" s="3">
        <f t="shared" si="92"/>
        <v>0.93500000000000005</v>
      </c>
      <c r="F100" s="1">
        <f t="shared" si="93"/>
        <v>0.2350000000000001</v>
      </c>
      <c r="G100" s="1">
        <f t="shared" si="94"/>
        <v>0.15000000000000002</v>
      </c>
      <c r="H100" s="1">
        <f t="shared" si="96"/>
        <v>6.5000000000000058E-2</v>
      </c>
      <c r="I100" s="6">
        <v>4.6999999999999997E-5</v>
      </c>
      <c r="J100" s="3">
        <f t="shared" si="86"/>
        <v>0.22949999999999998</v>
      </c>
      <c r="K100" s="3">
        <f t="shared" si="80"/>
        <v>0.255</v>
      </c>
      <c r="L100" s="3">
        <f t="shared" si="81"/>
        <v>0.28050000000000003</v>
      </c>
      <c r="M100" s="4">
        <f t="shared" si="95"/>
        <v>7.0588235294117645E-7</v>
      </c>
      <c r="N100" s="4">
        <f t="shared" si="88"/>
        <v>0</v>
      </c>
      <c r="O100" s="4">
        <f t="shared" si="89"/>
        <v>6.4819316156214545E-7</v>
      </c>
      <c r="P100">
        <f t="shared" si="82"/>
        <v>0.87975000000000003</v>
      </c>
      <c r="Q100">
        <f t="shared" si="83"/>
        <v>0.97750000000000004</v>
      </c>
      <c r="R100">
        <f t="shared" si="84"/>
        <v>1.07525</v>
      </c>
    </row>
    <row r="101" spans="1:18" x14ac:dyDescent="0.25">
      <c r="A101">
        <v>6</v>
      </c>
      <c r="B101">
        <f t="shared" si="85"/>
        <v>6</v>
      </c>
      <c r="C101" s="3">
        <f t="shared" si="90"/>
        <v>0.63749999999999996</v>
      </c>
      <c r="D101" s="3">
        <f t="shared" si="91"/>
        <v>0.70833333333333337</v>
      </c>
      <c r="E101" s="3">
        <f t="shared" si="92"/>
        <v>0.77916666666666656</v>
      </c>
      <c r="F101" s="1">
        <f t="shared" si="93"/>
        <v>0.36250000000000004</v>
      </c>
      <c r="G101" s="1">
        <f t="shared" si="94"/>
        <v>0.29166666666666663</v>
      </c>
      <c r="H101" s="1">
        <f t="shared" si="96"/>
        <v>0.22083333333333333</v>
      </c>
      <c r="I101" s="6">
        <v>4.6999999999999997E-5</v>
      </c>
      <c r="J101" s="3">
        <f t="shared" si="86"/>
        <v>0.19124999999999998</v>
      </c>
      <c r="K101" s="3">
        <f t="shared" si="80"/>
        <v>0.21249999999999999</v>
      </c>
      <c r="L101" s="3">
        <f t="shared" si="81"/>
        <v>0.23374999999999996</v>
      </c>
      <c r="M101" s="4">
        <f t="shared" si="95"/>
        <v>1.7647058823529417E-6</v>
      </c>
      <c r="N101" s="4">
        <f t="shared" ref="N101:N106" si="97">(5^2*(B101-5))/(K101*$B$60*B101^2)</f>
        <v>1.3071895424836602E-6</v>
      </c>
      <c r="O101" s="4">
        <f t="shared" ref="O101:O106" si="98">(5^2*(B101-5))/(L101*$B$60*B101^2)</f>
        <v>1.1883541295306004E-6</v>
      </c>
      <c r="P101">
        <f t="shared" si="82"/>
        <v>0.73312499999999992</v>
      </c>
      <c r="Q101">
        <f t="shared" si="83"/>
        <v>0.81458333333333333</v>
      </c>
      <c r="R101">
        <f t="shared" si="84"/>
        <v>0.89604166666666651</v>
      </c>
    </row>
    <row r="102" spans="1:18" x14ac:dyDescent="0.25">
      <c r="A102">
        <v>8</v>
      </c>
      <c r="B102">
        <f t="shared" si="85"/>
        <v>8</v>
      </c>
      <c r="C102" s="3">
        <f t="shared" si="90"/>
        <v>0.47812499999999997</v>
      </c>
      <c r="D102" s="3">
        <f t="shared" si="91"/>
        <v>0.53125</v>
      </c>
      <c r="E102" s="3">
        <f t="shared" si="92"/>
        <v>0.58437499999999998</v>
      </c>
      <c r="F102" s="1">
        <f t="shared" si="93"/>
        <v>0.52187500000000009</v>
      </c>
      <c r="G102" s="1">
        <f t="shared" si="94"/>
        <v>0.46875</v>
      </c>
      <c r="H102" s="1">
        <f t="shared" si="96"/>
        <v>0.41562500000000002</v>
      </c>
      <c r="I102" s="6">
        <v>4.6999999999999997E-5</v>
      </c>
      <c r="J102" s="3">
        <f t="shared" si="86"/>
        <v>0.1434375</v>
      </c>
      <c r="K102" s="3">
        <f t="shared" si="80"/>
        <v>0.15937499999999999</v>
      </c>
      <c r="L102" s="3">
        <f t="shared" si="81"/>
        <v>0.17531249999999998</v>
      </c>
      <c r="M102" s="4">
        <f t="shared" si="95"/>
        <v>3.0882352941176472E-6</v>
      </c>
      <c r="N102" s="4">
        <f t="shared" si="97"/>
        <v>2.9411764705882355E-6</v>
      </c>
      <c r="O102" s="4">
        <f t="shared" si="98"/>
        <v>2.6737967914438508E-6</v>
      </c>
      <c r="P102">
        <f t="shared" si="82"/>
        <v>0.54984374999999996</v>
      </c>
      <c r="Q102">
        <f t="shared" si="83"/>
        <v>0.61093750000000002</v>
      </c>
      <c r="R102">
        <f t="shared" si="84"/>
        <v>0.67203124999999997</v>
      </c>
    </row>
    <row r="103" spans="1:18" x14ac:dyDescent="0.25">
      <c r="A103">
        <v>10</v>
      </c>
      <c r="B103">
        <f t="shared" si="85"/>
        <v>10</v>
      </c>
      <c r="C103" s="3">
        <f t="shared" si="90"/>
        <v>0.38250000000000001</v>
      </c>
      <c r="D103" s="3">
        <f t="shared" si="91"/>
        <v>0.42499999999999999</v>
      </c>
      <c r="E103" s="3">
        <f t="shared" si="92"/>
        <v>0.46750000000000003</v>
      </c>
      <c r="F103" s="1">
        <f t="shared" si="93"/>
        <v>0.61750000000000005</v>
      </c>
      <c r="G103" s="1">
        <f t="shared" si="94"/>
        <v>0.57499999999999996</v>
      </c>
      <c r="H103" s="1">
        <f t="shared" si="96"/>
        <v>0.53249999999999997</v>
      </c>
      <c r="I103" s="6">
        <v>4.6999999999999997E-5</v>
      </c>
      <c r="J103" s="3">
        <f t="shared" si="86"/>
        <v>0.11474999999999999</v>
      </c>
      <c r="K103" s="3">
        <f t="shared" si="80"/>
        <v>0.1275</v>
      </c>
      <c r="L103" s="3">
        <f t="shared" si="81"/>
        <v>0.14025000000000001</v>
      </c>
      <c r="M103" s="4">
        <f t="shared" si="95"/>
        <v>3.8823529411764706E-6</v>
      </c>
      <c r="N103" s="4">
        <f t="shared" si="97"/>
        <v>3.9215686274509803E-6</v>
      </c>
      <c r="O103" s="4">
        <f t="shared" si="98"/>
        <v>3.5650623885917998E-6</v>
      </c>
      <c r="P103">
        <f t="shared" si="82"/>
        <v>0.43987500000000002</v>
      </c>
      <c r="Q103">
        <f t="shared" si="83"/>
        <v>0.48875000000000002</v>
      </c>
      <c r="R103">
        <f t="shared" si="84"/>
        <v>0.53762500000000002</v>
      </c>
    </row>
    <row r="104" spans="1:18" x14ac:dyDescent="0.25">
      <c r="A104">
        <v>12</v>
      </c>
      <c r="B104">
        <f t="shared" si="85"/>
        <v>12</v>
      </c>
      <c r="C104" s="3">
        <f t="shared" si="90"/>
        <v>0.31874999999999998</v>
      </c>
      <c r="D104" s="3">
        <f t="shared" si="91"/>
        <v>0.35416666666666669</v>
      </c>
      <c r="E104" s="3">
        <f t="shared" si="92"/>
        <v>0.38958333333333328</v>
      </c>
      <c r="F104" s="1">
        <f t="shared" si="93"/>
        <v>0.68125000000000002</v>
      </c>
      <c r="G104" s="1">
        <f t="shared" si="94"/>
        <v>0.64583333333333326</v>
      </c>
      <c r="H104" s="1">
        <f t="shared" si="96"/>
        <v>0.61041666666666661</v>
      </c>
      <c r="I104" s="6">
        <v>4.6999999999999997E-5</v>
      </c>
      <c r="J104" s="3">
        <f t="shared" si="86"/>
        <v>9.5624999999999988E-2</v>
      </c>
      <c r="K104" s="3">
        <f t="shared" si="80"/>
        <v>0.10625</v>
      </c>
      <c r="L104" s="3">
        <f t="shared" si="81"/>
        <v>0.11687499999999998</v>
      </c>
      <c r="M104" s="4">
        <f t="shared" si="95"/>
        <v>4.4117647058823542E-6</v>
      </c>
      <c r="N104" s="4">
        <f t="shared" si="97"/>
        <v>4.5751633986928105E-6</v>
      </c>
      <c r="O104" s="4">
        <f t="shared" si="98"/>
        <v>4.1592394533571012E-6</v>
      </c>
      <c r="P104">
        <f t="shared" si="82"/>
        <v>0.36656249999999996</v>
      </c>
      <c r="Q104">
        <f t="shared" si="83"/>
        <v>0.40729166666666666</v>
      </c>
      <c r="R104">
        <f t="shared" si="84"/>
        <v>0.44802083333333326</v>
      </c>
    </row>
    <row r="105" spans="1:18" x14ac:dyDescent="0.25">
      <c r="A105">
        <v>15</v>
      </c>
      <c r="B105">
        <f t="shared" si="85"/>
        <v>15</v>
      </c>
      <c r="C105" s="3">
        <f t="shared" si="90"/>
        <v>0.255</v>
      </c>
      <c r="D105" s="3">
        <f t="shared" si="91"/>
        <v>0.28333333333333333</v>
      </c>
      <c r="E105" s="3">
        <f t="shared" si="92"/>
        <v>0.31166666666666665</v>
      </c>
      <c r="F105" s="1">
        <f t="shared" si="93"/>
        <v>0.745</v>
      </c>
      <c r="G105" s="1">
        <f t="shared" si="94"/>
        <v>0.71666666666666667</v>
      </c>
      <c r="H105" s="1">
        <f t="shared" si="96"/>
        <v>0.68833333333333335</v>
      </c>
      <c r="I105" s="6">
        <v>4.6999999999999997E-5</v>
      </c>
      <c r="J105" s="3">
        <f t="shared" si="86"/>
        <v>7.6499999999999999E-2</v>
      </c>
      <c r="K105" s="3">
        <f t="shared" si="80"/>
        <v>8.4999999999999992E-2</v>
      </c>
      <c r="L105" s="3">
        <f t="shared" si="81"/>
        <v>9.3499999999999986E-2</v>
      </c>
      <c r="M105" s="4">
        <f>(4.5^2*(B105-4.5))/(J105*$B$60*B105^2)</f>
        <v>4.9411764705882354E-6</v>
      </c>
      <c r="N105" s="4">
        <f t="shared" si="97"/>
        <v>5.2287581699346416E-6</v>
      </c>
      <c r="O105" s="4">
        <f t="shared" si="98"/>
        <v>4.7534165181224014E-6</v>
      </c>
      <c r="P105">
        <f t="shared" si="82"/>
        <v>0.29325000000000001</v>
      </c>
      <c r="Q105">
        <f t="shared" si="83"/>
        <v>0.32583333333333331</v>
      </c>
      <c r="R105">
        <f t="shared" si="84"/>
        <v>0.35841666666666666</v>
      </c>
    </row>
    <row r="106" spans="1:18" x14ac:dyDescent="0.25">
      <c r="A106">
        <v>20</v>
      </c>
      <c r="B106">
        <f t="shared" si="85"/>
        <v>20</v>
      </c>
      <c r="C106" s="3">
        <f t="shared" si="90"/>
        <v>0.19125</v>
      </c>
      <c r="D106" s="3">
        <f t="shared" si="91"/>
        <v>0.21249999999999999</v>
      </c>
      <c r="E106" s="3">
        <f t="shared" si="92"/>
        <v>0.23375000000000001</v>
      </c>
      <c r="F106" s="1">
        <f t="shared" si="93"/>
        <v>0.80875000000000008</v>
      </c>
      <c r="G106" s="1">
        <f t="shared" si="94"/>
        <v>0.78749999999999998</v>
      </c>
      <c r="H106" s="1">
        <f t="shared" si="96"/>
        <v>0.76624999999999999</v>
      </c>
      <c r="I106" s="6">
        <v>4.6999999999999997E-5</v>
      </c>
      <c r="J106" s="3">
        <f t="shared" si="86"/>
        <v>5.7374999999999995E-2</v>
      </c>
      <c r="K106" s="3">
        <f t="shared" si="80"/>
        <v>6.3750000000000001E-2</v>
      </c>
      <c r="L106" s="3">
        <f t="shared" si="81"/>
        <v>7.0125000000000007E-2</v>
      </c>
      <c r="M106" s="4">
        <f t="shared" si="95"/>
        <v>5.4705882352941173E-6</v>
      </c>
      <c r="N106" s="4">
        <f t="shared" si="97"/>
        <v>5.8823529411764709E-6</v>
      </c>
      <c r="O106" s="4">
        <f t="shared" si="98"/>
        <v>5.3475935828876991E-6</v>
      </c>
      <c r="P106">
        <f t="shared" si="82"/>
        <v>0.21993750000000001</v>
      </c>
      <c r="Q106">
        <f t="shared" si="83"/>
        <v>0.24437500000000001</v>
      </c>
      <c r="R106">
        <f t="shared" si="84"/>
        <v>0.26881250000000001</v>
      </c>
    </row>
    <row r="108" spans="1:18" x14ac:dyDescent="0.25">
      <c r="F108" s="4"/>
    </row>
    <row r="109" spans="1:18" x14ac:dyDescent="0.25">
      <c r="F109" s="4"/>
    </row>
    <row r="110" spans="1:18" ht="30" x14ac:dyDescent="0.25">
      <c r="A110" t="s">
        <v>20</v>
      </c>
      <c r="B110" t="s">
        <v>21</v>
      </c>
      <c r="C110" s="5" t="s">
        <v>38</v>
      </c>
      <c r="D110" s="5" t="s">
        <v>37</v>
      </c>
      <c r="E110" s="5" t="s">
        <v>39</v>
      </c>
      <c r="F110" s="5" t="s">
        <v>34</v>
      </c>
      <c r="G110" s="5" t="s">
        <v>35</v>
      </c>
      <c r="H110" s="5" t="s">
        <v>36</v>
      </c>
      <c r="I110" s="4" t="s">
        <v>51</v>
      </c>
      <c r="J110" s="5" t="s">
        <v>40</v>
      </c>
      <c r="K110" s="5" t="s">
        <v>41</v>
      </c>
      <c r="L110" s="5" t="s">
        <v>42</v>
      </c>
      <c r="M110" s="5" t="s">
        <v>46</v>
      </c>
      <c r="N110" s="5" t="s">
        <v>47</v>
      </c>
      <c r="O110" s="5" t="s">
        <v>48</v>
      </c>
    </row>
    <row r="111" spans="1:18" x14ac:dyDescent="0.25">
      <c r="A111">
        <v>0</v>
      </c>
      <c r="B111">
        <f>A111</f>
        <v>0</v>
      </c>
      <c r="C111" s="3" t="e">
        <f>$B$59*(4.5/B111)*$B$61</f>
        <v>#DIV/0!</v>
      </c>
      <c r="D111" s="3" t="e">
        <f>$B$59*(5/C111)*$B$61</f>
        <v>#DIV/0!</v>
      </c>
      <c r="E111" s="3" t="e">
        <f>$B$59*(5.5/D111)*$B$61</f>
        <v>#DIV/0!</v>
      </c>
      <c r="F111" s="1">
        <f t="shared" ref="F111:F118" si="99">B111/(4.5*$B$61)</f>
        <v>0</v>
      </c>
      <c r="G111" s="1">
        <f t="shared" ref="G111:G119" si="100">B111/(5*$B$61)</f>
        <v>0</v>
      </c>
      <c r="H111" s="1">
        <f t="shared" ref="H111:H121" si="101">B111/(5.5*$B$61)</f>
        <v>0</v>
      </c>
      <c r="I111" s="4">
        <v>4.6999999999999999E-6</v>
      </c>
      <c r="J111" s="3">
        <f>(4.5-$B111)*F111/($B$60*$I111)</f>
        <v>0</v>
      </c>
      <c r="K111" s="3">
        <f>(5-$B111)*G111/($B$60*$I111)</f>
        <v>0</v>
      </c>
      <c r="L111" s="3">
        <f>(5.5-$B111)*H111/($B$60*$I111)</f>
        <v>0</v>
      </c>
      <c r="M111" t="e">
        <f>$C111+J111/2</f>
        <v>#DIV/0!</v>
      </c>
      <c r="N111" t="e">
        <f>$C111+K111/2</f>
        <v>#DIV/0!</v>
      </c>
      <c r="O111" t="e">
        <f>$C111+L111/2</f>
        <v>#DIV/0!</v>
      </c>
    </row>
    <row r="112" spans="1:18" x14ac:dyDescent="0.25">
      <c r="A112">
        <v>0.8</v>
      </c>
      <c r="B112">
        <f t="shared" ref="B112:B129" si="102">A112</f>
        <v>0.8</v>
      </c>
      <c r="C112" s="3">
        <v>0.95</v>
      </c>
      <c r="D112" s="3">
        <v>0.95</v>
      </c>
      <c r="E112" s="3">
        <v>0.95</v>
      </c>
      <c r="F112" s="1">
        <f t="shared" si="99"/>
        <v>0.20915032679738566</v>
      </c>
      <c r="G112" s="1">
        <f t="shared" si="100"/>
        <v>0.18823529411764706</v>
      </c>
      <c r="H112" s="1">
        <f t="shared" si="101"/>
        <v>0.17112299465240643</v>
      </c>
      <c r="I112" s="4">
        <v>4.6999999999999999E-6</v>
      </c>
      <c r="J112" s="3">
        <f>(4.5-$B112)*F112/($B$60*$I112)</f>
        <v>6.5860102906410797E-2</v>
      </c>
      <c r="K112" s="3">
        <f>(5-$B112)*G112/($B$60*$I112)</f>
        <v>6.7284105131414279E-2</v>
      </c>
      <c r="L112" s="3">
        <f>(5.5-$B112)*H112/($B$60*$I112)</f>
        <v>6.8449197860962582E-2</v>
      </c>
      <c r="M112" s="3">
        <f>C112+J112/2</f>
        <v>0.98293005145320533</v>
      </c>
      <c r="N112" s="3">
        <f>D112+K112/2</f>
        <v>0.98364205256570714</v>
      </c>
      <c r="O112" s="3">
        <f>E112+L112/2</f>
        <v>0.9842245989304812</v>
      </c>
    </row>
    <row r="113" spans="1:15" x14ac:dyDescent="0.25">
      <c r="A113">
        <v>1.6</v>
      </c>
      <c r="B113">
        <f t="shared" si="102"/>
        <v>1.6</v>
      </c>
      <c r="C113" s="3">
        <v>0.9</v>
      </c>
      <c r="D113" s="3">
        <v>0.9</v>
      </c>
      <c r="E113" s="3">
        <v>0.9</v>
      </c>
      <c r="F113" s="1">
        <f t="shared" si="99"/>
        <v>0.41830065359477131</v>
      </c>
      <c r="G113" s="1">
        <f t="shared" si="100"/>
        <v>0.37647058823529411</v>
      </c>
      <c r="H113" s="1">
        <f t="shared" si="101"/>
        <v>0.34224598930481287</v>
      </c>
      <c r="I113" s="4">
        <v>4.6999999999999999E-6</v>
      </c>
      <c r="J113" s="3">
        <f>(4.5-$B113)*F113/($B$60*$I113)</f>
        <v>0.10324016131275206</v>
      </c>
      <c r="K113" s="3">
        <f>(5-$B113)*G113/($B$60*$I113)</f>
        <v>0.10893617021276596</v>
      </c>
      <c r="L113" s="3">
        <f>(5.5-$B113)*H113/($B$60*$I113)</f>
        <v>0.11359654113095917</v>
      </c>
      <c r="M113" s="3">
        <f>C113+J113/2</f>
        <v>0.95162008065637604</v>
      </c>
      <c r="N113" s="3">
        <f>D113+K113/2</f>
        <v>0.95446808510638304</v>
      </c>
      <c r="O113" s="3">
        <f>E113+L113/2</f>
        <v>0.95679827056547961</v>
      </c>
    </row>
    <row r="114" spans="1:15" x14ac:dyDescent="0.25">
      <c r="A114">
        <v>1.9</v>
      </c>
      <c r="B114">
        <f t="shared" si="102"/>
        <v>1.9</v>
      </c>
      <c r="C114" s="3">
        <v>0.9</v>
      </c>
      <c r="D114" s="3">
        <v>0.9</v>
      </c>
      <c r="E114" s="3">
        <v>0.9</v>
      </c>
      <c r="F114" s="1">
        <f t="shared" si="99"/>
        <v>0.49673202614379086</v>
      </c>
      <c r="G114" s="1">
        <f t="shared" si="100"/>
        <v>0.44705882352941173</v>
      </c>
      <c r="H114" s="1">
        <f t="shared" si="101"/>
        <v>0.40641711229946526</v>
      </c>
      <c r="I114" s="4">
        <v>4.6999999999999999E-6</v>
      </c>
      <c r="J114" s="3">
        <f>(4.5-$B114)*F114/($B$60*$I114)</f>
        <v>0.10991517174245585</v>
      </c>
      <c r="K114" s="3">
        <f>(5-$B114)*G114/($B$60*$I114)</f>
        <v>0.11794743429286607</v>
      </c>
      <c r="L114" s="3">
        <f>(5.5-$B114)*H114/($B$60*$I114)</f>
        <v>0.12451928547047446</v>
      </c>
      <c r="M114" s="3">
        <f>C114+J114/2</f>
        <v>0.95495758587122792</v>
      </c>
      <c r="N114" s="3">
        <f>D114+K114/2</f>
        <v>0.95897371714643309</v>
      </c>
      <c r="O114" s="3">
        <f>E114+L114/2</f>
        <v>0.96225964273523723</v>
      </c>
    </row>
    <row r="115" spans="1:15" x14ac:dyDescent="0.25">
      <c r="A115">
        <v>2.2000000000000002</v>
      </c>
      <c r="B115">
        <f t="shared" si="102"/>
        <v>2.2000000000000002</v>
      </c>
      <c r="C115" s="3">
        <v>0.9</v>
      </c>
      <c r="D115" s="3">
        <v>0.9</v>
      </c>
      <c r="E115" s="3">
        <v>0.9</v>
      </c>
      <c r="F115" s="1">
        <f t="shared" si="99"/>
        <v>0.57516339869281052</v>
      </c>
      <c r="G115" s="1">
        <f t="shared" si="100"/>
        <v>0.51764705882352946</v>
      </c>
      <c r="H115" s="1">
        <f t="shared" si="101"/>
        <v>0.4705882352941177</v>
      </c>
      <c r="I115" s="4">
        <v>4.6999999999999999E-6</v>
      </c>
      <c r="J115" s="3">
        <f>(4.5-$B115)*F115/($B$60*$I115)</f>
        <v>0.11258517591433737</v>
      </c>
      <c r="K115" s="3">
        <f>(5-$B115)*G115/($B$60*$I115)</f>
        <v>0.12335419274092616</v>
      </c>
      <c r="L115" s="3">
        <f>(5.5-$B115)*H115/($B$60*$I115)</f>
        <v>0.13216520650813518</v>
      </c>
      <c r="M115" s="3">
        <f>C115+J115/2</f>
        <v>0.95629258795716865</v>
      </c>
      <c r="N115" s="3">
        <f>D115+K115/2</f>
        <v>0.96167709637046306</v>
      </c>
      <c r="O115" s="3">
        <f>E115+L115/2</f>
        <v>0.96608260325406758</v>
      </c>
    </row>
    <row r="116" spans="1:15" x14ac:dyDescent="0.25">
      <c r="A116">
        <v>2.5</v>
      </c>
      <c r="B116">
        <f t="shared" si="102"/>
        <v>2.5</v>
      </c>
      <c r="C116" s="3">
        <v>0.9</v>
      </c>
      <c r="D116" s="3">
        <v>0.9</v>
      </c>
      <c r="E116" s="3">
        <v>0.9</v>
      </c>
      <c r="F116" s="1">
        <f t="shared" si="99"/>
        <v>0.65359477124183007</v>
      </c>
      <c r="G116" s="1">
        <f t="shared" si="100"/>
        <v>0.58823529411764708</v>
      </c>
      <c r="H116" s="1">
        <f t="shared" si="101"/>
        <v>0.53475935828877008</v>
      </c>
      <c r="I116" s="4">
        <v>4.6999999999999999E-6</v>
      </c>
      <c r="J116" s="3">
        <f>(4.5-$B116)*F116/($B$60*$I116)</f>
        <v>0.11125017382839661</v>
      </c>
      <c r="K116" s="3">
        <f>(5-$B116)*G116/($B$60*$I116)</f>
        <v>0.12515644555694619</v>
      </c>
      <c r="L116" s="3">
        <f>(5.5-$B116)*H116/($B$60*$I116)</f>
        <v>0.13653430424394131</v>
      </c>
      <c r="M116" s="3">
        <f>C116+J116/2</f>
        <v>0.95562508691419834</v>
      </c>
      <c r="N116" s="3">
        <f>D116+K116/2</f>
        <v>0.96257822277847316</v>
      </c>
      <c r="O116" s="3">
        <f>E116+L116/2</f>
        <v>0.96826715212197068</v>
      </c>
    </row>
    <row r="117" spans="1:15" x14ac:dyDescent="0.25">
      <c r="A117">
        <v>3</v>
      </c>
      <c r="B117">
        <f t="shared" si="102"/>
        <v>3</v>
      </c>
      <c r="C117" s="3">
        <v>0.9</v>
      </c>
      <c r="D117" s="3">
        <v>0.9</v>
      </c>
      <c r="E117" s="3">
        <v>0.9</v>
      </c>
      <c r="F117" s="1">
        <f t="shared" si="99"/>
        <v>0.78431372549019618</v>
      </c>
      <c r="G117" s="1">
        <f t="shared" si="100"/>
        <v>0.70588235294117652</v>
      </c>
      <c r="H117" s="1">
        <f t="shared" si="101"/>
        <v>0.64171122994652408</v>
      </c>
      <c r="I117" s="4">
        <v>4.6999999999999999E-6</v>
      </c>
      <c r="J117" s="3">
        <f>(4.5-$B117)*F117/($B$60*$I117)</f>
        <v>0.10012515644555697</v>
      </c>
      <c r="K117" s="3">
        <f>(5-$B117)*G117/($B$60*$I117)</f>
        <v>0.12015018773466835</v>
      </c>
      <c r="L117" s="3">
        <f>(5.5-$B117)*H117/($B$60*$I117)</f>
        <v>0.13653430424394128</v>
      </c>
      <c r="M117" s="3">
        <f>C117+J117/2</f>
        <v>0.95006257822277851</v>
      </c>
      <c r="N117" s="3">
        <f>D117+K117/2</f>
        <v>0.96007509386733414</v>
      </c>
      <c r="O117" s="3">
        <f>E117+L117/2</f>
        <v>0.96826715212197068</v>
      </c>
    </row>
    <row r="118" spans="1:15" x14ac:dyDescent="0.25">
      <c r="A118">
        <v>3.8</v>
      </c>
      <c r="B118">
        <f t="shared" si="102"/>
        <v>3.8</v>
      </c>
      <c r="C118" s="3">
        <v>0.95</v>
      </c>
      <c r="D118" s="3">
        <v>0.95</v>
      </c>
      <c r="E118" s="3">
        <v>0.9</v>
      </c>
      <c r="F118" s="1">
        <f t="shared" si="99"/>
        <v>0.99346405228758172</v>
      </c>
      <c r="G118" s="1">
        <f t="shared" si="100"/>
        <v>0.89411764705882346</v>
      </c>
      <c r="H118" s="1">
        <f t="shared" si="101"/>
        <v>0.81283422459893051</v>
      </c>
      <c r="I118" s="4">
        <v>4.6999999999999999E-6</v>
      </c>
      <c r="J118" s="3">
        <f>(4.5-$B118)*F118/($B$60*$I118)</f>
        <v>5.9185092476707009E-2</v>
      </c>
      <c r="K118" s="3">
        <f>(5-$B118)*G118/($B$60*$I118)</f>
        <v>9.1314142678347934E-2</v>
      </c>
      <c r="L118" s="3">
        <f>(5.5-$B118)*H118/($B$60*$I118)</f>
        <v>0.11760154738878145</v>
      </c>
      <c r="M118" s="3">
        <f>C118+J118/2</f>
        <v>0.97959254623835346</v>
      </c>
      <c r="N118" s="3">
        <f>D118+K118/2</f>
        <v>0.99565707133917392</v>
      </c>
      <c r="O118" s="3">
        <f>E118+L118/2</f>
        <v>0.95880077369439076</v>
      </c>
    </row>
    <row r="119" spans="1:15" x14ac:dyDescent="0.25">
      <c r="A119">
        <v>4.2</v>
      </c>
      <c r="B119">
        <f t="shared" si="102"/>
        <v>4.2</v>
      </c>
      <c r="C119" s="3">
        <f t="shared" ref="C117:C129" si="103">$B$59*(4.5/B119)*$B$61</f>
        <v>0.9107142857142857</v>
      </c>
      <c r="D119" s="3">
        <v>0.95</v>
      </c>
      <c r="E119" s="3">
        <v>0.95</v>
      </c>
      <c r="F119" s="1">
        <f t="shared" ref="F119:F129" si="104">1-(4.5*$B$61)/B119</f>
        <v>8.9285714285714413E-2</v>
      </c>
      <c r="G119" s="1">
        <f t="shared" si="100"/>
        <v>0.9882352941176471</v>
      </c>
      <c r="H119" s="1">
        <f t="shared" si="101"/>
        <v>0.89839572192513373</v>
      </c>
      <c r="I119" s="4">
        <v>4.6999999999999999E-6</v>
      </c>
      <c r="J119" s="3">
        <f>4.5*F119/($B$60*$I119)</f>
        <v>3.4194528875379986E-2</v>
      </c>
      <c r="K119" s="3">
        <f>(5-$B119)*G119/($B$60*$I119)</f>
        <v>6.7284105131414251E-2</v>
      </c>
      <c r="L119" s="3">
        <f>(5.5-$B119)*H119/($B$60*$I119)</f>
        <v>9.9396973489589244E-2</v>
      </c>
      <c r="M119" s="3">
        <f>$C119+J119/2</f>
        <v>0.92781155015197569</v>
      </c>
      <c r="N119" s="3">
        <f>D119+K119/2</f>
        <v>0.98364205256570703</v>
      </c>
      <c r="O119" s="3">
        <f>E119+L119/2</f>
        <v>0.99969848674479456</v>
      </c>
    </row>
    <row r="120" spans="1:15" x14ac:dyDescent="0.25">
      <c r="A120">
        <v>4.3</v>
      </c>
      <c r="B120">
        <f t="shared" si="102"/>
        <v>4.3</v>
      </c>
      <c r="C120" s="3">
        <v>0.85</v>
      </c>
      <c r="D120" s="3">
        <v>0.98</v>
      </c>
      <c r="E120" s="3">
        <v>0.95</v>
      </c>
      <c r="F120" s="1">
        <f t="shared" si="104"/>
        <v>0.11046511627906974</v>
      </c>
      <c r="G120" s="1">
        <f t="shared" ref="G120:G129" si="105">1-(5*$B$61)/B120</f>
        <v>1.1627906976744096E-2</v>
      </c>
      <c r="H120" s="1">
        <f t="shared" si="101"/>
        <v>0.9197860962566845</v>
      </c>
      <c r="I120" s="4">
        <v>4.6999999999999999E-6</v>
      </c>
      <c r="J120" s="3">
        <f>4.5*F120/($B$60*$I120)</f>
        <v>4.2305789213260753E-2</v>
      </c>
      <c r="K120" s="3">
        <f>4.5*G120/($B$60*$I120)</f>
        <v>4.4532409698168881E-3</v>
      </c>
      <c r="L120" s="3">
        <f>(5.5-$B120)*H120/($B$60*$I120)</f>
        <v>9.3935601319831627E-2</v>
      </c>
      <c r="M120" s="3">
        <f>(C120/(1-F120))+J120/2</f>
        <v>0.97670845016218588</v>
      </c>
      <c r="N120" s="3">
        <f>(D120/(1-G120))+K120/2</f>
        <v>0.99375603224961417</v>
      </c>
      <c r="O120" s="3">
        <f>E120+L120/2</f>
        <v>0.99696780065991575</v>
      </c>
    </row>
    <row r="121" spans="1:15" x14ac:dyDescent="0.25">
      <c r="A121">
        <v>4.6500000000000004</v>
      </c>
      <c r="B121">
        <f t="shared" si="102"/>
        <v>4.6500000000000004</v>
      </c>
      <c r="C121" s="3">
        <v>0.75</v>
      </c>
      <c r="D121" s="3">
        <v>0.85</v>
      </c>
      <c r="E121" s="3">
        <v>0.8</v>
      </c>
      <c r="F121" s="1">
        <f t="shared" si="104"/>
        <v>0.17741935483870985</v>
      </c>
      <c r="G121" s="1">
        <f t="shared" si="105"/>
        <v>8.6021505376344121E-2</v>
      </c>
      <c r="H121" s="1">
        <f t="shared" si="101"/>
        <v>0.99465240641711239</v>
      </c>
      <c r="I121" s="4">
        <v>4.6999999999999999E-6</v>
      </c>
      <c r="J121" s="3">
        <f>4.5*F121/($B$60*$I121)</f>
        <v>6.7947838023335691E-2</v>
      </c>
      <c r="K121" s="3">
        <f>4.5*G121/($B$60*$I121)</f>
        <v>3.294440631434456E-2</v>
      </c>
      <c r="L121" s="3">
        <f>4.5*H121/($B$60*$I121)</f>
        <v>0.38093070884059627</v>
      </c>
      <c r="M121" s="3">
        <f>(C121/(1-F121))+J121/2</f>
        <v>0.94573862489402094</v>
      </c>
      <c r="N121" s="3">
        <f>(D121/(1-G121))+K121/2</f>
        <v>0.94647220315717229</v>
      </c>
      <c r="O121" s="3">
        <f>E121+L121/2</f>
        <v>0.99046535442029815</v>
      </c>
    </row>
    <row r="122" spans="1:15" x14ac:dyDescent="0.25">
      <c r="A122">
        <v>4.7</v>
      </c>
      <c r="B122">
        <f t="shared" si="102"/>
        <v>4.7</v>
      </c>
      <c r="C122" s="3">
        <v>0.75</v>
      </c>
      <c r="D122" s="3">
        <v>0.85</v>
      </c>
      <c r="E122" s="3">
        <v>0.95</v>
      </c>
      <c r="F122" s="1">
        <f t="shared" si="104"/>
        <v>0.18617021276595758</v>
      </c>
      <c r="G122" s="1">
        <f t="shared" si="105"/>
        <v>9.5744680851063912E-2</v>
      </c>
      <c r="H122" s="1">
        <f t="shared" ref="H122:H129" si="106">1-(5.5*$B$61)/B122</f>
        <v>5.3191489361702482E-3</v>
      </c>
      <c r="I122" s="4">
        <v>4.6999999999999999E-6</v>
      </c>
      <c r="J122" s="3">
        <f>4.5*F122/($B$60*$I122)</f>
        <v>7.1299230421005028E-2</v>
      </c>
      <c r="K122" s="3">
        <f>4.5*G122/($B$60*$I122)</f>
        <v>3.6668175645088306E-2</v>
      </c>
      <c r="L122" s="3">
        <f>4.5*H122/($B$60*$I122)</f>
        <v>2.0371208691715844E-3</v>
      </c>
      <c r="M122" s="3">
        <f>(C122/(1-F122))+J122/2</f>
        <v>0.95721824266148303</v>
      </c>
      <c r="N122" s="3">
        <f>(D122/(1-G122))+K122/2</f>
        <v>0.95833408782254426</v>
      </c>
      <c r="O122" s="3">
        <f>(E122/(1-H122))+L122/2</f>
        <v>0.95609877433832913</v>
      </c>
    </row>
    <row r="123" spans="1:15" x14ac:dyDescent="0.25">
      <c r="A123">
        <v>5</v>
      </c>
      <c r="B123">
        <f t="shared" si="102"/>
        <v>5</v>
      </c>
      <c r="C123" s="3">
        <v>0.7</v>
      </c>
      <c r="D123" s="3">
        <v>0.8</v>
      </c>
      <c r="E123" s="3">
        <v>0.9</v>
      </c>
      <c r="F123" s="1">
        <f t="shared" si="104"/>
        <v>0.2350000000000001</v>
      </c>
      <c r="G123" s="1">
        <f t="shared" si="105"/>
        <v>0.15000000000000002</v>
      </c>
      <c r="H123" s="1">
        <f t="shared" si="106"/>
        <v>6.5000000000000058E-2</v>
      </c>
      <c r="I123" s="4">
        <v>4.6999999999999999E-6</v>
      </c>
      <c r="J123" s="3">
        <f>4.5*F123/($B$60*$I123)</f>
        <v>9.0000000000000052E-2</v>
      </c>
      <c r="K123" s="3">
        <f>4.5*G123/($B$60*$I123)</f>
        <v>5.7446808510638304E-2</v>
      </c>
      <c r="L123" s="3">
        <f>4.5*H123/($B$60*$I123)</f>
        <v>2.4893617021276619E-2</v>
      </c>
      <c r="M123" s="3">
        <f>(C123/(1-F123))+J123/2</f>
        <v>0.96003267973856221</v>
      </c>
      <c r="N123" s="3">
        <f>(D123/(1-G123))+K123/2</f>
        <v>0.96989987484355455</v>
      </c>
      <c r="O123" s="3">
        <f>(E123/(1-H123))+L123/2</f>
        <v>0.97501365343042445</v>
      </c>
    </row>
    <row r="124" spans="1:15" x14ac:dyDescent="0.25">
      <c r="A124">
        <v>6</v>
      </c>
      <c r="B124">
        <f t="shared" si="102"/>
        <v>6</v>
      </c>
      <c r="C124" s="3">
        <v>0.55000000000000004</v>
      </c>
      <c r="D124" s="3">
        <v>0.65</v>
      </c>
      <c r="E124" s="3">
        <v>0.7</v>
      </c>
      <c r="F124" s="1">
        <f t="shared" si="104"/>
        <v>0.36250000000000004</v>
      </c>
      <c r="G124" s="1">
        <f t="shared" si="105"/>
        <v>0.29166666666666663</v>
      </c>
      <c r="H124" s="1">
        <f t="shared" si="106"/>
        <v>0.22083333333333333</v>
      </c>
      <c r="I124" s="4">
        <v>4.6999999999999999E-6</v>
      </c>
      <c r="J124" s="3">
        <f>4.5*F124/($B$60*$I124)</f>
        <v>0.13882978723404257</v>
      </c>
      <c r="K124" s="3">
        <f>4.5*G124/($B$60*$I124)</f>
        <v>0.11170212765957445</v>
      </c>
      <c r="L124" s="3">
        <f>4.5*H124/($B$60*$I124)</f>
        <v>8.457446808510638E-2</v>
      </c>
      <c r="M124" s="3">
        <f>(C124/(1-F124))+J124/2</f>
        <v>0.93215999165623709</v>
      </c>
      <c r="N124" s="3">
        <f>(D124/(1-G124))+K124/2</f>
        <v>0.97349812265331659</v>
      </c>
      <c r="O124" s="3">
        <f>(E124/(1-H124))+L124/2</f>
        <v>0.94068295596768681</v>
      </c>
    </row>
    <row r="125" spans="1:15" x14ac:dyDescent="0.25">
      <c r="A125">
        <v>8</v>
      </c>
      <c r="B125">
        <f t="shared" si="102"/>
        <v>8</v>
      </c>
      <c r="C125" s="3">
        <v>0.4</v>
      </c>
      <c r="D125" s="3">
        <v>0.45</v>
      </c>
      <c r="E125" s="3">
        <v>0.5</v>
      </c>
      <c r="F125" s="1">
        <f t="shared" si="104"/>
        <v>0.52187500000000009</v>
      </c>
      <c r="G125" s="1">
        <f t="shared" si="105"/>
        <v>0.46875</v>
      </c>
      <c r="H125" s="1">
        <f t="shared" si="106"/>
        <v>0.41562500000000002</v>
      </c>
      <c r="I125" s="4">
        <v>4.6999999999999999E-6</v>
      </c>
      <c r="J125" s="3">
        <f>4.5*F125/($B$60*$I125)</f>
        <v>0.19986702127659575</v>
      </c>
      <c r="K125" s="3">
        <f>4.5*G125/($B$60*$I125)</f>
        <v>0.17952127659574468</v>
      </c>
      <c r="L125" s="3">
        <f>4.5*H125/($B$60*$I125)</f>
        <v>0.15917553191489361</v>
      </c>
      <c r="M125" s="3">
        <f>(C125/(1-F125))+J125/2</f>
        <v>0.93653481782784065</v>
      </c>
      <c r="N125" s="3">
        <f>(D125/(1-G125))+K125/2</f>
        <v>0.93681946182728404</v>
      </c>
      <c r="O125" s="3">
        <f>(E125/(1-H125))+L125/2</f>
        <v>0.93520273921947883</v>
      </c>
    </row>
    <row r="126" spans="1:15" x14ac:dyDescent="0.25">
      <c r="A126">
        <v>10</v>
      </c>
      <c r="B126">
        <f t="shared" si="102"/>
        <v>10</v>
      </c>
      <c r="C126" s="3">
        <v>0.3</v>
      </c>
      <c r="D126" s="3">
        <v>0.35</v>
      </c>
      <c r="E126" s="3">
        <v>0.4</v>
      </c>
      <c r="F126" s="1">
        <f t="shared" si="104"/>
        <v>0.61750000000000005</v>
      </c>
      <c r="G126" s="1">
        <f t="shared" si="105"/>
        <v>0.57499999999999996</v>
      </c>
      <c r="H126" s="1">
        <f t="shared" si="106"/>
        <v>0.53249999999999997</v>
      </c>
      <c r="I126" s="4">
        <v>4.6999999999999999E-6</v>
      </c>
      <c r="J126" s="3">
        <f>4.5*F126/($B$60*$I126)</f>
        <v>0.23648936170212767</v>
      </c>
      <c r="K126" s="3">
        <f>4.5*G126/($B$60*$I126)</f>
        <v>0.22021276595744679</v>
      </c>
      <c r="L126" s="3">
        <f>4.5*H126/($B$60*$I126)</f>
        <v>0.20393617021276594</v>
      </c>
      <c r="M126" s="3">
        <f>(C126/(1-F126))+J126/2</f>
        <v>0.90255840634126006</v>
      </c>
      <c r="N126" s="3">
        <f>(D126/(1-G126))+K126/2</f>
        <v>0.93363579474342917</v>
      </c>
      <c r="O126" s="3">
        <f>(E126/(1-H126))+L126/2</f>
        <v>0.95758305836841506</v>
      </c>
    </row>
    <row r="127" spans="1:15" x14ac:dyDescent="0.25">
      <c r="A127">
        <v>12</v>
      </c>
      <c r="B127">
        <f t="shared" si="102"/>
        <v>12</v>
      </c>
      <c r="C127" s="3">
        <v>0.25</v>
      </c>
      <c r="D127" s="3">
        <v>0.3</v>
      </c>
      <c r="E127" s="3">
        <v>0.3</v>
      </c>
      <c r="F127" s="1">
        <f t="shared" si="104"/>
        <v>0.68125000000000002</v>
      </c>
      <c r="G127" s="1">
        <f t="shared" si="105"/>
        <v>0.64583333333333326</v>
      </c>
      <c r="H127" s="1">
        <f t="shared" si="106"/>
        <v>0.61041666666666661</v>
      </c>
      <c r="I127" s="4">
        <v>4.6999999999999999E-6</v>
      </c>
      <c r="J127" s="3">
        <f>4.5*F127/($B$60*$I127)</f>
        <v>0.26090425531914896</v>
      </c>
      <c r="K127" s="3">
        <f>4.5*G127/($B$60*$I127)</f>
        <v>0.24734042553191485</v>
      </c>
      <c r="L127" s="3">
        <f>4.5*H127/($B$60*$I127)</f>
        <v>0.23377659574468082</v>
      </c>
      <c r="M127" s="3">
        <f>(C127/(1-F127))+J127/2</f>
        <v>0.91476585314977066</v>
      </c>
      <c r="N127" s="3">
        <f>(D127/(1-G127))+K127/2</f>
        <v>0.970729036295369</v>
      </c>
      <c r="O127" s="3">
        <f>(E127/(1-H127))+L127/2</f>
        <v>0.88694177380816919</v>
      </c>
    </row>
    <row r="128" spans="1:15" x14ac:dyDescent="0.25">
      <c r="A128">
        <v>15</v>
      </c>
      <c r="B128">
        <f t="shared" si="102"/>
        <v>15</v>
      </c>
      <c r="C128" s="3">
        <v>0.2</v>
      </c>
      <c r="D128" s="3">
        <v>0.2</v>
      </c>
      <c r="E128" s="3">
        <v>0.25</v>
      </c>
      <c r="F128" s="1">
        <f t="shared" si="104"/>
        <v>0.745</v>
      </c>
      <c r="G128" s="1">
        <f t="shared" si="105"/>
        <v>0.71666666666666667</v>
      </c>
      <c r="H128" s="1">
        <f t="shared" si="106"/>
        <v>0.68833333333333335</v>
      </c>
      <c r="I128" s="4">
        <v>4.6999999999999999E-6</v>
      </c>
      <c r="J128" s="3">
        <f>4.5*F128/($B$60*$I128)</f>
        <v>0.28531914893617022</v>
      </c>
      <c r="K128" s="3">
        <f>4.5*G128/($B$60*$I128)</f>
        <v>0.27446808510638299</v>
      </c>
      <c r="L128" s="3">
        <f>4.5*H128/($B$60*$I128)</f>
        <v>0.26361702127659575</v>
      </c>
      <c r="M128" s="3">
        <f>(C128/(1-F128))+J128/2</f>
        <v>0.92697329995828115</v>
      </c>
      <c r="N128" s="3">
        <f>(D128/(1-G128))+K128/2</f>
        <v>0.84311639549436801</v>
      </c>
      <c r="O128" s="3">
        <f>(E128/(1-H128))+L128/2</f>
        <v>0.93394754807145308</v>
      </c>
    </row>
    <row r="129" spans="1:15" x14ac:dyDescent="0.25">
      <c r="A129">
        <v>20</v>
      </c>
      <c r="B129">
        <f t="shared" si="102"/>
        <v>20</v>
      </c>
      <c r="C129" s="3">
        <v>0.15</v>
      </c>
      <c r="D129" s="3">
        <v>0.15</v>
      </c>
      <c r="E129" s="3">
        <v>0.15</v>
      </c>
      <c r="F129" s="1">
        <f t="shared" si="104"/>
        <v>0.80875000000000008</v>
      </c>
      <c r="G129" s="1">
        <f t="shared" si="105"/>
        <v>0.78749999999999998</v>
      </c>
      <c r="H129" s="1">
        <f t="shared" si="106"/>
        <v>0.76624999999999999</v>
      </c>
      <c r="I129" s="4">
        <v>4.6999999999999999E-6</v>
      </c>
      <c r="J129" s="3">
        <f>4.5*F129/($B$60*$I129)</f>
        <v>0.30973404255319154</v>
      </c>
      <c r="K129" s="3">
        <f>4.5*G129/($B$60*$I129)</f>
        <v>0.30159574468085104</v>
      </c>
      <c r="L129" s="3">
        <f>4.5*H129/($B$60*$I129)</f>
        <v>0.29345744680851066</v>
      </c>
      <c r="M129" s="3">
        <f>(C129/(1-F129))+J129/2</f>
        <v>0.9391807467667922</v>
      </c>
      <c r="N129" s="3">
        <f>(D129/(1-G129))+K129/2</f>
        <v>0.85668022528160193</v>
      </c>
      <c r="O129" s="3">
        <f>(E129/(1-H129))+L129/2</f>
        <v>0.78843995335077932</v>
      </c>
    </row>
    <row r="130" spans="1:15" x14ac:dyDescent="0.25">
      <c r="L130" t="s">
        <v>52</v>
      </c>
      <c r="M130" s="3">
        <f>MAX(M112:O129)</f>
        <v>0.99969848674479456</v>
      </c>
    </row>
    <row r="132" spans="1:15" x14ac:dyDescent="0.25">
      <c r="A132" t="s">
        <v>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Crampton</dc:creator>
  <cp:lastModifiedBy>Ray Crampton</cp:lastModifiedBy>
  <dcterms:created xsi:type="dcterms:W3CDTF">2020-05-10T14:52:37Z</dcterms:created>
  <dcterms:modified xsi:type="dcterms:W3CDTF">2020-06-08T05:14:24Z</dcterms:modified>
</cp:coreProperties>
</file>