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-AKS\Documents\Sports Analytics\Assignment 2\"/>
    </mc:Choice>
  </mc:AlternateContent>
  <bookViews>
    <workbookView xWindow="0" yWindow="0" windowWidth="23040" windowHeight="8616"/>
  </bookViews>
  <sheets>
    <sheet name="Pricing" sheetId="1" r:id="rId1"/>
    <sheet name="Reasons" sheetId="2" r:id="rId2"/>
  </sheets>
  <definedNames>
    <definedName name="solver_adj" localSheetId="0" hidden="1">Pricing!$D$114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Pricing!#REF!</definedName>
    <definedName name="solver_lhs2" localSheetId="0" hidden="1">Pricing!$D$114</definedName>
    <definedName name="solver_lhs3" localSheetId="0" hidden="1">Pricing!$D$114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Pricing!$D$114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hs1" localSheetId="0" hidden="1">Pricing!$D$115</definedName>
    <definedName name="solver_rhs2" localSheetId="0" hidden="1">Pricing!$D$105</definedName>
    <definedName name="solver_rhs3" localSheetId="0" hidden="1">Pricing!$D$109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H21" i="1" l="1"/>
  <c r="B59" i="2" l="1"/>
  <c r="B45" i="2"/>
  <c r="B31" i="2"/>
  <c r="B17" i="2"/>
  <c r="B3" i="2"/>
  <c r="C98" i="1" l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2" i="1"/>
  <c r="D102" i="1"/>
  <c r="E102" i="1"/>
  <c r="F102" i="1"/>
  <c r="G102" i="1"/>
  <c r="H102" i="1"/>
  <c r="I102" i="1"/>
  <c r="J102" i="1"/>
  <c r="K102" i="1"/>
  <c r="L102" i="1"/>
  <c r="C103" i="1"/>
  <c r="C115" i="1" s="1"/>
  <c r="D103" i="1"/>
  <c r="D115" i="1" s="1"/>
  <c r="E103" i="1"/>
  <c r="E115" i="1" s="1"/>
  <c r="F103" i="1"/>
  <c r="F115" i="1" s="1"/>
  <c r="G103" i="1"/>
  <c r="H103" i="1"/>
  <c r="I103" i="1"/>
  <c r="J103" i="1"/>
  <c r="K103" i="1"/>
  <c r="K115" i="1" s="1"/>
  <c r="L103" i="1"/>
  <c r="L115" i="1" s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3" i="1"/>
  <c r="D113" i="1"/>
  <c r="E113" i="1"/>
  <c r="F113" i="1"/>
  <c r="G113" i="1"/>
  <c r="H113" i="1"/>
  <c r="I113" i="1"/>
  <c r="J113" i="1"/>
  <c r="K113" i="1"/>
  <c r="L113" i="1"/>
  <c r="G115" i="1"/>
  <c r="H115" i="1"/>
  <c r="I115" i="1"/>
  <c r="J115" i="1"/>
  <c r="M115" i="1" l="1"/>
  <c r="L11" i="1"/>
  <c r="L23" i="1" s="1"/>
  <c r="K11" i="1"/>
  <c r="K23" i="1" s="1"/>
  <c r="J11" i="1"/>
  <c r="J23" i="1" s="1"/>
  <c r="I11" i="1"/>
  <c r="I23" i="1" s="1"/>
  <c r="H11" i="1"/>
  <c r="H23" i="1" s="1"/>
  <c r="G11" i="1"/>
  <c r="G23" i="1" s="1"/>
  <c r="F11" i="1"/>
  <c r="F23" i="1" s="1"/>
  <c r="E11" i="1"/>
  <c r="E23" i="1" s="1"/>
  <c r="D11" i="1"/>
  <c r="D23" i="1" s="1"/>
  <c r="C11" i="1"/>
  <c r="C23" i="1" s="1"/>
  <c r="L80" i="1"/>
  <c r="K80" i="1"/>
  <c r="J80" i="1"/>
  <c r="I80" i="1"/>
  <c r="H80" i="1"/>
  <c r="G80" i="1"/>
  <c r="F80" i="1"/>
  <c r="E80" i="1"/>
  <c r="D80" i="1"/>
  <c r="C80" i="1"/>
  <c r="L57" i="1"/>
  <c r="L69" i="1" s="1"/>
  <c r="K57" i="1"/>
  <c r="K69" i="1" s="1"/>
  <c r="J57" i="1"/>
  <c r="J69" i="1" s="1"/>
  <c r="I57" i="1"/>
  <c r="I69" i="1" s="1"/>
  <c r="H57" i="1"/>
  <c r="H69" i="1" s="1"/>
  <c r="G57" i="1"/>
  <c r="G69" i="1" s="1"/>
  <c r="F57" i="1"/>
  <c r="F69" i="1" s="1"/>
  <c r="E57" i="1"/>
  <c r="E69" i="1" s="1"/>
  <c r="D57" i="1"/>
  <c r="D69" i="1" s="1"/>
  <c r="C57" i="1"/>
  <c r="C69" i="1" s="1"/>
  <c r="L34" i="1"/>
  <c r="L46" i="1" s="1"/>
  <c r="K34" i="1"/>
  <c r="K46" i="1" s="1"/>
  <c r="J34" i="1"/>
  <c r="J46" i="1" s="1"/>
  <c r="I34" i="1"/>
  <c r="I46" i="1" s="1"/>
  <c r="H34" i="1"/>
  <c r="H46" i="1" s="1"/>
  <c r="G34" i="1"/>
  <c r="G46" i="1" s="1"/>
  <c r="F34" i="1"/>
  <c r="F46" i="1" s="1"/>
  <c r="E34" i="1"/>
  <c r="E46" i="1" s="1"/>
  <c r="D34" i="1"/>
  <c r="D46" i="1" s="1"/>
  <c r="C34" i="1"/>
  <c r="C46" i="1" s="1"/>
  <c r="K21" i="1"/>
  <c r="E21" i="1"/>
  <c r="G21" i="1"/>
  <c r="I21" i="1"/>
  <c r="C21" i="1"/>
  <c r="G10" i="1"/>
  <c r="K10" i="1"/>
  <c r="F90" i="1"/>
  <c r="K90" i="1"/>
  <c r="D10" i="1"/>
  <c r="E79" i="1"/>
  <c r="G79" i="1"/>
  <c r="H10" i="1"/>
  <c r="I79" i="1"/>
  <c r="K79" i="1"/>
  <c r="L10" i="1"/>
  <c r="C10" i="1"/>
  <c r="J64" i="1"/>
  <c r="F64" i="1"/>
  <c r="E64" i="1"/>
  <c r="E67" i="1"/>
  <c r="F67" i="1"/>
  <c r="G52" i="1"/>
  <c r="C52" i="1"/>
  <c r="K65" i="1"/>
  <c r="I64" i="1"/>
  <c r="K52" i="1"/>
  <c r="I53" i="1"/>
  <c r="E53" i="1"/>
  <c r="J90" i="1"/>
  <c r="C90" i="1"/>
  <c r="H90" i="1"/>
  <c r="L90" i="1"/>
  <c r="D88" i="1"/>
  <c r="E73" i="1"/>
  <c r="E88" i="1" s="1"/>
  <c r="F73" i="1"/>
  <c r="F87" i="1" s="1"/>
  <c r="H88" i="1"/>
  <c r="I73" i="1"/>
  <c r="I85" i="1" s="1"/>
  <c r="J73" i="1"/>
  <c r="J87" i="1" s="1"/>
  <c r="K73" i="1"/>
  <c r="K84" i="1" s="1"/>
  <c r="L73" i="1"/>
  <c r="L88" i="1" s="1"/>
  <c r="C74" i="1"/>
  <c r="E74" i="1"/>
  <c r="E75" i="1" s="1"/>
  <c r="G74" i="1"/>
  <c r="G76" i="1" s="1"/>
  <c r="I74" i="1"/>
  <c r="I76" i="1" s="1"/>
  <c r="J74" i="1"/>
  <c r="K74" i="1"/>
  <c r="K75" i="1" s="1"/>
  <c r="D75" i="1"/>
  <c r="F76" i="1"/>
  <c r="H76" i="1"/>
  <c r="L76" i="1"/>
  <c r="J21" i="1"/>
  <c r="F21" i="1"/>
  <c r="D21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J10" i="1"/>
  <c r="F10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D90" i="1"/>
  <c r="G88" i="1"/>
  <c r="C88" i="1"/>
  <c r="G87" i="1"/>
  <c r="C87" i="1"/>
  <c r="G85" i="1"/>
  <c r="C85" i="1"/>
  <c r="G84" i="1"/>
  <c r="C84" i="1"/>
  <c r="J79" i="1"/>
  <c r="H79" i="1"/>
  <c r="F79" i="1"/>
  <c r="D79" i="1"/>
  <c r="C79" i="1"/>
  <c r="L75" i="1"/>
  <c r="H75" i="1"/>
  <c r="F75" i="1"/>
  <c r="J67" i="1"/>
  <c r="L65" i="1"/>
  <c r="J65" i="1"/>
  <c r="H65" i="1"/>
  <c r="G65" i="1"/>
  <c r="F65" i="1"/>
  <c r="D65" i="1"/>
  <c r="C65" i="1"/>
  <c r="L64" i="1"/>
  <c r="H64" i="1"/>
  <c r="G64" i="1"/>
  <c r="D64" i="1"/>
  <c r="C64" i="1"/>
  <c r="L62" i="1"/>
  <c r="J62" i="1"/>
  <c r="H62" i="1"/>
  <c r="G62" i="1"/>
  <c r="F62" i="1"/>
  <c r="D62" i="1"/>
  <c r="C62" i="1"/>
  <c r="L61" i="1"/>
  <c r="J61" i="1"/>
  <c r="H61" i="1"/>
  <c r="G61" i="1"/>
  <c r="F61" i="1"/>
  <c r="D61" i="1"/>
  <c r="C61" i="1"/>
  <c r="L53" i="1"/>
  <c r="J53" i="1"/>
  <c r="H53" i="1"/>
  <c r="F53" i="1"/>
  <c r="D53" i="1"/>
  <c r="L52" i="1"/>
  <c r="J52" i="1"/>
  <c r="H52" i="1"/>
  <c r="F52" i="1"/>
  <c r="D52" i="1"/>
  <c r="G92" i="1" l="1"/>
  <c r="H92" i="1"/>
  <c r="C92" i="1"/>
  <c r="D92" i="1"/>
  <c r="I92" i="1"/>
  <c r="J92" i="1"/>
  <c r="M92" i="1" s="1"/>
  <c r="C57" i="2" s="1"/>
  <c r="K92" i="1"/>
  <c r="L92" i="1"/>
  <c r="E92" i="1"/>
  <c r="F92" i="1"/>
  <c r="K88" i="1"/>
  <c r="K87" i="1"/>
  <c r="K85" i="1"/>
  <c r="K76" i="1"/>
  <c r="E76" i="1"/>
  <c r="E84" i="1"/>
  <c r="I75" i="1"/>
  <c r="M23" i="1"/>
  <c r="C15" i="2" s="1"/>
  <c r="M69" i="1"/>
  <c r="C43" i="2" s="1"/>
  <c r="M46" i="1"/>
  <c r="C29" i="2" s="1"/>
  <c r="E85" i="1"/>
  <c r="E87" i="1"/>
  <c r="C71" i="2"/>
  <c r="L21" i="1"/>
  <c r="L79" i="1"/>
  <c r="I10" i="1"/>
  <c r="E10" i="1"/>
  <c r="I87" i="1"/>
  <c r="C67" i="1"/>
  <c r="D67" i="1"/>
  <c r="I88" i="1"/>
  <c r="J76" i="1"/>
  <c r="G75" i="1"/>
  <c r="I84" i="1"/>
  <c r="C75" i="1"/>
  <c r="L67" i="1"/>
  <c r="H67" i="1"/>
  <c r="G90" i="1"/>
  <c r="I67" i="1"/>
  <c r="G67" i="1"/>
  <c r="K67" i="1"/>
  <c r="E52" i="1"/>
  <c r="I52" i="1"/>
  <c r="C53" i="1"/>
  <c r="G53" i="1"/>
  <c r="K53" i="1"/>
  <c r="K61" i="1"/>
  <c r="E62" i="1"/>
  <c r="I62" i="1"/>
  <c r="K64" i="1"/>
  <c r="E65" i="1"/>
  <c r="I65" i="1"/>
  <c r="E61" i="1"/>
  <c r="I61" i="1"/>
  <c r="K62" i="1"/>
  <c r="I90" i="1"/>
  <c r="E90" i="1"/>
  <c r="D76" i="1"/>
  <c r="D84" i="1"/>
  <c r="H84" i="1"/>
  <c r="L84" i="1"/>
  <c r="F85" i="1"/>
  <c r="J85" i="1"/>
  <c r="D87" i="1"/>
  <c r="H87" i="1"/>
  <c r="L87" i="1"/>
  <c r="F88" i="1"/>
  <c r="J88" i="1"/>
  <c r="J75" i="1"/>
  <c r="F84" i="1"/>
  <c r="J84" i="1"/>
  <c r="D85" i="1"/>
  <c r="H85" i="1"/>
  <c r="L85" i="1"/>
  <c r="C76" i="1"/>
  <c r="L44" i="1"/>
  <c r="K44" i="1"/>
  <c r="J44" i="1"/>
  <c r="I44" i="1"/>
  <c r="H44" i="1"/>
  <c r="G44" i="1"/>
  <c r="F44" i="1"/>
  <c r="E44" i="1"/>
  <c r="D44" i="1"/>
  <c r="C44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3" i="1"/>
  <c r="K33" i="1"/>
  <c r="J33" i="1"/>
  <c r="I33" i="1"/>
  <c r="H33" i="1"/>
  <c r="G33" i="1"/>
  <c r="F33" i="1"/>
  <c r="E33" i="1"/>
  <c r="D33" i="1"/>
  <c r="C33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C14" i="2" l="1"/>
  <c r="C13" i="2"/>
  <c r="C12" i="2"/>
  <c r="C11" i="2"/>
  <c r="C10" i="2"/>
  <c r="C9" i="2"/>
  <c r="C8" i="2"/>
  <c r="C7" i="2"/>
  <c r="C6" i="2"/>
  <c r="C5" i="2"/>
  <c r="C56" i="2"/>
  <c r="C55" i="2"/>
  <c r="C54" i="2"/>
  <c r="C53" i="2"/>
  <c r="C52" i="2"/>
  <c r="C51" i="2"/>
  <c r="C50" i="2"/>
  <c r="C49" i="2"/>
  <c r="C48" i="2"/>
  <c r="C47" i="2"/>
  <c r="C42" i="2"/>
  <c r="C41" i="2"/>
  <c r="C40" i="2"/>
  <c r="C39" i="2"/>
  <c r="C38" i="2"/>
  <c r="C37" i="2"/>
  <c r="C36" i="2"/>
  <c r="C35" i="2"/>
  <c r="C34" i="2"/>
  <c r="C33" i="2"/>
  <c r="C28" i="2"/>
  <c r="C27" i="2"/>
  <c r="C26" i="2"/>
  <c r="C25" i="2"/>
  <c r="C24" i="2"/>
  <c r="C23" i="2"/>
  <c r="C22" i="2"/>
  <c r="C21" i="2"/>
  <c r="C20" i="2"/>
  <c r="C19" i="2"/>
  <c r="C62" i="2"/>
  <c r="C63" i="2"/>
  <c r="C64" i="2"/>
  <c r="C65" i="2"/>
  <c r="C66" i="2"/>
  <c r="C67" i="2"/>
  <c r="C68" i="2"/>
  <c r="C69" i="2"/>
  <c r="C70" i="2"/>
  <c r="C61" i="2"/>
</calcChain>
</file>

<file path=xl/sharedStrings.xml><?xml version="1.0" encoding="utf-8"?>
<sst xmlns="http://schemas.openxmlformats.org/spreadsheetml/2006/main" count="400" uniqueCount="139">
  <si>
    <t>Metrics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</si>
  <si>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</si>
  <si>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</si>
  <si>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</si>
  <si>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</si>
  <si>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</si>
  <si>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</si>
  <si>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</si>
  <si>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</si>
  <si>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</si>
  <si>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</si>
  <si>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Recommended Price</t>
  </si>
  <si>
    <t>- Rec. vs. Face Value $</t>
  </si>
  <si>
    <t>- Rec. vs. Face Value %</t>
  </si>
  <si>
    <t>Current Price</t>
  </si>
  <si>
    <t>Capacity</t>
  </si>
  <si>
    <t>Sold Tickets</t>
  </si>
  <si>
    <t>Sold Tickets %</t>
  </si>
  <si>
    <t>Face Value</t>
  </si>
  <si>
    <t>SH Posted Tickets</t>
  </si>
  <si>
    <t>SH Avg. Posted Price</t>
  </si>
  <si>
    <t>SH Typical Price</t>
  </si>
  <si>
    <t>- SH Typical vs. Current Price $</t>
  </si>
  <si>
    <t>- SH Typical vs. Current Price %</t>
  </si>
  <si>
    <t>- SH Lower vs. Current Price $</t>
  </si>
  <si>
    <t>- SH Lower vs. Current Price %</t>
  </si>
  <si>
    <t>SH Resold Tickets</t>
  </si>
  <si>
    <t>SH Sell Through Rate</t>
  </si>
  <si>
    <t>Defintion</t>
  </si>
  <si>
    <t>Price that Stratbridge recommends, based off its analysis of demand and secondary market competition</t>
  </si>
  <si>
    <t>Original Face Value price when tickets first went on sale</t>
  </si>
  <si>
    <t>Current price, after the most recent dynamic changes</t>
  </si>
  <si>
    <t>Difference in $ of the Recommended price vs. the Face Value</t>
  </si>
  <si>
    <t>Difference in % of the Recommended price vs. the Face Value</t>
  </si>
  <si>
    <t xml:space="preserve"># of total seats that make-up a seating area </t>
  </si>
  <si>
    <t># of tickets that have been sold so far</t>
  </si>
  <si>
    <t>Metrics/Seating Area</t>
  </si>
  <si>
    <t>ENTER PRICE RECOMMENDATIONS HERE</t>
  </si>
  <si>
    <t>Seating Area</t>
  </si>
  <si>
    <t>Recommended Price (linked from previous sheet)</t>
  </si>
  <si>
    <t>% of capacity that has been sold so far</t>
  </si>
  <si>
    <t>Avg price of all tickets posted on Stubhub</t>
  </si>
  <si>
    <t>Avg price of tickets posted on Stubhub, excluding outliers</t>
  </si>
  <si>
    <t>Difference in $ of the Stubhub typical price vs. the Current Price</t>
  </si>
  <si>
    <t>Difference in % of the Stubhub typical price vs. the Current Price</t>
  </si>
  <si>
    <t># of tickets resold so far on Stubhub</t>
  </si>
  <si>
    <t>% of total ticket posted on Stubhub that have resold</t>
  </si>
  <si>
    <t>ARENA SEATING MAP</t>
  </si>
  <si>
    <t>Not Pictured:</t>
  </si>
  <si>
    <t>Ignore Club Box Seats and Suites</t>
  </si>
  <si>
    <t>Area B: First row of Courtside &amp; Baseline (blue)</t>
  </si>
  <si>
    <t>Area C: 2nd row of  Baseline (red)</t>
  </si>
  <si>
    <t># of tickets currently posted on Stubhub</t>
  </si>
  <si>
    <t>SH Lower Quartile Avg Price</t>
  </si>
  <si>
    <t>Avg price of the lowest quartile (25%) of tickets currently posted on Stubhub</t>
  </si>
  <si>
    <t>Difference in $ of the Stubhub lowest quartile price vs. the Current Price</t>
  </si>
  <si>
    <t>Difference in % of the Stubhub lowest quartile price vs. the Current Price</t>
  </si>
  <si>
    <t>Remaining inventory - potential revenue</t>
  </si>
  <si>
    <t>Unsold Tickets</t>
  </si>
  <si>
    <t># of tickets left unsold from the team's primary inventory</t>
  </si>
  <si>
    <t>TTl Pot Rev</t>
  </si>
  <si>
    <t>Reason #1 for Recommended Price</t>
  </si>
  <si>
    <t>Reason #2 for Recommended Price</t>
  </si>
  <si>
    <t>Reason #3 for Recommended Price</t>
  </si>
  <si>
    <t>Reason #4 for Recommended Price</t>
  </si>
  <si>
    <t>Reason #5 for Recommended Price</t>
  </si>
  <si>
    <t>Reasons for Selected Pricing - enter individually in the Yellow cells: Minimum of 3/Maximum of 5 per each price change. Prices in Gray are linked from previous worksheet</t>
  </si>
  <si>
    <t>PHILADELPHIA 76ERS DYNAMIC TICKET PRICING</t>
  </si>
  <si>
    <t>vs. Minnesota Timberwolves | 
SAT. 11/27/2021 6:00 PM</t>
  </si>
  <si>
    <t>vs. Orlando Magic | 
MON. 11/29/2021 7:00 PM</t>
  </si>
  <si>
    <t>vs. L.A. Lakers | 
THU. 1/27/2022 7:30 PM</t>
  </si>
  <si>
    <t>vs. Golden State Warriors | 
SAT. 12/11/2021 8:30 PM</t>
  </si>
  <si>
    <t>vs. Boston Celtics | 
FRI. 1/14/2022 7:30 PM</t>
  </si>
  <si>
    <t>High demand because of highest percentage of tickets sold</t>
  </si>
  <si>
    <t>Second row of Baseline (red)</t>
  </si>
  <si>
    <t>Equal to SH's Lower Quartile Avg Price</t>
  </si>
  <si>
    <t>High sold ticket percentage.</t>
  </si>
  <si>
    <t>Less than SH Lower Quartile Avg Price</t>
  </si>
  <si>
    <t>Low sold ticket percentage</t>
  </si>
  <si>
    <t>Less than SH's typical price.</t>
  </si>
  <si>
    <t>First row of Courtside &amp; Baseline seats - Saturday</t>
  </si>
  <si>
    <t>SH Sell through rate</t>
  </si>
  <si>
    <t>Seating location</t>
  </si>
  <si>
    <t>Location</t>
  </si>
  <si>
    <t>High SH's sell through rate</t>
  </si>
  <si>
    <t>Low SH sell through percentage</t>
  </si>
  <si>
    <t>High SH Typical vs. Current Price %</t>
  </si>
  <si>
    <t>SH's moderate sell though rate</t>
  </si>
  <si>
    <t>High sold ticket percentage</t>
  </si>
  <si>
    <t>High SH Sell through rate</t>
  </si>
  <si>
    <t>Less than SH Avg. Posted Price</t>
  </si>
  <si>
    <t>Less than SH Typical Price</t>
  </si>
  <si>
    <t>Low SH Sell Through Rate</t>
  </si>
  <si>
    <t>Equal to SH Lower Quartile Avg Price</t>
  </si>
  <si>
    <t>0 tickets left to sell</t>
  </si>
  <si>
    <t xml:space="preserve">First row seats on a Friday evening against Boston Celtics. </t>
  </si>
  <si>
    <t>The percentage of tickets sold is high and only 7 tickets are left unsold.</t>
  </si>
  <si>
    <t>High SH Sell through rate. Good chances that tickets will be sold.</t>
  </si>
  <si>
    <t>$1 less than SH Lower Quartile Avg Price.</t>
  </si>
  <si>
    <t>Second row seats on a Friday evening against Boston Celtics.</t>
  </si>
  <si>
    <t>Less than SH Avg. Posted Price.</t>
  </si>
  <si>
    <t>High sold ticket percentage. These tickets are in demand.</t>
  </si>
  <si>
    <t>Recommended Price justifies the set price.</t>
  </si>
  <si>
    <t>High SH Sell through rate. These tickets are in demand.</t>
  </si>
  <si>
    <t>High SH Sell through rate.</t>
  </si>
  <si>
    <t>Less than SH Typical Price.</t>
  </si>
  <si>
    <t xml:space="preserve">Less than SH Lower Quartile Avg Price. </t>
  </si>
  <si>
    <t>Seating Location is just behind the basket providing only a vartical view.</t>
  </si>
  <si>
    <t>High sold ticket percentage. Tickets are priced at a competitive price.</t>
  </si>
  <si>
    <t>Tickets sold percentage is satisfactory. Tickets will sell at this price.</t>
  </si>
  <si>
    <t>Priced at Less than SH's Typical Price.</t>
  </si>
  <si>
    <t>Seating Location is quite far from the court and provides only a vertical view of the match.</t>
  </si>
  <si>
    <t>The set price is equal to the Recommended Price which looks appropriate.</t>
  </si>
  <si>
    <t>First row seats against LA Lakers. Star player (LeBron etc) attraction.</t>
  </si>
  <si>
    <t>High Percentage of Tickets sold. Tickets are in demand.</t>
  </si>
  <si>
    <t>High Sold Ticket percentage. Tickets are in demand.</t>
  </si>
  <si>
    <t>2nd row seats against LA Lakers. Great seats in the arena.</t>
  </si>
  <si>
    <t>Less than SH Lower Quartile Avg Price. Priced at a very competitive price.</t>
  </si>
  <si>
    <t>Only 4 tickets are remaining.</t>
  </si>
  <si>
    <t>High percentage of tickets sold. Only few tickets remaining.</t>
  </si>
  <si>
    <t>Equal to Recommended Price. The price seems justified.</t>
  </si>
  <si>
    <t>Equal to SH Typical Price considering the opponent.</t>
  </si>
  <si>
    <t xml:space="preserve">High SH Sell through rate. </t>
  </si>
  <si>
    <t>High percentage of tickets sold.</t>
  </si>
  <si>
    <t xml:space="preserve">Probably not the best seats in the house but the game is against a great opponent. </t>
  </si>
  <si>
    <t>Only 20 tickets are remaining which are priced less than SH Avg. Posted Price</t>
  </si>
  <si>
    <t>Sold ticket percentage is appreciable for seating area I.</t>
  </si>
  <si>
    <t>Equal to SH Lower Quartile Avg Price. The price seems justified.</t>
  </si>
  <si>
    <t>Great seating location to watch the game end to end.</t>
  </si>
  <si>
    <t>Set price is equal to SH's Lower Quartile Avg Price.</t>
  </si>
  <si>
    <t>Priced less than SH's Lower Quartile Avg Price.</t>
  </si>
  <si>
    <t>Low sell ticket percentage. Therefore priced slightly on the lesser side.</t>
  </si>
  <si>
    <t>High SH's sell through rate.</t>
  </si>
  <si>
    <t>Low percentage of tickets sold</t>
  </si>
  <si>
    <t>Low SH sell through rate.</t>
  </si>
  <si>
    <t>Seating location provides end to end view of the game.</t>
  </si>
  <si>
    <t>Priced at less than SH Lower Quartile Avg Price</t>
  </si>
  <si>
    <t>Seating Location doesn’t provide a good view of the game.</t>
  </si>
  <si>
    <t>Low percentage of tickets sold.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</si>
</sst>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7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8" fillId="0" borderId="0" xfId="0" applyFont="1" applyAlignment="1">
      <alignment horizontal="left" vertical="center" wrapText="1"/>
    </xf>
    <xf numFmtId="0" fontId="16" fillId="0" borderId="0" xfId="0" applyFont="1" applyAlignment="1">
      <alignment vertical="top" wrapText="1"/>
    </xf>
    <xf numFmtId="0" fontId="19" fillId="0" borderId="0" xfId="0" applyFont="1"/>
    <xf numFmtId="0" fontId="19" fillId="0" borderId="0" xfId="0" applyFont="1" applyAlignment="1">
      <alignment vertical="top"/>
    </xf>
    <xf numFmtId="0" fontId="18" fillId="34" borderId="0" xfId="0" applyFont="1" applyFill="1" applyAlignment="1">
      <alignment horizontal="left" vertical="center" wrapText="1"/>
    </xf>
    <xf numFmtId="0" fontId="18" fillId="34" borderId="0" xfId="0" applyFont="1" applyFill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164" fontId="0" fillId="33" borderId="0" xfId="0" applyNumberFormat="1" applyFill="1" applyAlignment="1">
      <alignment wrapText="1"/>
    </xf>
    <xf numFmtId="0" fontId="0" fillId="33" borderId="0" xfId="0" applyFill="1"/>
    <xf numFmtId="164" fontId="0" fillId="35" borderId="0" xfId="0" applyNumberFormat="1" applyFill="1" applyAlignment="1">
      <alignment horizontal="center"/>
    </xf>
    <xf numFmtId="0" fontId="1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34" borderId="0" xfId="0" applyFont="1" applyFill="1" applyAlignment="1">
      <alignment horizontal="left" vertical="center"/>
    </xf>
    <xf numFmtId="10" fontId="0" fillId="0" borderId="0" xfId="0" applyNumberFormat="1" applyFill="1" applyAlignment="1">
      <alignment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8" fontId="22" fillId="0" borderId="0" xfId="0" applyNumberFormat="1" applyFont="1" applyAlignment="1">
      <alignment wrapText="1"/>
    </xf>
    <xf numFmtId="3" fontId="22" fillId="0" borderId="0" xfId="0" applyNumberFormat="1" applyFont="1" applyAlignment="1">
      <alignment horizontal="center" wrapText="1"/>
    </xf>
    <xf numFmtId="0" fontId="22" fillId="0" borderId="0" xfId="0" applyFont="1" applyAlignment="1">
      <alignment horizontal="center" wrapText="1"/>
    </xf>
    <xf numFmtId="8" fontId="22" fillId="0" borderId="0" xfId="0" applyNumberFormat="1" applyFont="1" applyAlignment="1">
      <alignment horizontal="center" wrapText="1"/>
    </xf>
    <xf numFmtId="8" fontId="0" fillId="0" borderId="0" xfId="0" applyNumberFormat="1" applyAlignment="1">
      <alignment horizontal="center" wrapText="1"/>
    </xf>
    <xf numFmtId="10" fontId="0" fillId="0" borderId="0" xfId="0" applyNumberFormat="1" applyAlignment="1">
      <alignment horizontal="center" wrapText="1"/>
    </xf>
    <xf numFmtId="10" fontId="0" fillId="0" borderId="0" xfId="0" applyNumberFormat="1" applyFill="1" applyAlignment="1">
      <alignment horizontal="center" wrapText="1"/>
    </xf>
    <xf numFmtId="3" fontId="22" fillId="0" borderId="0" xfId="0" applyNumberFormat="1" applyFont="1" applyAlignment="1">
      <alignment wrapText="1"/>
    </xf>
    <xf numFmtId="164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3" fontId="23" fillId="0" borderId="0" xfId="0" applyNumberFormat="1" applyFont="1" applyAlignment="1">
      <alignment horizontal="center" wrapText="1"/>
    </xf>
    <xf numFmtId="164" fontId="16" fillId="35" borderId="0" xfId="0" applyNumberFormat="1" applyFont="1" applyFill="1" applyAlignment="1">
      <alignment horizontal="center"/>
    </xf>
    <xf numFmtId="164" fontId="0" fillId="0" borderId="10" xfId="0" applyNumberFormat="1" applyBorder="1" applyAlignment="1">
      <alignment horizontal="center"/>
    </xf>
    <xf numFmtId="0" fontId="24" fillId="0" borderId="0" xfId="0" applyFont="1"/>
    <xf numFmtId="0" fontId="19" fillId="0" borderId="0" xfId="0" applyFont="1" applyFill="1" applyAlignment="1">
      <alignment horizontal="center" vertical="top" wrapText="1"/>
    </xf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0" fillId="0" borderId="0" xfId="0" applyFill="1"/>
    <xf numFmtId="0" fontId="13" fillId="37" borderId="0" xfId="0" applyFont="1" applyFill="1"/>
    <xf numFmtId="165" fontId="0" fillId="0" borderId="0" xfId="0" applyNumberFormat="1" applyAlignment="1">
      <alignment horizontal="left"/>
    </xf>
    <xf numFmtId="0" fontId="18" fillId="34" borderId="10" xfId="0" applyFont="1" applyFill="1" applyBorder="1" applyAlignment="1">
      <alignment horizontal="left" vertical="center" wrapText="1"/>
    </xf>
    <xf numFmtId="0" fontId="18" fillId="34" borderId="10" xfId="0" applyFont="1" applyFill="1" applyBorder="1" applyAlignment="1">
      <alignment horizontal="center" vertical="center" wrapText="1"/>
    </xf>
    <xf numFmtId="164" fontId="0" fillId="33" borderId="10" xfId="0" applyNumberFormat="1" applyFill="1" applyBorder="1" applyAlignment="1">
      <alignment wrapText="1"/>
    </xf>
    <xf numFmtId="8" fontId="22" fillId="38" borderId="10" xfId="0" applyNumberFormat="1" applyFont="1" applyFill="1" applyBorder="1" applyAlignment="1">
      <alignment horizontal="center" wrapText="1"/>
    </xf>
    <xf numFmtId="0" fontId="25" fillId="36" borderId="0" xfId="0" applyFont="1" applyFill="1" applyAlignment="1">
      <alignment horizontal="center" vertical="top" wrapText="1"/>
    </xf>
    <xf numFmtId="3" fontId="22" fillId="38" borderId="10" xfId="0" applyNumberFormat="1" applyFont="1" applyFill="1" applyBorder="1" applyAlignment="1">
      <alignment horizontal="center" wrapText="1"/>
    </xf>
    <xf numFmtId="10" fontId="0" fillId="38" borderId="10" xfId="0" applyNumberFormat="1" applyFill="1" applyBorder="1" applyAlignment="1">
      <alignment horizontal="center" wrapText="1"/>
    </xf>
    <xf numFmtId="0" fontId="16" fillId="38" borderId="10" xfId="0" applyFont="1" applyFill="1" applyBorder="1" applyAlignment="1">
      <alignment vertical="top" wrapText="1"/>
    </xf>
    <xf numFmtId="8" fontId="0" fillId="38" borderId="10" xfId="0" applyNumberFormat="1" applyFill="1" applyBorder="1" applyAlignment="1">
      <alignment horizontal="center" wrapText="1"/>
    </xf>
    <xf numFmtId="0" fontId="0" fillId="38" borderId="0" xfId="0" applyFill="1" applyAlignment="1">
      <alignment wrapText="1"/>
    </xf>
    <xf numFmtId="0" fontId="0" fillId="38" borderId="10" xfId="0" applyFill="1" applyBorder="1" applyAlignment="1">
      <alignment wrapText="1"/>
    </xf>
    <xf numFmtId="1" fontId="22" fillId="38" borderId="10" xfId="0" applyNumberFormat="1" applyFont="1" applyFill="1" applyBorder="1" applyAlignment="1">
      <alignment horizontal="center" wrapText="1"/>
    </xf>
    <xf numFmtId="0" fontId="22" fillId="38" borderId="10" xfId="0" applyFont="1" applyFill="1" applyBorder="1" applyAlignment="1">
      <alignment wrapText="1"/>
    </xf>
    <xf numFmtId="3" fontId="23" fillId="38" borderId="10" xfId="0" applyNumberFormat="1" applyFont="1" applyFill="1" applyBorder="1" applyAlignment="1">
      <alignment horizontal="center" wrapText="1"/>
    </xf>
    <xf numFmtId="164" fontId="0" fillId="38" borderId="10" xfId="0" applyNumberFormat="1" applyFill="1" applyBorder="1" applyAlignment="1">
      <alignment horizontal="center"/>
    </xf>
    <xf numFmtId="0" fontId="23" fillId="38" borderId="10" xfId="0" applyFont="1" applyFill="1" applyBorder="1" applyAlignment="1">
      <alignment wrapText="1"/>
    </xf>
    <xf numFmtId="0" fontId="0" fillId="0" borderId="0" xfId="0"/>
    <xf numFmtId="0" fontId="20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0" fillId="34" borderId="0" xfId="0" applyFont="1" applyFill="1" applyAlignment="1">
      <alignment horizontal="left" vertical="center"/>
    </xf>
    <xf numFmtId="0" fontId="22" fillId="33" borderId="0" xfId="0" applyFont="1" applyFill="1" applyAlignment="1">
      <alignment wrapText="1"/>
    </xf>
    <xf numFmtId="164" fontId="0" fillId="38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0" borderId="0" xfId="0" applyAlignment="1">
      <alignment vertical="center"/>
    </xf>
    <xf numFmtId="0" fontId="0" fillId="33" borderId="0" xfId="0" applyFill="1" applyAlignment="1">
      <alignment vertical="center" wrapText="1"/>
    </xf>
    <xf numFmtId="0" fontId="0" fillId="33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 wrapText="1"/>
    </xf>
    <xf numFmtId="0" fontId="22" fillId="33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22" fillId="33" borderId="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50</xdr:row>
      <xdr:rowOff>0</xdr:rowOff>
    </xdr:from>
    <xdr:to>
      <xdr:col>14</xdr:col>
      <xdr:colOff>304800</xdr:colOff>
      <xdr:row>51</xdr:row>
      <xdr:rowOff>114300</xdr:rowOff>
    </xdr:to>
    <xdr:sp macro="" textlink="">
      <xdr:nvSpPr>
        <xdr:cNvPr id="1026" name="AutoShape 2" descr="data:image/jpeg;base64,/9j/4AAQSkZJRgABAQAAAQABAAD/2wCEAAkGBxQTEhUUExQWFhUWGBwbGBgYGSAdIBobHxofHh8gIB4dHyggHx4nHyAeITEiJSkrLi4uGh8zODMsNygtLisBCgoKDg0OGxAQGy8kICQyLCwvNCwsLDQsLDQsLC0vNDQtLCwsLCw0LCwsLCw0LCwsLDQsLCwsMCwsLCwvLSwsLP/AABEIAMQBAQMBEQACEQEDEQH/xAAcAAACAgMBAQAAAAAAAAAAAAAFBgAEAgMHAQj/xABVEAACAQIEAwQECAgJCQgDAQABAgMEEQAFEiEGMUETIlFhBzJxgRQjQlJikaGxFTNDVHKT0dMWNFOCkrLB0vAXJHN0oqTC4fElNVVjg6Ozw0RklAj/xAAbAQABBQEBAAAAAAAAAAAAAAAAAQMEBQYCB//EAEQRAAECBAMEBwYEBQIFBQEAAAEAAgMEESEFMUESUWFxBhMigZGhwRQyUrHR8BVCkuEjMzRicoLxNVNjorIWJFTC0kP/2gAMAwEAAhEDEQA/AO44EKYEKYEKYEKYEKYELXUTqilnZVVRcsxAAHmTsMCEpzekCF2KUMM1c42JhX4sH6UrWT6icCFhozmo5tS0KnkFBqJB7zpjuPYRgQsl4Hkf+M5lXS+IVxCpPsjUEfXgQtDeiXK2JaSB5GPNnnlJPv1jAhZr6J8oAt8DH6yX+/gSUXv+SnKfzNf1kn9/AjZCG5x6PcpgMf8AmKkO1ie1kGkXAv6+/O9vI4VJRU4OCspZATQIjbXWSWVdN2Iu1zcC2k8vlgeeBFAvJeCMrHq5fG5uAFWeW5JUEMN7dmT3Qx628dkRRbIOBcrcSFctGlI3cFppF1WZlCnUw0sSjE32Uadzc2VFAq8nB+VWXRl6OxDkjtpRp0x61vvcBrEA26bXwIorNHwJlTyIhoIxqMg/HSEgoT0DX3sTc2A26kAiKBGv8lOU/ma/rJP7+ES7IXh9FGU/ma/rJf7+BFFrX0SZUpBSndGHJknlBHv14EqtHgYp/F8wrovIyiUX8xKrfVfAhYfBs5g3WamrVHNZEMDn2Ml0v7QBgQvI+P1iIXMKaeib57rrhJ8pk7v1gYEJsoqyOVBJE6yI24ZGDA+wjbAhb8CFMCFMCFMCFMCFMCFMCFMCFMCFMCFMCFMCEnZlxoZJWpstiFVOuzve0EJ/8yQcz9FbnY7jAhYU3AvbMJcznark5iLdadP0Yvle173sMCEzzTQUsV2McESDrZFUfYBgQknNPS7SLdaaOaqbxjXSn9N7fYDywtEzEjw4fvuASzW+k7MpD8VDTQL9PVIw+ohfsOF2VCfisEZVKFTcVZo5u1ey+UcSKPtBOF2VGdjB/KzzVNc4rze+Y1V722YD2dPC2DZSOxaIKUaPP7zXv4Vrv/Ear+mP2YNlc/i8T4R5rEZtX3I/CNVyHyx1v5eWDZXX4tE2Qdka+iy/Cld/4jVf0h+zBsrn8XifCPNYjNq+5/7Rqv6Q/Zg2V0cWiUB2QpJm1eAT+EarYfPH7MGyhuLRC4DZCy/Ctd/4jVf0x+zBsrn8XifCPNYtm1fcf9o1W5t6w8CfDywbK6GLRCD2Rb6hZfhWu/8AEar+mP2YNlc/i8T4R5rxs4rxuMxqr3HNgeZ8LYNldNxWIT7o1VuLijM0IK17NbpJFGw+wA/bg2UNxh35m+aK0fpMzOM/GR0s626aomJ9tyv2YTZUlmLQT7wITLlnpdpm2qoZqYi12K9pGLkD10vbcjmBzxyp0KPDiirDVPFDXwVUeqKSOaNtrqQynyNtvdgTyWqzgJEYy5dK1DNztH+Jc/ThPdt7LYELyk4xkp3WDNYhTux0pUJc08p/SO8Z+i/14EJyBvuMCF7gQpgQpgQpgQpgQpgQpgQpgQtFdWRwxtLK6pGguzMbADzwISKpqc53BkpctvtbuzVa/fFEfrYe3YQnKkpaejg0oI4IIhfoqqBzJJ+0nAhJ1VxrUVjGPKogUBs1ZMCIx49mlryHnvsOXMG+K3EMVl5IfxDV24Z/t391U4yGXLVScFRGQTVkj1s4+XN6q/oRDuKPKxxjp3pJNRiRC7DeFz40+VE+2C0Z3Wn0gZUGhWVAB2WxAFu4Tbl5H7zif0XxE9a6XiGu1cEnUC/l8lUY3K7UIRRm35FJ2QZcJ5CrarBC11tta25vzHkNybDa9xuCs/KwBGeWncrdXkaLTmdX5CPuk/OUFtwLc2FhzsG52wap18o0QesB3fvpxslhyQ9gQNVufTpf2bfZiHMzLoTgAM1qujPR2UxWVfEiucHMNKNplSozB1qjh4ffXo7eLmouQQAGjdwTe1tkIsbHdfHDftUSunnuqrD/ANKYdsbX8XXVhycG6DiL5Z7kEkV1lKMQrBtB1C1iCRv4W3vhoz8QGhAVk3oLhzoQcIjyKVFC3Uf4o6vDM7SCNJEcl1XYEWDJrDG4uBbod+XiMO+0xiaADzVWejGEtYXvdFFATm29DSgte+63ghmXULytKO0VSiknUDvpBvuBZRtzNtyB1xwydiOrYW5qbMdC8OhNYdqIQSBYt17r8hpU6LPNcrkjhmftFbsyoICm9nS4bfpey+0469ribhpv1UdnRPDiQQ6IKhxFS2lWkilhwryVlMlkKK/bRWaMyddgGUG+3TVz5bMOmD2uLStB5oPRLDA8srFsdn8moJGmtMs8jqqOaUjwzCMuhI0nUNh3l6gi67HcEXGOHT0RrqUHmpct0Jw6NCMQOiDO1W6HSgocrURGTIXDhe2j3eNL6W/KqWUna49Ui1r8jyOO/aouVtN+qhjolhpYXViWDjmz8pAOnH0zQRHYuAelyfd/zw5LTL4riCBZQOkvRuTwqUEWE5xc47N6UpQk6Dcmmn4d1iO0tjIgaxQi13RPG+nv7NbfSeljicFkWyYIb2sxXLiBv458F5XcNMkUkqtdUKWBXSxVkVibXNtJZVPPr4YSqIki5rHPBsKaXuPSqZ/R5lumB5WG8psP0FuPtOr3WxgOk2IF8yIMMnsZ0+L9h979HhEt1UDadm6/dot1dwRAXM1Mz0dR/KwHSD+lH6jDxFt/HEWS6RTUvRsTtt45+P1qrF8IHJSHjGqoLLmkYkh5CtgXb/1YgLqdrkrt4DGykMXlpyzDR245/v3KM6G5qdrwVcH5OeCVfJlYfccWa4Sc1BU5QdVMHqcuHrU99UtOOrRE7unihNx064EJzyjNIqmJZoHWSNxdWX7vIjkQdwcCFcwIUwIUwIUwIUwIUwIWmsqkiRpJGCIilmY7AAC5JwISNl9G2cOKmpUrl6m9NTt+X8JZR1U/JQ+32iE08ScQQUMBlnay8kRRdnboqL1J/wCthgJojPJI7ZRUZm3a5jeOn2MVErEAdQ0x+U/0eQ+sYyOKdJDDeYcrQ0zJy7vqe7epLIIpVyY0mKROoADRKdghI2HdIRbEg/NXqCL7YzMSCIkdrs2vNrgHlU1oRlU8Cnic0uy8Q1awiTsNWqNCAI2BUmSQNqFydWhVGkXs7DfSbi0Zh0o6NsOcAASCdqxoG2FaWqTxIBySOJpbNFcvzCSeWohlgZIeUTMLdoo7sl99rNy2Fwbi43xBiS4lGQo8F9XihNPy1u3xGfGy5NIgLXCxsua1+WulQ9OFZ3U7KqlmI6GwubEEfXj0uWmYcxCbFZk4V++WSxUSRjNiuhtaTRGKHgKulAPZpF/pXsfqQMfrth7aUmHhMQ+8QPNGofRS5YM9Woty0RG495fx8sR40FsWldNy0+CzMXCmvbCo4PpXaG6uVCN980UPo7fX2hr5y9wdRFzcAgblvAke8+OG/ZW1rtHx/ZWn49F2NjqodN2yaaH4t4HgFUPopXVr+Fyar3vpF73ve+rnfrjj2KHvPl9E9/6mm6U2WUpSlHU8NpYVHCumZg1dUiQWcsFAJIUm47+o2AIva19r3vjv2UVrtHx/ZRxjkQN2eqh0y90//pUKbhNFlZEqqpTKQrMAih7673+MBO6sTcE77XwglGDInx/ZOO6RTD6bUOGaZVabcu0tlXwcjIYmrKlkPaMwsLfFN2bGxe55bWB2GF9kbvPj+y5OPRrkQ4YNCKhprfP83ErbHwyHdYxW1B0hUQ6VtpLkACz303S/K2wweyt+I+P7I/Ho1/4UO5qeybm9/ezuVeqvRl2knaPWSs+3eKgnblve+2EMowmpJrz/AGXbOkUzDbsMYwN3Bpp/5LbN6OWdtbV0xbUrXK76lvpPrcxc/WcBlWk1JPj+y5bj8ZrdlsOGBQj3Tkcx72qFy+idwbx1Snbk8R394f8Asw7BgthV2dd6qsbmouLNY2LRuzWmyDrTOpO6yGZhwXmMYGwmAFh2Ut7L4WfTtsNhfliRtLNxMMjj3X18UCijmknWFu0WVzptJqDAE94kNvYbk+zDUzMNgwnRXZNBP3zUaFKx3R2w31v8tV0nNnkgWmjplOnWqECMsFQWF2I9VbX5C97cgDjzCWEGZiRXzBoSCRcC5v3nwHktrTZAAWGW1VSZlWQHRZ7/ABdtgzBW1crkBRp8DfEiZgyXUOdDoHdmnaqakNqKXyq6ptcAcEnaqESjjEja2AKAEIDuCDsW9/IfRv8AOxBiO9nYIbD2s3HIjc3PTM/3f4hdX1S7NkU9DI1Rldgp3lomNo5PEx/yb28Njt7DosJ6RuBEKaNcgHbv8t/PxTD4INwnLhbiWGui7SK6sp0yROLPE45q69D9+NqCDcKMlzOsply6Z66gQvC51VlIvyvGWIchIBuRyYeeBCccpzOKphSeFw8cgurD/GxHIg8jgQreBCmBCmBCmBCmBCQKsfheraHnl1I/xp6VM430eccZ59CfrwITVxHnsNDTtPMbIuyqObN8lFHUn/GwwISbw/lUtRKMwrrGZh8RDe6U0Z5BehcixL4wuP4y97zLwTRozI1O7kMuPJSYUOlyjUmdRLI0bFgylAbo1iZGCrY2sRqIBI2HXkcUrcLmHQBHAGyQ45/CCTXuBI3+CdLwDReLUiQGWLVeJmRlKlS1ralsRv0II6i3jjrqepPURHAteAQRWgN6HKu8HnXQIDq3VmavRVVybhraAoJLki4CqNybdAPHEeDITEaKYLGEuBoeHM5BKXACpWcGWTTbykwR/wAmjd9h9Jx6nsTfb1+mNrhvRyDA7cftu3flH17/AA1Ud8atmokEp6SJm+LhjG7sSFHtZjzPmTfGkAAFAmFz3iL04UUJK06PUsOo7ic/nMCfeFIwqEmVnp7rD+Lp4E/SLN/aMCFS/wAumZfMpf1bfvMCF6vp1zH5lN/Qb95gQq0/pjq3JLU9ISeZKP5D5/gAD4gDAiizX00VgYN8Hpbg3uEcHr1D+Z+vAhbU9NVSCWFNTAnVf199Ru22q2539uBFFj/lmqLAfBaYABQAA4sE9WwDbW6YEK+PT3Wfm8H+1+3AhQenyr/NoPrb9uBCtU//APoCYHv0UbD6MjL96tgQnDIfTXl85CzdpTMdu+NS3/SW9h5kDAhPZSnq41b4uaM7qykGx8VYbg+YIIwjmhwIIqChDKjLZod4iZ4/5Nj8Yv6LnZx5PY9dR5Yzc/0agRQXQOw7d+U/TutwTzIxGaqfDFn7kZuPymxBQfNKmzKzbixAIFz4XybZeJIvL4wo5tNkbzodQQ3PnQKR7wtkq+ZcRxQSdkySatOoaVBBUC5tvsAoJ3tfSwW5BGHJfCY01DEYOFzTO4JsK03m3DM2SF4BotdHxdTSMiqzAySGNQRzYJr332FiBvYgsAQDhuPhExBaXHJoBPC9Ne/LMCq6DgVU4lyaRJPh9Ewjqox31OyVEY3Mb72uejdNvIifgWLvlniC+7D/ANvHlvHfz4isDhxTZwpxHFXQCWO6sDpkjb1opB6yMOYI+3HoShpYrV/A9V2y7ZdVOBMvSmnbYSDwjc7MOQNj4DAhP4OBC9wIUwIUwISpx9mkqpHSUptVVZKIefZoBeSU+Sry8yMCEZyXK4aKmSGIBIoV5n62YnxJuSfM4EJFywnNKr4dID8FhYrRxnkxGxnI8SdlvyAv5nJdI8V6tplYeZHaO4bu/wCVk/Bh32imOSNozeMXQnvJ4fSTzvzXrzG/rZURhMDYi02tHZcKOPycctTTKSBRa4sthZnlF2MjIzHUxF4yNNgTZbEchbe9+uO4k3MwmtgutsgtFhk/O+ta2PKi52WlekiFVhhTVI5Yol+ZJuzuxvZQWuzG53sLsQC5JSMfEo9rDU0sBSw8BQD0SveGi6LZNkiw3drPM17vawFzcqg30Lfew5nc3OPSZaWhy7Axg3czQUv3BQnO2jVKfHvpWpaDVFH8fUjbQp7qH6bf8IufZh9cr594q4uq8wfXUylgD3Yxsi/or/abnzwIQLCJVMCE38KV4SmZY6iCnm7bVI0y3EkOkAKO41wG1EpbfUOdtlSFGqWajLKTPTAPHSHcEaTAUMoICd0t3rD5VjgSKvx5m1JNRRCFoy4kVlCjvKpEmsEaBoH4v5Taj4WwJUa4hzuleR/gtRTxVBB0TkXATtXOntOyGlihWw0nSqadRvgSIVnGbUjU86xyQduyt2brEVGm0YmUbAKZZFkdNjpUsLr2lgIV7Is4phTRBp4UlWAoiqQmk6oyzFmhcxyGzA+ur7kabm4jVV8tzegjWkVZQJoZo5ZZGQFZEmf45NVrtpUoDdQPintzwIQTjDNI56Sl+MjaYessY5DQupmugKOXvqXUysRqFr4EoSdhEqmBCL8OcT1VDJrppmj3uVvdW/SU7H78Kkou+cBelyKqVVq0+DuToEu/Yu9r6Qx9Rrb6SffgQnnNcnEh7WIiOcCwe1w4HJZAPWXw6i5sRc3hz0hBnIexFHI6jl9MiumPLTUJcXK6ed5DNABP3RKrEnkO6RvZkIuAwG4LA27y4wU66fw9wl3O7I92gFCPDPfqDTgpjCD2grVTldMLu8cex1aiORLh7jwJcKbje4XwGIcOdnHnq2PJrS2hoKX0pTOtqZpS0LdCjSEO4IA3RD0+k30vAdPby4iRGQWGFCNSfedv4D+3/wAuVAgCtylviFGy+o/CcCkxmy1sSj8ZH0kA5a0v7x4b40/RvFK/+0iH/E38Pp4JiND/ADBP88UNXTlTpkhnj6cmRhzB9hvfGxUdLHANZJC8uWVDXlpQDC5O8tMdo282W2htrAgc8CE6YEKYELwm2BCSOBk+F1NRmjjZyYKXyp0b1h4a3ufYB7SIWHpGrWnkhyuIkGpu9Qw+RTqe973PdHvxDn5tspLujHTLidB96Lprdo0W+qzBKZoYEiOkowUKRZVjQn1b3CgKF1WsC6Drt5zClzNiJHe+hqCbH8zhrlW9hcmhyzMzKwVOs4wiiaPtFZVkMIVri15QSAfAqASedhY9Rh5uDviNrCdU9qopT3SBa5rUmlwLggVoUu1c1RLMm7ENLGCzsQOzH5VzsoHg55auVvW2FwzIwnzrmy1K7jq0cf7a3p4XNwkNuUbyXLOyDO5DTSWMjDoBfSi/QW5A8SSeZOPSZSVhysIQoYsPM7zzUJzi41K5b6QvSK87PS0D6YgSstSvNuhWLwHQv9XK5I8w2FbVW+FYNFnjtmzK3Op5fVcnzvKV0akFivPfmL9SeuIstMuL6P1V9jWCQmy4iS4oWabxzOo88tyW8WSxKyjjLEBQSTyAwhIAqV3DhviODGCpOgRih4ckc98hPtP2G324WVcyYi9W06VT+KSMzh0sJiM2xNKVvcHOldyLJwnHbd3J8rDFqMPbS7isucWiVs0KHhWK4Gp+vUfswGQZWlT5JRisShNAsv4KRfOf6x+zC/h7PiPkufxaL8I81ivCsW/efY+I8AfDzwgkGEm5XRxSIALD7KknCsQBOp9h4j9mB0gwAmpQ3FIhcBQLL+CkXzn+sfswv4cz4j5Ln8Wi/CPNYnhWK4Gp+R6jy8sJ7AytKldDFYlCaBenhOL57/Z+zC/h7N5XP4tF+EeaG1vDLLfQ4byOx9l+X3Yp5uIyXjdWTX0WvwnC5jEZL2llBcgDfSmR51F92aCTwMh0sCD4HA14cKtKix5eLAfsRWkHivIEDMoZgoJALEEhRfckDcgc9sdJlfW/DHDlEMujpoxHPTMm7bESkjdzb5RPvGw6YVIg0U8mSuEmd5csdrJKxu1IxOyOebREmwb5PI9LiRNecZd2oWWIr2yDuN0dTuUYj5Dbb9DY72sYc9JQ5uCYcQcjuO9dteWmyDUR7a0ri1iQsZ+Qykg6vFwQR4Dp4485nYRknGXGf5jTP/H+3edTwsprTtCqpZpxQkEjxtFKxUAgrpsw0lj8rayqx71tWltN7Y6lcJiTMMRGOFzSl94G6mZHKoqlJpmrOR5zHWJIVRgqsUYSAb7A7gE22O6mxHIgYZmpOLJPYSRU9oEc/PmLFJUOVHgCY0dTLlbklADNSEkn4onvR3PVG87kG/THomFYg2dlw/UWPP8AdQ3s2SrnpHgaEQ5lECZKJiZFH5SnbaVedth3xflpOLJcJwgmV1V1N1YAqR1BFwcCFswISp6S8waOiaKM2mqnWmi8dUp0k+5dR92BCPZZRR01PHElljhjCi/RVFrk+65OBC5Lw3nbyVFTmGkMKp7Ir3BWGO6oAd7XtqItvjLY5szLhBcSA3dTM7+QyvmreUkC+Ft1oSmlM2pZHV5YgkijSruoNg2xAcXsD52xnRKzkNnVwX1bnQGl7aG2mlckRZaJDu4W3hFoqSBgSqRMGBUkBTcEKpBt0sqi3go8MQokebYA2IXC9RWovc18XE99dUwAAVvyWn7WUzEdyIlIR9LlI/8A9Y8LP0bG36PYeYEExog7b9+dP3N/BRYz6miTvTDxcyj8H0zWkkW87jnHEfkg9Gf7vbfF3GiiG2ql4Zh752OIYyFydw+p0XKiUhj+aij/AB78U4Dor95K9Hc6BJS/wsaPvvPmVShgaY65RZPkR/2t5+WHnPEIbLM9T9FWQZeJPu66aFGflZ6u48FXr8kDSgg6Vb1vI+Xt/sw7Cmy2HQ3IUKf6PtjTYe07LHZ8Dw/y8BTiAilJRpGLILfeffiJEiuiGritBKSMCUbswW0+Z71YDWIPn9nX7MSJCL1Uwx3GnjZV/SKU9qwyNDpem0Obb+iIY3a8EWt+a+0j7D+zHDsx96Jxvuu+9Vsx2uFhHzb2/wDCMcNzPP0C6dk3l6lSb1T7Dgie6UQ/fCzx2uFrPrD2H7xjg++OX0Tg9w8x6rZjtNqg53J8T/j9mMLiMTrJl5408LL3no1Lez4VAZvbtfqNfVap4FcWYAjzxFa9zTVpVtHl4UdmxFaCOKp5fliRksoPe2F97D/nh2LHe8AHRV2H4TLyznRIYPasK3oOHP5UR3hjiGbLJe1gBeFjeanvs3iyfNcD67WxJlpr8r/FU+NYCCDHlhfVo14j6eHHv2XV1PmFIHTTLBOhBBHMHZlYdCORGLFYxLvCMzUNS2VzMWj0mSikb5UQ2MRPV4/6tjtgQi2bw9jMJRtHMQsvgJPVjf8AnbRnz7PzxnOkWG+0QOuYO0y+VyP2z8U9BfQ0KqT5JTuzs8ETM9tZKAlrCwubb7bb9NsYqDiM3BaGQ4jgBWwJpfgpJY0mtFhW5jDTAj5Ru3ZoBqJJ3NtgLnqxA88dQ5aYmu2csqmwtu301oOeachw3PNGCv3qkTizNptUNaAqGjkEiqu5MewkVmNr6l6AAbczscanBhClIuwyp2rEnytl8zdOzEg4QS8m400XYYnjqIQws8UyAjwZHX7iDjWqnSt6MZWjgloZGJkoZWhueZiPfib2FCB/NwITlgQk3N/j85pIeaUsMlQw6a3Iij94Gsj34ELL0r5k0OWzCM2km0wpvbeQ6Tv+jfHLnBrS46JWtLiGjVKNHlzRxIqo2hUABtsQtgT9f34xr2RXkxC03qVr2FjAGAi1AruW0xNREjAghtRB2PdGofbpxGmSYMJ+1Y0pcb7fIkhR52IDB7N6lMecU6lSVAErkIjjZgzGw3UgkAnURfkDivwh0aNMsgVq0m4NxQXNjUafLgqV9A0lGcyrIqCjeQ/i6eK9up0jYebE2HtOPTAABQKCSvnHt3leSeU3lnbW59vJfYo2A8sU0zF6x/AL0vBZASksLdp1z6Du+dVQt20p/k4ja3zn8/EDHX8qH/c7yH7rint02a/yoRp/k/jvDfnwRangZ2CICzMbADmTiMBWwVw97WNLnGgC3JlcrqWEbFdJe4HyQTdvYCp38sdBrswmYkeDXYc4Zgd9qd9xRTK60RrMji/aRaV2HPWpB38LEbePnjoEAHim4kNz3sFbtNeYoR43FdPEIznWdU80TqkTCR5deqwHS3MHw2025km+9sdviNIsL1UWVkZiFFaXPq0N2aVP0868KLzIs1SNIgyk6JGY7A3Bj0Eb+e9sa+DWYhNiA5tHiCvGp6GJCbiS5HuvdTkcvEUWPEFfHKYDGpUqoVriwJCm1gCfr2v4DD8OG5h7Wp9CoMaK2IOyMhTzCJx5zT9pqeIsnbLIFCqNhHpsfEarHTyNsN9REpQG9CPNO+0wS6pbaoOm6nz0QukzBF+EgKfjHQpsO7pYN7tttsOdWSRwz/SAmxGa0G2dKZaOJW/P8zilhKopB7SRwSqjSrX7twd+h35b89rcthOZUndRdPjseA0Z7VdNVspM1jVFVk3ERQnQp73a6lNjzsu2/Plywr4LiSQda58EkOYhhoBGhGQ328lhWZpG1W0qreMxMtiigm8ZUEj1b6rG4t5YRsJwaGnP90RI7C8vAtllwPqsKzM4zEyhO8YolBso76czfpflfr1wrmmH2ybDaPciGevIgsHadstGWdaKvlOaRJHGsihtPahu4DcMI9Iv43Vt+l8YlsRv5hv817nGkolSIRoOxS5/LtA+RHNVuIamOpqB2C90hVPdCam9g2HT6vPBEIJq1EpDiQ4JZGNhUm5PdXPifBZx8NVTC4hNrsOa81bSRz56gQPE7C+ORBedE87E5VpoX7t+oru3XO4ZoThpT0yejHiI0NYImP8AmtWwU+Ec3JWHk3qn3Hpi5lC8w+0OS80x8yjZ0tgPBcalwH5T8r7sxddS9IuVPLS9tBtU0jCeE77lN2TbmHW6kcjcYkqnRajqI66jR1v2dRECLcxqF/cwP2jAUIJQtLKo7QhNJKOF5s6kq2/yVJFwBvYjcY8yn4MOSjuhgVdWor7oBytqcuGlDmpzDtNqlqfLytRJEikksWHUkMNVyTubbi5+bi0l9uYYwtFyMhbKoNOFlcykVrYNXUFLFa6jLnKMGjbSVN7j5J2Puw91EZnb2SKX8FIMWE/s7QvZH/Q7Xl6DsGN3pJXgP6Km6H2aSB7sa+E/rGNfvAKycRmw8t3Gi3sPg+eC2y11Mb+csBG/6t7XPgMOLhOWBCRMmrP+0syn0PJZ4aePQL20RB2B6Aan54EIX6VK0STZZEQQrO85DbEaI+7fzBbliFiLi2XdTkpkg0OmG15qRZlZFUKO6Dvcm5Nuf1WtjPtnCxgZs5cTfuWgMsHOLq5ojk05mqnlIAKxWsN/WYb3P6P24q8amjFZUihJHKgBz8QoE1C6pjWDK5RuFNdXCvMRq8h8m2RPrDSf0fLE3onLguiRjpRo+Z9FVxzkEpenKuZo6WiS5M8ut1AuWSPp73K/V7ca6O/Yhkp/C5cRppjXZC55C5SXxrNHDSIAoMoAVTuettmBKsL/ACbkrvbnbFe2GHOayn39+C1b5yLLw40xWg0FszYWNDbOtBtAZGiC0WWhI1W5uBuedydz9uLKLKw4mea84kels9JxDsEOYa9l2XMHOvf3LfSSNDKkgW/ZurjwOkg79emK98nEhnabei3cl0ww7EIRgxj1TnAi+VwcnZeNFaTOmEegKt+zeMNvcB31N7yCV9hOIu2RbuWm9kY93WB1QSHcDQUHdrzQl1v7Ry9uOQaKVEZtC2YyXqNf+3CEUSsdteqs0h5j3/X/AI+3GrwKNtQSw/lPkf3qvJOnkn1U+2OBZ7fNtj5UW2YcvJhi4eMuYWLhnPkVsx2uFhHzb2/8Ixw3M8/QLp2Q5epUm9U+w4InulLD98LPHabWsDvH2D7zjgDtnkPVOE9gDifRYVZ7tvEgft+y+IeJxNiVeRy8VddGJcR8VgsOQNf0gn0VRyenM/Z54xI4r3R5OTcz5cfvNZJtbywlbroNoKJgi4sqO9oCBiWuwBHrF2F97d0uxHhsd7DE2E2NEuB3+P1WRxabwnDrR3lzhTsAgmwA7qgCtSKjLNCUpR13+7E6DJsh3NysFjHS+eniWQz1cPcMzzdn3Cg5qV9N2kbJyuNvIjkfcbYlFZmXimFEDwuzcGcWGoo6aVwNRS0rG+zodEmwUkAEBiTYDWu+G1rwa5LV6Oj2MldQdKWfXGPCKe8igeNjqGBKiUq6KqZejqko9tijD3aFP87GJ6WQAHw4w1qD3X9VJgGxCA57J2VTHJpDXjNr8rq3l+mD7sQsHj9XD2qA0OV9R+1lbSjesa+HUitN3eqxzhtDJpWzLYnfnp035+H2i+Lh2IPcws2RcU13Ur4fVSxJtDw6pt9a/P6Kt6Oqsw12YR8w8MdQq3A3XUjbnlfb6sXWFP2pcDcSFS4mzZmCd4BRLifMXZ8uqTEU7OuSLmTqWZWjJF1U6bkHl4dbjFiq5dBwJVzjh6EutVMNR1ZhUEhQ5Pd0oPUINrxg7m17YEIRxnIHzWnUaTHHQBl/nykfcq4qsYdSCBx+qs8JbWMTwWl6OM37i77kgWP1jfGcEVw1WgMNp0R3hSiBaVgzg2QXDn6R6k+N/fivxCM5mxUAi5oRbTdRVU+KRBy9SmPJLRzTvJLcaYkBcqLEa2tsBudV/HGq6OnalC/ZDauOQ5c+Kp43vLm3GlYsueh+0ASnp4wpuLEm8lgWOm5uBc22OLOafTZH3ZXOBwdoRX7NbBuRNNo3Nr2A0vdKvFgX4RT06aTGrM40E2273Ms177denvxzKNBeaUoN33wSdJ5l7MPBdXaeb14WpQBurrW48rOLJeVq7QZcZQCHVfjEj3vsX1WOw5d04RPwoHWa6geKwznITCIy+m8iagV6eR25i4+vDcWAyJZwVvKYpiGElroMSxHumpb4H0uhD0zDz+/FdFkHC7DVbrDOnsvFGzOt2DvbUt8Mx5rGjozLIEU6bKWka19ES+s5W4uRcADxbzwxDgmp6wUAutHOYoww2Ok3Nc+J2W3tzPLjqaJupOG6KayUctVJLa7dq6xjSOZFojvcjbF5Jw2w2dcywNrZ+BXnuNTMxHjmVmTtuYa0NABUaEDktp4H+n/vS/ucSjMV/OfAKoEmR/8Azb+o/RT+BP0/96X9zhfaf7z4BJ7H/wBNv6j9FBwR9P8A3pf3OE9o/vPgEvsZ/wCW39R+i8PBFx6/+9L+5wGYrbbPgECTINerb+o/Re/wJ+n/AL0v7nC+0/3nwCT2P/pt/UfooOB9/X3/ANaX9zhPaNds+AS+xmlOrb+o/RVsw4dpYleOoqKiGYAFShWVLEbah2ak79LjEeddtQdp5JZXz7la4FDitndmVAbFoTvFLbwlEQOrsjraRTZgPYCCPBSpDC/zsURlnl2y0WW/HSCTgS/XzTw11SCBc1GgGdNe9WY6X531D9uJ0GRY277nyWDxjpvNTJLJT+Gzf+c9+ndfiiuURx9oFksE0v1sAQh08vpW2xOACxsNwiRKxTWtbk603o/mOX0QhkaN17QKNAEl798i9vFlsSLbHwwimxYMsIbi0itLX4+ozGiVcKqpHvR7VFIa+JbAxypKLsFGmZQri7MFAugO4Ybeqx2w2c1qpF+3Aae7wTtHViPNkl5rU0BLW3u0D32tzNnP1DCKYiGa1WuaCWNb3WWMayVBv2bg7A3FlJHt6YoOkjGOlAYhIAcCaZ6i2muqege8gfFkUnxLFkG7LspPMA8y30fDw5Yy2HPg0exgOhqSMhUaDjdW8jXrTQ6ID8Hba8je6wB+y/24sdoaBWuwdSfJTho9lmoZWI1Uc9yxJA0srAnmbDwHuGL/AAd9WOHEKjxZga5p5o3xhTLFlr2XS6VNNIQVs1zNHue+17i/UcrWFsXCqF0i+BKuc8NQRtSyCVtKnMKoepruTMwA23BPK48TyNiBIhnEVkztNRJC0EVzYXNpm3tyv5csVeKODWsJy2vQq1wsEueBu9UUXM07TVouLvtpHI6bfaDf9I4rfbYQibWzbtaDWlPlfmrMyryzZ2r213Vr8/JWuDx3Zj4y/wD1p+3GXxWJXYZTIE+J9KKHOj+NXgFcUNqn0FgxlTZWUXHZIObgqANum/LrjYdGzWQbzd81WTIoW8vUrmrwmbNsx7naKGCHUuqwRY11WDKb7Dkb97YYnzQrEAArZaHBX9VKOeXbPbAFwKnZNrgjUZ24pazKnUZhZLqFR7d0r1A9VyWHPkTfDkiKF1FVdNYjjAgl16jeDrXMADwCu6W+cP6P/PFgvOas3ef7LZDUyoO6QDdW2JHeW+k8juLn68Iu2va02JAqDkNO9bKqvlkChyXCCy3a9h77eX1DAle8xKBzssqhV+0+i32H7jhU3sDQj75hHOFACmZNbdaMAXHznYn+qPqxGmf5buS1vRNtJln+YVr0dfj2/wBCf6yYlwP6BnP1Kexn/jsbu+TV1OlRNC/FS+qPleX6eGFzVTK8xUkKrMyEkLrvqXw3PrIejXO+1zcWEqv5lMEjYsbXBA8SbHkBuT7MCFlQTq8aspuLD/FuhwIQzMcxTVZywjuVst7sRe5Yj1UFiNyLkG+3MQscySMQyHsXFkbew27p+lgSVXLPSJ/GZP0F+/HU7/Qf6lP6Mf8AHP8AQfRVOMRprTZT3qamY2tz0Fb9N7Ko92OYXujuWcx9gMetQLu370ILN0Ue8/sBw6qLZZW58v8AZe97yH1n9mER2OJ8vqp2THa5vvyX9t8CUUr7vz9KLzs/Esffb7rYVJt7gPvnVGPR0CMxqYw5QSUWrVp1kMJlVSAb3NmO3njh2a0GFvLoJroT6J4z2kIr8nLOxBNZGxKlCe0hJHM3FtO29+uOVYq7BJcQDYgTmxCotwaeS/dQkcwd8UHSX+gPMfNPQfeXvEKKTAX0hRKb6r2t2T8wu53tjM9H2wy+IYlKADPLMKwgueHgMzNcqc9VRDU22yD1vnnnf7u7YjoGxogZOuQ13/e6nCqsSJnedN3D9++iFQKhzin7A7GlqAAwJsbKNxvcHY+/FhhwhVeYOVu7NVeImJRnWZ3V/jGQNldTbXYTU62f1gRLFe5sNvAb25beqLNVq6NgQuccORu9LIiFgTXVl9DFW0CR76XEiaTe2++17AesokQXi0h84RlZgDl8ZBHUGV7X1Anz8cVGMGkJttfQq1wkVim+nqveyP8AKN9S/wB3Ge2huHn9Vf7J3ny+iO8HpJomAkU2lF9SeMaeDD/AxBxPqQ2G5zTU1FjSw5g71Szm11xBOgROniQmcT6G+NXSwh1W+KTkG1WPW/l5Y1XRwt9hbsjU5njyCrpmtW13epXNoIL5vXKYlktLrtJfk3Z2Ngp33F9QIAJvyvibMtJiggVt6rRYRHDZB7dot7WYpq3iR8OhBJoAgOcLpzIrf5Df8JtsALDyFtsOSQoXc1S9MztSsAjd655nNW8WC85ROhzBESMMPUaUk2HqvGFHPwIJ35dMIQpcCOGhoOhPmKLXnecRzGPSqpoQA2sLnryOy9AMCWYcYuyQ2lBTL7shnajoCfcf7cKo/VkZkeP0R7hJ7x5mLEf5ovO2/ffwxGmf5buS13RMATLL17QW/wBHX49v9Cf6yYlwP6BnP1Kdxn/jsbu+TV1OgoGWNgEX40XY9q3UdO5Yc8MLkLCkgkaUa2UlCS2gHSNwQCTzclVNhyF781wIV7O6TtIm3sQCQbX+SQdrjofHAlXuTUfZRKt7mwv0HqgCwuegGBCHVVNIstkKi7XXWNmuH2BHJhrPdIIIAI+VgQss5omaAgonxSEqe0JsQu22jfAgrlnpE/jMn6C/fjqd/oP9SndGP+Of6D6Ktxo9q0bE/wCa03K23dfzxzC90dyzuPNBj50u75oN2vk31E/dfDqoer3EeP1U7cc72t47W+vCJRDfWw8E2PxghKsqsGDlwA4t+UI5b3JcavEIBhVYunSDtbJFDXhr86iu+iV2N9zgVUTW6J8AFRmcxYKR8ANgxIBJqEABIBNiSByPPHDs1oMJ/knn6BO+Yuvb5OEH5eoYAfQhkv1JPtvv5XxyrRFaxpHFOH1RuJyLhEXlBLyGqQWvc9Dv54oukZAkSSK3G/fwonoPvIVxbCwWEdrIby9Qn8m56IP8HGUwmI0iKNkCw3/EN5KtJRpMZtNK/JAOzP8AKN/s/wB3E/bbuHn9VdbJ3ny+i94fW2bU+p9vg9RctYACy35AbYvsGNQ+271VJi4o5l96OcZw6MqnTtI30zQACO4VB28dlCksVPjdjc3O3IXap10TAhc+4UX/ADabUqsFrqy6MDuTI1jsrcr+HW/QAiEMzWdUzuNpTcHLY73UXb45vknlfr4b4gz0RkMNc/Ku6uinSLXPLmszpvpqr9LWwgWdL3VQbAcwWv7NiPeBfFNDmZcCj26AZbq/t6q6iQIxNWO1Ou8D1r6IhkEiNJOYxpVtDFfAkMCPZttjP42Wvc17Adk15A2qFAmWua4B1zTPfc0W6aMf5wSwBV43BspsGTRyc6TfSeZH2Y1HRlwMiANCa/P5FVswauFdB6lc0zu4zhyOc8cL2AS+rR2ZFpBpFmSxJGxviwnBdp7loej8QGDGYaWo7X/63PdyQfjiAx1lM9tFwFJA9Ystrg6QG8yFAv7LnuVJEQimYCg9JGCNhzXgg7JcKa7xqSKbJsSfRZdkPM+8/wDTFivM+sOlPAIvlGQLMEN7amcG0eq2gI1yb8rNck2tp6kgYQ2UuBCdGA7ZGflTjx/3Xue5P8GKDXq1An1dNiOfXceB2vhU1My/U0vWqDyTAc+fh1w3EishirjRP4fhU5Pu2ZaGXcdBzJstuTZqI5XDsEhniaCRjvo1EFXPkrCxt0YnpiCZpsasMWqvQZPo3HwdrZpztvZILmgZcic/BPOSZRHRMJhUR1KuhUCIr1sQTdxtt9uLKCaS4gnTVUOIP6+ffOAGjtNRYfRFEzpQAB29gLDvJ/fwdWPiH33JvrT8J8vqt0XEmkAL2oA6Dsv72Dqx8Q++5HWn4T5fVetxOSCCZrHY/iv72Dqx8Q++5HWn4T5fVepxMdgO2/8Aa/vYOrHxD77kdafhPl9VjNxHqBVu1IPMHsv72Dqx8Q++5HWn4T5fVaTmalSdE5XkT3Lb9CQ1h9eDqh8Q++5HWn4T4D6oZnWRxVna1LVC06Ig1hwCQF3Ld1z3cczPbgdSKZ1qpmETHsc77WQTYtpluvW6UeLIZ4qp2nQjtFTs7EH4tEVF8r7EkAmxY89jiL7S2Edh/iib6OzOJt9olXA3NWmzgSfDLjpvQ2KdW5Hfw6/ViU17XCrTVY6akZmUeWR2FpG8euSv5ZR9rJo1abqxva/qoWtzHO1sdAVKZgwxEds1pn5CqMZlwjoSRw2oRrqsyWJIdlO1zZbKWB6gjbCFTnSL2Nc5rjYcq3PHK1RvSyIV8APZt92FUDrX70zeiyNVnrZmDaR2MIs1iSdUhANwei8iPcMNnNaTDgeoBOqa89UPmeXaAwMNNVTaWDM3xipGLi9ybsb7+/rhFNRMwGMUqWA+OdgArLYCFl5NdvWbmxPt5DFB0l/oDzHzT0D3lS4s5Q36SH+ofHGOwl1Hu5D5hXEjXrDTcVrkzmMm4VtmB3C72tzO++2k+TH2Y15xKEbgHOul+fhTkU82SiDUZU1ty+fMJeyi75tDuAfg1Sb2BsTpHI7H2HbD+DkuERx1P1UTFxQsHAotxg6/gqdQANMtONmDc5o7cibdcXSpgukYEq5vltO7/hGBUdtOYObI+jSskaG5HJx3mbSRbbxtgSKh6RIymYUMvZ96SmkiI2Fiul7X5bXP24rsVbtS/IhWGGO2Y9hmCqmuS3qKD4Fz/YuMxRu/y/daOr6ZDx/ZFeFHl7VxaMM0YPNiO63sHzvtxExEQzBBJNA7K16jv+HzVbPh1WkgapmyqK1Y4lEbdtCtrL/IyE7gk3/Ggj2YvujUeE+FEhwgQGkG5BParuA3Kmji4KSPTVQiKroqvSCrAwODyNj2iAi3I9/F7NNrDruurLAY3VzgbWm2C2vPLzolfjGgWSmZoRvHZwVUKttQ6WDEgGLmT+MPhiFCcGPB+7/YV9NwokxLPgvNyLVJJq2++l6PFgMqqnR1AkRXHJgDi5Xi0WGYbyw6Lb8MMfJmB+iTf7Pd9mG4kRjBVxU/DcNnZ5+xKtJ45AczkFVnrHfmTtsN7m3hfp7sV0WfJtDFPmvSML6DQYdIk87rHD8o90ep8hzVcDEAuLjUrcwoMOCwMhtDQNAKDwTF6P8AIzV1iXTVDEQ0lztty9tztbrY4kysLaffvVJjs91Msdk0LrN9TyGVd5BGhRP0nUtOazQkEIEaAG0ajvtdjew8Cv241MjCa5pc4VXkWJx3te1rSRbRKtJRQLLEWij0iRS3cHIbna2+JMWAzZ7LRW+nAqHAmIm3VzjS2p3hdaOd5N/JQf8A84/uYrPZY3wq89ul/iSdx5QRFKH4qP8Aiw+QPLyxMlYTHbVQM1Wz8V7QzZcRUb1U9H9DGK2MrGikLJuFHzD5Y7m4bGwiQ0BNyEV744DnE55lFsmq6FIisscGsO97wAndr8ym+2ITpaIXGjbKyhzkINAc66s50KeTLJ+xSPszUR3URhRfSPk2Avy3w5Bg0ita8aH1TczHDpdz4btRl3IP6NY0FQ8GhAlTE0bWAFzpJHT2/Xjudl2mDYAJvCpx8OZBJJIuK8DVTLqwTp8AqzZo7rDIeasDYKb9L7D6vDGZhuD29S/PTmvUp2C+WiDEZQVBFXjeDev13Z70sZhRPDIY5BZl+0eI8iMRnNdDdTIq7hRJeegBwAcw6EA9xG/etcVQ68mPv/bzxKhz0RvvXWZn+hGHzBLoNYTv7fd8D6EKymYGxBLAGwO5IIHL6vZidDnIT9ac1hsQ6H4pKAlo6xv9lSe9ufhWizZwAT0G5xKrW4WVdDe1+w4EHKhzTr6OaNo6KJrPrqpWn6gWciNFJCm40i5UkDv8zsMcLXQ2bDA0aCiaMh+OziulA7lNFDTIemo3ke3ha6g+7wwicV/PIlkq41YKyxwuxDC9md1CkdOSOPf7cZnpRMGHLsa00JdXwBz8RZPwBclLXFlOA0SqzjZzbWTb1QNmuBzNvfiikY8SKx8SIAbi9ADlcWpbJW0gwbZpXJBDE45Pfb5ag7/zdOJlW6jw/eqtdlwyPiPpRbODYHlzWbleOhIFiQNUj+Nu6duYvyxosIaBBJGpVBiriYoB0COcb07LSJG66DU1tMijVfnMG33IB25AkDYb21G1VWuiYEqTcoHZZ3Wp0qYIZ19sd4mt/s/XgQqHpjp7QU1V+bVClje1o5AUb7Sv1YjzUPrILmjcn5aJ1cZruKqwZVqRW121Kx3U7afPw8/HYXxnIUjtsDtqlQTkdPTj4VWkfNbLi2mVBnv9eHyWVPF2FVF3r6rqTYi2olbW3+Wq/ZyxCxGXMOE+HWtq7sjx5HnZR5h3XQdulKHnmP3TDXydm0U3SOQav0H7jX8hqD/zMQujcyIU5sn84p6jxVRGbVq89JeQmsy+aNReVB2sPj2ibi3mRdf52PRCARQqKx7obg9poRcdy5FlvEiPSKjh3NiAt7AcgN+V17y2KnobggYp3nYBY7ML0OXgmZc2agkAOoTqa3qPHM1HI1KVsukMbNBew9dP0TzF/I4kumonVAt5FUTOjEg/E3iYBNtpoyaRXWmrcqVuL0V4DFe5xcalbaFBhwWCHDaGtGQAoE00tbSBCWEeq8Hd7I37qx9ob2tzDDTsDqJN9hh4Oh08P3VVEgTZeA0mnbvtby7ZtnqL6UAFLlLWYsrSuI9kLMRbaykm1vDbDVqk+CsW7ZY2Gc6Da8N+8n67l0T0WcSUtOjQysY3d7hj6h2AAuPV9+3nidKRmNGyTdZXpDhszEidextWgAUGYpw79NM0qZ1WdtUTS3uHkYj9G9l/2QMa+Wbswm+PivJpx+3HceNPCyoSc19v/CcOOzHP0KYbkeXqFnjtcJr45/F0P+rL/ZiFKZv5qzxD3YfL6KlwL/HY/Y//AMbY7nP5JTOHn/3De/5ILU+u/wCkfvw+z3Qo0Q9opkpP+6Jv9aX+quIz/wCqby+qnQ/6F3P6JdyyrMMkUq842Vvq5/WNvfh97A9myVEhxDDibQ0KI+kaj7KukZfVlCyKR9Ib/aDjDTTNiKfFe6YBHEeRaDpVp++VFvpWXMIRExC1UQ7jH8oPAnx/6+Iw60+0N2T7wy4qDFY7B4/WsBMB/vD4TvH3w3K5/C6NHAkikVlc6uVwbMCRuDqN9JNxsBvhOvANxf780v4PEiMrDeC0gUzvcGmopauRuUk1LhnYqCFLEgE3sCdhc8/biGTU1WlhtLWAHMALVDlrVU0VLHcPUOFuOiDd2PiAoOJsltF9jYLNdKGywlwXsBeSNk0FRS5Nc+HevoappaeihM+6R08RJAJtpSPSO7yvpAAsPDyxaLCIf6NKB46JZZRaaqd6iX9KQ3A9yaR7sCFjR16SzzvqFy+hAdiUj7u1+Y19objxGML0mMSLGGy0lrBQnibnwBH3RSoIoL6oNV1KPWEuR2aAJuCRcXJ2G/M6fdfBhcOHCawRaUPaNQTnlam7uvVXEvDeIDnMzOV932eK9mFMUaxAbT3ba+dhzuLFtQI6bNfpi0iexFh2c6Wz9da+RqnIftQeNoWrfL00p5imqx9EMGt6+q3tJMsSnxWFbbeWpj9WLqQh9XLtB5+Ko52Jtx3EcvBFOLz2uY5XT87SSVDeQiSy3/nMLezExRU54EJM42+IrMvreSrKaeU9NE4AUnwAdV3+lgQj/FGUCrpJ6dvysbKPJrd0+5rH3YELlHDWbyPTJqd1ZAY5FLEaWU6WBF9rkX9+MnN9bAimG1xppc5FamVLI0IPIFdbDREAsk3qB5DtZgLgW5d493Y72viK+LsODorqf5G/Lfr5rqLFgMaWE77BODRyyppcIgZbOAS5sRYgcgPbvjPbUvBdtMLnOFxYAWOuZPkqTminDVWWi7NyTLCezcnm1gNL/wA5bHba+odMemSM22bl2xhrnwOo8fJQXN2TRcV9IvD3wGuYqLU9WS8fgsnN08r+sPbbphudhVG2NM1qejOICG8yzzZ12893fpx5pUzGmLAMvrobr/aD5HEKDEDTR2RzWmxGUdGa2JC/mMNW+oPArbR1IkUMPYQeYPUHHMSGWOoVIk5tk1CERvIjUEZgra729p2A/wAfXjkCqee/ZHE2H35ngjPDuUJMAG1ljKqnSVFwyOSe9ytoG/h0JtdxjQ/75qvmph8sDSnulxJBzBaNOdhwArRbuJsjWnWPQZCZC476gXAYANYcufqnewvte2HmS4dFYwaml+agvxaIJWYiup2G1FL3INr53pcW0uiOQ5LHMikmT8oG0ldggQg2IufWIsLkkDluRsI0Z0M0FNPX6LxqXl2RW7Tq61pTSn1yVLO8uWGSEAkh1VmBIJU94EbbW2uD4Ec8KyKXiu4n5FcxILYZoNQN28fYRqPheIkXkdFM7x6nKAMqkjunlq9UbkXu1hZd2jNPAyrYHXz4fdU+JKGTQup2iL003cfnusrPFtOrLRBm0gUy7ixt3lB+wnHEB7m7RArf6p6ahtfsBxpb1C0cMUKx1kdixtcWNtrwubG3UW+3BGiufCNR9ghcQIDYcdtDr82koUmXI+pizAm52C89UnmNiVVR5uPe+Yrm2t57h9fJRxAY6rjXy3u+g7yjoowuXSx72NXGDfmLqt7HkfbbEfrHOjNdrQ+v3mpnVNbLuZem0PT7rRBBk0dh3z6rb3FthsbW5au6fPww77Q8GlBpvTHskMitTrupb97Irm8aVFLl08vqq3weU3tYX2JbpYC+/jihxSCGxqnKvzW96JTrzKxGQ/e2doakltsta2QSCihQo6TBHWMsD2guz6QQfBe8WBUn5Pniua2GKOrS1e//AH+S0kWYmnh0N8PaaXAHsmzakEcTShqN53BFZ6FczpTPCAKuH8bGv5RejAeP/Tww44CO3ab7wz4piBEfhMf2eKawXe6T+XgfvjvSJK4UEtsALnEJoLjQLSRIjYbC95oBcrqfoa4WZFavnUrJOumFWG6Q35+Rc7+y3ji8gwhDZsrzDE5507MGKcsgNw+7lF+NJPhtVDlaHunTPWEchCrd2MnxkYDbwF+uHVXpmz2sMUVk2kciOIfSPW3UKLufJTiNNzLZaA6M7Jo/28Sumt2jRDIqJBGsWkMiqFAbfYC29+vnjyt81FdGMfa7RNahTgABRDarhqJrlC0RNz3TcXNz6rXHM32tiZDxWIP5gDvI+I5agp+HMRIdmmyV+KqSekglm+LkRV7pBKtqJso0EEHcgbNfyxcSEWBORRDZUHcRW2tx6hSDiRaw7Tb8E/8AAWSmjoKeBvXCapOvxjnU/wDtE43AFLBUBNboXkB+EZvW1HyKZEpIz4t+Ml+olR7sKhOmBCEcW5MKyjnp72MiHQfmuN0b3MAfdgQq/AudGroopH2lUdnOvVZk7rgjpuL28CMCEn1eWR0mcMJI1MNeO0iLC4SoQDWoB2BcWa/iLDGf6Qwo3s/WwTQtzpY0510PepEB5uytk3TyhEZiDZQTZVLGwHRQLk+Qx56xjojw0ZmgufUqQhkHEkD8i/yecbC93VCBtvpZlDeF/I2snYPNNrUCgrW+5pdzuAaWv3hc9Y1XKmQwuKlQTpXTKoFy0V73A6shuwG9wXAF2GJ/R3E/Z4vURD2HHwP766DNcRWVFRmr3E+RQ5jSNC57rgNHIvNW5q6ny+0XHXHoJFVFa4tIIsQvnutopqWZqapGmZN79JEvs6+IP2G97csU8zLmGajJei4LizZyHsPP8QZ8eI9UKroWjYzR+HfTowHXyI/x5kJzXjq39x3JZ6BFlohnZf8A1t0cBrwI+9QQeYZszyBkJUL6o/tOJ0KWaxlHXqspiGNRpiYESES0N936nnu3WRGg4hB2lFj84cveP2YjxZI5sVzIdJ2kbM0KH4hl3j6eAR+jYOQVII8RviTg0AmaqR7oJ9FH6aT7BhezDcD1jgLXsO16BX7Y1y8gWqUd5LeJv9Rw2+u03v8AknGU2Hd3zW3DiaTXxz+Lof8AVh/ZiFKZv5qzxD3YfL6KjwL/AByL2P8A/G2O5v8AknuTMh/Ut7/kgs/rt+k33nD7PdCjRPfKZKT/ALnn/wBZX+quIz/6pvL6qdD/AKJ3P6JWGJYNVXkUTXkAE2XV0B5oBOv831vsA+s4pcZg7TK/dlreiM51E02poK0PJ1ly2uz9F2Qaz48gP24oIUm513WXoM90lgwatgDbO/T9+63FDKDiOqhlE0UzJIAQCvgRYi3L/oPDFiyG1go0LGzU7HmnbUZxPyHdknb0WU0OZVqpWyjuDWsR/wDyXBudROxA5lebewG3EOXYxxcFKncXjzUJsJ1gBempG/6ZendeL+J1o0VUQy1Mx008C+tI3/Cg5ljsBh9VS84NyA0sTvOweqnbtaiToXI9Vb8kQd0DwHTAhU1zATT9s1xHbTTk8mB9Z/IsQNN/kgEeswGK6Qzbpk9RAO0GXdTOv0HDI56KVBZsipS5V02ZGVzGZFTtG0hpIyLakIc730FRIujaxKbes2GoUfCmwmtiUcQADRrq8aWFw6h2ia0qBoEpa6tldycZh2kJlUCJVKSKzKWYm7CQ2LC4sqlQ3NntcAYiTcTDnw4jYdA6xaQ00tQbOVb3NTnatLhdAOBG5a8xi+HZlBSDeGkK1FT4F/yMZ8bnvkeGLnotJbMN0y7N1hy18SPJMx3VOynPinO0oqSapflEhIHzm5KvvYge/GsTCpcA5M9LRRJKbzPqlmbqZZGLtf2E6fdgQmLAhTAhI5P4OzS/KlzI8+QSrA/+1frZcCRGuNeHhXUrRBtEqkSQyfMlXdT7L7HyJwhAIoUqAcM5t8NpmWZSkyaoamMEqyOBZrWNwDzBB689seZ4jJvw6bq0dmtW1vYb+Xmp0N200FXKPh6CM3VW3SNN3cjTGboLE7WP9vjhk4rMEUNPzaD84Id4g+QXTgHKw8jSECM2T5Tjr9FP7W6chvurQhiXG1E9/Rp01q70adc8qErVShqPgZ0n+Ksdv/1yfH/yid7/ACCfmnua7AscEakvHNHaHfwPHdv55xo0OlwrPGPCUGYwhJbq67xSr60bW5jxHip2PtsRqSARQpuHEdDcHsNCNQvnnj/hyuoR2c8eqK+1QgOlx0v8xj1B918RmSrGP2grmax6YmZYQHCm8jX7137gkTElUimBC2QzMhurFT4g2x01xaagrh7GvFHCqP5TXV0obsY5JwvraYi+n2lR9+JLZyMNaqG/DpdxypyWX4YrL/iTsF/Jtyf1P6XTx6YX22LnZcjDYFKX8VnWZrWxKGlgaNWNlZ4nUE+AJ2Jwvt0Xgk/C4HHxTBxFxHX1JpoFoZo5YYNJUxuzOAbawukFVuLdfbhuHMvZWmqeiycOIAHVtZUch4mraSdZnpWcIshKlHTYAo5JsbBSbE22OxwsSaiRG7JyXMKQhQnh7a1Cq/DMxlIkSllKyamQiF2DC+5Bt3gLjfzHjjoTsUCllwcNgE1v4q5Q8V1zUjUiUpcyyl1ZY3JLIFDKFGxt16jVjgzTy8P1CdEnCEMwtDdCK7NK6JQZYWiD3Cs8TLe3OxbY2x2Z6KmhhkDj4rRlfGFZTyNJFLZmRozdQRpa1+6RpvsOmGHxnv8AeNVKhS8OF7gogOGk+pgQmDg3hWrrpgtKjDSQTLuqxkbglxyPUAb+AwqRfTnCvCCUrGaWRqmsdQslRJzsPkoOSJ5Dn1JwIXmZVYqy0SfxcEiVv5U9UU9U+cw5+r87Gex3GPZYfVQT/EP/AGjfz3eO5PQ4dTU5Kw6AgggEHYgjYjHnrXlrg5puLqWqvZvH6l3T5hPeH6JPP2MfYemJe3Cj+/2Xbxkf8hpxcP06rnJDuIuJo6amaYXdyQkcQHfeVtlTT61+pFr2vth+RwuJMzIgkUGZIypvByNdEPdsiqKcA8OtR057Y66mdjLUP4yN0H0VGw6cz1x6exjWNDWigCgk1QvOD+EMyipVN6eiKzVBHJpvyUd/L1yPZjpcp5wJVMCFMCEL4myRKymkgkuAw7rDmjjdXXzBscCEK4Fz55kkpqqy1tKQk6j5VxdJF8VdbH/AwIQzjfJpaeb8J0aFnVQtVCPy0I31AfyqDl1I28jBxCQhzsHqn21B3FdMeWmqsZZmCVsYkiN6duR5GTxBHNVB2IO5seQ9bzuNB9hcWPFYnk3ceJ13C2ZrSaDW4WqbiJY5DF2EvdeNLqEsA+yt697XHq21W3C23x2zCY0WGIu001Bdma2z08TkDYkGyNoLOm4lgeWKA3WWVZCEa35NirA2JFzZiLXuEY45j4VGgwTGqC0bOVfzAHdpUVrqUgeCaK1S1b0r9nGrSwgXZBu0IJ20fOXnaPmAO70XGlwnHT1bWzWp2Q7UniOFRf8AejMSFq1MME8NTGSpSWNrqw2I22KsDyI5FSLjrjVggioUdcx4x9CNPPeSif4PJzMZBMZ9nVPdceWFQuO8Q8AZhRk9tTOUH5SMa0t43XkP0rYEVSzhEqYcmzaAU4gnM6aJ+2V4NNySoXSdRGkjSCri9tTbYVIjdLxZSgqzfCLmOlD91DZqYoRYmQag+lrsQpXY2blgSUWji7jCKrpEiWN1k1q7XVQAVEgI1AlnvrFtQFtJ8cCVXuIuNaSqEkRWdI5CWLoiBge1aQL2YfSw751NqBZgrHlbAiiq5nxnDLTzQBZx2oHfLAsGjSNEB33VxHqkPVitr6BcSUVjK+NKVKZYZElZ+x7NnaKNwoBSy6daiVe5sXsyDYE4EUWml42gVaeLsWCU0sEqMuzM6uWmuurQFbU1tO/dS5PQRRB+IM9inpaeJRIZYgAzuFFgEVQoKnvgEbMwDAWXfngShLmESoxkXC1ZWG1NTySA/KAsv9NrKPrwqRdc4Q9BQBEmYS6v/JiO385+fuUD24ELr8ENPSQhVWOCFByACqP+ZPvJwhIAqUILXVElUCo1w05BB+TJID9sa+R7x66eRy2K9I2Qv4ct2jqdBfIb+Yy0ro/Dgk3cvKCUr8U4Cso7ukWDoLAFR0tyK9D5EE4+OwxKx21IJvU1IJ37+B151Ck5JVk4OmYWLoty99DSDSpBACdRqFgx57at72F8Mcl2gUYTTeG+dM6Zi2lLZpsMNUyQyClpQ1RIoWGPvvawso6ADfw2G/hvbFLGHtk2eob7xsPuwvfcF22wuhnB2VNW1AzOpTSii1FERuEP5Z/FmHqjoPcceiYVh4kpcQ61OZ58OH+6hxH7ZqmHjXiE0kIES66mduypo+eqQ8ifoL6zHbYcxfFkuFt4P4fFFTiMnXK5Mk8nWSVt3Y+/l5AYEI5gQpgQpgQpgQlXjHIZGdK2jsKynBsDsJ4+bRP5HmD0OBCJcLcRRV0Pax3VlJWWNtnikHrIw6EH68CEp8QcPzZfM9bQIZIZDqqqRflf+ZEOjjmVHrfdV4phcOeh0NnDI+h4Ltjywq1kooatRUQJG931ltNmWW1iWHMPbY9beWMHOOnpN3s8V5ApTM0I4cP9lLbsuuFdqKOJLMsKGQtdNrEv3jztcc2JPQFjhqDFmIx2XPIaBQ3sBlvA4Aa2CWgCs00QQWJux7zMdtR6n7h5AAYYjxDGdVoo0WA3Ddz1KUWWuSjUv2iMY5bAF0O5HQMDdXHhqBtc2tibJ4rOSVmns7nZft3LhzGuVSq44FLKIapdVwD2kIuACbd5CdQ/mlseg4bO+2wBG2dnMZ1y+9yrJiZhQInVvN80eyviOlqPxM8bH5uqzD2obMPeMTk417XCrTVbK/Iqae/bU8Ml+ZeNTf3kYF0hh4Cy38xpv1a/swIUHAOW/mNN+rX9mBCD1/DNFHK4GW0zIBsRS3+STuQNyWsNgRz5EYELUvC9L2qhstpQjOBf4NyF5OtiPkr0+V5jAkWf8GaQuVXLaa47bnTWBKOQgvpt3lsb+fuwIUhyGl1DVltOqEIwHwbcK7sLGynvAabjoScCEwrwbl4NxRU1/wDRL+zAlW3+ClF+aU/6pf2YELbBw7SJulNAvsjX9mBC9zDPaWnsJZ4oz0UsLn2KNz7hgXLnNaKuNEnZx6T0FxSxM5+fJ3V/o+ufYdPtwuyoEbE4LPd7R4fVXchkWpjjqZGMkn0rWjbkQijura5F/WIIuTjz7Hp2cMw6XedltbUsCDkTv+QNVcSzmRIYiNvVUhxpECdcboFJDMSpAaz6VFmOskoy929mGnnezLsAiADZeCXXGdwKVJqLUBrxGSeESuhW/LOIoKtxElw4iSYbi66gDYWJ7yhkv0PaAb74jxZCYkofXO90ksOYqL7xkaGm6lc11UE0Vusz2KnR2qXWLsxck8mHQp1a/wA0XIO3gSwyQfHiBst2g7LhwdoCPA5hBdQVKEZRk0uayJU1iNFRRtqgpW9aVhyllHzfBPr29bf4RhbJGFvecz6Dh81DiP2jwTtn+dQ0cDTTNpReQHNj0VR1Y9Bi2XCAcI5NNJM2Y1wtUSLphhvcU0PPT/pG5sfdtuMCE44EKYEKYEKYEKYEKYEJP4k4alSf4flxCVVrSxHaOqUfJfwcfJf3HbAhFOF+J4a1W03jmjNpoH2kibwYeHg3I4EIPxFwU3amry6QU9UfXQj4mf8A0ij5X0xv9+Is3JwZqH1cUVHmOI4rpri01CE5RxODUGKuQ0lUO6kch7rLtcxyeq9z7DsB0JOLxPBY0rBpB7TM3HU7qjcNOZPKSyIHFXOIuHGqZQ4aEWiKDXDrOok2JOsakFz8WRpJNzewtAw/E2SsIscHGpr2X7I04G5pcg1pYEXr05pJsVs4dyL4KZWJisyoO4hUgID6zMzFzudzyG3IDCT8+J0NY0O2qnN21XapkKCmQy+d0NGxcmyS6yjkrJGnVowJH0qGaxHMICPE2sBz6+ePSpOWEtAZBb+Uf7+ax0Zj5uIYoIoTTPw8VSk4blPRH+LMmzA2CmxH6QO1h1xIKabKRmnsnStju5aofSVUwmjSOadAzKtopmS9yBt3goNuV9t8QJyIWua1pzW66HSrZmWjx5gbWzZu1WlgScr7q8E5vlkuoD4bX2Mmkn4UbW0kkj6Km2/yhqIAAvjjrXi1eGis/ZZZwLurFaVzfvy97UaflsKnJKeRZhVzVKwtWVZBNu5UMOh+UzWA899uhw0yZiuIFfkrWZwWRhQnvDMqUqX68Aa/eYTI+Xy3X/tGsUFZD8ZUFden1dPf2vvcG5sL2FwMOmLE+Lfu0VYJOVof4NbtFnPNK51vem8WqaAlA+GqqpqJSj1lbbSWutQwItbfc7+wC5Nhtzw1CmYrzQnyCs8QwWRl4W21l60u5/ofM2Hkr+dCWKB5EzCsLiNGW9S1muwBIAN9Jvt+ieeOzHiD827Qb1Bg4bLPfQwqCrhm+ooCaXNKil+ei94eWeaDtHrK++ogBag9+yFtIBJIJsBc7XYAA9BkeI4Vr5BdzeGSkGLsNYKUBu59qkCpvlrQaC9FV4ulqKUR9nXVh1sRc1DEFQ6gEaTYXBJtc7WPWwHx4jTnv0GiWTwuUjtcXQ6ULNX/AJjcGp03767qonk1LLLDHI9dXqXvsKg2I1hSR3jYKCWsdyFbYc8KyNEc0EnPgE1NSErBjuayGCBTV+4mhvetKWsCRWqA8T9tGYgaiocOiuVlmZ7HUbi1yLG23keuGjGex7SSSNVPGGS85KxmQ4Ya/tNa4V3VBFb1rnr8lTpYFLACy6iBe3K552Aufdi4FF4q4Pc/ZeTWtDWqZ14LkZgqSKxLAHukaVJI1HzBBBXmDgqp/wCGOJo11fp96LLgbM+wqGgc2WQ232tINh9fq+5cZnpNh3XwOvYO0zPi39vqp2DTOw8y7t9uevininyOmQgpTwqVBC6Y1Fg25AsNgeoGMTFxGbiij4jqc7W3gfM3WjDGjRBMyz+ngkFPSQLUVYvoggVRouACXYDTGvIEnflti2kMJnZ4ViOIYc9omppuBz4VtZcRIoB3lXck4JeWVavNGWaZTeKBfxMHsB9d9h3j1A52Bxt5OSgycPq4QoNd55qK5xcalMfE3EcFDF2kxN2OmONRd5XPJUXmWJt9e+Ja5QPI8hmqZlrsxADrvT0t7rTg/Kbo0xHX5PTyEJzwIUwIUwIUwIUwIUwIUwIUwIS3xNwilS4nidqesQWjqI+YHzXXlInk3utgQh1JxlJTOIM1jEDXslStzBLt878m3Put4c8CEy5rlVPWRdnPGk0TC4vuPapG4PmDgQk+Xg+tpN8uqQ8I5UtVdgB4JKO+u2wBuPPwqZ3BZSaBq2jjqM/3704yK5ud0D4l4rqI6d46mhnppG7utfjYrX3s6DqNrEfK8sV8h0cErNiMX7TRWgpet/lv36JmdiRIkBzIYuUqZdxQwRUinTSNVhZCe8LNzF9xtjVLM7U1Abs0IA4DXuVxeIKgEFZSCAouoUbJ6oNhuBfkdsFE37ZGGtMtBpkgyoCWuBzA+wftxw6Ex5q4VT0HEJqWYGwIjmg3sSL/AGFl2K/NH1Y56iH8ITv45iX/AMh/6isViW7bDp92DqIXwhKcaxAAER3/AKis+yXwH1YPZ4XwhJ+OYl/z3/qK1wwrblfdue/yjg6iF8IXT8bxEG0d+Q/Md3NZSRLY7DkemDqIXwhI3GsRJAMd/wCoqJEthsOXhg6iF8ISHG8RFuvf+o/VYzwLb1RzX+sML1EMflCUY1iDjR0d+v5joK7962dkvzR9WE9nhfCEn45iX/Pf+oqCMeAwezwvhCT8cxH/AJ7/ANRUpWKcrgoe6RtbqLezl7sOiygxHOc4RK3N+Nde/XvW6q4gZd5Klgb33kN9Xjz54Wqdb7TEy2j4rTl6VFUf80pp5j88KUUH/SNYA9ccEgihUuBhsfaDnHZ8z9966fTcJ5hVBfh9WIY7DVDS7M/6cp336hQBv5YqZbBZKXftsZfeSTTxtytXitGYjiKEpvyPIaaij7OmiSJOZtzPmzHdj5k4tFwgOY8a9o7U+WR/C5xs0gNoIj9OTkT9Fbk2wIVjhzhARS/CqqQ1VYRbtWFljHzYk5IvnzO/jbAhNOBCmBCmBCmBCmBCmBCmBCmBCmBCmBC01dKkqMkiK6MLMrAEEeBB2OBCT34KmpSXyqpMF9/g015KcnyHrR3PMqfdgQvRxrNTbZjRSxeM8A7aHbmSV76DyZcCRHso4mo6ofEVEUl+gYX96nvD3jAlWnNODqCoJM1JA7Hm2gBv6Qs324EIBUeiPLWvoSWK/wDJzOLewEkfZgXBhtdmAqP+Rik3tVV6gm9hMth/7eCq4MvCObR4BT/IzS/nmYfrk/dYKpPZYHwDwCHZt6LaOAx6qvMLO1ie3QWFwL/iul+ttr+wrVHs0H4B4BVKb0e0UiBlqswBNgFeoRbEsQNV4rgbA8j6w8cF0ns0D4B4BeTejmlQG0+YNvpCpUxli+kNsOyA0m+zEi5I2AN8CUy8E/kHgFlT+jmkkEhWozFgkbuD26AMAzKBdogASUfY8rC/PBdHs0H4B4BaJeAKMBdNTXsWD7CpQBdEeux+JuLi4FwOXLAkMvB+AeAVmk9GdJI6IamvGtnAPwhTuhO1jAN+6T4bbE72Eol4INmDwCM/5GaX88zD9cn7rCVR7LA+AeAXo9DNJ1q68jwMy7/+3gqj2aD8A8ArcPohy4ess8n6cz/8JAwVTghsGQHgj+WcE5fTkGKjgVhyYoGYexmuR9eBdq3muf0tKt554ogOQZwD7AOZPkBgQgB45afu5dRz1N+UrjsYd+ut7Fh17qnbAhazwhVVlmzOqJTrS0t44j5Ox78g8iQP7RCbsvoIoIxHDGkca8lRQoHuGBCs4EKYEKYEKYEKYEKYEKYEKYEKYEKYEKYEKYEKYEKYEIHm/B9DU3M9LEzH5WnS39NbMD53wIQSq4GjgF6eqrYAOSpUMygeSyaxgQk3iHOa6lNo6+oPTvrC33w4EIJ/DvM/z1/1UH7rAhT+HeZ/nr/qoP3WBC8bjjMjzrXP/pQfucCF43G+YnnWMb+MMH7nCoUHG+Y8/hjeH4mDl+pwIXv8Ocy/PX/VQfucCF4ONsxHKsb9TB+5wIUHG+ZXv8Me/j2UH7nAhZfw7zP89f8AVQfusIhT+HeZ/nr/AKqD91gQjGQ59X1JtJXzjn6iwLyA8IcCROdHwUk4JqKuum8VaoKqR4FYwowJUZyngmgpjqipYg3z2Gtv6T3b7cCEwYEKYEKYEKYEKYEKYEKYEKYEKYEL/9k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16300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50</xdr:row>
      <xdr:rowOff>0</xdr:rowOff>
    </xdr:from>
    <xdr:to>
      <xdr:col>14</xdr:col>
      <xdr:colOff>304800</xdr:colOff>
      <xdr:row>51</xdr:row>
      <xdr:rowOff>114300</xdr:rowOff>
    </xdr:to>
    <xdr:sp macro="" textlink="">
      <xdr:nvSpPr>
        <xdr:cNvPr id="1027" name="AutoShape 3" descr="data:image/jpeg;base64,/9j/4AAQSkZJRgABAQAAAQABAAD/2wCEAAkGBxQTEhUUExQWFhUWGBwbGBgYGSAdIBobHxofHh8gIB4dHyggHx4nHyAeITEiJSkrLi4uGh8zODMsNygtLisBCgoKDg0OGxAQGy8kICQyLCwvNCwsLDQsLDQsLC0vNDQtLCwsLCw0LCwsLCw0LCwsLDQsLCwsMCwsLCwvLSwsLP/AABEIAMQBAQMBEQACEQEDEQH/xAAcAAACAgMBAQAAAAAAAAAAAAAFBgAEAgMHAQj/xABVEAACAQIEAwQECAgJCQgDAQABAgMEEQAFEiEGMUETIlFhBzJxgRQjQlJikaGxFTNDVHKT0dMWNFOCkrLB0vAXJHN0oqTC4fElNVVjg6Ozw0RklAj/xAAbAQABBQEBAAAAAAAAAAAAAAAAAQMEBQYCB//EAEQRAAECBAMEBwYEBQIFBQEAAAEAAgMEESEFMUESUWFxBhMigZGhwRQyUrHR8BVCkuEjMzRicoLxNVNjorIWJFTC0kP/2gAMAwEAAhEDEQA/AO44EKYEKYEKYEKYEKYELXUTqilnZVVRcsxAAHmTsMCEpzekCF2KUMM1c42JhX4sH6UrWT6icCFhozmo5tS0KnkFBqJB7zpjuPYRgQsl4Hkf+M5lXS+IVxCpPsjUEfXgQtDeiXK2JaSB5GPNnnlJPv1jAhZr6J8oAt8DH6yX+/gSUXv+SnKfzNf1kn9/AjZCG5x6PcpgMf8AmKkO1ie1kGkXAv6+/O9vI4VJRU4OCspZATQIjbXWSWVdN2Iu1zcC2k8vlgeeBFAvJeCMrHq5fG5uAFWeW5JUEMN7dmT3Qx628dkRRbIOBcrcSFctGlI3cFppF1WZlCnUw0sSjE32Uadzc2VFAq8nB+VWXRl6OxDkjtpRp0x61vvcBrEA26bXwIorNHwJlTyIhoIxqMg/HSEgoT0DX3sTc2A26kAiKBGv8lOU/ma/rJP7+ES7IXh9FGU/ma/rJf7+BFFrX0SZUpBSndGHJknlBHv14EqtHgYp/F8wrovIyiUX8xKrfVfAhYfBs5g3WamrVHNZEMDn2Ml0v7QBgQvI+P1iIXMKaeib57rrhJ8pk7v1gYEJsoqyOVBJE6yI24ZGDA+wjbAhb8CFMCFMCFMCFMCFMCFMCFMCFMCFMCFMCFMCEnZlxoZJWpstiFVOuzve0EJ/8yQcz9FbnY7jAhYU3AvbMJcznark5iLdadP0Yvle173sMCEzzTQUsV2McESDrZFUfYBgQknNPS7SLdaaOaqbxjXSn9N7fYDywtEzEjw4fvuASzW+k7MpD8VDTQL9PVIw+ohfsOF2VCfisEZVKFTcVZo5u1ey+UcSKPtBOF2VGdjB/KzzVNc4rze+Y1V722YD2dPC2DZSOxaIKUaPP7zXv4Vrv/Ear+mP2YNlc/i8T4R5rEZtX3I/CNVyHyx1v5eWDZXX4tE2Qdka+iy/Cld/4jVf0h+zBsrn8XifCPNYjNq+5/7Rqv6Q/Zg2V0cWiUB2QpJm1eAT+EarYfPH7MGyhuLRC4DZCy/Ctd/4jVf0x+zBsrn8XifCPNYtm1fcf9o1W5t6w8CfDywbK6GLRCD2Rb6hZfhWu/8AEar+mP2YNlc/i8T4R5rxs4rxuMxqr3HNgeZ8LYNldNxWIT7o1VuLijM0IK17NbpJFGw+wA/bg2UNxh35m+aK0fpMzOM/GR0s626aomJ9tyv2YTZUlmLQT7wITLlnpdpm2qoZqYi12K9pGLkD10vbcjmBzxyp0KPDiirDVPFDXwVUeqKSOaNtrqQynyNtvdgTyWqzgJEYy5dK1DNztH+Jc/ThPdt7LYELyk4xkp3WDNYhTux0pUJc08p/SO8Z+i/14EJyBvuMCF7gQpgQpgQpgQpgQpgQpgQpgQtFdWRwxtLK6pGguzMbADzwISKpqc53BkpctvtbuzVa/fFEfrYe3YQnKkpaejg0oI4IIhfoqqBzJJ+0nAhJ1VxrUVjGPKogUBs1ZMCIx49mlryHnvsOXMG+K3EMVl5IfxDV24Z/t391U4yGXLVScFRGQTVkj1s4+XN6q/oRDuKPKxxjp3pJNRiRC7DeFz40+VE+2C0Z3Wn0gZUGhWVAB2WxAFu4Tbl5H7zif0XxE9a6XiGu1cEnUC/l8lUY3K7UIRRm35FJ2QZcJ5CrarBC11tta25vzHkNybDa9xuCs/KwBGeWncrdXkaLTmdX5CPuk/OUFtwLc2FhzsG52wap18o0QesB3fvpxslhyQ9gQNVufTpf2bfZiHMzLoTgAM1qujPR2UxWVfEiucHMNKNplSozB1qjh4ffXo7eLmouQQAGjdwTe1tkIsbHdfHDftUSunnuqrD/ANKYdsbX8XXVhycG6DiL5Z7kEkV1lKMQrBtB1C1iCRv4W3vhoz8QGhAVk3oLhzoQcIjyKVFC3Uf4o6vDM7SCNJEcl1XYEWDJrDG4uBbod+XiMO+0xiaADzVWejGEtYXvdFFATm29DSgte+63ghmXULytKO0VSiknUDvpBvuBZRtzNtyB1xwydiOrYW5qbMdC8OhNYdqIQSBYt17r8hpU6LPNcrkjhmftFbsyoICm9nS4bfpey+0469ribhpv1UdnRPDiQQ6IKhxFS2lWkilhwryVlMlkKK/bRWaMyddgGUG+3TVz5bMOmD2uLStB5oPRLDA8srFsdn8moJGmtMs8jqqOaUjwzCMuhI0nUNh3l6gi67HcEXGOHT0RrqUHmpct0Jw6NCMQOiDO1W6HSgocrURGTIXDhe2j3eNL6W/KqWUna49Ui1r8jyOO/aouVtN+qhjolhpYXViWDjmz8pAOnH0zQRHYuAelyfd/zw5LTL4riCBZQOkvRuTwqUEWE5xc47N6UpQk6Dcmmn4d1iO0tjIgaxQi13RPG+nv7NbfSeljicFkWyYIb2sxXLiBv458F5XcNMkUkqtdUKWBXSxVkVibXNtJZVPPr4YSqIki5rHPBsKaXuPSqZ/R5lumB5WG8psP0FuPtOr3WxgOk2IF8yIMMnsZ0+L9h979HhEt1UDadm6/dot1dwRAXM1Mz0dR/KwHSD+lH6jDxFt/HEWS6RTUvRsTtt45+P1qrF8IHJSHjGqoLLmkYkh5CtgXb/1YgLqdrkrt4DGykMXlpyzDR245/v3KM6G5qdrwVcH5OeCVfJlYfccWa4Sc1BU5QdVMHqcuHrU99UtOOrRE7unihNx064EJzyjNIqmJZoHWSNxdWX7vIjkQdwcCFcwIUwIUwIUwIUwIUwIWmsqkiRpJGCIilmY7AAC5JwISNl9G2cOKmpUrl6m9NTt+X8JZR1U/JQ+32iE08ScQQUMBlnay8kRRdnboqL1J/wCthgJojPJI7ZRUZm3a5jeOn2MVErEAdQ0x+U/0eQ+sYyOKdJDDeYcrQ0zJy7vqe7epLIIpVyY0mKROoADRKdghI2HdIRbEg/NXqCL7YzMSCIkdrs2vNrgHlU1oRlU8Cnic0uy8Q1awiTsNWqNCAI2BUmSQNqFydWhVGkXs7DfSbi0Zh0o6NsOcAASCdqxoG2FaWqTxIBySOJpbNFcvzCSeWohlgZIeUTMLdoo7sl99rNy2Fwbi43xBiS4lGQo8F9XihNPy1u3xGfGy5NIgLXCxsua1+WulQ9OFZ3U7KqlmI6GwubEEfXj0uWmYcxCbFZk4V++WSxUSRjNiuhtaTRGKHgKulAPZpF/pXsfqQMfrth7aUmHhMQ+8QPNGofRS5YM9Woty0RG495fx8sR40FsWldNy0+CzMXCmvbCo4PpXaG6uVCN980UPo7fX2hr5y9wdRFzcAgblvAke8+OG/ZW1rtHx/ZWn49F2NjqodN2yaaH4t4HgFUPopXVr+Fyar3vpF73ve+rnfrjj2KHvPl9E9/6mm6U2WUpSlHU8NpYVHCumZg1dUiQWcsFAJIUm47+o2AIva19r3vjv2UVrtHx/ZRxjkQN2eqh0y90//pUKbhNFlZEqqpTKQrMAih7673+MBO6sTcE77XwglGDInx/ZOO6RTD6bUOGaZVabcu0tlXwcjIYmrKlkPaMwsLfFN2bGxe55bWB2GF9kbvPj+y5OPRrkQ4YNCKhprfP83ErbHwyHdYxW1B0hUQ6VtpLkACz303S/K2wweyt+I+P7I/Ho1/4UO5qeybm9/ezuVeqvRl2knaPWSs+3eKgnblve+2EMowmpJrz/AGXbOkUzDbsMYwN3Bpp/5LbN6OWdtbV0xbUrXK76lvpPrcxc/WcBlWk1JPj+y5bj8ZrdlsOGBQj3Tkcx72qFy+idwbx1Snbk8R394f8Asw7BgthV2dd6qsbmouLNY2LRuzWmyDrTOpO6yGZhwXmMYGwmAFh2Ut7L4WfTtsNhfliRtLNxMMjj3X18UCijmknWFu0WVzptJqDAE94kNvYbk+zDUzMNgwnRXZNBP3zUaFKx3R2w31v8tV0nNnkgWmjplOnWqECMsFQWF2I9VbX5C97cgDjzCWEGZiRXzBoSCRcC5v3nwHktrTZAAWGW1VSZlWQHRZ7/ABdtgzBW1crkBRp8DfEiZgyXUOdDoHdmnaqakNqKXyq6ptcAcEnaqESjjEja2AKAEIDuCDsW9/IfRv8AOxBiO9nYIbD2s3HIjc3PTM/3f4hdX1S7NkU9DI1Rldgp3lomNo5PEx/yb28Njt7DosJ6RuBEKaNcgHbv8t/PxTD4INwnLhbiWGui7SK6sp0yROLPE45q69D9+NqCDcKMlzOsply6Z66gQvC51VlIvyvGWIchIBuRyYeeBCccpzOKphSeFw8cgurD/GxHIg8jgQreBCmBCmBCmBCmBCQKsfheraHnl1I/xp6VM430eccZ59CfrwITVxHnsNDTtPMbIuyqObN8lFHUn/GwwISbw/lUtRKMwrrGZh8RDe6U0Z5BehcixL4wuP4y97zLwTRozI1O7kMuPJSYUOlyjUmdRLI0bFgylAbo1iZGCrY2sRqIBI2HXkcUrcLmHQBHAGyQ45/CCTXuBI3+CdLwDReLUiQGWLVeJmRlKlS1ralsRv0II6i3jjrqepPURHAteAQRWgN6HKu8HnXQIDq3VmavRVVybhraAoJLki4CqNybdAPHEeDITEaKYLGEuBoeHM5BKXACpWcGWTTbykwR/wAmjd9h9Jx6nsTfb1+mNrhvRyDA7cftu3flH17/AA1Ud8atmokEp6SJm+LhjG7sSFHtZjzPmTfGkAAFAmFz3iL04UUJK06PUsOo7ic/nMCfeFIwqEmVnp7rD+Lp4E/SLN/aMCFS/wAumZfMpf1bfvMCF6vp1zH5lN/Qb95gQq0/pjq3JLU9ISeZKP5D5/gAD4gDAiizX00VgYN8Hpbg3uEcHr1D+Z+vAhbU9NVSCWFNTAnVf199Ru22q2539uBFFj/lmqLAfBaYABQAA4sE9WwDbW6YEK+PT3Wfm8H+1+3AhQenyr/NoPrb9uBCtU//APoCYHv0UbD6MjL96tgQnDIfTXl85CzdpTMdu+NS3/SW9h5kDAhPZSnq41b4uaM7qykGx8VYbg+YIIwjmhwIIqChDKjLZod4iZ4/5Nj8Yv6LnZx5PY9dR5Yzc/0agRQXQOw7d+U/TutwTzIxGaqfDFn7kZuPymxBQfNKmzKzbixAIFz4XybZeJIvL4wo5tNkbzodQQ3PnQKR7wtkq+ZcRxQSdkySatOoaVBBUC5tvsAoJ3tfSwW5BGHJfCY01DEYOFzTO4JsK03m3DM2SF4BotdHxdTSMiqzAySGNQRzYJr332FiBvYgsAQDhuPhExBaXHJoBPC9Ne/LMCq6DgVU4lyaRJPh9Ewjqox31OyVEY3Mb72uejdNvIifgWLvlniC+7D/ANvHlvHfz4isDhxTZwpxHFXQCWO6sDpkjb1opB6yMOYI+3HoShpYrV/A9V2y7ZdVOBMvSmnbYSDwjc7MOQNj4DAhP4OBC9wIUwIUwISpx9mkqpHSUptVVZKIefZoBeSU+Sry8yMCEZyXK4aKmSGIBIoV5n62YnxJuSfM4EJFywnNKr4dID8FhYrRxnkxGxnI8SdlvyAv5nJdI8V6tplYeZHaO4bu/wCVk/Bh32imOSNozeMXQnvJ4fSTzvzXrzG/rZURhMDYi02tHZcKOPycctTTKSBRa4sthZnlF2MjIzHUxF4yNNgTZbEchbe9+uO4k3MwmtgutsgtFhk/O+ta2PKi52WlekiFVhhTVI5Yol+ZJuzuxvZQWuzG53sLsQC5JSMfEo9rDU0sBSw8BQD0SveGi6LZNkiw3drPM17vawFzcqg30Lfew5nc3OPSZaWhy7Axg3czQUv3BQnO2jVKfHvpWpaDVFH8fUjbQp7qH6bf8IufZh9cr594q4uq8wfXUylgD3Yxsi/or/abnzwIQLCJVMCE38KV4SmZY6iCnm7bVI0y3EkOkAKO41wG1EpbfUOdtlSFGqWajLKTPTAPHSHcEaTAUMoICd0t3rD5VjgSKvx5m1JNRRCFoy4kVlCjvKpEmsEaBoH4v5Taj4WwJUa4hzuleR/gtRTxVBB0TkXATtXOntOyGlihWw0nSqadRvgSIVnGbUjU86xyQduyt2brEVGm0YmUbAKZZFkdNjpUsLr2lgIV7Is4phTRBp4UlWAoiqQmk6oyzFmhcxyGzA+ur7kabm4jVV8tzegjWkVZQJoZo5ZZGQFZEmf45NVrtpUoDdQPintzwIQTjDNI56Sl+MjaYessY5DQupmugKOXvqXUysRqFr4EoSdhEqmBCL8OcT1VDJrppmj3uVvdW/SU7H78Kkou+cBelyKqVVq0+DuToEu/Yu9r6Qx9Rrb6SffgQnnNcnEh7WIiOcCwe1w4HJZAPWXw6i5sRc3hz0hBnIexFHI6jl9MiumPLTUJcXK6ed5DNABP3RKrEnkO6RvZkIuAwG4LA27y4wU66fw9wl3O7I92gFCPDPfqDTgpjCD2grVTldMLu8cex1aiORLh7jwJcKbje4XwGIcOdnHnq2PJrS2hoKX0pTOtqZpS0LdCjSEO4IA3RD0+k30vAdPby4iRGQWGFCNSfedv4D+3/wAuVAgCtylviFGy+o/CcCkxmy1sSj8ZH0kA5a0v7x4b40/RvFK/+0iH/E38Pp4JiND/ADBP88UNXTlTpkhnj6cmRhzB9hvfGxUdLHANZJC8uWVDXlpQDC5O8tMdo282W2htrAgc8CE6YEKYELwm2BCSOBk+F1NRmjjZyYKXyp0b1h4a3ufYB7SIWHpGrWnkhyuIkGpu9Qw+RTqe973PdHvxDn5tspLujHTLidB96Lprdo0W+qzBKZoYEiOkowUKRZVjQn1b3CgKF1WsC6Drt5zClzNiJHe+hqCbH8zhrlW9hcmhyzMzKwVOs4wiiaPtFZVkMIVri15QSAfAqASedhY9Rh5uDviNrCdU9qopT3SBa5rUmlwLggVoUu1c1RLMm7ENLGCzsQOzH5VzsoHg55auVvW2FwzIwnzrmy1K7jq0cf7a3p4XNwkNuUbyXLOyDO5DTSWMjDoBfSi/QW5A8SSeZOPSZSVhysIQoYsPM7zzUJzi41K5b6QvSK87PS0D6YgSstSvNuhWLwHQv9XK5I8w2FbVW+FYNFnjtmzK3Op5fVcnzvKV0akFivPfmL9SeuIstMuL6P1V9jWCQmy4iS4oWabxzOo88tyW8WSxKyjjLEBQSTyAwhIAqV3DhviODGCpOgRih4ckc98hPtP2G324WVcyYi9W06VT+KSMzh0sJiM2xNKVvcHOldyLJwnHbd3J8rDFqMPbS7isucWiVs0KHhWK4Gp+vUfswGQZWlT5JRisShNAsv4KRfOf6x+zC/h7PiPkufxaL8I81ivCsW/efY+I8AfDzwgkGEm5XRxSIALD7KknCsQBOp9h4j9mB0gwAmpQ3FIhcBQLL+CkXzn+sfswv4cz4j5Ln8Wi/CPNYnhWK4Gp+R6jy8sJ7AytKldDFYlCaBenhOL57/Z+zC/h7N5XP4tF+EeaG1vDLLfQ4byOx9l+X3Yp5uIyXjdWTX0WvwnC5jEZL2llBcgDfSmR51F92aCTwMh0sCD4HA14cKtKix5eLAfsRWkHivIEDMoZgoJALEEhRfckDcgc9sdJlfW/DHDlEMujpoxHPTMm7bESkjdzb5RPvGw6YVIg0U8mSuEmd5csdrJKxu1IxOyOebREmwb5PI9LiRNecZd2oWWIr2yDuN0dTuUYj5Dbb9DY72sYc9JQ5uCYcQcjuO9dteWmyDUR7a0ri1iQsZ+Qykg6vFwQR4Dp4485nYRknGXGf5jTP/H+3edTwsprTtCqpZpxQkEjxtFKxUAgrpsw0lj8rayqx71tWltN7Y6lcJiTMMRGOFzSl94G6mZHKoqlJpmrOR5zHWJIVRgqsUYSAb7A7gE22O6mxHIgYZmpOLJPYSRU9oEc/PmLFJUOVHgCY0dTLlbklADNSEkn4onvR3PVG87kG/THomFYg2dlw/UWPP8AdQ3s2SrnpHgaEQ5lECZKJiZFH5SnbaVedth3xflpOLJcJwgmV1V1N1YAqR1BFwcCFswISp6S8waOiaKM2mqnWmi8dUp0k+5dR92BCPZZRR01PHElljhjCi/RVFrk+65OBC5Lw3nbyVFTmGkMKp7Ir3BWGO6oAd7XtqItvjLY5szLhBcSA3dTM7+QyvmreUkC+Ft1oSmlM2pZHV5YgkijSruoNg2xAcXsD52xnRKzkNnVwX1bnQGl7aG2mlckRZaJDu4W3hFoqSBgSqRMGBUkBTcEKpBt0sqi3go8MQokebYA2IXC9RWovc18XE99dUwAAVvyWn7WUzEdyIlIR9LlI/8A9Y8LP0bG36PYeYEExog7b9+dP3N/BRYz6miTvTDxcyj8H0zWkkW87jnHEfkg9Gf7vbfF3GiiG2ql4Zh752OIYyFydw+p0XKiUhj+aij/AB78U4Dor95K9Hc6BJS/wsaPvvPmVShgaY65RZPkR/2t5+WHnPEIbLM9T9FWQZeJPu66aFGflZ6u48FXr8kDSgg6Vb1vI+Xt/sw7Cmy2HQ3IUKf6PtjTYe07LHZ8Dw/y8BTiAilJRpGLILfeffiJEiuiGritBKSMCUbswW0+Z71YDWIPn9nX7MSJCL1Uwx3GnjZV/SKU9qwyNDpem0Obb+iIY3a8EWt+a+0j7D+zHDsx96Jxvuu+9Vsx2uFhHzb2/wDCMcNzPP0C6dk3l6lSb1T7Dgie6UQ/fCzx2uFrPrD2H7xjg++OX0Tg9w8x6rZjtNqg53J8T/j9mMLiMTrJl5408LL3no1Lez4VAZvbtfqNfVap4FcWYAjzxFa9zTVpVtHl4UdmxFaCOKp5fliRksoPe2F97D/nh2LHe8AHRV2H4TLyznRIYPasK3oOHP5UR3hjiGbLJe1gBeFjeanvs3iyfNcD67WxJlpr8r/FU+NYCCDHlhfVo14j6eHHv2XV1PmFIHTTLBOhBBHMHZlYdCORGLFYxLvCMzUNS2VzMWj0mSikb5UQ2MRPV4/6tjtgQi2bw9jMJRtHMQsvgJPVjf8AnbRnz7PzxnOkWG+0QOuYO0y+VyP2z8U9BfQ0KqT5JTuzs8ETM9tZKAlrCwubb7bb9NsYqDiM3BaGQ4jgBWwJpfgpJY0mtFhW5jDTAj5Ru3ZoBqJJ3NtgLnqxA88dQ5aYmu2csqmwtu301oOeachw3PNGCv3qkTizNptUNaAqGjkEiqu5MewkVmNr6l6AAbczscanBhClIuwyp2rEnytl8zdOzEg4QS8m400XYYnjqIQws8UyAjwZHX7iDjWqnSt6MZWjgloZGJkoZWhueZiPfib2FCB/NwITlgQk3N/j85pIeaUsMlQw6a3Iij94Gsj34ELL0r5k0OWzCM2km0wpvbeQ6Tv+jfHLnBrS46JWtLiGjVKNHlzRxIqo2hUABtsQtgT9f34xr2RXkxC03qVr2FjAGAi1AruW0xNREjAghtRB2PdGofbpxGmSYMJ+1Y0pcb7fIkhR52IDB7N6lMecU6lSVAErkIjjZgzGw3UgkAnURfkDivwh0aNMsgVq0m4NxQXNjUafLgqV9A0lGcyrIqCjeQ/i6eK9up0jYebE2HtOPTAABQKCSvnHt3leSeU3lnbW59vJfYo2A8sU0zF6x/AL0vBZASksLdp1z6Du+dVQt20p/k4ja3zn8/EDHX8qH/c7yH7rint02a/yoRp/k/jvDfnwRangZ2CICzMbADmTiMBWwVw97WNLnGgC3JlcrqWEbFdJe4HyQTdvYCp38sdBrswmYkeDXYc4Zgd9qd9xRTK60RrMji/aRaV2HPWpB38LEbePnjoEAHim4kNz3sFbtNeYoR43FdPEIznWdU80TqkTCR5deqwHS3MHw2025km+9sdviNIsL1UWVkZiFFaXPq0N2aVP0868KLzIs1SNIgyk6JGY7A3Bj0Eb+e9sa+DWYhNiA5tHiCvGp6GJCbiS5HuvdTkcvEUWPEFfHKYDGpUqoVriwJCm1gCfr2v4DD8OG5h7Wp9CoMaK2IOyMhTzCJx5zT9pqeIsnbLIFCqNhHpsfEarHTyNsN9REpQG9CPNO+0wS6pbaoOm6nz0QukzBF+EgKfjHQpsO7pYN7tttsOdWSRwz/SAmxGa0G2dKZaOJW/P8zilhKopB7SRwSqjSrX7twd+h35b89rcthOZUndRdPjseA0Z7VdNVspM1jVFVk3ERQnQp73a6lNjzsu2/Plywr4LiSQda58EkOYhhoBGhGQ328lhWZpG1W0qreMxMtiigm8ZUEj1b6rG4t5YRsJwaGnP90RI7C8vAtllwPqsKzM4zEyhO8YolBso76czfpflfr1wrmmH2ybDaPciGevIgsHadstGWdaKvlOaRJHGsihtPahu4DcMI9Iv43Vt+l8YlsRv5hv817nGkolSIRoOxS5/LtA+RHNVuIamOpqB2C90hVPdCam9g2HT6vPBEIJq1EpDiQ4JZGNhUm5PdXPifBZx8NVTC4hNrsOa81bSRz56gQPE7C+ORBedE87E5VpoX7t+oru3XO4ZoThpT0yejHiI0NYImP8AmtWwU+Ec3JWHk3qn3Hpi5lC8w+0OS80x8yjZ0tgPBcalwH5T8r7sxddS9IuVPLS9tBtU0jCeE77lN2TbmHW6kcjcYkqnRajqI66jR1v2dRECLcxqF/cwP2jAUIJQtLKo7QhNJKOF5s6kq2/yVJFwBvYjcY8yn4MOSjuhgVdWor7oBytqcuGlDmpzDtNqlqfLytRJEikksWHUkMNVyTubbi5+bi0l9uYYwtFyMhbKoNOFlcykVrYNXUFLFa6jLnKMGjbSVN7j5J2Puw91EZnb2SKX8FIMWE/s7QvZH/Q7Xl6DsGN3pJXgP6Km6H2aSB7sa+E/rGNfvAKycRmw8t3Gi3sPg+eC2y11Mb+csBG/6t7XPgMOLhOWBCRMmrP+0syn0PJZ4aePQL20RB2B6Aan54EIX6VK0STZZEQQrO85DbEaI+7fzBbliFiLi2XdTkpkg0OmG15qRZlZFUKO6Dvcm5Nuf1WtjPtnCxgZs5cTfuWgMsHOLq5ojk05mqnlIAKxWsN/WYb3P6P24q8amjFZUihJHKgBz8QoE1C6pjWDK5RuFNdXCvMRq8h8m2RPrDSf0fLE3onLguiRjpRo+Z9FVxzkEpenKuZo6WiS5M8ut1AuWSPp73K/V7ca6O/Yhkp/C5cRppjXZC55C5SXxrNHDSIAoMoAVTuettmBKsL/ACbkrvbnbFe2GHOayn39+C1b5yLLw40xWg0FszYWNDbOtBtAZGiC0WWhI1W5uBuedydz9uLKLKw4mea84kels9JxDsEOYa9l2XMHOvf3LfSSNDKkgW/ZurjwOkg79emK98nEhnabei3cl0ww7EIRgxj1TnAi+VwcnZeNFaTOmEegKt+zeMNvcB31N7yCV9hOIu2RbuWm9kY93WB1QSHcDQUHdrzQl1v7Ry9uOQaKVEZtC2YyXqNf+3CEUSsdteqs0h5j3/X/AI+3GrwKNtQSw/lPkf3qvJOnkn1U+2OBZ7fNtj5UW2YcvJhi4eMuYWLhnPkVsx2uFhHzb2/8Ixw3M8/QLp2Q5epUm9U+w4InulLD98LPHabWsDvH2D7zjgDtnkPVOE9gDifRYVZ7tvEgft+y+IeJxNiVeRy8VddGJcR8VgsOQNf0gn0VRyenM/Z54xI4r3R5OTcz5cfvNZJtbywlbroNoKJgi4sqO9oCBiWuwBHrF2F97d0uxHhsd7DE2E2NEuB3+P1WRxabwnDrR3lzhTsAgmwA7qgCtSKjLNCUpR13+7E6DJsh3NysFjHS+eniWQz1cPcMzzdn3Cg5qV9N2kbJyuNvIjkfcbYlFZmXimFEDwuzcGcWGoo6aVwNRS0rG+zodEmwUkAEBiTYDWu+G1rwa5LV6Oj2MldQdKWfXGPCKe8igeNjqGBKiUq6KqZejqko9tijD3aFP87GJ6WQAHw4w1qD3X9VJgGxCA57J2VTHJpDXjNr8rq3l+mD7sQsHj9XD2qA0OV9R+1lbSjesa+HUitN3eqxzhtDJpWzLYnfnp035+H2i+Lh2IPcws2RcU13Ur4fVSxJtDw6pt9a/P6Kt6Oqsw12YR8w8MdQq3A3XUjbnlfb6sXWFP2pcDcSFS4mzZmCd4BRLifMXZ8uqTEU7OuSLmTqWZWjJF1U6bkHl4dbjFiq5dBwJVzjh6EutVMNR1ZhUEhQ5Pd0oPUINrxg7m17YEIRxnIHzWnUaTHHQBl/nykfcq4qsYdSCBx+qs8JbWMTwWl6OM37i77kgWP1jfGcEVw1WgMNp0R3hSiBaVgzg2QXDn6R6k+N/fivxCM5mxUAi5oRbTdRVU+KRBy9SmPJLRzTvJLcaYkBcqLEa2tsBudV/HGq6OnalC/ZDauOQ5c+Kp43vLm3GlYsueh+0ASnp4wpuLEm8lgWOm5uBc22OLOafTZH3ZXOBwdoRX7NbBuRNNo3Nr2A0vdKvFgX4RT06aTGrM40E2273Ms177denvxzKNBeaUoN33wSdJ5l7MPBdXaeb14WpQBurrW48rOLJeVq7QZcZQCHVfjEj3vsX1WOw5d04RPwoHWa6geKwznITCIy+m8iagV6eR25i4+vDcWAyJZwVvKYpiGElroMSxHumpb4H0uhD0zDz+/FdFkHC7DVbrDOnsvFGzOt2DvbUt8Mx5rGjozLIEU6bKWka19ES+s5W4uRcADxbzwxDgmp6wUAutHOYoww2Ok3Nc+J2W3tzPLjqaJupOG6KayUctVJLa7dq6xjSOZFojvcjbF5Jw2w2dcywNrZ+BXnuNTMxHjmVmTtuYa0NABUaEDktp4H+n/vS/ucSjMV/OfAKoEmR/8Azb+o/RT+BP0/96X9zhfaf7z4BJ7H/wBNv6j9FBwR9P8A3pf3OE9o/vPgEvsZ/wCW39R+i8PBFx6/+9L+5wGYrbbPgECTINerb+o/Re/wJ+n/AL0v7nC+0/3nwCT2P/pt/UfooOB9/X3/ANaX9zhPaNds+AS+xmlOrb+o/RVsw4dpYleOoqKiGYAFShWVLEbah2ak79LjEeddtQdp5JZXz7la4FDitndmVAbFoTvFLbwlEQOrsjraRTZgPYCCPBSpDC/zsURlnl2y0WW/HSCTgS/XzTw11SCBc1GgGdNe9WY6X531D9uJ0GRY277nyWDxjpvNTJLJT+Gzf+c9+ndfiiuURx9oFksE0v1sAQh08vpW2xOACxsNwiRKxTWtbk603o/mOX0QhkaN17QKNAEl798i9vFlsSLbHwwimxYMsIbi0itLX4+ozGiVcKqpHvR7VFIa+JbAxypKLsFGmZQri7MFAugO4Ybeqx2w2c1qpF+3Aae7wTtHViPNkl5rU0BLW3u0D32tzNnP1DCKYiGa1WuaCWNb3WWMayVBv2bg7A3FlJHt6YoOkjGOlAYhIAcCaZ6i2muqege8gfFkUnxLFkG7LspPMA8y30fDw5Yy2HPg0exgOhqSMhUaDjdW8jXrTQ6ID8Hba8je6wB+y/24sdoaBWuwdSfJTho9lmoZWI1Uc9yxJA0srAnmbDwHuGL/AAd9WOHEKjxZga5p5o3xhTLFlr2XS6VNNIQVs1zNHue+17i/UcrWFsXCqF0i+BKuc8NQRtSyCVtKnMKoepruTMwA23BPK48TyNiBIhnEVkztNRJC0EVzYXNpm3tyv5csVeKODWsJy2vQq1wsEueBu9UUXM07TVouLvtpHI6bfaDf9I4rfbYQibWzbtaDWlPlfmrMyryzZ2r213Vr8/JWuDx3Zj4y/wD1p+3GXxWJXYZTIE+J9KKHOj+NXgFcUNqn0FgxlTZWUXHZIObgqANum/LrjYdGzWQbzd81WTIoW8vUrmrwmbNsx7naKGCHUuqwRY11WDKb7Dkb97YYnzQrEAArZaHBX9VKOeXbPbAFwKnZNrgjUZ24pazKnUZhZLqFR7d0r1A9VyWHPkTfDkiKF1FVdNYjjAgl16jeDrXMADwCu6W+cP6P/PFgvOas3ef7LZDUyoO6QDdW2JHeW+k8juLn68Iu2va02JAqDkNO9bKqvlkChyXCCy3a9h77eX1DAle8xKBzssqhV+0+i32H7jhU3sDQj75hHOFACmZNbdaMAXHznYn+qPqxGmf5buS1vRNtJln+YVr0dfj2/wBCf6yYlwP6BnP1Kexn/jsbu+TV1OlRNC/FS+qPleX6eGFzVTK8xUkKrMyEkLrvqXw3PrIejXO+1zcWEqv5lMEjYsbXBA8SbHkBuT7MCFlQTq8aspuLD/FuhwIQzMcxTVZywjuVst7sRe5Yj1UFiNyLkG+3MQscySMQyHsXFkbew27p+lgSVXLPSJ/GZP0F+/HU7/Qf6lP6Mf8AHP8AQfRVOMRprTZT3qamY2tz0Fb9N7Ko92OYXujuWcx9gMetQLu370ILN0Ue8/sBw6qLZZW58v8AZe97yH1n9mER2OJ8vqp2THa5vvyX9t8CUUr7vz9KLzs/Esffb7rYVJt7gPvnVGPR0CMxqYw5QSUWrVp1kMJlVSAb3NmO3njh2a0GFvLoJroT6J4z2kIr8nLOxBNZGxKlCe0hJHM3FtO29+uOVYq7BJcQDYgTmxCotwaeS/dQkcwd8UHSX+gPMfNPQfeXvEKKTAX0hRKb6r2t2T8wu53tjM9H2wy+IYlKADPLMKwgueHgMzNcqc9VRDU22yD1vnnnf7u7YjoGxogZOuQ13/e6nCqsSJnedN3D9++iFQKhzin7A7GlqAAwJsbKNxvcHY+/FhhwhVeYOVu7NVeImJRnWZ3V/jGQNldTbXYTU62f1gRLFe5sNvAb25beqLNVq6NgQuccORu9LIiFgTXVl9DFW0CR76XEiaTe2++17AesokQXi0h84RlZgDl8ZBHUGV7X1Anz8cVGMGkJttfQq1wkVim+nqveyP8AKN9S/wB3Ge2huHn9Vf7J3ny+iO8HpJomAkU2lF9SeMaeDD/AxBxPqQ2G5zTU1FjSw5g71Szm11xBOgROniQmcT6G+NXSwh1W+KTkG1WPW/l5Y1XRwt9hbsjU5njyCrpmtW13epXNoIL5vXKYlktLrtJfk3Z2Ngp33F9QIAJvyvibMtJiggVt6rRYRHDZB7dot7WYpq3iR8OhBJoAgOcLpzIrf5Df8JtsALDyFtsOSQoXc1S9MztSsAjd655nNW8WC85ROhzBESMMPUaUk2HqvGFHPwIJ35dMIQpcCOGhoOhPmKLXnecRzGPSqpoQA2sLnryOy9AMCWYcYuyQ2lBTL7shnajoCfcf7cKo/VkZkeP0R7hJ7x5mLEf5ovO2/ffwxGmf5buS13RMATLL17QW/wBHX49v9Cf6yYlwP6BnP1Kdxn/jsbu+TV1OgoGWNgEX40XY9q3UdO5Yc8MLkLCkgkaUa2UlCS2gHSNwQCTzclVNhyF781wIV7O6TtIm3sQCQbX+SQdrjofHAlXuTUfZRKt7mwv0HqgCwuegGBCHVVNIstkKi7XXWNmuH2BHJhrPdIIIAI+VgQss5omaAgonxSEqe0JsQu22jfAgrlnpE/jMn6C/fjqd/oP9SndGP+Of6D6Ktxo9q0bE/wCa03K23dfzxzC90dyzuPNBj50u75oN2vk31E/dfDqoer3EeP1U7cc72t47W+vCJRDfWw8E2PxghKsqsGDlwA4t+UI5b3JcavEIBhVYunSDtbJFDXhr86iu+iV2N9zgVUTW6J8AFRmcxYKR8ANgxIBJqEABIBNiSByPPHDs1oMJ/knn6BO+Yuvb5OEH5eoYAfQhkv1JPtvv5XxyrRFaxpHFOH1RuJyLhEXlBLyGqQWvc9Dv54oukZAkSSK3G/fwonoPvIVxbCwWEdrIby9Qn8m56IP8HGUwmI0iKNkCw3/EN5KtJRpMZtNK/JAOzP8AKN/s/wB3E/bbuHn9VdbJ3ny+i94fW2bU+p9vg9RctYACy35AbYvsGNQ+271VJi4o5l96OcZw6MqnTtI30zQACO4VB28dlCksVPjdjc3O3IXap10TAhc+4UX/ADabUqsFrqy6MDuTI1jsrcr+HW/QAiEMzWdUzuNpTcHLY73UXb45vknlfr4b4gz0RkMNc/Ku6uinSLXPLmszpvpqr9LWwgWdL3VQbAcwWv7NiPeBfFNDmZcCj26AZbq/t6q6iQIxNWO1Ou8D1r6IhkEiNJOYxpVtDFfAkMCPZttjP42Wvc17Adk15A2qFAmWua4B1zTPfc0W6aMf5wSwBV43BspsGTRyc6TfSeZH2Y1HRlwMiANCa/P5FVswauFdB6lc0zu4zhyOc8cL2AS+rR2ZFpBpFmSxJGxviwnBdp7loej8QGDGYaWo7X/63PdyQfjiAx1lM9tFwFJA9Ystrg6QG8yFAv7LnuVJEQimYCg9JGCNhzXgg7JcKa7xqSKbJsSfRZdkPM+8/wDTFivM+sOlPAIvlGQLMEN7amcG0eq2gI1yb8rNck2tp6kgYQ2UuBCdGA7ZGflTjx/3Xue5P8GKDXq1An1dNiOfXceB2vhU1My/U0vWqDyTAc+fh1w3EishirjRP4fhU5Pu2ZaGXcdBzJstuTZqI5XDsEhniaCRjvo1EFXPkrCxt0YnpiCZpsasMWqvQZPo3HwdrZpztvZILmgZcic/BPOSZRHRMJhUR1KuhUCIr1sQTdxtt9uLKCaS4gnTVUOIP6+ffOAGjtNRYfRFEzpQAB29gLDvJ/fwdWPiH33JvrT8J8vqt0XEmkAL2oA6Dsv72Dqx8Q++5HWn4T5fVetxOSCCZrHY/iv72Dqx8Q++5HWn4T5fVepxMdgO2/8Aa/vYOrHxD77kdafhPl9VjNxHqBVu1IPMHsv72Dqx8Q++5HWn4T5fVaTmalSdE5XkT3Lb9CQ1h9eDqh8Q++5HWn4T4D6oZnWRxVna1LVC06Ig1hwCQF3Ld1z3cczPbgdSKZ1qpmETHsc77WQTYtpluvW6UeLIZ4qp2nQjtFTs7EH4tEVF8r7EkAmxY89jiL7S2Edh/iib6OzOJt9olXA3NWmzgSfDLjpvQ2KdW5Hfw6/ViU17XCrTVY6akZmUeWR2FpG8euSv5ZR9rJo1abqxva/qoWtzHO1sdAVKZgwxEds1pn5CqMZlwjoSRw2oRrqsyWJIdlO1zZbKWB6gjbCFTnSL2Nc5rjYcq3PHK1RvSyIV8APZt92FUDrX70zeiyNVnrZmDaR2MIs1iSdUhANwei8iPcMNnNaTDgeoBOqa89UPmeXaAwMNNVTaWDM3xipGLi9ybsb7+/rhFNRMwGMUqWA+OdgArLYCFl5NdvWbmxPt5DFB0l/oDzHzT0D3lS4s5Q36SH+ofHGOwl1Hu5D5hXEjXrDTcVrkzmMm4VtmB3C72tzO++2k+TH2Y15xKEbgHOul+fhTkU82SiDUZU1ty+fMJeyi75tDuAfg1Sb2BsTpHI7H2HbD+DkuERx1P1UTFxQsHAotxg6/gqdQANMtONmDc5o7cibdcXSpgukYEq5vltO7/hGBUdtOYObI+jSskaG5HJx3mbSRbbxtgSKh6RIymYUMvZ96SmkiI2Fiul7X5bXP24rsVbtS/IhWGGO2Y9hmCqmuS3qKD4Fz/YuMxRu/y/daOr6ZDx/ZFeFHl7VxaMM0YPNiO63sHzvtxExEQzBBJNA7K16jv+HzVbPh1WkgapmyqK1Y4lEbdtCtrL/IyE7gk3/Ggj2YvujUeE+FEhwgQGkG5BParuA3Kmji4KSPTVQiKroqvSCrAwODyNj2iAi3I9/F7NNrDruurLAY3VzgbWm2C2vPLzolfjGgWSmZoRvHZwVUKttQ6WDEgGLmT+MPhiFCcGPB+7/YV9NwokxLPgvNyLVJJq2++l6PFgMqqnR1AkRXHJgDi5Xi0WGYbyw6Lb8MMfJmB+iTf7Pd9mG4kRjBVxU/DcNnZ5+xKtJ45AczkFVnrHfmTtsN7m3hfp7sV0WfJtDFPmvSML6DQYdIk87rHD8o90ep8hzVcDEAuLjUrcwoMOCwMhtDQNAKDwTF6P8AIzV1iXTVDEQ0lztty9tztbrY4kysLaffvVJjs91Msdk0LrN9TyGVd5BGhRP0nUtOazQkEIEaAG0ajvtdjew8Cv241MjCa5pc4VXkWJx3te1rSRbRKtJRQLLEWij0iRS3cHIbna2+JMWAzZ7LRW+nAqHAmIm3VzjS2p3hdaOd5N/JQf8A84/uYrPZY3wq89ul/iSdx5QRFKH4qP8Aiw+QPLyxMlYTHbVQM1Wz8V7QzZcRUb1U9H9DGK2MrGikLJuFHzD5Y7m4bGwiQ0BNyEV744DnE55lFsmq6FIisscGsO97wAndr8ym+2ITpaIXGjbKyhzkINAc66s50KeTLJ+xSPszUR3URhRfSPk2Avy3w5Bg0ita8aH1TczHDpdz4btRl3IP6NY0FQ8GhAlTE0bWAFzpJHT2/Xjudl2mDYAJvCpx8OZBJJIuK8DVTLqwTp8AqzZo7rDIeasDYKb9L7D6vDGZhuD29S/PTmvUp2C+WiDEZQVBFXjeDev13Z70sZhRPDIY5BZl+0eI8iMRnNdDdTIq7hRJeegBwAcw6EA9xG/etcVQ68mPv/bzxKhz0RvvXWZn+hGHzBLoNYTv7fd8D6EKymYGxBLAGwO5IIHL6vZidDnIT9ac1hsQ6H4pKAlo6xv9lSe9ufhWizZwAT0G5xKrW4WVdDe1+w4EHKhzTr6OaNo6KJrPrqpWn6gWciNFJCm40i5UkDv8zsMcLXQ2bDA0aCiaMh+OziulA7lNFDTIemo3ke3ha6g+7wwicV/PIlkq41YKyxwuxDC9md1CkdOSOPf7cZnpRMGHLsa00JdXwBz8RZPwBclLXFlOA0SqzjZzbWTb1QNmuBzNvfiikY8SKx8SIAbi9ADlcWpbJW0gwbZpXJBDE45Pfb5ag7/zdOJlW6jw/eqtdlwyPiPpRbODYHlzWbleOhIFiQNUj+Nu6duYvyxosIaBBJGpVBiriYoB0COcb07LSJG66DU1tMijVfnMG33IB25AkDYb21G1VWuiYEqTcoHZZ3Wp0qYIZ19sd4mt/s/XgQqHpjp7QU1V+bVClje1o5AUb7Sv1YjzUPrILmjcn5aJ1cZruKqwZVqRW121Kx3U7afPw8/HYXxnIUjtsDtqlQTkdPTj4VWkfNbLi2mVBnv9eHyWVPF2FVF3r6rqTYi2olbW3+Wq/ZyxCxGXMOE+HWtq7sjx5HnZR5h3XQdulKHnmP3TDXydm0U3SOQav0H7jX8hqD/zMQujcyIU5sn84p6jxVRGbVq89JeQmsy+aNReVB2sPj2ibi3mRdf52PRCARQqKx7obg9poRcdy5FlvEiPSKjh3NiAt7AcgN+V17y2KnobggYp3nYBY7ML0OXgmZc2agkAOoTqa3qPHM1HI1KVsukMbNBew9dP0TzF/I4kumonVAt5FUTOjEg/E3iYBNtpoyaRXWmrcqVuL0V4DFe5xcalbaFBhwWCHDaGtGQAoE00tbSBCWEeq8Hd7I37qx9ob2tzDDTsDqJN9hh4Oh08P3VVEgTZeA0mnbvtby7ZtnqL6UAFLlLWYsrSuI9kLMRbaykm1vDbDVqk+CsW7ZY2Gc6Da8N+8n67l0T0WcSUtOjQysY3d7hj6h2AAuPV9+3nidKRmNGyTdZXpDhszEidextWgAUGYpw79NM0qZ1WdtUTS3uHkYj9G9l/2QMa+Wbswm+PivJpx+3HceNPCyoSc19v/CcOOzHP0KYbkeXqFnjtcJr45/F0P+rL/ZiFKZv5qzxD3YfL6KlwL/HY/Y//AMbY7nP5JTOHn/3De/5ILU+u/wCkfvw+z3Qo0Q9opkpP+6Jv9aX+quIz/wCqby+qnQ/6F3P6JdyyrMMkUq842Vvq5/WNvfh97A9myVEhxDDibQ0KI+kaj7KukZfVlCyKR9Ib/aDjDTTNiKfFe6YBHEeRaDpVp++VFvpWXMIRExC1UQ7jH8oPAnx/6+Iw60+0N2T7wy4qDFY7B4/WsBMB/vD4TvH3w3K5/C6NHAkikVlc6uVwbMCRuDqN9JNxsBvhOvANxf780v4PEiMrDeC0gUzvcGmopauRuUk1LhnYqCFLEgE3sCdhc8/biGTU1WlhtLWAHMALVDlrVU0VLHcPUOFuOiDd2PiAoOJsltF9jYLNdKGywlwXsBeSNk0FRS5Nc+HevoappaeihM+6R08RJAJtpSPSO7yvpAAsPDyxaLCIf6NKB46JZZRaaqd6iX9KQ3A9yaR7sCFjR16SzzvqFy+hAdiUj7u1+Y19objxGML0mMSLGGy0lrBQnibnwBH3RSoIoL6oNV1KPWEuR2aAJuCRcXJ2G/M6fdfBhcOHCawRaUPaNQTnlam7uvVXEvDeIDnMzOV932eK9mFMUaxAbT3ba+dhzuLFtQI6bNfpi0iexFh2c6Wz9da+RqnIftQeNoWrfL00p5imqx9EMGt6+q3tJMsSnxWFbbeWpj9WLqQh9XLtB5+Ko52Jtx3EcvBFOLz2uY5XT87SSVDeQiSy3/nMLezExRU54EJM42+IrMvreSrKaeU9NE4AUnwAdV3+lgQj/FGUCrpJ6dvysbKPJrd0+5rH3YELlHDWbyPTJqd1ZAY5FLEaWU6WBF9rkX9+MnN9bAimG1xppc5FamVLI0IPIFdbDREAsk3qB5DtZgLgW5d493Y72viK+LsODorqf5G/Lfr5rqLFgMaWE77BODRyyppcIgZbOAS5sRYgcgPbvjPbUvBdtMLnOFxYAWOuZPkqTminDVWWi7NyTLCezcnm1gNL/wA5bHba+odMemSM22bl2xhrnwOo8fJQXN2TRcV9IvD3wGuYqLU9WS8fgsnN08r+sPbbphudhVG2NM1qejOICG8yzzZ12893fpx5pUzGmLAMvrobr/aD5HEKDEDTR2RzWmxGUdGa2JC/mMNW+oPArbR1IkUMPYQeYPUHHMSGWOoVIk5tk1CERvIjUEZgra729p2A/wAfXjkCqee/ZHE2H35ngjPDuUJMAG1ljKqnSVFwyOSe9ytoG/h0JtdxjQ/75qvmph8sDSnulxJBzBaNOdhwArRbuJsjWnWPQZCZC476gXAYANYcufqnewvte2HmS4dFYwaml+agvxaIJWYiup2G1FL3INr53pcW0uiOQ5LHMikmT8oG0ldggQg2IufWIsLkkDluRsI0Z0M0FNPX6LxqXl2RW7Tq61pTSn1yVLO8uWGSEAkh1VmBIJU94EbbW2uD4Ec8KyKXiu4n5FcxILYZoNQN28fYRqPheIkXkdFM7x6nKAMqkjunlq9UbkXu1hZd2jNPAyrYHXz4fdU+JKGTQup2iL003cfnusrPFtOrLRBm0gUy7ixt3lB+wnHEB7m7RArf6p6ahtfsBxpb1C0cMUKx1kdixtcWNtrwubG3UW+3BGiufCNR9ghcQIDYcdtDr82koUmXI+pizAm52C89UnmNiVVR5uPe+Yrm2t57h9fJRxAY6rjXy3u+g7yjoowuXSx72NXGDfmLqt7HkfbbEfrHOjNdrQ+v3mpnVNbLuZem0PT7rRBBk0dh3z6rb3FthsbW5au6fPww77Q8GlBpvTHskMitTrupb97Irm8aVFLl08vqq3weU3tYX2JbpYC+/jihxSCGxqnKvzW96JTrzKxGQ/e2doakltsta2QSCihQo6TBHWMsD2guz6QQfBe8WBUn5Pniua2GKOrS1e//AH+S0kWYmnh0N8PaaXAHsmzakEcTShqN53BFZ6FczpTPCAKuH8bGv5RejAeP/Tww44CO3ab7wz4piBEfhMf2eKawXe6T+XgfvjvSJK4UEtsALnEJoLjQLSRIjYbC95oBcrqfoa4WZFavnUrJOumFWG6Q35+Rc7+y3ji8gwhDZsrzDE5507MGKcsgNw+7lF+NJPhtVDlaHunTPWEchCrd2MnxkYDbwF+uHVXpmz2sMUVk2kciOIfSPW3UKLufJTiNNzLZaA6M7Jo/28Sumt2jRDIqJBGsWkMiqFAbfYC29+vnjyt81FdGMfa7RNahTgABRDarhqJrlC0RNz3TcXNz6rXHM32tiZDxWIP5gDvI+I5agp+HMRIdmmyV+KqSekglm+LkRV7pBKtqJso0EEHcgbNfyxcSEWBORRDZUHcRW2tx6hSDiRaw7Tb8E/8AAWSmjoKeBvXCapOvxjnU/wDtE43AFLBUBNboXkB+EZvW1HyKZEpIz4t+Ml+olR7sKhOmBCEcW5MKyjnp72MiHQfmuN0b3MAfdgQq/AudGroopH2lUdnOvVZk7rgjpuL28CMCEn1eWR0mcMJI1MNeO0iLC4SoQDWoB2BcWa/iLDGf6Qwo3s/WwTQtzpY0510PepEB5uytk3TyhEZiDZQTZVLGwHRQLk+Qx56xjojw0ZmgufUqQhkHEkD8i/yecbC93VCBtvpZlDeF/I2snYPNNrUCgrW+5pdzuAaWv3hc9Y1XKmQwuKlQTpXTKoFy0V73A6shuwG9wXAF2GJ/R3E/Z4vURD2HHwP766DNcRWVFRmr3E+RQ5jSNC57rgNHIvNW5q6ny+0XHXHoJFVFa4tIIsQvnutopqWZqapGmZN79JEvs6+IP2G97csU8zLmGajJei4LizZyHsPP8QZ8eI9UKroWjYzR+HfTowHXyI/x5kJzXjq39x3JZ6BFlohnZf8A1t0cBrwI+9QQeYZszyBkJUL6o/tOJ0KWaxlHXqspiGNRpiYESES0N936nnu3WRGg4hB2lFj84cveP2YjxZI5sVzIdJ2kbM0KH4hl3j6eAR+jYOQVII8RviTg0AmaqR7oJ9FH6aT7BhezDcD1jgLXsO16BX7Y1y8gWqUd5LeJv9Rw2+u03v8AknGU2Hd3zW3DiaTXxz+Lof8AVh/ZiFKZv5qzxD3YfL6KjwL/AByL2P8A/G2O5v8AknuTMh/Ut7/kgs/rt+k33nD7PdCjRPfKZKT/ALnn/wBZX+quIz/6pvL6qdD/AKJ3P6JWGJYNVXkUTXkAE2XV0B5oBOv831vsA+s4pcZg7TK/dlreiM51E02poK0PJ1ly2uz9F2Qaz48gP24oIUm513WXoM90lgwatgDbO/T9+63FDKDiOqhlE0UzJIAQCvgRYi3L/oPDFiyG1go0LGzU7HmnbUZxPyHdknb0WU0OZVqpWyjuDWsR/wDyXBudROxA5lebewG3EOXYxxcFKncXjzUJsJ1gBempG/6ZendeL+J1o0VUQy1Mx008C+tI3/Cg5ljsBh9VS84NyA0sTvOweqnbtaiToXI9Vb8kQd0DwHTAhU1zATT9s1xHbTTk8mB9Z/IsQNN/kgEeswGK6Qzbpk9RAO0GXdTOv0HDI56KVBZsipS5V02ZGVzGZFTtG0hpIyLakIc730FRIujaxKbes2GoUfCmwmtiUcQADRrq8aWFw6h2ia0qBoEpa6tldycZh2kJlUCJVKSKzKWYm7CQ2LC4sqlQ3NntcAYiTcTDnw4jYdA6xaQ00tQbOVb3NTnatLhdAOBG5a8xi+HZlBSDeGkK1FT4F/yMZ8bnvkeGLnotJbMN0y7N1hy18SPJMx3VOynPinO0oqSapflEhIHzm5KvvYge/GsTCpcA5M9LRRJKbzPqlmbqZZGLtf2E6fdgQmLAhTAhI5P4OzS/KlzI8+QSrA/+1frZcCRGuNeHhXUrRBtEqkSQyfMlXdT7L7HyJwhAIoUqAcM5t8NpmWZSkyaoamMEqyOBZrWNwDzBB689seZ4jJvw6bq0dmtW1vYb+Xmp0N200FXKPh6CM3VW3SNN3cjTGboLE7WP9vjhk4rMEUNPzaD84Id4g+QXTgHKw8jSECM2T5Tjr9FP7W6chvurQhiXG1E9/Rp01q70adc8qErVShqPgZ0n+Ksdv/1yfH/yid7/ACCfmnua7AscEakvHNHaHfwPHdv55xo0OlwrPGPCUGYwhJbq67xSr60bW5jxHip2PtsRqSARQpuHEdDcHsNCNQvnnj/hyuoR2c8eqK+1QgOlx0v8xj1B918RmSrGP2grmax6YmZYQHCm8jX7137gkTElUimBC2QzMhurFT4g2x01xaagrh7GvFHCqP5TXV0obsY5JwvraYi+n2lR9+JLZyMNaqG/DpdxypyWX4YrL/iTsF/Jtyf1P6XTx6YX22LnZcjDYFKX8VnWZrWxKGlgaNWNlZ4nUE+AJ2Jwvt0Xgk/C4HHxTBxFxHX1JpoFoZo5YYNJUxuzOAbawukFVuLdfbhuHMvZWmqeiycOIAHVtZUch4mraSdZnpWcIshKlHTYAo5JsbBSbE22OxwsSaiRG7JyXMKQhQnh7a1Cq/DMxlIkSllKyamQiF2DC+5Bt3gLjfzHjjoTsUCllwcNgE1v4q5Q8V1zUjUiUpcyyl1ZY3JLIFDKFGxt16jVjgzTy8P1CdEnCEMwtDdCK7NK6JQZYWiD3Cs8TLe3OxbY2x2Z6KmhhkDj4rRlfGFZTyNJFLZmRozdQRpa1+6RpvsOmGHxnv8AeNVKhS8OF7gogOGk+pgQmDg3hWrrpgtKjDSQTLuqxkbglxyPUAb+AwqRfTnCvCCUrGaWRqmsdQslRJzsPkoOSJ5Dn1JwIXmZVYqy0SfxcEiVv5U9UU9U+cw5+r87Gex3GPZYfVQT/EP/AGjfz3eO5PQ4dTU5Kw6AgggEHYgjYjHnrXlrg5puLqWqvZvH6l3T5hPeH6JPP2MfYemJe3Cj+/2Xbxkf8hpxcP06rnJDuIuJo6amaYXdyQkcQHfeVtlTT61+pFr2vth+RwuJMzIgkUGZIypvByNdEPdsiqKcA8OtR057Y66mdjLUP4yN0H0VGw6cz1x6exjWNDWigCgk1QvOD+EMyipVN6eiKzVBHJpvyUd/L1yPZjpcp5wJVMCFMCEL4myRKymkgkuAw7rDmjjdXXzBscCEK4Fz55kkpqqy1tKQk6j5VxdJF8VdbH/AwIQzjfJpaeb8J0aFnVQtVCPy0I31AfyqDl1I28jBxCQhzsHqn21B3FdMeWmqsZZmCVsYkiN6duR5GTxBHNVB2IO5seQ9bzuNB9hcWPFYnk3ceJ13C2ZrSaDW4WqbiJY5DF2EvdeNLqEsA+yt697XHq21W3C23x2zCY0WGIu001Bdma2z08TkDYkGyNoLOm4lgeWKA3WWVZCEa35NirA2JFzZiLXuEY45j4VGgwTGqC0bOVfzAHdpUVrqUgeCaK1S1b0r9nGrSwgXZBu0IJ20fOXnaPmAO70XGlwnHT1bWzWp2Q7UniOFRf8AejMSFq1MME8NTGSpSWNrqw2I22KsDyI5FSLjrjVggioUdcx4x9CNPPeSif4PJzMZBMZ9nVPdceWFQuO8Q8AZhRk9tTOUH5SMa0t43XkP0rYEVSzhEqYcmzaAU4gnM6aJ+2V4NNySoXSdRGkjSCri9tTbYVIjdLxZSgqzfCLmOlD91DZqYoRYmQag+lrsQpXY2blgSUWji7jCKrpEiWN1k1q7XVQAVEgI1AlnvrFtQFtJ8cCVXuIuNaSqEkRWdI5CWLoiBge1aQL2YfSw751NqBZgrHlbAiiq5nxnDLTzQBZx2oHfLAsGjSNEB33VxHqkPVitr6BcSUVjK+NKVKZYZElZ+x7NnaKNwoBSy6daiVe5sXsyDYE4EUWml42gVaeLsWCU0sEqMuzM6uWmuurQFbU1tO/dS5PQRRB+IM9inpaeJRIZYgAzuFFgEVQoKnvgEbMwDAWXfngShLmESoxkXC1ZWG1NTySA/KAsv9NrKPrwqRdc4Q9BQBEmYS6v/JiO385+fuUD24ELr8ENPSQhVWOCFByACqP+ZPvJwhIAqUILXVElUCo1w05BB+TJID9sa+R7x66eRy2K9I2Qv4ct2jqdBfIb+Yy0ro/Dgk3cvKCUr8U4Cso7ukWDoLAFR0tyK9D5EE4+OwxKx21IJvU1IJ37+B151Ck5JVk4OmYWLoty99DSDSpBACdRqFgx57at72F8Mcl2gUYTTeG+dM6Zi2lLZpsMNUyQyClpQ1RIoWGPvvawso6ADfw2G/hvbFLGHtk2eob7xsPuwvfcF22wuhnB2VNW1AzOpTSii1FERuEP5Z/FmHqjoPcceiYVh4kpcQ61OZ58OH+6hxH7ZqmHjXiE0kIES66mduypo+eqQ8ifoL6zHbYcxfFkuFt4P4fFFTiMnXK5Mk8nWSVt3Y+/l5AYEI5gQpgQpgQpgQlXjHIZGdK2jsKynBsDsJ4+bRP5HmD0OBCJcLcRRV0Pax3VlJWWNtnikHrIw6EH68CEp8QcPzZfM9bQIZIZDqqqRflf+ZEOjjmVHrfdV4phcOeh0NnDI+h4Ltjywq1kooatRUQJG931ltNmWW1iWHMPbY9beWMHOOnpN3s8V5ApTM0I4cP9lLbsuuFdqKOJLMsKGQtdNrEv3jztcc2JPQFjhqDFmIx2XPIaBQ3sBlvA4Aa2CWgCs00QQWJux7zMdtR6n7h5AAYYjxDGdVoo0WA3Ddz1KUWWuSjUv2iMY5bAF0O5HQMDdXHhqBtc2tibJ4rOSVmns7nZft3LhzGuVSq44FLKIapdVwD2kIuACbd5CdQ/mlseg4bO+2wBG2dnMZ1y+9yrJiZhQInVvN80eyviOlqPxM8bH5uqzD2obMPeMTk417XCrTVbK/Iqae/bU8Ml+ZeNTf3kYF0hh4Cy38xpv1a/swIUHAOW/mNN+rX9mBCD1/DNFHK4GW0zIBsRS3+STuQNyWsNgRz5EYELUvC9L2qhstpQjOBf4NyF5OtiPkr0+V5jAkWf8GaQuVXLaa47bnTWBKOQgvpt3lsb+fuwIUhyGl1DVltOqEIwHwbcK7sLGynvAabjoScCEwrwbl4NxRU1/wDRL+zAlW3+ClF+aU/6pf2YELbBw7SJulNAvsjX9mBC9zDPaWnsJZ4oz0UsLn2KNz7hgXLnNaKuNEnZx6T0FxSxM5+fJ3V/o+ufYdPtwuyoEbE4LPd7R4fVXchkWpjjqZGMkn0rWjbkQijura5F/WIIuTjz7Hp2cMw6XedltbUsCDkTv+QNVcSzmRIYiNvVUhxpECdcboFJDMSpAaz6VFmOskoy929mGnnezLsAiADZeCXXGdwKVJqLUBrxGSeESuhW/LOIoKtxElw4iSYbi66gDYWJ7yhkv0PaAb74jxZCYkofXO90ksOYqL7xkaGm6lc11UE0Vusz2KnR2qXWLsxck8mHQp1a/wA0XIO3gSwyQfHiBst2g7LhwdoCPA5hBdQVKEZRk0uayJU1iNFRRtqgpW9aVhyllHzfBPr29bf4RhbJGFvecz6Dh81DiP2jwTtn+dQ0cDTTNpReQHNj0VR1Y9Bi2XCAcI5NNJM2Y1wtUSLphhvcU0PPT/pG5sfdtuMCE44EKYEKYEKYEKYEKYEJP4k4alSf4flxCVVrSxHaOqUfJfwcfJf3HbAhFOF+J4a1W03jmjNpoH2kibwYeHg3I4EIPxFwU3amry6QU9UfXQj4mf8A0ij5X0xv9+Is3JwZqH1cUVHmOI4rpri01CE5RxODUGKuQ0lUO6kch7rLtcxyeq9z7DsB0JOLxPBY0rBpB7TM3HU7qjcNOZPKSyIHFXOIuHGqZQ4aEWiKDXDrOok2JOsakFz8WRpJNzewtAw/E2SsIscHGpr2X7I04G5pcg1pYEXr05pJsVs4dyL4KZWJisyoO4hUgID6zMzFzudzyG3IDCT8+J0NY0O2qnN21XapkKCmQy+d0NGxcmyS6yjkrJGnVowJH0qGaxHMICPE2sBz6+ePSpOWEtAZBb+Uf7+ax0Zj5uIYoIoTTPw8VSk4blPRH+LMmzA2CmxH6QO1h1xIKabKRmnsnStju5aofSVUwmjSOadAzKtopmS9yBt3goNuV9t8QJyIWua1pzW66HSrZmWjx5gbWzZu1WlgScr7q8E5vlkuoD4bX2Mmkn4UbW0kkj6Km2/yhqIAAvjjrXi1eGis/ZZZwLurFaVzfvy97UaflsKnJKeRZhVzVKwtWVZBNu5UMOh+UzWA899uhw0yZiuIFfkrWZwWRhQnvDMqUqX68Aa/eYTI+Xy3X/tGsUFZD8ZUFden1dPf2vvcG5sL2FwMOmLE+Lfu0VYJOVof4NbtFnPNK51vem8WqaAlA+GqqpqJSj1lbbSWutQwItbfc7+wC5Nhtzw1CmYrzQnyCs8QwWRl4W21l60u5/ofM2Hkr+dCWKB5EzCsLiNGW9S1muwBIAN9Jvt+ieeOzHiD827Qb1Bg4bLPfQwqCrhm+ooCaXNKil+ei94eWeaDtHrK++ogBag9+yFtIBJIJsBc7XYAA9BkeI4Vr5BdzeGSkGLsNYKUBu59qkCpvlrQaC9FV4ulqKUR9nXVh1sRc1DEFQ6gEaTYXBJtc7WPWwHx4jTnv0GiWTwuUjtcXQ6ULNX/AJjcGp03767qonk1LLLDHI9dXqXvsKg2I1hSR3jYKCWsdyFbYc8KyNEc0EnPgE1NSErBjuayGCBTV+4mhvetKWsCRWqA8T9tGYgaiocOiuVlmZ7HUbi1yLG23keuGjGex7SSSNVPGGS85KxmQ4Ya/tNa4V3VBFb1rnr8lTpYFLACy6iBe3K552Aufdi4FF4q4Pc/ZeTWtDWqZ14LkZgqSKxLAHukaVJI1HzBBBXmDgqp/wCGOJo11fp96LLgbM+wqGgc2WQ232tINh9fq+5cZnpNh3XwOvYO0zPi39vqp2DTOw8y7t9uevininyOmQgpTwqVBC6Y1Fg25AsNgeoGMTFxGbiij4jqc7W3gfM3WjDGjRBMyz+ngkFPSQLUVYvoggVRouACXYDTGvIEnflti2kMJnZ4ViOIYc9omppuBz4VtZcRIoB3lXck4JeWVavNGWaZTeKBfxMHsB9d9h3j1A52Bxt5OSgycPq4QoNd55qK5xcalMfE3EcFDF2kxN2OmONRd5XPJUXmWJt9e+Ja5QPI8hmqZlrsxADrvT0t7rTg/Kbo0xHX5PTyEJzwIUwIUwIUwIUwIUwIUwIUwIS3xNwilS4nidqesQWjqI+YHzXXlInk3utgQh1JxlJTOIM1jEDXslStzBLt878m3Put4c8CEy5rlVPWRdnPGk0TC4vuPapG4PmDgQk+Xg+tpN8uqQ8I5UtVdgB4JKO+u2wBuPPwqZ3BZSaBq2jjqM/3704yK5ud0D4l4rqI6d46mhnppG7utfjYrX3s6DqNrEfK8sV8h0cErNiMX7TRWgpet/lv36JmdiRIkBzIYuUqZdxQwRUinTSNVhZCe8LNzF9xtjVLM7U1Abs0IA4DXuVxeIKgEFZSCAouoUbJ6oNhuBfkdsFE37ZGGtMtBpkgyoCWuBzA+wftxw6Ex5q4VT0HEJqWYGwIjmg3sSL/AGFl2K/NH1Y56iH8ITv45iX/AMh/6isViW7bDp92DqIXwhKcaxAAER3/AKis+yXwH1YPZ4XwhJ+OYl/z3/qK1wwrblfdue/yjg6iF8IXT8bxEG0d+Q/Md3NZSRLY7DkemDqIXwhI3GsRJAMd/wCoqJEthsOXhg6iF8ISHG8RFuvf+o/VYzwLb1RzX+sML1EMflCUY1iDjR0d+v5joK7962dkvzR9WE9nhfCEn45iX/Pf+oqCMeAwezwvhCT8cxH/AJ7/ANRUpWKcrgoe6RtbqLezl7sOiygxHOc4RK3N+Nde/XvW6q4gZd5Klgb33kN9Xjz54Wqdb7TEy2j4rTl6VFUf80pp5j88KUUH/SNYA9ccEgihUuBhsfaDnHZ8z9966fTcJ5hVBfh9WIY7DVDS7M/6cp336hQBv5YqZbBZKXftsZfeSTTxtytXitGYjiKEpvyPIaaij7OmiSJOZtzPmzHdj5k4tFwgOY8a9o7U+WR/C5xs0gNoIj9OTkT9Fbk2wIVjhzhARS/CqqQ1VYRbtWFljHzYk5IvnzO/jbAhNOBCmBCmBCmBCmBCmBCmBCmBCmBCmBC01dKkqMkiK6MLMrAEEeBB2OBCT34KmpSXyqpMF9/g015KcnyHrR3PMqfdgQvRxrNTbZjRSxeM8A7aHbmSV76DyZcCRHso4mo6ofEVEUl+gYX96nvD3jAlWnNODqCoJM1JA7Hm2gBv6Qs324EIBUeiPLWvoSWK/wDJzOLewEkfZgXBhtdmAqP+Rik3tVV6gm9hMth/7eCq4MvCObR4BT/IzS/nmYfrk/dYKpPZYHwDwCHZt6LaOAx6qvMLO1ie3QWFwL/iul+ttr+wrVHs0H4B4BVKb0e0UiBlqswBNgFeoRbEsQNV4rgbA8j6w8cF0ns0D4B4BeTejmlQG0+YNvpCpUxli+kNsOyA0m+zEi5I2AN8CUy8E/kHgFlT+jmkkEhWozFgkbuD26AMAzKBdogASUfY8rC/PBdHs0H4B4BaJeAKMBdNTXsWD7CpQBdEeux+JuLi4FwOXLAkMvB+AeAVmk9GdJI6IamvGtnAPwhTuhO1jAN+6T4bbE72Eol4INmDwCM/5GaX88zD9cn7rCVR7LA+AeAXo9DNJ1q68jwMy7/+3gqj2aD8A8ArcPohy4ess8n6cz/8JAwVTghsGQHgj+WcE5fTkGKjgVhyYoGYexmuR9eBdq3muf0tKt554ogOQZwD7AOZPkBgQgB45afu5dRz1N+UrjsYd+ut7Fh17qnbAhazwhVVlmzOqJTrS0t44j5Ox78g8iQP7RCbsvoIoIxHDGkca8lRQoHuGBCs4EKYEKYEKYEKYEKYEKYEKYEKYEKYEKYEKYEKYEKYEIHm/B9DU3M9LEzH5WnS39NbMD53wIQSq4GjgF6eqrYAOSpUMygeSyaxgQk3iHOa6lNo6+oPTvrC33w4EIJ/DvM/z1/1UH7rAhT+HeZ/nr/qoP3WBC8bjjMjzrXP/pQfucCF43G+YnnWMb+MMH7nCoUHG+Y8/hjeH4mDl+pwIXv8Ocy/PX/VQfucCF4ONsxHKsb9TB+5wIUHG+ZXv8Me/j2UH7nAhZfw7zP89f8AVQfusIhT+HeZ/nr/AKqD91gQjGQ59X1JtJXzjn6iwLyA8IcCROdHwUk4JqKuum8VaoKqR4FYwowJUZyngmgpjqipYg3z2Gtv6T3b7cCEwYEKYEKYEKYEKYEKYEKYEKYEKYEL/9k=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16300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1532965</xdr:colOff>
      <xdr:row>51</xdr:row>
      <xdr:rowOff>98612</xdr:rowOff>
    </xdr:from>
    <xdr:to>
      <xdr:col>14</xdr:col>
      <xdr:colOff>1837765</xdr:colOff>
      <xdr:row>53</xdr:row>
      <xdr:rowOff>33618</xdr:rowOff>
    </xdr:to>
    <xdr:sp macro="" textlink="">
      <xdr:nvSpPr>
        <xdr:cNvPr id="1028" name="AutoShape 4" descr="data:image/jpeg;base64,/9j/4AAQSkZJRgABAQAAAQABAAD/2wCEAAkGBxQTEhUUExQWFhUWGBwbGBgYGSAdIBobHxofHh8gIB4dHyggHx4nHyAeITEiJSkrLi4uGh8zODMsNygtLisBCgoKDg0OGxAQGy8kICQyLCwvNCwsLDQsLDQsLC0vNDQtLCwsLCw0LCwsLCw0LCwsLDQsLCwsMCwsLCwvLSwsLP/AABEIAMQBAQMBEQACEQEDEQH/xAAcAAACAgMBAQAAAAAAAAAAAAAFBgAEAgMHAQj/xABVEAACAQIEAwQECAgJCQgDAQABAgMEEQAFEiEGMUETIlFhBzJxgRQjQlJikaGxFTNDVHKT0dMWNFOCkrLB0vAXJHN0oqTC4fElNVVjg6Ozw0RklAj/xAAbAQABBQEBAAAAAAAAAAAAAAAAAQMEBQYCB//EAEQRAAECBAMEBwYEBQIFBQEAAAEAAgMEESEFMUESUWFxBhMigZGhwRQyUrHR8BVCkuEjMzRicoLxNVNjorIWJFTC0kP/2gAMAwEAAhEDEQA/AO44EKYEKYEKYEKYEKYELXUTqilnZVVRcsxAAHmTsMCEpzekCF2KUMM1c42JhX4sH6UrWT6icCFhozmo5tS0KnkFBqJB7zpjuPYRgQsl4Hkf+M5lXS+IVxCpPsjUEfXgQtDeiXK2JaSB5GPNnnlJPv1jAhZr6J8oAt8DH6yX+/gSUXv+SnKfzNf1kn9/AjZCG5x6PcpgMf8AmKkO1ie1kGkXAv6+/O9vI4VJRU4OCspZATQIjbXWSWVdN2Iu1zcC2k8vlgeeBFAvJeCMrHq5fG5uAFWeW5JUEMN7dmT3Qx628dkRRbIOBcrcSFctGlI3cFppF1WZlCnUw0sSjE32Uadzc2VFAq8nB+VWXRl6OxDkjtpRp0x61vvcBrEA26bXwIorNHwJlTyIhoIxqMg/HSEgoT0DX3sTc2A26kAiKBGv8lOU/ma/rJP7+ES7IXh9FGU/ma/rJf7+BFFrX0SZUpBSndGHJknlBHv14EqtHgYp/F8wrovIyiUX8xKrfVfAhYfBs5g3WamrVHNZEMDn2Ml0v7QBgQvI+P1iIXMKaeib57rrhJ8pk7v1gYEJsoqyOVBJE6yI24ZGDA+wjbAhb8CFMCFMCFMCFMCFMCFMCFMCFMCFMCFMCFMCEnZlxoZJWpstiFVOuzve0EJ/8yQcz9FbnY7jAhYU3AvbMJcznark5iLdadP0Yvle173sMCEzzTQUsV2McESDrZFUfYBgQknNPS7SLdaaOaqbxjXSn9N7fYDywtEzEjw4fvuASzW+k7MpD8VDTQL9PVIw+ohfsOF2VCfisEZVKFTcVZo5u1ey+UcSKPtBOF2VGdjB/KzzVNc4rze+Y1V722YD2dPC2DZSOxaIKUaPP7zXv4Vrv/Ear+mP2YNlc/i8T4R5rEZtX3I/CNVyHyx1v5eWDZXX4tE2Qdka+iy/Cld/4jVf0h+zBsrn8XifCPNYjNq+5/7Rqv6Q/Zg2V0cWiUB2QpJm1eAT+EarYfPH7MGyhuLRC4DZCy/Ctd/4jVf0x+zBsrn8XifCPNYtm1fcf9o1W5t6w8CfDywbK6GLRCD2Rb6hZfhWu/8AEar+mP2YNlc/i8T4R5rxs4rxuMxqr3HNgeZ8LYNldNxWIT7o1VuLijM0IK17NbpJFGw+wA/bg2UNxh35m+aK0fpMzOM/GR0s626aomJ9tyv2YTZUlmLQT7wITLlnpdpm2qoZqYi12K9pGLkD10vbcjmBzxyp0KPDiirDVPFDXwVUeqKSOaNtrqQynyNtvdgTyWqzgJEYy5dK1DNztH+Jc/ThPdt7LYELyk4xkp3WDNYhTux0pUJc08p/SO8Z+i/14EJyBvuMCF7gQpgQpgQpgQpgQpgQpgQpgQtFdWRwxtLK6pGguzMbADzwISKpqc53BkpctvtbuzVa/fFEfrYe3YQnKkpaejg0oI4IIhfoqqBzJJ+0nAhJ1VxrUVjGPKogUBs1ZMCIx49mlryHnvsOXMG+K3EMVl5IfxDV24Z/t391U4yGXLVScFRGQTVkj1s4+XN6q/oRDuKPKxxjp3pJNRiRC7DeFz40+VE+2C0Z3Wn0gZUGhWVAB2WxAFu4Tbl5H7zif0XxE9a6XiGu1cEnUC/l8lUY3K7UIRRm35FJ2QZcJ5CrarBC11tta25vzHkNybDa9xuCs/KwBGeWncrdXkaLTmdX5CPuk/OUFtwLc2FhzsG52wap18o0QesB3fvpxslhyQ9gQNVufTpf2bfZiHMzLoTgAM1qujPR2UxWVfEiucHMNKNplSozB1qjh4ffXo7eLmouQQAGjdwTe1tkIsbHdfHDftUSunnuqrD/ANKYdsbX8XXVhycG6DiL5Z7kEkV1lKMQrBtB1C1iCRv4W3vhoz8QGhAVk3oLhzoQcIjyKVFC3Uf4o6vDM7SCNJEcl1XYEWDJrDG4uBbod+XiMO+0xiaADzVWejGEtYXvdFFATm29DSgte+63ghmXULytKO0VSiknUDvpBvuBZRtzNtyB1xwydiOrYW5qbMdC8OhNYdqIQSBYt17r8hpU6LPNcrkjhmftFbsyoICm9nS4bfpey+0469ribhpv1UdnRPDiQQ6IKhxFS2lWkilhwryVlMlkKK/bRWaMyddgGUG+3TVz5bMOmD2uLStB5oPRLDA8srFsdn8moJGmtMs8jqqOaUjwzCMuhI0nUNh3l6gi67HcEXGOHT0RrqUHmpct0Jw6NCMQOiDO1W6HSgocrURGTIXDhe2j3eNL6W/KqWUna49Ui1r8jyOO/aouVtN+qhjolhpYXViWDjmz8pAOnH0zQRHYuAelyfd/zw5LTL4riCBZQOkvRuTwqUEWE5xc47N6UpQk6Dcmmn4d1iO0tjIgaxQi13RPG+nv7NbfSeljicFkWyYIb2sxXLiBv458F5XcNMkUkqtdUKWBXSxVkVibXNtJZVPPr4YSqIki5rHPBsKaXuPSqZ/R5lumB5WG8psP0FuPtOr3WxgOk2IF8yIMMnsZ0+L9h979HhEt1UDadm6/dot1dwRAXM1Mz0dR/KwHSD+lH6jDxFt/HEWS6RTUvRsTtt45+P1qrF8IHJSHjGqoLLmkYkh5CtgXb/1YgLqdrkrt4DGykMXlpyzDR245/v3KM6G5qdrwVcH5OeCVfJlYfccWa4Sc1BU5QdVMHqcuHrU99UtOOrRE7unihNx064EJzyjNIqmJZoHWSNxdWX7vIjkQdwcCFcwIUwIUwIUwIUwIUwIWmsqkiRpJGCIilmY7AAC5JwISNl9G2cOKmpUrl6m9NTt+X8JZR1U/JQ+32iE08ScQQUMBlnay8kRRdnboqL1J/wCthgJojPJI7ZRUZm3a5jeOn2MVErEAdQ0x+U/0eQ+sYyOKdJDDeYcrQ0zJy7vqe7epLIIpVyY0mKROoADRKdghI2HdIRbEg/NXqCL7YzMSCIkdrs2vNrgHlU1oRlU8Cnic0uy8Q1awiTsNWqNCAI2BUmSQNqFydWhVGkXs7DfSbi0Zh0o6NsOcAASCdqxoG2FaWqTxIBySOJpbNFcvzCSeWohlgZIeUTMLdoo7sl99rNy2Fwbi43xBiS4lGQo8F9XihNPy1u3xGfGy5NIgLXCxsua1+WulQ9OFZ3U7KqlmI6GwubEEfXj0uWmYcxCbFZk4V++WSxUSRjNiuhtaTRGKHgKulAPZpF/pXsfqQMfrth7aUmHhMQ+8QPNGofRS5YM9Woty0RG495fx8sR40FsWldNy0+CzMXCmvbCo4PpXaG6uVCN980UPo7fX2hr5y9wdRFzcAgblvAke8+OG/ZW1rtHx/ZWn49F2NjqodN2yaaH4t4HgFUPopXVr+Fyar3vpF73ve+rnfrjj2KHvPl9E9/6mm6U2WUpSlHU8NpYVHCumZg1dUiQWcsFAJIUm47+o2AIva19r3vjv2UVrtHx/ZRxjkQN2eqh0y90//pUKbhNFlZEqqpTKQrMAih7673+MBO6sTcE77XwglGDInx/ZOO6RTD6bUOGaZVabcu0tlXwcjIYmrKlkPaMwsLfFN2bGxe55bWB2GF9kbvPj+y5OPRrkQ4YNCKhprfP83ErbHwyHdYxW1B0hUQ6VtpLkACz303S/K2wweyt+I+P7I/Ho1/4UO5qeybm9/ezuVeqvRl2knaPWSs+3eKgnblve+2EMowmpJrz/AGXbOkUzDbsMYwN3Bpp/5LbN6OWdtbV0xbUrXK76lvpPrcxc/WcBlWk1JPj+y5bj8ZrdlsOGBQj3Tkcx72qFy+idwbx1Snbk8R394f8Asw7BgthV2dd6qsbmouLNY2LRuzWmyDrTOpO6yGZhwXmMYGwmAFh2Ut7L4WfTtsNhfliRtLNxMMjj3X18UCijmknWFu0WVzptJqDAE94kNvYbk+zDUzMNgwnRXZNBP3zUaFKx3R2w31v8tV0nNnkgWmjplOnWqECMsFQWF2I9VbX5C97cgDjzCWEGZiRXzBoSCRcC5v3nwHktrTZAAWGW1VSZlWQHRZ7/ABdtgzBW1crkBRp8DfEiZgyXUOdDoHdmnaqakNqKXyq6ptcAcEnaqESjjEja2AKAEIDuCDsW9/IfRv8AOxBiO9nYIbD2s3HIjc3PTM/3f4hdX1S7NkU9DI1Rldgp3lomNo5PEx/yb28Njt7DosJ6RuBEKaNcgHbv8t/PxTD4INwnLhbiWGui7SK6sp0yROLPE45q69D9+NqCDcKMlzOsply6Z66gQvC51VlIvyvGWIchIBuRyYeeBCccpzOKphSeFw8cgurD/GxHIg8jgQreBCmBCmBCmBCmBCQKsfheraHnl1I/xp6VM430eccZ59CfrwITVxHnsNDTtPMbIuyqObN8lFHUn/GwwISbw/lUtRKMwrrGZh8RDe6U0Z5BehcixL4wuP4y97zLwTRozI1O7kMuPJSYUOlyjUmdRLI0bFgylAbo1iZGCrY2sRqIBI2HXkcUrcLmHQBHAGyQ45/CCTXuBI3+CdLwDReLUiQGWLVeJmRlKlS1ralsRv0II6i3jjrqepPURHAteAQRWgN6HKu8HnXQIDq3VmavRVVybhraAoJLki4CqNybdAPHEeDITEaKYLGEuBoeHM5BKXACpWcGWTTbykwR/wAmjd9h9Jx6nsTfb1+mNrhvRyDA7cftu3flH17/AA1Ud8atmokEp6SJm+LhjG7sSFHtZjzPmTfGkAAFAmFz3iL04UUJK06PUsOo7ic/nMCfeFIwqEmVnp7rD+Lp4E/SLN/aMCFS/wAumZfMpf1bfvMCF6vp1zH5lN/Qb95gQq0/pjq3JLU9ISeZKP5D5/gAD4gDAiizX00VgYN8Hpbg3uEcHr1D+Z+vAhbU9NVSCWFNTAnVf199Ru22q2539uBFFj/lmqLAfBaYABQAA4sE9WwDbW6YEK+PT3Wfm8H+1+3AhQenyr/NoPrb9uBCtU//APoCYHv0UbD6MjL96tgQnDIfTXl85CzdpTMdu+NS3/SW9h5kDAhPZSnq41b4uaM7qykGx8VYbg+YIIwjmhwIIqChDKjLZod4iZ4/5Nj8Yv6LnZx5PY9dR5Yzc/0agRQXQOw7d+U/TutwTzIxGaqfDFn7kZuPymxBQfNKmzKzbixAIFz4XybZeJIvL4wo5tNkbzodQQ3PnQKR7wtkq+ZcRxQSdkySatOoaVBBUC5tvsAoJ3tfSwW5BGHJfCY01DEYOFzTO4JsK03m3DM2SF4BotdHxdTSMiqzAySGNQRzYJr332FiBvYgsAQDhuPhExBaXHJoBPC9Ne/LMCq6DgVU4lyaRJPh9Ewjqox31OyVEY3Mb72uejdNvIifgWLvlniC+7D/ANvHlvHfz4isDhxTZwpxHFXQCWO6sDpkjb1opB6yMOYI+3HoShpYrV/A9V2y7ZdVOBMvSmnbYSDwjc7MOQNj4DAhP4OBC9wIUwIUwISpx9mkqpHSUptVVZKIefZoBeSU+Sry8yMCEZyXK4aKmSGIBIoV5n62YnxJuSfM4EJFywnNKr4dID8FhYrRxnkxGxnI8SdlvyAv5nJdI8V6tplYeZHaO4bu/wCVk/Bh32imOSNozeMXQnvJ4fSTzvzXrzG/rZURhMDYi02tHZcKOPycctTTKSBRa4sthZnlF2MjIzHUxF4yNNgTZbEchbe9+uO4k3MwmtgutsgtFhk/O+ta2PKi52WlekiFVhhTVI5Yol+ZJuzuxvZQWuzG53sLsQC5JSMfEo9rDU0sBSw8BQD0SveGi6LZNkiw3drPM17vawFzcqg30Lfew5nc3OPSZaWhy7Axg3czQUv3BQnO2jVKfHvpWpaDVFH8fUjbQp7qH6bf8IufZh9cr594q4uq8wfXUylgD3Yxsi/or/abnzwIQLCJVMCE38KV4SmZY6iCnm7bVI0y3EkOkAKO41wG1EpbfUOdtlSFGqWajLKTPTAPHSHcEaTAUMoICd0t3rD5VjgSKvx5m1JNRRCFoy4kVlCjvKpEmsEaBoH4v5Taj4WwJUa4hzuleR/gtRTxVBB0TkXATtXOntOyGlihWw0nSqadRvgSIVnGbUjU86xyQduyt2brEVGm0YmUbAKZZFkdNjpUsLr2lgIV7Is4phTRBp4UlWAoiqQmk6oyzFmhcxyGzA+ur7kabm4jVV8tzegjWkVZQJoZo5ZZGQFZEmf45NVrtpUoDdQPintzwIQTjDNI56Sl+MjaYessY5DQupmugKOXvqXUysRqFr4EoSdhEqmBCL8OcT1VDJrppmj3uVvdW/SU7H78Kkou+cBelyKqVVq0+DuToEu/Yu9r6Qx9Rrb6SffgQnnNcnEh7WIiOcCwe1w4HJZAPWXw6i5sRc3hz0hBnIexFHI6jl9MiumPLTUJcXK6ed5DNABP3RKrEnkO6RvZkIuAwG4LA27y4wU66fw9wl3O7I92gFCPDPfqDTgpjCD2grVTldMLu8cex1aiORLh7jwJcKbje4XwGIcOdnHnq2PJrS2hoKX0pTOtqZpS0LdCjSEO4IA3RD0+k30vAdPby4iRGQWGFCNSfedv4D+3/wAuVAgCtylviFGy+o/CcCkxmy1sSj8ZH0kA5a0v7x4b40/RvFK/+0iH/E38Pp4JiND/ADBP88UNXTlTpkhnj6cmRhzB9hvfGxUdLHANZJC8uWVDXlpQDC5O8tMdo282W2htrAgc8CE6YEKYELwm2BCSOBk+F1NRmjjZyYKXyp0b1h4a3ufYB7SIWHpGrWnkhyuIkGpu9Qw+RTqe973PdHvxDn5tspLujHTLidB96Lprdo0W+qzBKZoYEiOkowUKRZVjQn1b3CgKF1WsC6Drt5zClzNiJHe+hqCbH8zhrlW9hcmhyzMzKwVOs4wiiaPtFZVkMIVri15QSAfAqASedhY9Rh5uDviNrCdU9qopT3SBa5rUmlwLggVoUu1c1RLMm7ENLGCzsQOzH5VzsoHg55auVvW2FwzIwnzrmy1K7jq0cf7a3p4XNwkNuUbyXLOyDO5DTSWMjDoBfSi/QW5A8SSeZOPSZSVhysIQoYsPM7zzUJzi41K5b6QvSK87PS0D6YgSstSvNuhWLwHQv9XK5I8w2FbVW+FYNFnjtmzK3Op5fVcnzvKV0akFivPfmL9SeuIstMuL6P1V9jWCQmy4iS4oWabxzOo88tyW8WSxKyjjLEBQSTyAwhIAqV3DhviODGCpOgRih4ckc98hPtP2G324WVcyYi9W06VT+KSMzh0sJiM2xNKVvcHOldyLJwnHbd3J8rDFqMPbS7isucWiVs0KHhWK4Gp+vUfswGQZWlT5JRisShNAsv4KRfOf6x+zC/h7PiPkufxaL8I81ivCsW/efY+I8AfDzwgkGEm5XRxSIALD7KknCsQBOp9h4j9mB0gwAmpQ3FIhcBQLL+CkXzn+sfswv4cz4j5Ln8Wi/CPNYnhWK4Gp+R6jy8sJ7AytKldDFYlCaBenhOL57/Z+zC/h7N5XP4tF+EeaG1vDLLfQ4byOx9l+X3Yp5uIyXjdWTX0WvwnC5jEZL2llBcgDfSmR51F92aCTwMh0sCD4HA14cKtKix5eLAfsRWkHivIEDMoZgoJALEEhRfckDcgc9sdJlfW/DHDlEMujpoxHPTMm7bESkjdzb5RPvGw6YVIg0U8mSuEmd5csdrJKxu1IxOyOebREmwb5PI9LiRNecZd2oWWIr2yDuN0dTuUYj5Dbb9DY72sYc9JQ5uCYcQcjuO9dteWmyDUR7a0ri1iQsZ+Qykg6vFwQR4Dp4485nYRknGXGf5jTP/H+3edTwsprTtCqpZpxQkEjxtFKxUAgrpsw0lj8rayqx71tWltN7Y6lcJiTMMRGOFzSl94G6mZHKoqlJpmrOR5zHWJIVRgqsUYSAb7A7gE22O6mxHIgYZmpOLJPYSRU9oEc/PmLFJUOVHgCY0dTLlbklADNSEkn4onvR3PVG87kG/THomFYg2dlw/UWPP8AdQ3s2SrnpHgaEQ5lECZKJiZFH5SnbaVedth3xflpOLJcJwgmV1V1N1YAqR1BFwcCFswISp6S8waOiaKM2mqnWmi8dUp0k+5dR92BCPZZRR01PHElljhjCi/RVFrk+65OBC5Lw3nbyVFTmGkMKp7Ir3BWGO6oAd7XtqItvjLY5szLhBcSA3dTM7+QyvmreUkC+Ft1oSmlM2pZHV5YgkijSruoNg2xAcXsD52xnRKzkNnVwX1bnQGl7aG2mlckRZaJDu4W3hFoqSBgSqRMGBUkBTcEKpBt0sqi3go8MQokebYA2IXC9RWovc18XE99dUwAAVvyWn7WUzEdyIlIR9LlI/8A9Y8LP0bG36PYeYEExog7b9+dP3N/BRYz6miTvTDxcyj8H0zWkkW87jnHEfkg9Gf7vbfF3GiiG2ql4Zh752OIYyFydw+p0XKiUhj+aij/AB78U4Dor95K9Hc6BJS/wsaPvvPmVShgaY65RZPkR/2t5+WHnPEIbLM9T9FWQZeJPu66aFGflZ6u48FXr8kDSgg6Vb1vI+Xt/sw7Cmy2HQ3IUKf6PtjTYe07LHZ8Dw/y8BTiAilJRpGLILfeffiJEiuiGritBKSMCUbswW0+Z71YDWIPn9nX7MSJCL1Uwx3GnjZV/SKU9qwyNDpem0Obb+iIY3a8EWt+a+0j7D+zHDsx96Jxvuu+9Vsx2uFhHzb2/wDCMcNzPP0C6dk3l6lSb1T7Dgie6UQ/fCzx2uFrPrD2H7xjg++OX0Tg9w8x6rZjtNqg53J8T/j9mMLiMTrJl5408LL3no1Lez4VAZvbtfqNfVap4FcWYAjzxFa9zTVpVtHl4UdmxFaCOKp5fliRksoPe2F97D/nh2LHe8AHRV2H4TLyznRIYPasK3oOHP5UR3hjiGbLJe1gBeFjeanvs3iyfNcD67WxJlpr8r/FU+NYCCDHlhfVo14j6eHHv2XV1PmFIHTTLBOhBBHMHZlYdCORGLFYxLvCMzUNS2VzMWj0mSikb5UQ2MRPV4/6tjtgQi2bw9jMJRtHMQsvgJPVjf8AnbRnz7PzxnOkWG+0QOuYO0y+VyP2z8U9BfQ0KqT5JTuzs8ETM9tZKAlrCwubb7bb9NsYqDiM3BaGQ4jgBWwJpfgpJY0mtFhW5jDTAj5Ru3ZoBqJJ3NtgLnqxA88dQ5aYmu2csqmwtu301oOeachw3PNGCv3qkTizNptUNaAqGjkEiqu5MewkVmNr6l6AAbczscanBhClIuwyp2rEnytl8zdOzEg4QS8m400XYYnjqIQws8UyAjwZHX7iDjWqnSt6MZWjgloZGJkoZWhueZiPfib2FCB/NwITlgQk3N/j85pIeaUsMlQw6a3Iij94Gsj34ELL0r5k0OWzCM2km0wpvbeQ6Tv+jfHLnBrS46JWtLiGjVKNHlzRxIqo2hUABtsQtgT9f34xr2RXkxC03qVr2FjAGAi1AruW0xNREjAghtRB2PdGofbpxGmSYMJ+1Y0pcb7fIkhR52IDB7N6lMecU6lSVAErkIjjZgzGw3UgkAnURfkDivwh0aNMsgVq0m4NxQXNjUafLgqV9A0lGcyrIqCjeQ/i6eK9up0jYebE2HtOPTAABQKCSvnHt3leSeU3lnbW59vJfYo2A8sU0zF6x/AL0vBZASksLdp1z6Du+dVQt20p/k4ja3zn8/EDHX8qH/c7yH7rint02a/yoRp/k/jvDfnwRangZ2CICzMbADmTiMBWwVw97WNLnGgC3JlcrqWEbFdJe4HyQTdvYCp38sdBrswmYkeDXYc4Zgd9qd9xRTK60RrMji/aRaV2HPWpB38LEbePnjoEAHim4kNz3sFbtNeYoR43FdPEIznWdU80TqkTCR5deqwHS3MHw2025km+9sdviNIsL1UWVkZiFFaXPq0N2aVP0868KLzIs1SNIgyk6JGY7A3Bj0Eb+e9sa+DWYhNiA5tHiCvGp6GJCbiS5HuvdTkcvEUWPEFfHKYDGpUqoVriwJCm1gCfr2v4DD8OG5h7Wp9CoMaK2IOyMhTzCJx5zT9pqeIsnbLIFCqNhHpsfEarHTyNsN9REpQG9CPNO+0wS6pbaoOm6nz0QukzBF+EgKfjHQpsO7pYN7tttsOdWSRwz/SAmxGa0G2dKZaOJW/P8zilhKopB7SRwSqjSrX7twd+h35b89rcthOZUndRdPjseA0Z7VdNVspM1jVFVk3ERQnQp73a6lNjzsu2/Plywr4LiSQda58EkOYhhoBGhGQ328lhWZpG1W0qreMxMtiigm8ZUEj1b6rG4t5YRsJwaGnP90RI7C8vAtllwPqsKzM4zEyhO8YolBso76czfpflfr1wrmmH2ybDaPciGevIgsHadstGWdaKvlOaRJHGsihtPahu4DcMI9Iv43Vt+l8YlsRv5hv817nGkolSIRoOxS5/LtA+RHNVuIamOpqB2C90hVPdCam9g2HT6vPBEIJq1EpDiQ4JZGNhUm5PdXPifBZx8NVTC4hNrsOa81bSRz56gQPE7C+ORBedE87E5VpoX7t+oru3XO4ZoThpT0yejHiI0NYImP8AmtWwU+Ec3JWHk3qn3Hpi5lC8w+0OS80x8yjZ0tgPBcalwH5T8r7sxddS9IuVPLS9tBtU0jCeE77lN2TbmHW6kcjcYkqnRajqI66jR1v2dRECLcxqF/cwP2jAUIJQtLKo7QhNJKOF5s6kq2/yVJFwBvYjcY8yn4MOSjuhgVdWor7oBytqcuGlDmpzDtNqlqfLytRJEikksWHUkMNVyTubbi5+bi0l9uYYwtFyMhbKoNOFlcykVrYNXUFLFa6jLnKMGjbSVN7j5J2Puw91EZnb2SKX8FIMWE/s7QvZH/Q7Xl6DsGN3pJXgP6Km6H2aSB7sa+E/rGNfvAKycRmw8t3Gi3sPg+eC2y11Mb+csBG/6t7XPgMOLhOWBCRMmrP+0syn0PJZ4aePQL20RB2B6Aan54EIX6VK0STZZEQQrO85DbEaI+7fzBbliFiLi2XdTkpkg0OmG15qRZlZFUKO6Dvcm5Nuf1WtjPtnCxgZs5cTfuWgMsHOLq5ojk05mqnlIAKxWsN/WYb3P6P24q8amjFZUihJHKgBz8QoE1C6pjWDK5RuFNdXCvMRq8h8m2RPrDSf0fLE3onLguiRjpRo+Z9FVxzkEpenKuZo6WiS5M8ut1AuWSPp73K/V7ca6O/Yhkp/C5cRppjXZC55C5SXxrNHDSIAoMoAVTuettmBKsL/ACbkrvbnbFe2GHOayn39+C1b5yLLw40xWg0FszYWNDbOtBtAZGiC0WWhI1W5uBuedydz9uLKLKw4mea84kels9JxDsEOYa9l2XMHOvf3LfSSNDKkgW/ZurjwOkg79emK98nEhnabei3cl0ww7EIRgxj1TnAi+VwcnZeNFaTOmEegKt+zeMNvcB31N7yCV9hOIu2RbuWm9kY93WB1QSHcDQUHdrzQl1v7Ry9uOQaKVEZtC2YyXqNf+3CEUSsdteqs0h5j3/X/AI+3GrwKNtQSw/lPkf3qvJOnkn1U+2OBZ7fNtj5UW2YcvJhi4eMuYWLhnPkVsx2uFhHzb2/8Ixw3M8/QLp2Q5epUm9U+w4InulLD98LPHabWsDvH2D7zjgDtnkPVOE9gDifRYVZ7tvEgft+y+IeJxNiVeRy8VddGJcR8VgsOQNf0gn0VRyenM/Z54xI4r3R5OTcz5cfvNZJtbywlbroNoKJgi4sqO9oCBiWuwBHrF2F97d0uxHhsd7DE2E2NEuB3+P1WRxabwnDrR3lzhTsAgmwA7qgCtSKjLNCUpR13+7E6DJsh3NysFjHS+eniWQz1cPcMzzdn3Cg5qV9N2kbJyuNvIjkfcbYlFZmXimFEDwuzcGcWGoo6aVwNRS0rG+zodEmwUkAEBiTYDWu+G1rwa5LV6Oj2MldQdKWfXGPCKe8igeNjqGBKiUq6KqZejqko9tijD3aFP87GJ6WQAHw4w1qD3X9VJgGxCA57J2VTHJpDXjNr8rq3l+mD7sQsHj9XD2qA0OV9R+1lbSjesa+HUitN3eqxzhtDJpWzLYnfnp035+H2i+Lh2IPcws2RcU13Ur4fVSxJtDw6pt9a/P6Kt6Oqsw12YR8w8MdQq3A3XUjbnlfb6sXWFP2pcDcSFS4mzZmCd4BRLifMXZ8uqTEU7OuSLmTqWZWjJF1U6bkHl4dbjFiq5dBwJVzjh6EutVMNR1ZhUEhQ5Pd0oPUINrxg7m17YEIRxnIHzWnUaTHHQBl/nykfcq4qsYdSCBx+qs8JbWMTwWl6OM37i77kgWP1jfGcEVw1WgMNp0R3hSiBaVgzg2QXDn6R6k+N/fivxCM5mxUAi5oRbTdRVU+KRBy9SmPJLRzTvJLcaYkBcqLEa2tsBudV/HGq6OnalC/ZDauOQ5c+Kp43vLm3GlYsueh+0ASnp4wpuLEm8lgWOm5uBc22OLOafTZH3ZXOBwdoRX7NbBuRNNo3Nr2A0vdKvFgX4RT06aTGrM40E2273Ms177denvxzKNBeaUoN33wSdJ5l7MPBdXaeb14WpQBurrW48rOLJeVq7QZcZQCHVfjEj3vsX1WOw5d04RPwoHWa6geKwznITCIy+m8iagV6eR25i4+vDcWAyJZwVvKYpiGElroMSxHumpb4H0uhD0zDz+/FdFkHC7DVbrDOnsvFGzOt2DvbUt8Mx5rGjozLIEU6bKWka19ES+s5W4uRcADxbzwxDgmp6wUAutHOYoww2Ok3Nc+J2W3tzPLjqaJupOG6KayUctVJLa7dq6xjSOZFojvcjbF5Jw2w2dcywNrZ+BXnuNTMxHjmVmTtuYa0NABUaEDktp4H+n/vS/ucSjMV/OfAKoEmR/8Azb+o/RT+BP0/96X9zhfaf7z4BJ7H/wBNv6j9FBwR9P8A3pf3OE9o/vPgEvsZ/wCW39R+i8PBFx6/+9L+5wGYrbbPgECTINerb+o/Re/wJ+n/AL0v7nC+0/3nwCT2P/pt/UfooOB9/X3/ANaX9zhPaNds+AS+xmlOrb+o/RVsw4dpYleOoqKiGYAFShWVLEbah2ak79LjEeddtQdp5JZXz7la4FDitndmVAbFoTvFLbwlEQOrsjraRTZgPYCCPBSpDC/zsURlnl2y0WW/HSCTgS/XzTw11SCBc1GgGdNe9WY6X531D9uJ0GRY277nyWDxjpvNTJLJT+Gzf+c9+ndfiiuURx9oFksE0v1sAQh08vpW2xOACxsNwiRKxTWtbk603o/mOX0QhkaN17QKNAEl798i9vFlsSLbHwwimxYMsIbi0itLX4+ozGiVcKqpHvR7VFIa+JbAxypKLsFGmZQri7MFAugO4Ybeqx2w2c1qpF+3Aae7wTtHViPNkl5rU0BLW3u0D32tzNnP1DCKYiGa1WuaCWNb3WWMayVBv2bg7A3FlJHt6YoOkjGOlAYhIAcCaZ6i2muqege8gfFkUnxLFkG7LspPMA8y30fDw5Yy2HPg0exgOhqSMhUaDjdW8jXrTQ6ID8Hba8je6wB+y/24sdoaBWuwdSfJTho9lmoZWI1Uc9yxJA0srAnmbDwHuGL/AAd9WOHEKjxZga5p5o3xhTLFlr2XS6VNNIQVs1zNHue+17i/UcrWFsXCqF0i+BKuc8NQRtSyCVtKnMKoepruTMwA23BPK48TyNiBIhnEVkztNRJC0EVzYXNpm3tyv5csVeKODWsJy2vQq1wsEueBu9UUXM07TVouLvtpHI6bfaDf9I4rfbYQibWzbtaDWlPlfmrMyryzZ2r213Vr8/JWuDx3Zj4y/wD1p+3GXxWJXYZTIE+J9KKHOj+NXgFcUNqn0FgxlTZWUXHZIObgqANum/LrjYdGzWQbzd81WTIoW8vUrmrwmbNsx7naKGCHUuqwRY11WDKb7Dkb97YYnzQrEAArZaHBX9VKOeXbPbAFwKnZNrgjUZ24pazKnUZhZLqFR7d0r1A9VyWHPkTfDkiKF1FVdNYjjAgl16jeDrXMADwCu6W+cP6P/PFgvOas3ef7LZDUyoO6QDdW2JHeW+k8juLn68Iu2va02JAqDkNO9bKqvlkChyXCCy3a9h77eX1DAle8xKBzssqhV+0+i32H7jhU3sDQj75hHOFACmZNbdaMAXHznYn+qPqxGmf5buS1vRNtJln+YVr0dfj2/wBCf6yYlwP6BnP1Kexn/jsbu+TV1OlRNC/FS+qPleX6eGFzVTK8xUkKrMyEkLrvqXw3PrIejXO+1zcWEqv5lMEjYsbXBA8SbHkBuT7MCFlQTq8aspuLD/FuhwIQzMcxTVZywjuVst7sRe5Yj1UFiNyLkG+3MQscySMQyHsXFkbew27p+lgSVXLPSJ/GZP0F+/HU7/Qf6lP6Mf8AHP8AQfRVOMRprTZT3qamY2tz0Fb9N7Ko92OYXujuWcx9gMetQLu370ILN0Ue8/sBw6qLZZW58v8AZe97yH1n9mER2OJ8vqp2THa5vvyX9t8CUUr7vz9KLzs/Esffb7rYVJt7gPvnVGPR0CMxqYw5QSUWrVp1kMJlVSAb3NmO3njh2a0GFvLoJroT6J4z2kIr8nLOxBNZGxKlCe0hJHM3FtO29+uOVYq7BJcQDYgTmxCotwaeS/dQkcwd8UHSX+gPMfNPQfeXvEKKTAX0hRKb6r2t2T8wu53tjM9H2wy+IYlKADPLMKwgueHgMzNcqc9VRDU22yD1vnnnf7u7YjoGxogZOuQ13/e6nCqsSJnedN3D9++iFQKhzin7A7GlqAAwJsbKNxvcHY+/FhhwhVeYOVu7NVeImJRnWZ3V/jGQNldTbXYTU62f1gRLFe5sNvAb25beqLNVq6NgQuccORu9LIiFgTXVl9DFW0CR76XEiaTe2++17AesokQXi0h84RlZgDl8ZBHUGV7X1Anz8cVGMGkJttfQq1wkVim+nqveyP8AKN9S/wB3Ge2huHn9Vf7J3ny+iO8HpJomAkU2lF9SeMaeDD/AxBxPqQ2G5zTU1FjSw5g71Szm11xBOgROniQmcT6G+NXSwh1W+KTkG1WPW/l5Y1XRwt9hbsjU5njyCrpmtW13epXNoIL5vXKYlktLrtJfk3Z2Ngp33F9QIAJvyvibMtJiggVt6rRYRHDZB7dot7WYpq3iR8OhBJoAgOcLpzIrf5Df8JtsALDyFtsOSQoXc1S9MztSsAjd655nNW8WC85ROhzBESMMPUaUk2HqvGFHPwIJ35dMIQpcCOGhoOhPmKLXnecRzGPSqpoQA2sLnryOy9AMCWYcYuyQ2lBTL7shnajoCfcf7cKo/VkZkeP0R7hJ7x5mLEf5ovO2/ffwxGmf5buS13RMATLL17QW/wBHX49v9Cf6yYlwP6BnP1Kdxn/jsbu+TV1OgoGWNgEX40XY9q3UdO5Yc8MLkLCkgkaUa2UlCS2gHSNwQCTzclVNhyF781wIV7O6TtIm3sQCQbX+SQdrjofHAlXuTUfZRKt7mwv0HqgCwuegGBCHVVNIstkKi7XXWNmuH2BHJhrPdIIIAI+VgQss5omaAgonxSEqe0JsQu22jfAgrlnpE/jMn6C/fjqd/oP9SndGP+Of6D6Ktxo9q0bE/wCa03K23dfzxzC90dyzuPNBj50u75oN2vk31E/dfDqoer3EeP1U7cc72t47W+vCJRDfWw8E2PxghKsqsGDlwA4t+UI5b3JcavEIBhVYunSDtbJFDXhr86iu+iV2N9zgVUTW6J8AFRmcxYKR8ANgxIBJqEABIBNiSByPPHDs1oMJ/knn6BO+Yuvb5OEH5eoYAfQhkv1JPtvv5XxyrRFaxpHFOH1RuJyLhEXlBLyGqQWvc9Dv54oukZAkSSK3G/fwonoPvIVxbCwWEdrIby9Qn8m56IP8HGUwmI0iKNkCw3/EN5KtJRpMZtNK/JAOzP8AKN/s/wB3E/bbuHn9VdbJ3ny+i94fW2bU+p9vg9RctYACy35AbYvsGNQ+271VJi4o5l96OcZw6MqnTtI30zQACO4VB28dlCksVPjdjc3O3IXap10TAhc+4UX/ADabUqsFrqy6MDuTI1jsrcr+HW/QAiEMzWdUzuNpTcHLY73UXb45vknlfr4b4gz0RkMNc/Ku6uinSLXPLmszpvpqr9LWwgWdL3VQbAcwWv7NiPeBfFNDmZcCj26AZbq/t6q6iQIxNWO1Ou8D1r6IhkEiNJOYxpVtDFfAkMCPZttjP42Wvc17Adk15A2qFAmWua4B1zTPfc0W6aMf5wSwBV43BspsGTRyc6TfSeZH2Y1HRlwMiANCa/P5FVswauFdB6lc0zu4zhyOc8cL2AS+rR2ZFpBpFmSxJGxviwnBdp7loej8QGDGYaWo7X/63PdyQfjiAx1lM9tFwFJA9Ystrg6QG8yFAv7LnuVJEQimYCg9JGCNhzXgg7JcKa7xqSKbJsSfRZdkPM+8/wDTFivM+sOlPAIvlGQLMEN7amcG0eq2gI1yb8rNck2tp6kgYQ2UuBCdGA7ZGflTjx/3Xue5P8GKDXq1An1dNiOfXceB2vhU1My/U0vWqDyTAc+fh1w3EishirjRP4fhU5Pu2ZaGXcdBzJstuTZqI5XDsEhniaCRjvo1EFXPkrCxt0YnpiCZpsasMWqvQZPo3HwdrZpztvZILmgZcic/BPOSZRHRMJhUR1KuhUCIr1sQTdxtt9uLKCaS4gnTVUOIP6+ffOAGjtNRYfRFEzpQAB29gLDvJ/fwdWPiH33JvrT8J8vqt0XEmkAL2oA6Dsv72Dqx8Q++5HWn4T5fVetxOSCCZrHY/iv72Dqx8Q++5HWn4T5fVepxMdgO2/8Aa/vYOrHxD77kdafhPl9VjNxHqBVu1IPMHsv72Dqx8Q++5HWn4T5fVaTmalSdE5XkT3Lb9CQ1h9eDqh8Q++5HWn4T4D6oZnWRxVna1LVC06Ig1hwCQF3Ld1z3cczPbgdSKZ1qpmETHsc77WQTYtpluvW6UeLIZ4qp2nQjtFTs7EH4tEVF8r7EkAmxY89jiL7S2Edh/iib6OzOJt9olXA3NWmzgSfDLjpvQ2KdW5Hfw6/ViU17XCrTVY6akZmUeWR2FpG8euSv5ZR9rJo1abqxva/qoWtzHO1sdAVKZgwxEds1pn5CqMZlwjoSRw2oRrqsyWJIdlO1zZbKWB6gjbCFTnSL2Nc5rjYcq3PHK1RvSyIV8APZt92FUDrX70zeiyNVnrZmDaR2MIs1iSdUhANwei8iPcMNnNaTDgeoBOqa89UPmeXaAwMNNVTaWDM3xipGLi9ybsb7+/rhFNRMwGMUqWA+OdgArLYCFl5NdvWbmxPt5DFB0l/oDzHzT0D3lS4s5Q36SH+ofHGOwl1Hu5D5hXEjXrDTcVrkzmMm4VtmB3C72tzO++2k+TH2Y15xKEbgHOul+fhTkU82SiDUZU1ty+fMJeyi75tDuAfg1Sb2BsTpHI7H2HbD+DkuERx1P1UTFxQsHAotxg6/gqdQANMtONmDc5o7cibdcXSpgukYEq5vltO7/hGBUdtOYObI+jSskaG5HJx3mbSRbbxtgSKh6RIymYUMvZ96SmkiI2Fiul7X5bXP24rsVbtS/IhWGGO2Y9hmCqmuS3qKD4Fz/YuMxRu/y/daOr6ZDx/ZFeFHl7VxaMM0YPNiO63sHzvtxExEQzBBJNA7K16jv+HzVbPh1WkgapmyqK1Y4lEbdtCtrL/IyE7gk3/Ggj2YvujUeE+FEhwgQGkG5BParuA3Kmji4KSPTVQiKroqvSCrAwODyNj2iAi3I9/F7NNrDruurLAY3VzgbWm2C2vPLzolfjGgWSmZoRvHZwVUKttQ6WDEgGLmT+MPhiFCcGPB+7/YV9NwokxLPgvNyLVJJq2++l6PFgMqqnR1AkRXHJgDi5Xi0WGYbyw6Lb8MMfJmB+iTf7Pd9mG4kRjBVxU/DcNnZ5+xKtJ45AczkFVnrHfmTtsN7m3hfp7sV0WfJtDFPmvSML6DQYdIk87rHD8o90ep8hzVcDEAuLjUrcwoMOCwMhtDQNAKDwTF6P8AIzV1iXTVDEQ0lztty9tztbrY4kysLaffvVJjs91Msdk0LrN9TyGVd5BGhRP0nUtOazQkEIEaAG0ajvtdjew8Cv241MjCa5pc4VXkWJx3te1rSRbRKtJRQLLEWij0iRS3cHIbna2+JMWAzZ7LRW+nAqHAmIm3VzjS2p3hdaOd5N/JQf8A84/uYrPZY3wq89ul/iSdx5QRFKH4qP8Aiw+QPLyxMlYTHbVQM1Wz8V7QzZcRUb1U9H9DGK2MrGikLJuFHzD5Y7m4bGwiQ0BNyEV744DnE55lFsmq6FIisscGsO97wAndr8ym+2ITpaIXGjbKyhzkINAc66s50KeTLJ+xSPszUR3URhRfSPk2Avy3w5Bg0ita8aH1TczHDpdz4btRl3IP6NY0FQ8GhAlTE0bWAFzpJHT2/Xjudl2mDYAJvCpx8OZBJJIuK8DVTLqwTp8AqzZo7rDIeasDYKb9L7D6vDGZhuD29S/PTmvUp2C+WiDEZQVBFXjeDev13Z70sZhRPDIY5BZl+0eI8iMRnNdDdTIq7hRJeegBwAcw6EA9xG/etcVQ68mPv/bzxKhz0RvvXWZn+hGHzBLoNYTv7fd8D6EKymYGxBLAGwO5IIHL6vZidDnIT9ac1hsQ6H4pKAlo6xv9lSe9ufhWizZwAT0G5xKrW4WVdDe1+w4EHKhzTr6OaNo6KJrPrqpWn6gWciNFJCm40i5UkDv8zsMcLXQ2bDA0aCiaMh+OziulA7lNFDTIemo3ke3ha6g+7wwicV/PIlkq41YKyxwuxDC9md1CkdOSOPf7cZnpRMGHLsa00JdXwBz8RZPwBclLXFlOA0SqzjZzbWTb1QNmuBzNvfiikY8SKx8SIAbi9ADlcWpbJW0gwbZpXJBDE45Pfb5ag7/zdOJlW6jw/eqtdlwyPiPpRbODYHlzWbleOhIFiQNUj+Nu6duYvyxosIaBBJGpVBiriYoB0COcb07LSJG66DU1tMijVfnMG33IB25AkDYb21G1VWuiYEqTcoHZZ3Wp0qYIZ19sd4mt/s/XgQqHpjp7QU1V+bVClje1o5AUb7Sv1YjzUPrILmjcn5aJ1cZruKqwZVqRW121Kx3U7afPw8/HYXxnIUjtsDtqlQTkdPTj4VWkfNbLi2mVBnv9eHyWVPF2FVF3r6rqTYi2olbW3+Wq/ZyxCxGXMOE+HWtq7sjx5HnZR5h3XQdulKHnmP3TDXydm0U3SOQav0H7jX8hqD/zMQujcyIU5sn84p6jxVRGbVq89JeQmsy+aNReVB2sPj2ibi3mRdf52PRCARQqKx7obg9poRcdy5FlvEiPSKjh3NiAt7AcgN+V17y2KnobggYp3nYBY7ML0OXgmZc2agkAOoTqa3qPHM1HI1KVsukMbNBew9dP0TzF/I4kumonVAt5FUTOjEg/E3iYBNtpoyaRXWmrcqVuL0V4DFe5xcalbaFBhwWCHDaGtGQAoE00tbSBCWEeq8Hd7I37qx9ob2tzDDTsDqJN9hh4Oh08P3VVEgTZeA0mnbvtby7ZtnqL6UAFLlLWYsrSuI9kLMRbaykm1vDbDVqk+CsW7ZY2Gc6Da8N+8n67l0T0WcSUtOjQysY3d7hj6h2AAuPV9+3nidKRmNGyTdZXpDhszEidextWgAUGYpw79NM0qZ1WdtUTS3uHkYj9G9l/2QMa+Wbswm+PivJpx+3HceNPCyoSc19v/CcOOzHP0KYbkeXqFnjtcJr45/F0P+rL/ZiFKZv5qzxD3YfL6KlwL/HY/Y//AMbY7nP5JTOHn/3De/5ILU+u/wCkfvw+z3Qo0Q9opkpP+6Jv9aX+quIz/wCqby+qnQ/6F3P6JdyyrMMkUq842Vvq5/WNvfh97A9myVEhxDDibQ0KI+kaj7KukZfVlCyKR9Ib/aDjDTTNiKfFe6YBHEeRaDpVp++VFvpWXMIRExC1UQ7jH8oPAnx/6+Iw60+0N2T7wy4qDFY7B4/WsBMB/vD4TvH3w3K5/C6NHAkikVlc6uVwbMCRuDqN9JNxsBvhOvANxf780v4PEiMrDeC0gUzvcGmopauRuUk1LhnYqCFLEgE3sCdhc8/biGTU1WlhtLWAHMALVDlrVU0VLHcPUOFuOiDd2PiAoOJsltF9jYLNdKGywlwXsBeSNk0FRS5Nc+HevoappaeihM+6R08RJAJtpSPSO7yvpAAsPDyxaLCIf6NKB46JZZRaaqd6iX9KQ3A9yaR7sCFjR16SzzvqFy+hAdiUj7u1+Y19objxGML0mMSLGGy0lrBQnibnwBH3RSoIoL6oNV1KPWEuR2aAJuCRcXJ2G/M6fdfBhcOHCawRaUPaNQTnlam7uvVXEvDeIDnMzOV932eK9mFMUaxAbT3ba+dhzuLFtQI6bNfpi0iexFh2c6Wz9da+RqnIftQeNoWrfL00p5imqx9EMGt6+q3tJMsSnxWFbbeWpj9WLqQh9XLtB5+Ko52Jtx3EcvBFOLz2uY5XT87SSVDeQiSy3/nMLezExRU54EJM42+IrMvreSrKaeU9NE4AUnwAdV3+lgQj/FGUCrpJ6dvysbKPJrd0+5rH3YELlHDWbyPTJqd1ZAY5FLEaWU6WBF9rkX9+MnN9bAimG1xppc5FamVLI0IPIFdbDREAsk3qB5DtZgLgW5d493Y72viK+LsODorqf5G/Lfr5rqLFgMaWE77BODRyyppcIgZbOAS5sRYgcgPbvjPbUvBdtMLnOFxYAWOuZPkqTminDVWWi7NyTLCezcnm1gNL/wA5bHba+odMemSM22bl2xhrnwOo8fJQXN2TRcV9IvD3wGuYqLU9WS8fgsnN08r+sPbbphudhVG2NM1qejOICG8yzzZ12893fpx5pUzGmLAMvrobr/aD5HEKDEDTR2RzWmxGUdGa2JC/mMNW+oPArbR1IkUMPYQeYPUHHMSGWOoVIk5tk1CERvIjUEZgra729p2A/wAfXjkCqee/ZHE2H35ngjPDuUJMAG1ljKqnSVFwyOSe9ytoG/h0JtdxjQ/75qvmph8sDSnulxJBzBaNOdhwArRbuJsjWnWPQZCZC476gXAYANYcufqnewvte2HmS4dFYwaml+agvxaIJWYiup2G1FL3INr53pcW0uiOQ5LHMikmT8oG0ldggQg2IufWIsLkkDluRsI0Z0M0FNPX6LxqXl2RW7Tq61pTSn1yVLO8uWGSEAkh1VmBIJU94EbbW2uD4Ec8KyKXiu4n5FcxILYZoNQN28fYRqPheIkXkdFM7x6nKAMqkjunlq9UbkXu1hZd2jNPAyrYHXz4fdU+JKGTQup2iL003cfnusrPFtOrLRBm0gUy7ixt3lB+wnHEB7m7RArf6p6ahtfsBxpb1C0cMUKx1kdixtcWNtrwubG3UW+3BGiufCNR9ghcQIDYcdtDr82koUmXI+pizAm52C89UnmNiVVR5uPe+Yrm2t57h9fJRxAY6rjXy3u+g7yjoowuXSx72NXGDfmLqt7HkfbbEfrHOjNdrQ+v3mpnVNbLuZem0PT7rRBBk0dh3z6rb3FthsbW5au6fPww77Q8GlBpvTHskMitTrupb97Irm8aVFLl08vqq3weU3tYX2JbpYC+/jihxSCGxqnKvzW96JTrzKxGQ/e2doakltsta2QSCihQo6TBHWMsD2guz6QQfBe8WBUn5Pniua2GKOrS1e//AH+S0kWYmnh0N8PaaXAHsmzakEcTShqN53BFZ6FczpTPCAKuH8bGv5RejAeP/Tww44CO3ab7wz4piBEfhMf2eKawXe6T+XgfvjvSJK4UEtsALnEJoLjQLSRIjYbC95oBcrqfoa4WZFavnUrJOumFWG6Q35+Rc7+y3ji8gwhDZsrzDE5507MGKcsgNw+7lF+NJPhtVDlaHunTPWEchCrd2MnxkYDbwF+uHVXpmz2sMUVk2kciOIfSPW3UKLufJTiNNzLZaA6M7Jo/28Sumt2jRDIqJBGsWkMiqFAbfYC29+vnjyt81FdGMfa7RNahTgABRDarhqJrlC0RNz3TcXNz6rXHM32tiZDxWIP5gDvI+I5agp+HMRIdmmyV+KqSekglm+LkRV7pBKtqJso0EEHcgbNfyxcSEWBORRDZUHcRW2tx6hSDiRaw7Tb8E/8AAWSmjoKeBvXCapOvxjnU/wDtE43AFLBUBNboXkB+EZvW1HyKZEpIz4t+Ml+olR7sKhOmBCEcW5MKyjnp72MiHQfmuN0b3MAfdgQq/AudGroopH2lUdnOvVZk7rgjpuL28CMCEn1eWR0mcMJI1MNeO0iLC4SoQDWoB2BcWa/iLDGf6Qwo3s/WwTQtzpY0510PepEB5uytk3TyhEZiDZQTZVLGwHRQLk+Qx56xjojw0ZmgufUqQhkHEkD8i/yecbC93VCBtvpZlDeF/I2snYPNNrUCgrW+5pdzuAaWv3hc9Y1XKmQwuKlQTpXTKoFy0V73A6shuwG9wXAF2GJ/R3E/Z4vURD2HHwP766DNcRWVFRmr3E+RQ5jSNC57rgNHIvNW5q6ny+0XHXHoJFVFa4tIIsQvnutopqWZqapGmZN79JEvs6+IP2G97csU8zLmGajJei4LizZyHsPP8QZ8eI9UKroWjYzR+HfTowHXyI/x5kJzXjq39x3JZ6BFlohnZf8A1t0cBrwI+9QQeYZszyBkJUL6o/tOJ0KWaxlHXqspiGNRpiYESES0N936nnu3WRGg4hB2lFj84cveP2YjxZI5sVzIdJ2kbM0KH4hl3j6eAR+jYOQVII8RviTg0AmaqR7oJ9FH6aT7BhezDcD1jgLXsO16BX7Y1y8gWqUd5LeJv9Rw2+u03v8AknGU2Hd3zW3DiaTXxz+Lof8AVh/ZiFKZv5qzxD3YfL6KjwL/AByL2P8A/G2O5v8AknuTMh/Ut7/kgs/rt+k33nD7PdCjRPfKZKT/ALnn/wBZX+quIz/6pvL6qdD/AKJ3P6JWGJYNVXkUTXkAE2XV0B5oBOv831vsA+s4pcZg7TK/dlreiM51E02poK0PJ1ly2uz9F2Qaz48gP24oIUm513WXoM90lgwatgDbO/T9+63FDKDiOqhlE0UzJIAQCvgRYi3L/oPDFiyG1go0LGzU7HmnbUZxPyHdknb0WU0OZVqpWyjuDWsR/wDyXBudROxA5lebewG3EOXYxxcFKncXjzUJsJ1gBempG/6ZendeL+J1o0VUQy1Mx008C+tI3/Cg5ljsBh9VS84NyA0sTvOweqnbtaiToXI9Vb8kQd0DwHTAhU1zATT9s1xHbTTk8mB9Z/IsQNN/kgEeswGK6Qzbpk9RAO0GXdTOv0HDI56KVBZsipS5V02ZGVzGZFTtG0hpIyLakIc730FRIujaxKbes2GoUfCmwmtiUcQADRrq8aWFw6h2ia0qBoEpa6tldycZh2kJlUCJVKSKzKWYm7CQ2LC4sqlQ3NntcAYiTcTDnw4jYdA6xaQ00tQbOVb3NTnatLhdAOBG5a8xi+HZlBSDeGkK1FT4F/yMZ8bnvkeGLnotJbMN0y7N1hy18SPJMx3VOynPinO0oqSapflEhIHzm5KvvYge/GsTCpcA5M9LRRJKbzPqlmbqZZGLtf2E6fdgQmLAhTAhI5P4OzS/KlzI8+QSrA/+1frZcCRGuNeHhXUrRBtEqkSQyfMlXdT7L7HyJwhAIoUqAcM5t8NpmWZSkyaoamMEqyOBZrWNwDzBB689seZ4jJvw6bq0dmtW1vYb+Xmp0N200FXKPh6CM3VW3SNN3cjTGboLE7WP9vjhk4rMEUNPzaD84Id4g+QXTgHKw8jSECM2T5Tjr9FP7W6chvurQhiXG1E9/Rp01q70adc8qErVShqPgZ0n+Ksdv/1yfH/yid7/ACCfmnua7AscEakvHNHaHfwPHdv55xo0OlwrPGPCUGYwhJbq67xSr60bW5jxHip2PtsRqSARQpuHEdDcHsNCNQvnnj/hyuoR2c8eqK+1QgOlx0v8xj1B918RmSrGP2grmax6YmZYQHCm8jX7137gkTElUimBC2QzMhurFT4g2x01xaagrh7GvFHCqP5TXV0obsY5JwvraYi+n2lR9+JLZyMNaqG/DpdxypyWX4YrL/iTsF/Jtyf1P6XTx6YX22LnZcjDYFKX8VnWZrWxKGlgaNWNlZ4nUE+AJ2Jwvt0Xgk/C4HHxTBxFxHX1JpoFoZo5YYNJUxuzOAbawukFVuLdfbhuHMvZWmqeiycOIAHVtZUch4mraSdZnpWcIshKlHTYAo5JsbBSbE22OxwsSaiRG7JyXMKQhQnh7a1Cq/DMxlIkSllKyamQiF2DC+5Bt3gLjfzHjjoTsUCllwcNgE1v4q5Q8V1zUjUiUpcyyl1ZY3JLIFDKFGxt16jVjgzTy8P1CdEnCEMwtDdCK7NK6JQZYWiD3Cs8TLe3OxbY2x2Z6KmhhkDj4rRlfGFZTyNJFLZmRozdQRpa1+6RpvsOmGHxnv8AeNVKhS8OF7gogOGk+pgQmDg3hWrrpgtKjDSQTLuqxkbglxyPUAb+AwqRfTnCvCCUrGaWRqmsdQslRJzsPkoOSJ5Dn1JwIXmZVYqy0SfxcEiVv5U9UU9U+cw5+r87Gex3GPZYfVQT/EP/AGjfz3eO5PQ4dTU5Kw6AgggEHYgjYjHnrXlrg5puLqWqvZvH6l3T5hPeH6JPP2MfYemJe3Cj+/2Xbxkf8hpxcP06rnJDuIuJo6amaYXdyQkcQHfeVtlTT61+pFr2vth+RwuJMzIgkUGZIypvByNdEPdsiqKcA8OtR057Y66mdjLUP4yN0H0VGw6cz1x6exjWNDWigCgk1QvOD+EMyipVN6eiKzVBHJpvyUd/L1yPZjpcp5wJVMCFMCEL4myRKymkgkuAw7rDmjjdXXzBscCEK4Fz55kkpqqy1tKQk6j5VxdJF8VdbH/AwIQzjfJpaeb8J0aFnVQtVCPy0I31AfyqDl1I28jBxCQhzsHqn21B3FdMeWmqsZZmCVsYkiN6duR5GTxBHNVB2IO5seQ9bzuNB9hcWPFYnk3ceJ13C2ZrSaDW4WqbiJY5DF2EvdeNLqEsA+yt697XHq21W3C23x2zCY0WGIu001Bdma2z08TkDYkGyNoLOm4lgeWKA3WWVZCEa35NirA2JFzZiLXuEY45j4VGgwTGqC0bOVfzAHdpUVrqUgeCaK1S1b0r9nGrSwgXZBu0IJ20fOXnaPmAO70XGlwnHT1bWzWp2Q7UniOFRf8AejMSFq1MME8NTGSpSWNrqw2I22KsDyI5FSLjrjVggioUdcx4x9CNPPeSif4PJzMZBMZ9nVPdceWFQuO8Q8AZhRk9tTOUH5SMa0t43XkP0rYEVSzhEqYcmzaAU4gnM6aJ+2V4NNySoXSdRGkjSCri9tTbYVIjdLxZSgqzfCLmOlD91DZqYoRYmQag+lrsQpXY2blgSUWji7jCKrpEiWN1k1q7XVQAVEgI1AlnvrFtQFtJ8cCVXuIuNaSqEkRWdI5CWLoiBge1aQL2YfSw751NqBZgrHlbAiiq5nxnDLTzQBZx2oHfLAsGjSNEB33VxHqkPVitr6BcSUVjK+NKVKZYZElZ+x7NnaKNwoBSy6daiVe5sXsyDYE4EUWml42gVaeLsWCU0sEqMuzM6uWmuurQFbU1tO/dS5PQRRB+IM9inpaeJRIZYgAzuFFgEVQoKnvgEbMwDAWXfngShLmESoxkXC1ZWG1NTySA/KAsv9NrKPrwqRdc4Q9BQBEmYS6v/JiO385+fuUD24ELr8ENPSQhVWOCFByACqP+ZPvJwhIAqUILXVElUCo1w05BB+TJID9sa+R7x66eRy2K9I2Qv4ct2jqdBfIb+Yy0ro/Dgk3cvKCUr8U4Cso7ukWDoLAFR0tyK9D5EE4+OwxKx21IJvU1IJ37+B151Ck5JVk4OmYWLoty99DSDSpBACdRqFgx57at72F8Mcl2gUYTTeG+dM6Zi2lLZpsMNUyQyClpQ1RIoWGPvvawso6ADfw2G/hvbFLGHtk2eob7xsPuwvfcF22wuhnB2VNW1AzOpTSii1FERuEP5Z/FmHqjoPcceiYVh4kpcQ61OZ58OH+6hxH7ZqmHjXiE0kIES66mduypo+eqQ8ifoL6zHbYcxfFkuFt4P4fFFTiMnXK5Mk8nWSVt3Y+/l5AYEI5gQpgQpgQpgQlXjHIZGdK2jsKynBsDsJ4+bRP5HmD0OBCJcLcRRV0Pax3VlJWWNtnikHrIw6EH68CEp8QcPzZfM9bQIZIZDqqqRflf+ZEOjjmVHrfdV4phcOeh0NnDI+h4Ltjywq1kooatRUQJG931ltNmWW1iWHMPbY9beWMHOOnpN3s8V5ApTM0I4cP9lLbsuuFdqKOJLMsKGQtdNrEv3jztcc2JPQFjhqDFmIx2XPIaBQ3sBlvA4Aa2CWgCs00QQWJux7zMdtR6n7h5AAYYjxDGdVoo0WA3Ddz1KUWWuSjUv2iMY5bAF0O5HQMDdXHhqBtc2tibJ4rOSVmns7nZft3LhzGuVSq44FLKIapdVwD2kIuACbd5CdQ/mlseg4bO+2wBG2dnMZ1y+9yrJiZhQInVvN80eyviOlqPxM8bH5uqzD2obMPeMTk417XCrTVbK/Iqae/bU8Ml+ZeNTf3kYF0hh4Cy38xpv1a/swIUHAOW/mNN+rX9mBCD1/DNFHK4GW0zIBsRS3+STuQNyWsNgRz5EYELUvC9L2qhstpQjOBf4NyF5OtiPkr0+V5jAkWf8GaQuVXLaa47bnTWBKOQgvpt3lsb+fuwIUhyGl1DVltOqEIwHwbcK7sLGynvAabjoScCEwrwbl4NxRU1/wDRL+zAlW3+ClF+aU/6pf2YELbBw7SJulNAvsjX9mBC9zDPaWnsJZ4oz0UsLn2KNz7hgXLnNaKuNEnZx6T0FxSxM5+fJ3V/o+ufYdPtwuyoEbE4LPd7R4fVXchkWpjjqZGMkn0rWjbkQijura5F/WIIuTjz7Hp2cMw6XedltbUsCDkTv+QNVcSzmRIYiNvVUhxpECdcboFJDMSpAaz6VFmOskoy929mGnnezLsAiADZeCXXGdwKVJqLUBrxGSeESuhW/LOIoKtxElw4iSYbi66gDYWJ7yhkv0PaAb74jxZCYkofXO90ksOYqL7xkaGm6lc11UE0Vusz2KnR2qXWLsxck8mHQp1a/wA0XIO3gSwyQfHiBst2g7LhwdoCPA5hBdQVKEZRk0uayJU1iNFRRtqgpW9aVhyllHzfBPr29bf4RhbJGFvecz6Dh81DiP2jwTtn+dQ0cDTTNpReQHNj0VR1Y9Bi2XCAcI5NNJM2Y1wtUSLphhvcU0PPT/pG5sfdtuMCE44EKYEKYEKYEKYEKYEJP4k4alSf4flxCVVrSxHaOqUfJfwcfJf3HbAhFOF+J4a1W03jmjNpoH2kibwYeHg3I4EIPxFwU3amry6QU9UfXQj4mf8A0ij5X0xv9+Is3JwZqH1cUVHmOI4rpri01CE5RxODUGKuQ0lUO6kch7rLtcxyeq9z7DsB0JOLxPBY0rBpB7TM3HU7qjcNOZPKSyIHFXOIuHGqZQ4aEWiKDXDrOok2JOsakFz8WRpJNzewtAw/E2SsIscHGpr2X7I04G5pcg1pYEXr05pJsVs4dyL4KZWJisyoO4hUgID6zMzFzudzyG3IDCT8+J0NY0O2qnN21XapkKCmQy+d0NGxcmyS6yjkrJGnVowJH0qGaxHMICPE2sBz6+ePSpOWEtAZBb+Uf7+ax0Zj5uIYoIoTTPw8VSk4blPRH+LMmzA2CmxH6QO1h1xIKabKRmnsnStju5aofSVUwmjSOadAzKtopmS9yBt3goNuV9t8QJyIWua1pzW66HSrZmWjx5gbWzZu1WlgScr7q8E5vlkuoD4bX2Mmkn4UbW0kkj6Km2/yhqIAAvjjrXi1eGis/ZZZwLurFaVzfvy97UaflsKnJKeRZhVzVKwtWVZBNu5UMOh+UzWA899uhw0yZiuIFfkrWZwWRhQnvDMqUqX68Aa/eYTI+Xy3X/tGsUFZD8ZUFden1dPf2vvcG5sL2FwMOmLE+Lfu0VYJOVof4NbtFnPNK51vem8WqaAlA+GqqpqJSj1lbbSWutQwItbfc7+wC5Nhtzw1CmYrzQnyCs8QwWRl4W21l60u5/ofM2Hkr+dCWKB5EzCsLiNGW9S1muwBIAN9Jvt+ieeOzHiD827Qb1Bg4bLPfQwqCrhm+ooCaXNKil+ei94eWeaDtHrK++ogBag9+yFtIBJIJsBc7XYAA9BkeI4Vr5BdzeGSkGLsNYKUBu59qkCpvlrQaC9FV4ulqKUR9nXVh1sRc1DEFQ6gEaTYXBJtc7WPWwHx4jTnv0GiWTwuUjtcXQ6ULNX/AJjcGp03767qonk1LLLDHI9dXqXvsKg2I1hSR3jYKCWsdyFbYc8KyNEc0EnPgE1NSErBjuayGCBTV+4mhvetKWsCRWqA8T9tGYgaiocOiuVlmZ7HUbi1yLG23keuGjGex7SSSNVPGGS85KxmQ4Ya/tNa4V3VBFb1rnr8lTpYFLACy6iBe3K552Aufdi4FF4q4Pc/ZeTWtDWqZ14LkZgqSKxLAHukaVJI1HzBBBXmDgqp/wCGOJo11fp96LLgbM+wqGgc2WQ232tINh9fq+5cZnpNh3XwOvYO0zPi39vqp2DTOw8y7t9uevininyOmQgpTwqVBC6Y1Fg25AsNgeoGMTFxGbiij4jqc7W3gfM3WjDGjRBMyz+ngkFPSQLUVYvoggVRouACXYDTGvIEnflti2kMJnZ4ViOIYc9omppuBz4VtZcRIoB3lXck4JeWVavNGWaZTeKBfxMHsB9d9h3j1A52Bxt5OSgycPq4QoNd55qK5xcalMfE3EcFDF2kxN2OmONRd5XPJUXmWJt9e+Ja5QPI8hmqZlrsxADrvT0t7rTg/Kbo0xHX5PTyEJzwIUwIUwIUwIUwIUwIUwIUwIS3xNwilS4nidqesQWjqI+YHzXXlInk3utgQh1JxlJTOIM1jEDXslStzBLt878m3Put4c8CEy5rlVPWRdnPGk0TC4vuPapG4PmDgQk+Xg+tpN8uqQ8I5UtVdgB4JKO+u2wBuPPwqZ3BZSaBq2jjqM/3704yK5ud0D4l4rqI6d46mhnppG7utfjYrX3s6DqNrEfK8sV8h0cErNiMX7TRWgpet/lv36JmdiRIkBzIYuUqZdxQwRUinTSNVhZCe8LNzF9xtjVLM7U1Abs0IA4DXuVxeIKgEFZSCAouoUbJ6oNhuBfkdsFE37ZGGtMtBpkgyoCWuBzA+wftxw6Ex5q4VT0HEJqWYGwIjmg3sSL/AGFl2K/NH1Y56iH8ITv45iX/AMh/6isViW7bDp92DqIXwhKcaxAAER3/AKis+yXwH1YPZ4XwhJ+OYl/z3/qK1wwrblfdue/yjg6iF8IXT8bxEG0d+Q/Md3NZSRLY7DkemDqIXwhI3GsRJAMd/wCoqJEthsOXhg6iF8ISHG8RFuvf+o/VYzwLb1RzX+sML1EMflCUY1iDjR0d+v5joK7962dkvzR9WE9nhfCEn45iX/Pf+oqCMeAwezwvhCT8cxH/AJ7/ANRUpWKcrgoe6RtbqLezl7sOiygxHOc4RK3N+Nde/XvW6q4gZd5Klgb33kN9Xjz54Wqdb7TEy2j4rTl6VFUf80pp5j88KUUH/SNYA9ccEgihUuBhsfaDnHZ8z9966fTcJ5hVBfh9WIY7DVDS7M/6cp336hQBv5YqZbBZKXftsZfeSTTxtytXitGYjiKEpvyPIaaij7OmiSJOZtzPmzHdj5k4tFwgOY8a9o7U+WR/C5xs0gNoIj9OTkT9Fbk2wIVjhzhARS/CqqQ1VYRbtWFljHzYk5IvnzO/jbAhNOBCmBCmBCmBCmBCmBCmBCmBCmBCmBC01dKkqMkiK6MLMrAEEeBB2OBCT34KmpSXyqpMF9/g015KcnyHrR3PMqfdgQvRxrNTbZjRSxeM8A7aHbmSV76DyZcCRHso4mo6ofEVEUl+gYX96nvD3jAlWnNODqCoJM1JA7Hm2gBv6Qs324EIBUeiPLWvoSWK/wDJzOLewEkfZgXBhtdmAqP+Rik3tVV6gm9hMth/7eCq4MvCObR4BT/IzS/nmYfrk/dYKpPZYHwDwCHZt6LaOAx6qvMLO1ie3QWFwL/iul+ttr+wrVHs0H4B4BVKb0e0UiBlqswBNgFeoRbEsQNV4rgbA8j6w8cF0ns0D4B4BeTejmlQG0+YNvpCpUxli+kNsOyA0m+zEi5I2AN8CUy8E/kHgFlT+jmkkEhWozFgkbuD26AMAzKBdogASUfY8rC/PBdHs0H4B4BaJeAKMBdNTXsWD7CpQBdEeux+JuLi4FwOXLAkMvB+AeAVmk9GdJI6IamvGtnAPwhTuhO1jAN+6T4bbE72Eol4INmDwCM/5GaX88zD9cn7rCVR7LA+AeAXo9DNJ1q68jwMy7/+3gqj2aD8A8ArcPohy4ess8n6cz/8JAwVTghsGQHgj+WcE5fTkGKjgVhyYoGYexmuR9eBdq3muf0tKt554ogOQZwD7AOZPkBgQgB45afu5dRz1N+UrjsYd+ut7Fh17qnbAhazwhVVlmzOqJTrS0t44j5Ox78g8iQP7RCbsvoIoIxHDGkca8lRQoHuGBCs4EKYEKYEKYEKYEKYEKYEKYEKYEKYEKYEKYEKYEKYEIHm/B9DU3M9LEzH5WnS39NbMD53wIQSq4GjgF6eqrYAOSpUMygeSyaxgQk3iHOa6lNo6+oPTvrC33w4EIJ/DvM/z1/1UH7rAhT+HeZ/nr/qoP3WBC8bjjMjzrXP/pQfucCF43G+YnnWMb+MMH7nCoUHG+Y8/hjeH4mDl+pwIXv8Ocy/PX/VQfucCF4ONsxHKsb9TB+5wIUHG+ZXv8Me/j2UH7nAhZfw7zP89f8AVQfusIhT+HeZ/nr/AKqD91gQjGQ59X1JtJXzjn6iwLyA8IcCROdHwUk4JqKuum8VaoKqR4FYwowJUZyngmgpjqipYg3z2Gtv6T3b7cCEwYEKYEKYEKYEKYEKYEKYEKYEKYEL/9k=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12962965" y="9269506"/>
          <a:ext cx="304800" cy="293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69850</xdr:colOff>
      <xdr:row>23</xdr:row>
      <xdr:rowOff>123825</xdr:rowOff>
    </xdr:from>
    <xdr:to>
      <xdr:col>15</xdr:col>
      <xdr:colOff>3401117</xdr:colOff>
      <xdr:row>42</xdr:row>
      <xdr:rowOff>70655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2772838" y="4265519"/>
          <a:ext cx="5240750" cy="3353418"/>
          <a:chOff x="10877550" y="3714750"/>
          <a:chExt cx="5274367" cy="337583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630025" y="3981450"/>
            <a:ext cx="3648075" cy="2782190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3382625" y="4791075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E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13315950" y="5724525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E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2677775" y="4838700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12649200" y="5676900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14049375" y="5715000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3973175" y="4810125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14144625" y="5248275"/>
            <a:ext cx="282706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G</a:t>
            </a: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5106650" y="3914775"/>
            <a:ext cx="281744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H</a:t>
            </a:r>
          </a:p>
        </xdr:txBody>
      </xdr: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flipH="1">
            <a:off x="13601700" y="4086225"/>
            <a:ext cx="1457325" cy="219075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5382875" y="6810375"/>
            <a:ext cx="281744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H</a:t>
            </a:r>
          </a:p>
        </xdr:txBody>
      </xdr: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H="1" flipV="1">
            <a:off x="13716000" y="6429375"/>
            <a:ext cx="1619251" cy="55245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11715750" y="371475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I</a:t>
            </a:r>
          </a:p>
        </xdr:txBody>
      </xdr: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23" idx="3"/>
          </xdr:cNvCxnSpPr>
        </xdr:nvCxnSpPr>
        <xdr:spPr>
          <a:xfrm>
            <a:off x="11941453" y="3854853"/>
            <a:ext cx="1374497" cy="33614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11753850" y="674370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I</a:t>
            </a:r>
          </a:p>
        </xdr:txBody>
      </xdr: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27" idx="3"/>
          </xdr:cNvCxnSpPr>
        </xdr:nvCxnSpPr>
        <xdr:spPr>
          <a:xfrm flipV="1">
            <a:off x="11979553" y="6562725"/>
            <a:ext cx="1412597" cy="32107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5916275" y="5419725"/>
            <a:ext cx="235642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J</a:t>
            </a:r>
          </a:p>
        </xdr:txBody>
      </xdr: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>
            <a:stCxn id="30" idx="1"/>
          </xdr:cNvCxnSpPr>
        </xdr:nvCxnSpPr>
        <xdr:spPr>
          <a:xfrm flipH="1" flipV="1">
            <a:off x="14658975" y="4610100"/>
            <a:ext cx="1257300" cy="94972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5" name="Straight Arrow Connector 34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>
            <a:stCxn id="30" idx="1"/>
          </xdr:cNvCxnSpPr>
        </xdr:nvCxnSpPr>
        <xdr:spPr>
          <a:xfrm flipH="1">
            <a:off x="14678025" y="5559828"/>
            <a:ext cx="1238250" cy="58379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10877550" y="449580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K</a:t>
            </a:r>
          </a:p>
        </xdr:txBody>
      </xdr: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>
            <a:stCxn id="38" idx="3"/>
          </xdr:cNvCxnSpPr>
        </xdr:nvCxnSpPr>
        <xdr:spPr>
          <a:xfrm>
            <a:off x="11103253" y="4635903"/>
            <a:ext cx="974447" cy="56474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10877550" y="552450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L</a:t>
            </a:r>
          </a:p>
        </xdr:txBody>
      </xdr: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stCxn id="41" idx="3"/>
          </xdr:cNvCxnSpPr>
        </xdr:nvCxnSpPr>
        <xdr:spPr>
          <a:xfrm flipV="1">
            <a:off x="11103253" y="5381625"/>
            <a:ext cx="822047" cy="28297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1676400</xdr:colOff>
      <xdr:row>32</xdr:row>
      <xdr:rowOff>28575</xdr:rowOff>
    </xdr:from>
    <xdr:to>
      <xdr:col>15</xdr:col>
      <xdr:colOff>16006</xdr:colOff>
      <xdr:row>33</xdr:row>
      <xdr:rowOff>118280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3773150" y="5927725"/>
          <a:ext cx="377956" cy="273855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1200" b="1">
              <a:solidFill>
                <a:schemeClr val="bg1"/>
              </a:solidFill>
            </a:rPr>
            <a:t>G</a:t>
          </a:r>
        </a:p>
      </xdr:txBody>
    </xdr:sp>
    <xdr:clientData/>
  </xdr:twoCellAnchor>
  <xdr:twoCellAnchor>
    <xdr:from>
      <xdr:col>14</xdr:col>
      <xdr:colOff>0</xdr:colOff>
      <xdr:row>94</xdr:row>
      <xdr:rowOff>0</xdr:rowOff>
    </xdr:from>
    <xdr:to>
      <xdr:col>15</xdr:col>
      <xdr:colOff>3331267</xdr:colOff>
      <xdr:row>112</xdr:row>
      <xdr:rowOff>117159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2702988" y="16952259"/>
          <a:ext cx="5240750" cy="3353418"/>
          <a:chOff x="10877550" y="3714750"/>
          <a:chExt cx="5274367" cy="3375830"/>
        </a:xfrm>
      </xdr:grpSpPr>
      <xdr:pic>
        <xdr:nvPicPr>
          <xdr:cNvPr id="65" name="Picture 6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1630025" y="3981450"/>
            <a:ext cx="3648075" cy="2782190"/>
          </a:xfrm>
          <a:prstGeom prst="rect">
            <a:avLst/>
          </a:prstGeom>
        </xdr:spPr>
      </xdr:pic>
      <xdr:sp macro="" textlink="">
        <xdr:nvSpPr>
          <xdr:cNvPr id="66" name="TextBox 6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13382625" y="4791075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E</a:t>
            </a:r>
          </a:p>
        </xdr:txBody>
      </xdr: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13315950" y="5724525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E</a:t>
            </a:r>
          </a:p>
        </xdr:txBody>
      </xdr:sp>
      <xdr:sp macro="" textlink="">
        <xdr:nvSpPr>
          <xdr:cNvPr id="68" name="TextBox 67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2677775" y="4838700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12649200" y="5676900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14049375" y="5715000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71" name="TextBox 7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13973175" y="4810125"/>
            <a:ext cx="259751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F</a:t>
            </a:r>
          </a:p>
        </xdr:txBody>
      </xdr:sp>
      <xdr:sp macro="" textlink="">
        <xdr:nvSpPr>
          <xdr:cNvPr id="72" name="TextBox 71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/>
        </xdr:nvSpPr>
        <xdr:spPr>
          <a:xfrm>
            <a:off x="14144625" y="5248275"/>
            <a:ext cx="282706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G</a:t>
            </a:r>
          </a:p>
        </xdr:txBody>
      </xdr:sp>
      <xdr:sp macro="" textlink="">
        <xdr:nvSpPr>
          <xdr:cNvPr id="73" name="TextBox 72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/>
        </xdr:nvSpPr>
        <xdr:spPr>
          <a:xfrm>
            <a:off x="15106650" y="3914775"/>
            <a:ext cx="281744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H</a:t>
            </a:r>
          </a:p>
        </xdr:txBody>
      </xdr:sp>
      <xdr:cxnSp macro="">
        <xdr:nvCxnSpPr>
          <xdr:cNvPr id="74" name="Straight Arrow Connector 73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 flipH="1">
            <a:off x="13601700" y="4086225"/>
            <a:ext cx="1457325" cy="219075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 txBox="1"/>
        </xdr:nvSpPr>
        <xdr:spPr>
          <a:xfrm>
            <a:off x="15382875" y="6810375"/>
            <a:ext cx="281744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H</a:t>
            </a:r>
          </a:p>
        </xdr:txBody>
      </xdr:sp>
      <xdr:cxnSp macro="">
        <xdr:nvCxnSpPr>
          <xdr:cNvPr id="76" name="Straight Arrow Connector 75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/>
        </xdr:nvCxnSpPr>
        <xdr:spPr>
          <a:xfrm flipH="1" flipV="1">
            <a:off x="13716000" y="6429375"/>
            <a:ext cx="1619251" cy="552450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SpPr txBox="1"/>
        </xdr:nvSpPr>
        <xdr:spPr>
          <a:xfrm>
            <a:off x="11715750" y="371475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I</a:t>
            </a:r>
          </a:p>
        </xdr:txBody>
      </xdr:sp>
      <xdr:cxnSp macro="">
        <xdr:nvCxnSpPr>
          <xdr:cNvPr id="78" name="Straight Arrow Connector 77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CxnSpPr>
            <a:stCxn id="77" idx="3"/>
          </xdr:cNvCxnSpPr>
        </xdr:nvCxnSpPr>
        <xdr:spPr>
          <a:xfrm>
            <a:off x="11941453" y="3854853"/>
            <a:ext cx="1374497" cy="33614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SpPr txBox="1"/>
        </xdr:nvSpPr>
        <xdr:spPr>
          <a:xfrm>
            <a:off x="11753850" y="674370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I</a:t>
            </a:r>
          </a:p>
        </xdr:txBody>
      </xdr:sp>
      <xdr:cxnSp macro="">
        <xdr:nvCxnSpPr>
          <xdr:cNvPr id="80" name="Straight Arrow Connector 7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>
            <a:stCxn id="79" idx="3"/>
          </xdr:cNvCxnSpPr>
        </xdr:nvCxnSpPr>
        <xdr:spPr>
          <a:xfrm flipV="1">
            <a:off x="11979553" y="6562725"/>
            <a:ext cx="1412597" cy="32107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1" name="TextBox 80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 txBox="1"/>
        </xdr:nvSpPr>
        <xdr:spPr>
          <a:xfrm>
            <a:off x="15916275" y="5419725"/>
            <a:ext cx="235642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J</a:t>
            </a:r>
          </a:p>
        </xdr:txBody>
      </xdr:sp>
      <xdr:cxnSp macro="">
        <xdr:nvCxnSpPr>
          <xdr:cNvPr id="82" name="Straight Arrow Connector 81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>
            <a:stCxn id="81" idx="1"/>
          </xdr:cNvCxnSpPr>
        </xdr:nvCxnSpPr>
        <xdr:spPr>
          <a:xfrm flipH="1" flipV="1">
            <a:off x="14658975" y="4610100"/>
            <a:ext cx="1257300" cy="94972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Straight Arrow Connector 82">
            <a:extLst>
              <a:ext uri="{FF2B5EF4-FFF2-40B4-BE49-F238E27FC236}">
                <a16:creationId xmlns:a16="http://schemas.microsoft.com/office/drawing/2014/main" id="{00000000-0008-0000-0000-000023000000}"/>
              </a:ext>
            </a:extLst>
          </xdr:cNvPr>
          <xdr:cNvCxnSpPr>
            <a:stCxn id="81" idx="1"/>
          </xdr:cNvCxnSpPr>
        </xdr:nvCxnSpPr>
        <xdr:spPr>
          <a:xfrm flipH="1">
            <a:off x="14678025" y="5559828"/>
            <a:ext cx="1238250" cy="58379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4" name="TextBox 83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10877550" y="449580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K</a:t>
            </a:r>
          </a:p>
        </xdr:txBody>
      </xdr:sp>
      <xdr:cxnSp macro="">
        <xdr:nvCxnSpPr>
          <xdr:cNvPr id="85" name="Straight Arrow Connector 84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>
            <a:stCxn id="84" idx="3"/>
          </xdr:cNvCxnSpPr>
        </xdr:nvCxnSpPr>
        <xdr:spPr>
          <a:xfrm>
            <a:off x="11103253" y="4635903"/>
            <a:ext cx="974447" cy="564747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00000000-0008-0000-0000-000029000000}"/>
              </a:ext>
            </a:extLst>
          </xdr:cNvPr>
          <xdr:cNvSpPr txBox="1"/>
        </xdr:nvSpPr>
        <xdr:spPr>
          <a:xfrm>
            <a:off x="10877550" y="5524500"/>
            <a:ext cx="225703" cy="280205"/>
          </a:xfrm>
          <a:prstGeom prst="rect">
            <a:avLst/>
          </a:prstGeom>
          <a:solidFill>
            <a:srgbClr val="7030A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 b="1">
                <a:solidFill>
                  <a:schemeClr val="bg1"/>
                </a:solidFill>
              </a:rPr>
              <a:t>L</a:t>
            </a:r>
          </a:p>
        </xdr:txBody>
      </xdr:sp>
      <xdr:cxnSp macro="">
        <xdr:nvCxnSpPr>
          <xdr:cNvPr id="87" name="Straight Arrow Connector 86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stCxn id="86" idx="3"/>
          </xdr:cNvCxnSpPr>
        </xdr:nvCxnSpPr>
        <xdr:spPr>
          <a:xfrm flipV="1">
            <a:off x="11103253" y="5381625"/>
            <a:ext cx="822047" cy="282978"/>
          </a:xfrm>
          <a:prstGeom prst="straightConnector1">
            <a:avLst/>
          </a:prstGeom>
          <a:ln w="28575">
            <a:solidFill>
              <a:sysClr val="windowText" lastClr="00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6"/>
  <sheetViews>
    <sheetView tabSelected="1" topLeftCell="A103" zoomScale="85" zoomScaleNormal="85" workbookViewId="0">
      <selection activeCell="I22" sqref="I2:I22"/>
    </sheetView>
  </sheetViews>
  <sheetFormatPr defaultRowHeight="14.4" x14ac:dyDescent="0.3"/>
  <cols>
    <col min="1" max="1" width="35" customWidth="1"/>
    <col min="2" max="2" width="39" customWidth="1"/>
    <col min="3" max="3" width="10.21875" bestFit="1" customWidth="1"/>
    <col min="4" max="4" width="8" bestFit="1" customWidth="1"/>
    <col min="5" max="5" width="10.77734375" bestFit="1" customWidth="1"/>
    <col min="6" max="6" width="10.77734375" customWidth="1"/>
    <col min="7" max="7" width="10.77734375" bestFit="1" customWidth="1"/>
    <col min="8" max="8" width="9.77734375" bestFit="1" customWidth="1"/>
    <col min="9" max="9" width="10.5546875" customWidth="1"/>
    <col min="10" max="12" width="9.77734375" bestFit="1" customWidth="1"/>
    <col min="13" max="13" width="8.5546875" bestFit="1" customWidth="1"/>
    <col min="14" max="14" width="2.6640625" customWidth="1"/>
    <col min="15" max="15" width="27.77734375" customWidth="1"/>
    <col min="16" max="16" width="95" bestFit="1" customWidth="1"/>
  </cols>
  <sheetData>
    <row r="1" spans="1:16" x14ac:dyDescent="0.3">
      <c r="A1" s="42" t="s">
        <v>67</v>
      </c>
      <c r="B1" s="42"/>
    </row>
    <row r="2" spans="1:16" ht="15" customHeight="1" x14ac:dyDescent="0.3">
      <c r="A2" s="48" t="s">
        <v>68</v>
      </c>
      <c r="B2" s="44" t="s">
        <v>36</v>
      </c>
      <c r="C2" s="45" t="s">
        <v>1</v>
      </c>
      <c r="D2" s="45" t="s">
        <v>2</v>
      </c>
      <c r="E2" s="45" t="s">
        <v>3</v>
      </c>
      <c r="F2" s="45" t="s">
        <v>4</v>
      </c>
      <c r="G2" s="45" t="s">
        <v>5</v>
      </c>
      <c r="H2" s="45" t="s">
        <v>6</v>
      </c>
      <c r="I2" s="45" t="s">
        <v>7</v>
      </c>
      <c r="J2" s="45" t="s">
        <v>8</v>
      </c>
      <c r="K2" s="45" t="s">
        <v>9</v>
      </c>
      <c r="L2" s="45" t="s">
        <v>10</v>
      </c>
      <c r="O2" s="4" t="s">
        <v>0</v>
      </c>
      <c r="P2" s="4" t="s">
        <v>28</v>
      </c>
    </row>
    <row r="3" spans="1:16" ht="15" customHeight="1" x14ac:dyDescent="0.3">
      <c r="A3" s="48"/>
      <c r="B3" s="56" t="s">
        <v>18</v>
      </c>
      <c r="C3" s="47">
        <v>125</v>
      </c>
      <c r="D3" s="47">
        <v>90</v>
      </c>
      <c r="E3" s="47">
        <v>60</v>
      </c>
      <c r="F3" s="47">
        <v>50</v>
      </c>
      <c r="G3" s="47">
        <v>45</v>
      </c>
      <c r="H3" s="47">
        <v>35</v>
      </c>
      <c r="I3" s="47">
        <v>32.5</v>
      </c>
      <c r="J3" s="47">
        <v>25</v>
      </c>
      <c r="K3" s="47">
        <v>20</v>
      </c>
      <c r="L3" s="47">
        <v>18</v>
      </c>
      <c r="O3" s="1" t="s">
        <v>18</v>
      </c>
      <c r="P3" t="s">
        <v>30</v>
      </c>
    </row>
    <row r="4" spans="1:16" x14ac:dyDescent="0.3">
      <c r="A4" s="48"/>
      <c r="B4" s="56" t="s">
        <v>14</v>
      </c>
      <c r="C4" s="47">
        <v>100</v>
      </c>
      <c r="D4" s="47">
        <v>80</v>
      </c>
      <c r="E4" s="47">
        <v>55</v>
      </c>
      <c r="F4" s="47">
        <v>47.5</v>
      </c>
      <c r="G4" s="47">
        <v>40</v>
      </c>
      <c r="H4" s="47">
        <v>35</v>
      </c>
      <c r="I4" s="47">
        <v>30</v>
      </c>
      <c r="J4" s="47">
        <v>20</v>
      </c>
      <c r="K4" s="47">
        <v>18</v>
      </c>
      <c r="L4" s="47">
        <v>15</v>
      </c>
      <c r="O4" s="1" t="s">
        <v>14</v>
      </c>
      <c r="P4" t="s">
        <v>31</v>
      </c>
    </row>
    <row r="5" spans="1:16" x14ac:dyDescent="0.3">
      <c r="A5" s="48"/>
      <c r="B5" s="56" t="s">
        <v>11</v>
      </c>
      <c r="C5" s="47">
        <v>125</v>
      </c>
      <c r="D5" s="47">
        <v>90</v>
      </c>
      <c r="E5" s="47">
        <v>60</v>
      </c>
      <c r="F5" s="47">
        <v>50</v>
      </c>
      <c r="G5" s="47">
        <v>45</v>
      </c>
      <c r="H5" s="47">
        <v>35</v>
      </c>
      <c r="I5" s="47">
        <v>32.5</v>
      </c>
      <c r="J5" s="47">
        <v>25</v>
      </c>
      <c r="K5" s="47">
        <v>20</v>
      </c>
      <c r="L5" s="47">
        <v>18</v>
      </c>
      <c r="O5" s="1" t="s">
        <v>11</v>
      </c>
      <c r="P5" t="s">
        <v>29</v>
      </c>
    </row>
    <row r="6" spans="1:16" x14ac:dyDescent="0.3">
      <c r="A6" s="48"/>
      <c r="B6" s="54" t="s">
        <v>12</v>
      </c>
      <c r="C6" s="52">
        <f t="shared" ref="C6:L6" si="0">C5-C3</f>
        <v>0</v>
      </c>
      <c r="D6" s="52">
        <f t="shared" si="0"/>
        <v>0</v>
      </c>
      <c r="E6" s="52">
        <f t="shared" si="0"/>
        <v>0</v>
      </c>
      <c r="F6" s="52">
        <f t="shared" si="0"/>
        <v>0</v>
      </c>
      <c r="G6" s="52">
        <f t="shared" si="0"/>
        <v>0</v>
      </c>
      <c r="H6" s="52">
        <f t="shared" si="0"/>
        <v>0</v>
      </c>
      <c r="I6" s="52">
        <f t="shared" si="0"/>
        <v>0</v>
      </c>
      <c r="J6" s="52">
        <f t="shared" si="0"/>
        <v>0</v>
      </c>
      <c r="K6" s="52">
        <f t="shared" si="0"/>
        <v>0</v>
      </c>
      <c r="L6" s="52">
        <f t="shared" si="0"/>
        <v>0</v>
      </c>
      <c r="O6" s="1" t="s">
        <v>12</v>
      </c>
      <c r="P6" t="s">
        <v>32</v>
      </c>
    </row>
    <row r="7" spans="1:16" x14ac:dyDescent="0.3">
      <c r="A7" s="48"/>
      <c r="B7" s="54" t="s">
        <v>13</v>
      </c>
      <c r="C7" s="50">
        <f t="shared" ref="C7:L7" si="1">C5/C3-1</f>
        <v>0</v>
      </c>
      <c r="D7" s="50">
        <f t="shared" si="1"/>
        <v>0</v>
      </c>
      <c r="E7" s="50">
        <f t="shared" si="1"/>
        <v>0</v>
      </c>
      <c r="F7" s="50">
        <f t="shared" si="1"/>
        <v>0</v>
      </c>
      <c r="G7" s="50">
        <f t="shared" si="1"/>
        <v>0</v>
      </c>
      <c r="H7" s="50">
        <f t="shared" si="1"/>
        <v>0</v>
      </c>
      <c r="I7" s="50">
        <f t="shared" si="1"/>
        <v>0</v>
      </c>
      <c r="J7" s="50">
        <f t="shared" si="1"/>
        <v>0</v>
      </c>
      <c r="K7" s="50">
        <f t="shared" si="1"/>
        <v>0</v>
      </c>
      <c r="L7" s="50">
        <f t="shared" si="1"/>
        <v>0</v>
      </c>
      <c r="O7" s="1" t="s">
        <v>13</v>
      </c>
      <c r="P7" t="s">
        <v>33</v>
      </c>
    </row>
    <row r="8" spans="1:16" x14ac:dyDescent="0.3">
      <c r="A8" s="48"/>
      <c r="B8" s="56" t="s">
        <v>15</v>
      </c>
      <c r="C8" s="49">
        <v>150</v>
      </c>
      <c r="D8" s="49">
        <v>54</v>
      </c>
      <c r="E8" s="49">
        <v>6000</v>
      </c>
      <c r="F8" s="49">
        <v>2200</v>
      </c>
      <c r="G8" s="49">
        <v>2200</v>
      </c>
      <c r="H8" s="49">
        <v>1200</v>
      </c>
      <c r="I8" s="49">
        <v>1800</v>
      </c>
      <c r="J8" s="49">
        <v>2400</v>
      </c>
      <c r="K8" s="49">
        <v>600</v>
      </c>
      <c r="L8" s="49">
        <v>1200</v>
      </c>
      <c r="O8" s="1" t="s">
        <v>15</v>
      </c>
      <c r="P8" t="s">
        <v>34</v>
      </c>
    </row>
    <row r="9" spans="1:16" x14ac:dyDescent="0.3">
      <c r="A9" s="48"/>
      <c r="B9" s="56" t="s">
        <v>16</v>
      </c>
      <c r="C9" s="49">
        <v>100.27499999999999</v>
      </c>
      <c r="D9" s="49">
        <v>34.125</v>
      </c>
      <c r="E9" s="49">
        <v>3744.9999999999995</v>
      </c>
      <c r="F9" s="49">
        <v>1286.25</v>
      </c>
      <c r="G9" s="49">
        <v>1330</v>
      </c>
      <c r="H9" s="49">
        <v>715.75</v>
      </c>
      <c r="I9" s="49">
        <v>955.49999999999989</v>
      </c>
      <c r="J9" s="49">
        <v>1470</v>
      </c>
      <c r="K9" s="49">
        <v>333.375</v>
      </c>
      <c r="L9" s="49">
        <v>691.25</v>
      </c>
      <c r="O9" s="1" t="s">
        <v>16</v>
      </c>
      <c r="P9" t="s">
        <v>35</v>
      </c>
    </row>
    <row r="10" spans="1:16" x14ac:dyDescent="0.3">
      <c r="A10" s="48"/>
      <c r="B10" s="54" t="s">
        <v>17</v>
      </c>
      <c r="C10" s="50">
        <f t="shared" ref="C10:L10" si="2">C9/C8</f>
        <v>0.66849999999999998</v>
      </c>
      <c r="D10" s="50">
        <f t="shared" si="2"/>
        <v>0.63194444444444442</v>
      </c>
      <c r="E10" s="50">
        <f t="shared" si="2"/>
        <v>0.62416666666666654</v>
      </c>
      <c r="F10" s="50">
        <f t="shared" si="2"/>
        <v>0.58465909090909096</v>
      </c>
      <c r="G10" s="50">
        <f t="shared" si="2"/>
        <v>0.6045454545454545</v>
      </c>
      <c r="H10" s="50">
        <f t="shared" si="2"/>
        <v>0.59645833333333331</v>
      </c>
      <c r="I10" s="50">
        <f t="shared" si="2"/>
        <v>0.53083333333333327</v>
      </c>
      <c r="J10" s="50">
        <f t="shared" si="2"/>
        <v>0.61250000000000004</v>
      </c>
      <c r="K10" s="50">
        <f t="shared" si="2"/>
        <v>0.55562500000000004</v>
      </c>
      <c r="L10" s="50">
        <f t="shared" si="2"/>
        <v>0.57604166666666667</v>
      </c>
      <c r="O10" s="1" t="s">
        <v>17</v>
      </c>
      <c r="P10" t="s">
        <v>40</v>
      </c>
    </row>
    <row r="11" spans="1:16" x14ac:dyDescent="0.3">
      <c r="A11" s="48"/>
      <c r="B11" s="59" t="s">
        <v>58</v>
      </c>
      <c r="C11" s="57">
        <f t="shared" ref="C11:L11" si="3">C8-C9</f>
        <v>49.725000000000009</v>
      </c>
      <c r="D11" s="57">
        <f t="shared" si="3"/>
        <v>19.875</v>
      </c>
      <c r="E11" s="57">
        <f t="shared" si="3"/>
        <v>2255.0000000000005</v>
      </c>
      <c r="F11" s="57">
        <f t="shared" si="3"/>
        <v>913.75</v>
      </c>
      <c r="G11" s="57">
        <f t="shared" si="3"/>
        <v>870</v>
      </c>
      <c r="H11" s="57">
        <f t="shared" si="3"/>
        <v>484.25</v>
      </c>
      <c r="I11" s="57">
        <f t="shared" si="3"/>
        <v>844.50000000000011</v>
      </c>
      <c r="J11" s="57">
        <f t="shared" si="3"/>
        <v>930</v>
      </c>
      <c r="K11" s="57">
        <f t="shared" si="3"/>
        <v>266.625</v>
      </c>
      <c r="L11" s="57">
        <f t="shared" si="3"/>
        <v>508.75</v>
      </c>
      <c r="O11" s="21" t="s">
        <v>58</v>
      </c>
      <c r="P11" t="s">
        <v>59</v>
      </c>
    </row>
    <row r="12" spans="1:16" x14ac:dyDescent="0.3">
      <c r="A12" s="48"/>
      <c r="B12" s="56" t="s">
        <v>19</v>
      </c>
      <c r="C12" s="55">
        <v>28</v>
      </c>
      <c r="D12" s="55">
        <v>17.5</v>
      </c>
      <c r="E12" s="55">
        <v>555.625</v>
      </c>
      <c r="F12" s="55">
        <v>234.5</v>
      </c>
      <c r="G12" s="55">
        <v>214.375</v>
      </c>
      <c r="H12" s="55">
        <v>130.8125</v>
      </c>
      <c r="I12" s="55">
        <v>206.9375</v>
      </c>
      <c r="J12" s="55">
        <v>455</v>
      </c>
      <c r="K12" s="55">
        <v>134.75</v>
      </c>
      <c r="L12" s="55">
        <v>136.5</v>
      </c>
      <c r="O12" s="1" t="s">
        <v>19</v>
      </c>
      <c r="P12" t="s">
        <v>52</v>
      </c>
    </row>
    <row r="13" spans="1:16" x14ac:dyDescent="0.3">
      <c r="A13" s="48"/>
      <c r="B13" s="56" t="s">
        <v>20</v>
      </c>
      <c r="C13" s="47">
        <v>225</v>
      </c>
      <c r="D13" s="47">
        <v>150</v>
      </c>
      <c r="E13" s="47">
        <v>120</v>
      </c>
      <c r="F13" s="47">
        <v>95</v>
      </c>
      <c r="G13" s="47">
        <v>80</v>
      </c>
      <c r="H13" s="47">
        <v>70</v>
      </c>
      <c r="I13" s="47">
        <v>60</v>
      </c>
      <c r="J13" s="47">
        <v>50</v>
      </c>
      <c r="K13" s="47">
        <v>40</v>
      </c>
      <c r="L13" s="47">
        <v>30</v>
      </c>
      <c r="O13" s="1" t="s">
        <v>20</v>
      </c>
      <c r="P13" t="s">
        <v>41</v>
      </c>
    </row>
    <row r="14" spans="1:16" x14ac:dyDescent="0.3">
      <c r="A14" s="48"/>
      <c r="B14" s="56" t="s">
        <v>21</v>
      </c>
      <c r="C14" s="47">
        <v>200</v>
      </c>
      <c r="D14" s="47">
        <v>135</v>
      </c>
      <c r="E14" s="47">
        <v>100</v>
      </c>
      <c r="F14" s="47">
        <v>85</v>
      </c>
      <c r="G14" s="47">
        <v>70</v>
      </c>
      <c r="H14" s="47">
        <v>60</v>
      </c>
      <c r="I14" s="47">
        <v>52</v>
      </c>
      <c r="J14" s="47">
        <v>41</v>
      </c>
      <c r="K14" s="47">
        <v>32</v>
      </c>
      <c r="L14" s="47">
        <v>23</v>
      </c>
      <c r="O14" s="1" t="s">
        <v>21</v>
      </c>
      <c r="P14" t="s">
        <v>42</v>
      </c>
    </row>
    <row r="15" spans="1:16" x14ac:dyDescent="0.3">
      <c r="A15" s="48"/>
      <c r="B15" s="54" t="s">
        <v>22</v>
      </c>
      <c r="C15" s="52">
        <f t="shared" ref="C15:L15" si="4">C14-C4</f>
        <v>100</v>
      </c>
      <c r="D15" s="52">
        <f t="shared" si="4"/>
        <v>55</v>
      </c>
      <c r="E15" s="52">
        <f t="shared" si="4"/>
        <v>45</v>
      </c>
      <c r="F15" s="52">
        <f t="shared" si="4"/>
        <v>37.5</v>
      </c>
      <c r="G15" s="52">
        <f t="shared" si="4"/>
        <v>30</v>
      </c>
      <c r="H15" s="52">
        <f t="shared" si="4"/>
        <v>25</v>
      </c>
      <c r="I15" s="52">
        <f t="shared" si="4"/>
        <v>22</v>
      </c>
      <c r="J15" s="52">
        <f t="shared" si="4"/>
        <v>21</v>
      </c>
      <c r="K15" s="52">
        <f t="shared" si="4"/>
        <v>14</v>
      </c>
      <c r="L15" s="52">
        <f t="shared" si="4"/>
        <v>8</v>
      </c>
      <c r="O15" s="1" t="s">
        <v>22</v>
      </c>
      <c r="P15" t="s">
        <v>43</v>
      </c>
    </row>
    <row r="16" spans="1:16" x14ac:dyDescent="0.3">
      <c r="A16" s="48"/>
      <c r="B16" s="53" t="s">
        <v>23</v>
      </c>
      <c r="C16" s="50">
        <f t="shared" ref="C16:L16" si="5">C14/C4-1</f>
        <v>1</v>
      </c>
      <c r="D16" s="50">
        <f t="shared" si="5"/>
        <v>0.6875</v>
      </c>
      <c r="E16" s="50">
        <f t="shared" si="5"/>
        <v>0.81818181818181812</v>
      </c>
      <c r="F16" s="50">
        <f t="shared" si="5"/>
        <v>0.78947368421052633</v>
      </c>
      <c r="G16" s="50">
        <f t="shared" si="5"/>
        <v>0.75</v>
      </c>
      <c r="H16" s="50">
        <f t="shared" si="5"/>
        <v>0.71428571428571419</v>
      </c>
      <c r="I16" s="50">
        <f t="shared" si="5"/>
        <v>0.73333333333333339</v>
      </c>
      <c r="J16" s="50">
        <f t="shared" si="5"/>
        <v>1.0499999999999998</v>
      </c>
      <c r="K16" s="50">
        <f t="shared" si="5"/>
        <v>0.77777777777777768</v>
      </c>
      <c r="L16" s="50">
        <f t="shared" si="5"/>
        <v>0.53333333333333344</v>
      </c>
      <c r="O16" s="1" t="s">
        <v>23</v>
      </c>
      <c r="P16" t="s">
        <v>44</v>
      </c>
    </row>
    <row r="17" spans="1:16" x14ac:dyDescent="0.3">
      <c r="A17" s="48"/>
      <c r="B17" s="56" t="s">
        <v>53</v>
      </c>
      <c r="C17" s="47">
        <v>150</v>
      </c>
      <c r="D17" s="47">
        <v>125</v>
      </c>
      <c r="E17" s="47">
        <v>90</v>
      </c>
      <c r="F17" s="47">
        <v>79</v>
      </c>
      <c r="G17" s="47">
        <v>64</v>
      </c>
      <c r="H17" s="47">
        <v>55</v>
      </c>
      <c r="I17" s="47">
        <v>46</v>
      </c>
      <c r="J17" s="47">
        <v>33</v>
      </c>
      <c r="K17" s="47">
        <v>28</v>
      </c>
      <c r="L17" s="47">
        <v>22</v>
      </c>
      <c r="O17" s="21" t="s">
        <v>53</v>
      </c>
      <c r="P17" t="s">
        <v>54</v>
      </c>
    </row>
    <row r="18" spans="1:16" x14ac:dyDescent="0.3">
      <c r="A18" s="48"/>
      <c r="B18" s="54" t="s">
        <v>24</v>
      </c>
      <c r="C18" s="52">
        <f t="shared" ref="C18:L18" si="6">C17-C4</f>
        <v>50</v>
      </c>
      <c r="D18" s="52">
        <f t="shared" si="6"/>
        <v>45</v>
      </c>
      <c r="E18" s="52">
        <f t="shared" si="6"/>
        <v>35</v>
      </c>
      <c r="F18" s="52">
        <f t="shared" si="6"/>
        <v>31.5</v>
      </c>
      <c r="G18" s="52">
        <f t="shared" si="6"/>
        <v>24</v>
      </c>
      <c r="H18" s="52">
        <f t="shared" si="6"/>
        <v>20</v>
      </c>
      <c r="I18" s="52">
        <f t="shared" si="6"/>
        <v>16</v>
      </c>
      <c r="J18" s="52">
        <f t="shared" si="6"/>
        <v>13</v>
      </c>
      <c r="K18" s="52">
        <f t="shared" si="6"/>
        <v>10</v>
      </c>
      <c r="L18" s="52">
        <f t="shared" si="6"/>
        <v>7</v>
      </c>
      <c r="O18" s="1" t="s">
        <v>24</v>
      </c>
      <c r="P18" t="s">
        <v>55</v>
      </c>
    </row>
    <row r="19" spans="1:16" x14ac:dyDescent="0.3">
      <c r="A19" s="48"/>
      <c r="B19" s="54" t="s">
        <v>25</v>
      </c>
      <c r="C19" s="50">
        <f t="shared" ref="C19:L19" si="7">C17/C4-1</f>
        <v>0.5</v>
      </c>
      <c r="D19" s="50">
        <f t="shared" si="7"/>
        <v>0.5625</v>
      </c>
      <c r="E19" s="50">
        <f t="shared" si="7"/>
        <v>0.63636363636363646</v>
      </c>
      <c r="F19" s="50">
        <f t="shared" si="7"/>
        <v>0.66315789473684217</v>
      </c>
      <c r="G19" s="50">
        <f t="shared" si="7"/>
        <v>0.60000000000000009</v>
      </c>
      <c r="H19" s="50">
        <f t="shared" si="7"/>
        <v>0.5714285714285714</v>
      </c>
      <c r="I19" s="50">
        <f t="shared" si="7"/>
        <v>0.53333333333333344</v>
      </c>
      <c r="J19" s="50">
        <f t="shared" si="7"/>
        <v>0.64999999999999991</v>
      </c>
      <c r="K19" s="50">
        <f t="shared" si="7"/>
        <v>0.55555555555555558</v>
      </c>
      <c r="L19" s="50">
        <f t="shared" si="7"/>
        <v>0.46666666666666656</v>
      </c>
      <c r="O19" s="1" t="s">
        <v>25</v>
      </c>
      <c r="P19" t="s">
        <v>56</v>
      </c>
    </row>
    <row r="20" spans="1:16" x14ac:dyDescent="0.3">
      <c r="A20" s="48"/>
      <c r="B20" s="56" t="s">
        <v>26</v>
      </c>
      <c r="C20" s="55">
        <v>16.900000000000002</v>
      </c>
      <c r="D20" s="55">
        <v>7.8000000000000007</v>
      </c>
      <c r="E20" s="55">
        <v>324.02500000000003</v>
      </c>
      <c r="F20" s="55">
        <v>174.03749999999999</v>
      </c>
      <c r="G20" s="55">
        <v>151.9375</v>
      </c>
      <c r="H20" s="55">
        <v>107.25</v>
      </c>
      <c r="I20" s="55">
        <v>101.8875</v>
      </c>
      <c r="J20" s="55">
        <v>114.4</v>
      </c>
      <c r="K20" s="55">
        <v>60.287500000000001</v>
      </c>
      <c r="L20" s="55">
        <v>73.9375</v>
      </c>
      <c r="O20" s="1" t="s">
        <v>26</v>
      </c>
      <c r="P20" t="s">
        <v>45</v>
      </c>
    </row>
    <row r="21" spans="1:16" x14ac:dyDescent="0.3">
      <c r="A21" s="48"/>
      <c r="B21" s="54" t="s">
        <v>27</v>
      </c>
      <c r="C21" s="50">
        <f t="shared" ref="C21:L21" si="8">C20/SUM(C12,C20)</f>
        <v>0.37639198218262804</v>
      </c>
      <c r="D21" s="50">
        <f t="shared" si="8"/>
        <v>0.30830039525691699</v>
      </c>
      <c r="E21" s="50">
        <f t="shared" si="8"/>
        <v>0.36835673279145115</v>
      </c>
      <c r="F21" s="50">
        <f t="shared" si="8"/>
        <v>0.42600128507174978</v>
      </c>
      <c r="G21" s="50">
        <f t="shared" si="8"/>
        <v>0.4147756355570722</v>
      </c>
      <c r="H21" s="50">
        <f>H20/SUM(H12,H20)</f>
        <v>0.45051194539249145</v>
      </c>
      <c r="I21" s="50">
        <f t="shared" si="8"/>
        <v>0.32991985752448799</v>
      </c>
      <c r="J21" s="50">
        <f t="shared" si="8"/>
        <v>0.20091324200913244</v>
      </c>
      <c r="K21" s="50">
        <f t="shared" si="8"/>
        <v>0.3091072229699417</v>
      </c>
      <c r="L21" s="50">
        <f t="shared" si="8"/>
        <v>0.35135135135135137</v>
      </c>
      <c r="O21" s="1" t="s">
        <v>27</v>
      </c>
      <c r="P21" t="s">
        <v>46</v>
      </c>
    </row>
    <row r="22" spans="1:16" x14ac:dyDescent="0.3">
      <c r="A22" s="48"/>
      <c r="B22" s="51" t="s">
        <v>37</v>
      </c>
      <c r="C22" s="46">
        <v>165</v>
      </c>
      <c r="D22" s="46">
        <v>119</v>
      </c>
      <c r="E22" s="46">
        <v>79</v>
      </c>
      <c r="F22" s="46">
        <v>60</v>
      </c>
      <c r="G22" s="46">
        <v>50</v>
      </c>
      <c r="H22" s="46">
        <v>45</v>
      </c>
      <c r="I22" s="46">
        <v>25</v>
      </c>
      <c r="J22" s="46">
        <v>20</v>
      </c>
      <c r="K22" s="46">
        <v>16</v>
      </c>
      <c r="L22" s="46">
        <v>14</v>
      </c>
    </row>
    <row r="23" spans="1:16" x14ac:dyDescent="0.3">
      <c r="A23" s="48"/>
      <c r="B23" s="54" t="s">
        <v>57</v>
      </c>
      <c r="C23" s="58">
        <f t="shared" ref="C23:L23" si="9">C11*C22</f>
        <v>8204.6250000000018</v>
      </c>
      <c r="D23" s="58">
        <f t="shared" si="9"/>
        <v>2365.125</v>
      </c>
      <c r="E23" s="58">
        <f t="shared" si="9"/>
        <v>178145.00000000003</v>
      </c>
      <c r="F23" s="58">
        <f t="shared" si="9"/>
        <v>54825</v>
      </c>
      <c r="G23" s="58">
        <f t="shared" si="9"/>
        <v>43500</v>
      </c>
      <c r="H23" s="58">
        <f t="shared" si="9"/>
        <v>21791.25</v>
      </c>
      <c r="I23" s="58">
        <f t="shared" si="9"/>
        <v>21112.500000000004</v>
      </c>
      <c r="J23" s="58">
        <f t="shared" si="9"/>
        <v>18600</v>
      </c>
      <c r="K23" s="58">
        <f t="shared" si="9"/>
        <v>4266</v>
      </c>
      <c r="L23" s="58">
        <f t="shared" si="9"/>
        <v>7122.5</v>
      </c>
      <c r="M23" s="34">
        <f>SUM(C23:L23)</f>
        <v>359932</v>
      </c>
      <c r="O23" s="17" t="s">
        <v>47</v>
      </c>
    </row>
    <row r="25" spans="1:16" x14ac:dyDescent="0.3">
      <c r="A25" s="48" t="s">
        <v>69</v>
      </c>
      <c r="B25" s="8" t="s">
        <v>36</v>
      </c>
      <c r="C25" s="9" t="s">
        <v>1</v>
      </c>
      <c r="D25" s="9" t="s">
        <v>2</v>
      </c>
      <c r="E25" s="9" t="s">
        <v>3</v>
      </c>
      <c r="F25" s="9" t="s">
        <v>4</v>
      </c>
      <c r="G25" s="9" t="s">
        <v>5</v>
      </c>
      <c r="H25" s="9" t="s">
        <v>6</v>
      </c>
      <c r="I25" s="9" t="s">
        <v>7</v>
      </c>
      <c r="J25" s="9" t="s">
        <v>8</v>
      </c>
      <c r="K25" s="9" t="s">
        <v>9</v>
      </c>
      <c r="L25" s="9" t="s">
        <v>10</v>
      </c>
    </row>
    <row r="26" spans="1:16" x14ac:dyDescent="0.3">
      <c r="A26" s="48"/>
      <c r="B26" s="22" t="s">
        <v>18</v>
      </c>
      <c r="C26" s="23">
        <v>100</v>
      </c>
      <c r="D26" s="23">
        <v>80</v>
      </c>
      <c r="E26" s="23">
        <v>50</v>
      </c>
      <c r="F26" s="23">
        <v>45</v>
      </c>
      <c r="G26" s="23">
        <v>40</v>
      </c>
      <c r="H26" s="23">
        <v>35</v>
      </c>
      <c r="I26" s="23">
        <v>30</v>
      </c>
      <c r="J26" s="23">
        <v>20</v>
      </c>
      <c r="K26" s="23">
        <v>18</v>
      </c>
      <c r="L26" s="23">
        <v>16</v>
      </c>
    </row>
    <row r="27" spans="1:16" x14ac:dyDescent="0.3">
      <c r="A27" s="48"/>
      <c r="B27" s="22" t="s">
        <v>14</v>
      </c>
      <c r="C27" s="23">
        <v>100</v>
      </c>
      <c r="D27" s="23">
        <v>80</v>
      </c>
      <c r="E27" s="23">
        <v>50</v>
      </c>
      <c r="F27" s="23">
        <v>45</v>
      </c>
      <c r="G27" s="23">
        <v>40</v>
      </c>
      <c r="H27" s="23">
        <v>35</v>
      </c>
      <c r="I27" s="23">
        <v>30</v>
      </c>
      <c r="J27" s="23">
        <v>20</v>
      </c>
      <c r="K27" s="23">
        <v>18</v>
      </c>
      <c r="L27" s="23">
        <v>16</v>
      </c>
    </row>
    <row r="28" spans="1:16" x14ac:dyDescent="0.3">
      <c r="A28" s="48"/>
      <c r="B28" s="22" t="s">
        <v>11</v>
      </c>
      <c r="C28" s="23">
        <v>125</v>
      </c>
      <c r="D28" s="23">
        <v>76.33</v>
      </c>
      <c r="E28" s="23">
        <v>52</v>
      </c>
      <c r="F28" s="23">
        <v>47</v>
      </c>
      <c r="G28" s="23">
        <v>44</v>
      </c>
      <c r="H28" s="23">
        <v>37</v>
      </c>
      <c r="I28" s="23">
        <v>33</v>
      </c>
      <c r="J28" s="23">
        <v>25</v>
      </c>
      <c r="K28" s="23">
        <v>22</v>
      </c>
      <c r="L28" s="23">
        <v>19</v>
      </c>
    </row>
    <row r="29" spans="1:16" x14ac:dyDescent="0.3">
      <c r="A29" s="48"/>
      <c r="B29" s="1" t="s">
        <v>12</v>
      </c>
      <c r="C29" s="2">
        <f>C28-C26</f>
        <v>25</v>
      </c>
      <c r="D29" s="2">
        <f t="shared" ref="D29" si="10">D28-D26</f>
        <v>-3.6700000000000017</v>
      </c>
      <c r="E29" s="2">
        <f t="shared" ref="E29" si="11">E28-E26</f>
        <v>2</v>
      </c>
      <c r="F29" s="2">
        <f t="shared" ref="F29" si="12">F28-F26</f>
        <v>2</v>
      </c>
      <c r="G29" s="2">
        <f t="shared" ref="G29" si="13">G28-G26</f>
        <v>4</v>
      </c>
      <c r="H29" s="2">
        <f t="shared" ref="H29" si="14">H28-H26</f>
        <v>2</v>
      </c>
      <c r="I29" s="2">
        <f>I28-I26</f>
        <v>3</v>
      </c>
      <c r="J29" s="2">
        <f t="shared" ref="J29" si="15">J28-J26</f>
        <v>5</v>
      </c>
      <c r="K29" s="2">
        <f t="shared" ref="K29" si="16">K28-K26</f>
        <v>4</v>
      </c>
      <c r="L29" s="2">
        <f t="shared" ref="L29" si="17">L28-L26</f>
        <v>3</v>
      </c>
    </row>
    <row r="30" spans="1:16" x14ac:dyDescent="0.3">
      <c r="A30" s="48"/>
      <c r="B30" s="1" t="s">
        <v>13</v>
      </c>
      <c r="C30" s="3">
        <f>C28/C26-1</f>
        <v>0.25</v>
      </c>
      <c r="D30" s="3">
        <f t="shared" ref="D30:L30" si="18">D28/D26-1</f>
        <v>-4.5874999999999999E-2</v>
      </c>
      <c r="E30" s="3">
        <f t="shared" si="18"/>
        <v>4.0000000000000036E-2</v>
      </c>
      <c r="F30" s="3">
        <f t="shared" si="18"/>
        <v>4.4444444444444509E-2</v>
      </c>
      <c r="G30" s="3">
        <f t="shared" si="18"/>
        <v>0.10000000000000009</v>
      </c>
      <c r="H30" s="3">
        <f t="shared" si="18"/>
        <v>5.7142857142857162E-2</v>
      </c>
      <c r="I30" s="3">
        <f t="shared" si="18"/>
        <v>0.10000000000000009</v>
      </c>
      <c r="J30" s="3">
        <f t="shared" si="18"/>
        <v>0.25</v>
      </c>
      <c r="K30" s="3">
        <f t="shared" si="18"/>
        <v>0.22222222222222232</v>
      </c>
      <c r="L30" s="3">
        <f t="shared" si="18"/>
        <v>0.1875</v>
      </c>
    </row>
    <row r="31" spans="1:16" x14ac:dyDescent="0.3">
      <c r="A31" s="48"/>
      <c r="B31" s="22" t="s">
        <v>15</v>
      </c>
      <c r="C31" s="30">
        <v>150</v>
      </c>
      <c r="D31" s="30">
        <v>54</v>
      </c>
      <c r="E31" s="30">
        <v>6000</v>
      </c>
      <c r="F31" s="30">
        <v>2200</v>
      </c>
      <c r="G31" s="30">
        <v>2200</v>
      </c>
      <c r="H31" s="30">
        <v>1200</v>
      </c>
      <c r="I31" s="30">
        <v>1800</v>
      </c>
      <c r="J31" s="30">
        <v>2400</v>
      </c>
      <c r="K31" s="30">
        <v>600</v>
      </c>
      <c r="L31" s="30">
        <v>1200</v>
      </c>
    </row>
    <row r="32" spans="1:16" x14ac:dyDescent="0.3">
      <c r="A32" s="48"/>
      <c r="B32" s="22" t="s">
        <v>16</v>
      </c>
      <c r="C32" s="30">
        <v>135</v>
      </c>
      <c r="D32" s="30">
        <v>45</v>
      </c>
      <c r="E32" s="30">
        <v>4000</v>
      </c>
      <c r="F32" s="30">
        <v>1200</v>
      </c>
      <c r="G32" s="30">
        <v>1300</v>
      </c>
      <c r="H32" s="30">
        <v>550</v>
      </c>
      <c r="I32" s="30">
        <v>960</v>
      </c>
      <c r="J32" s="30">
        <v>1200</v>
      </c>
      <c r="K32" s="30">
        <v>225</v>
      </c>
      <c r="L32" s="30">
        <v>350</v>
      </c>
    </row>
    <row r="33" spans="1:15" x14ac:dyDescent="0.3">
      <c r="A33" s="48"/>
      <c r="B33" s="1" t="s">
        <v>17</v>
      </c>
      <c r="C33" s="3">
        <f>C32/C31</f>
        <v>0.9</v>
      </c>
      <c r="D33" s="3">
        <f t="shared" ref="D33" si="19">D32/D31</f>
        <v>0.83333333333333337</v>
      </c>
      <c r="E33" s="3">
        <f t="shared" ref="E33" si="20">E32/E31</f>
        <v>0.66666666666666663</v>
      </c>
      <c r="F33" s="3">
        <f t="shared" ref="F33" si="21">F32/F31</f>
        <v>0.54545454545454541</v>
      </c>
      <c r="G33" s="3">
        <f t="shared" ref="G33" si="22">G32/G31</f>
        <v>0.59090909090909094</v>
      </c>
      <c r="H33" s="3">
        <f t="shared" ref="H33" si="23">H32/H31</f>
        <v>0.45833333333333331</v>
      </c>
      <c r="I33" s="3">
        <f t="shared" ref="I33" si="24">I32/I31</f>
        <v>0.53333333333333333</v>
      </c>
      <c r="J33" s="3">
        <f t="shared" ref="J33" si="25">J32/J31</f>
        <v>0.5</v>
      </c>
      <c r="K33" s="3">
        <f t="shared" ref="K33" si="26">K32/K31</f>
        <v>0.375</v>
      </c>
      <c r="L33" s="3">
        <f t="shared" ref="L33" si="27">L32/L31</f>
        <v>0.29166666666666669</v>
      </c>
    </row>
    <row r="34" spans="1:15" x14ac:dyDescent="0.3">
      <c r="A34" s="48"/>
      <c r="B34" s="32" t="s">
        <v>58</v>
      </c>
      <c r="C34" s="33">
        <f>C31-C32</f>
        <v>15</v>
      </c>
      <c r="D34" s="33">
        <f t="shared" ref="D34:L34" si="28">D31-D32</f>
        <v>9</v>
      </c>
      <c r="E34" s="33">
        <f t="shared" si="28"/>
        <v>2000</v>
      </c>
      <c r="F34" s="33">
        <f t="shared" si="28"/>
        <v>1000</v>
      </c>
      <c r="G34" s="33">
        <f t="shared" si="28"/>
        <v>900</v>
      </c>
      <c r="H34" s="33">
        <f t="shared" si="28"/>
        <v>650</v>
      </c>
      <c r="I34" s="33">
        <f t="shared" si="28"/>
        <v>840</v>
      </c>
      <c r="J34" s="33">
        <f t="shared" si="28"/>
        <v>1200</v>
      </c>
      <c r="K34" s="33">
        <f t="shared" si="28"/>
        <v>375</v>
      </c>
      <c r="L34" s="33">
        <f t="shared" si="28"/>
        <v>850</v>
      </c>
    </row>
    <row r="35" spans="1:15" x14ac:dyDescent="0.3">
      <c r="A35" s="48"/>
      <c r="B35" s="22" t="s">
        <v>19</v>
      </c>
      <c r="C35" s="22">
        <v>40</v>
      </c>
      <c r="D35" s="22">
        <v>16</v>
      </c>
      <c r="E35" s="22">
        <v>670</v>
      </c>
      <c r="F35" s="22">
        <v>236</v>
      </c>
      <c r="G35" s="22">
        <v>250</v>
      </c>
      <c r="H35" s="22">
        <v>134</v>
      </c>
      <c r="I35" s="22">
        <v>167</v>
      </c>
      <c r="J35" s="22">
        <v>275</v>
      </c>
      <c r="K35" s="22">
        <v>38</v>
      </c>
      <c r="L35" s="22">
        <v>78</v>
      </c>
    </row>
    <row r="36" spans="1:15" x14ac:dyDescent="0.3">
      <c r="A36" s="48"/>
      <c r="B36" s="22" t="s">
        <v>20</v>
      </c>
      <c r="C36" s="23">
        <v>175</v>
      </c>
      <c r="D36" s="23">
        <v>115</v>
      </c>
      <c r="E36" s="23">
        <v>85</v>
      </c>
      <c r="F36" s="23">
        <v>75</v>
      </c>
      <c r="G36" s="23">
        <v>60</v>
      </c>
      <c r="H36" s="23">
        <v>45</v>
      </c>
      <c r="I36" s="23">
        <v>41</v>
      </c>
      <c r="J36" s="23">
        <v>29</v>
      </c>
      <c r="K36" s="23">
        <v>25</v>
      </c>
      <c r="L36" s="23">
        <v>21</v>
      </c>
    </row>
    <row r="37" spans="1:15" x14ac:dyDescent="0.3">
      <c r="A37" s="48"/>
      <c r="B37" s="22" t="s">
        <v>21</v>
      </c>
      <c r="C37" s="23">
        <v>150</v>
      </c>
      <c r="D37" s="23">
        <v>90</v>
      </c>
      <c r="E37" s="23">
        <v>70</v>
      </c>
      <c r="F37" s="23">
        <v>60</v>
      </c>
      <c r="G37" s="23">
        <v>57</v>
      </c>
      <c r="H37" s="23">
        <v>41</v>
      </c>
      <c r="I37" s="23">
        <v>36</v>
      </c>
      <c r="J37" s="23">
        <v>26</v>
      </c>
      <c r="K37" s="23">
        <v>20</v>
      </c>
      <c r="L37" s="23">
        <v>15</v>
      </c>
    </row>
    <row r="38" spans="1:15" x14ac:dyDescent="0.3">
      <c r="A38" s="48"/>
      <c r="B38" s="1" t="s">
        <v>22</v>
      </c>
      <c r="C38" s="2">
        <f>C37-C27</f>
        <v>50</v>
      </c>
      <c r="D38" s="2">
        <f t="shared" ref="D38" si="29">D37-D27</f>
        <v>10</v>
      </c>
      <c r="E38" s="2">
        <f t="shared" ref="E38" si="30">E37-E27</f>
        <v>20</v>
      </c>
      <c r="F38" s="2">
        <f t="shared" ref="F38" si="31">F37-F27</f>
        <v>15</v>
      </c>
      <c r="G38" s="2">
        <f t="shared" ref="G38" si="32">G37-G27</f>
        <v>17</v>
      </c>
      <c r="H38" s="2">
        <f t="shared" ref="H38" si="33">H37-H27</f>
        <v>6</v>
      </c>
      <c r="I38" s="2">
        <f t="shared" ref="I38" si="34">I37-I27</f>
        <v>6</v>
      </c>
      <c r="J38" s="2">
        <f t="shared" ref="J38" si="35">J37-J27</f>
        <v>6</v>
      </c>
      <c r="K38" s="2">
        <f t="shared" ref="K38" si="36">K37-K27</f>
        <v>2</v>
      </c>
      <c r="L38" s="2">
        <f t="shared" ref="L38" si="37">L37-L27</f>
        <v>-1</v>
      </c>
    </row>
    <row r="39" spans="1:15" x14ac:dyDescent="0.3">
      <c r="A39" s="48"/>
      <c r="B39" s="1" t="s">
        <v>23</v>
      </c>
      <c r="C39" s="20">
        <f>C37/C27-1</f>
        <v>0.5</v>
      </c>
      <c r="D39" s="20">
        <f t="shared" ref="D39:L39" si="38">D37/D27-1</f>
        <v>0.125</v>
      </c>
      <c r="E39" s="20">
        <f t="shared" si="38"/>
        <v>0.39999999999999991</v>
      </c>
      <c r="F39" s="20">
        <f t="shared" si="38"/>
        <v>0.33333333333333326</v>
      </c>
      <c r="G39" s="20">
        <f t="shared" si="38"/>
        <v>0.42500000000000004</v>
      </c>
      <c r="H39" s="20">
        <f t="shared" si="38"/>
        <v>0.17142857142857149</v>
      </c>
      <c r="I39" s="20">
        <f t="shared" si="38"/>
        <v>0.19999999999999996</v>
      </c>
      <c r="J39" s="20">
        <f t="shared" si="38"/>
        <v>0.30000000000000004</v>
      </c>
      <c r="K39" s="20">
        <f t="shared" si="38"/>
        <v>0.11111111111111116</v>
      </c>
      <c r="L39" s="20">
        <f t="shared" si="38"/>
        <v>-6.25E-2</v>
      </c>
    </row>
    <row r="40" spans="1:15" x14ac:dyDescent="0.3">
      <c r="A40" s="48"/>
      <c r="B40" s="22" t="s">
        <v>53</v>
      </c>
      <c r="C40" s="23">
        <v>125</v>
      </c>
      <c r="D40" s="23">
        <v>70</v>
      </c>
      <c r="E40" s="23">
        <v>50</v>
      </c>
      <c r="F40" s="23">
        <v>45</v>
      </c>
      <c r="G40" s="23">
        <v>40</v>
      </c>
      <c r="H40" s="23">
        <v>35</v>
      </c>
      <c r="I40" s="23">
        <v>25</v>
      </c>
      <c r="J40" s="23">
        <v>19</v>
      </c>
      <c r="K40" s="23">
        <v>16</v>
      </c>
      <c r="L40" s="23">
        <v>9</v>
      </c>
    </row>
    <row r="41" spans="1:15" x14ac:dyDescent="0.3">
      <c r="A41" s="48"/>
      <c r="B41" s="1" t="s">
        <v>24</v>
      </c>
      <c r="C41" s="2">
        <f>C40-C27</f>
        <v>25</v>
      </c>
      <c r="D41" s="2">
        <f t="shared" ref="D41" si="39">D40-D27</f>
        <v>-10</v>
      </c>
      <c r="E41" s="2">
        <f t="shared" ref="E41" si="40">E40-E27</f>
        <v>0</v>
      </c>
      <c r="F41" s="2">
        <f t="shared" ref="F41" si="41">F40-F27</f>
        <v>0</v>
      </c>
      <c r="G41" s="2">
        <f t="shared" ref="G41" si="42">G40-G27</f>
        <v>0</v>
      </c>
      <c r="H41" s="2">
        <f t="shared" ref="H41" si="43">H40-H27</f>
        <v>0</v>
      </c>
      <c r="I41" s="2">
        <f t="shared" ref="I41" si="44">I40-I27</f>
        <v>-5</v>
      </c>
      <c r="J41" s="2">
        <f t="shared" ref="J41" si="45">J40-J27</f>
        <v>-1</v>
      </c>
      <c r="K41" s="2">
        <f t="shared" ref="K41" si="46">K40-K27</f>
        <v>-2</v>
      </c>
      <c r="L41" s="2">
        <f t="shared" ref="L41" si="47">L40-L27</f>
        <v>-7</v>
      </c>
    </row>
    <row r="42" spans="1:15" x14ac:dyDescent="0.3">
      <c r="A42" s="48"/>
      <c r="B42" s="1" t="s">
        <v>25</v>
      </c>
      <c r="C42" s="3">
        <f>C40/C27-1</f>
        <v>0.25</v>
      </c>
      <c r="D42" s="3">
        <f t="shared" ref="D42:L42" si="48">D40/D27-1</f>
        <v>-0.125</v>
      </c>
      <c r="E42" s="3">
        <f t="shared" si="48"/>
        <v>0</v>
      </c>
      <c r="F42" s="3">
        <f t="shared" si="48"/>
        <v>0</v>
      </c>
      <c r="G42" s="3">
        <f t="shared" si="48"/>
        <v>0</v>
      </c>
      <c r="H42" s="3">
        <f t="shared" si="48"/>
        <v>0</v>
      </c>
      <c r="I42" s="3">
        <f t="shared" si="48"/>
        <v>-0.16666666666666663</v>
      </c>
      <c r="J42" s="3">
        <f t="shared" si="48"/>
        <v>-5.0000000000000044E-2</v>
      </c>
      <c r="K42" s="3">
        <f t="shared" si="48"/>
        <v>-0.11111111111111116</v>
      </c>
      <c r="L42" s="3">
        <f t="shared" si="48"/>
        <v>-0.4375</v>
      </c>
    </row>
    <row r="43" spans="1:15" x14ac:dyDescent="0.3">
      <c r="A43" s="48"/>
      <c r="B43" s="22" t="s">
        <v>26</v>
      </c>
      <c r="C43" s="22">
        <v>26</v>
      </c>
      <c r="D43" s="22">
        <v>12</v>
      </c>
      <c r="E43" s="22">
        <v>344</v>
      </c>
      <c r="F43" s="22">
        <v>126</v>
      </c>
      <c r="G43" s="22">
        <v>101</v>
      </c>
      <c r="H43" s="22">
        <v>165</v>
      </c>
      <c r="I43" s="22">
        <v>75</v>
      </c>
      <c r="J43" s="22">
        <v>98</v>
      </c>
      <c r="K43" s="22">
        <v>44</v>
      </c>
      <c r="L43" s="22">
        <v>35</v>
      </c>
    </row>
    <row r="44" spans="1:15" x14ac:dyDescent="0.3">
      <c r="A44" s="48"/>
      <c r="B44" s="1" t="s">
        <v>27</v>
      </c>
      <c r="C44" s="3">
        <f>C43/SUM(C35,C43)</f>
        <v>0.39393939393939392</v>
      </c>
      <c r="D44" s="3">
        <f t="shared" ref="D44" si="49">D43/SUM(D35,D43)</f>
        <v>0.42857142857142855</v>
      </c>
      <c r="E44" s="3">
        <f t="shared" ref="E44" si="50">E43/SUM(E35,E43)</f>
        <v>0.33925049309664695</v>
      </c>
      <c r="F44" s="3">
        <f t="shared" ref="F44" si="51">F43/SUM(F35,F43)</f>
        <v>0.34806629834254144</v>
      </c>
      <c r="G44" s="3">
        <f t="shared" ref="G44" si="52">G43/SUM(G35,G43)</f>
        <v>0.28774928774928776</v>
      </c>
      <c r="H44" s="3">
        <f t="shared" ref="H44" si="53">H43/SUM(H35,H43)</f>
        <v>0.55183946488294311</v>
      </c>
      <c r="I44" s="3">
        <f t="shared" ref="I44" si="54">I43/SUM(I35,I43)</f>
        <v>0.30991735537190085</v>
      </c>
      <c r="J44" s="3">
        <f t="shared" ref="J44" si="55">J43/SUM(J35,J43)</f>
        <v>0.26273458445040215</v>
      </c>
      <c r="K44" s="3">
        <f t="shared" ref="K44" si="56">K43/SUM(K35,K43)</f>
        <v>0.53658536585365857</v>
      </c>
      <c r="L44" s="3">
        <f t="shared" ref="L44" si="57">L43/SUM(L35,L43)</f>
        <v>0.30973451327433627</v>
      </c>
      <c r="O44" s="10" t="s">
        <v>48</v>
      </c>
    </row>
    <row r="45" spans="1:15" x14ac:dyDescent="0.3">
      <c r="A45" s="48"/>
      <c r="B45" s="5" t="s">
        <v>37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O45" s="18" t="s">
        <v>50</v>
      </c>
    </row>
    <row r="46" spans="1:15" x14ac:dyDescent="0.3">
      <c r="A46" s="48"/>
      <c r="B46" s="1" t="s">
        <v>57</v>
      </c>
      <c r="C46" s="31">
        <f>C34*C45</f>
        <v>0</v>
      </c>
      <c r="D46" s="31">
        <f t="shared" ref="D46" si="58">D34*D45</f>
        <v>0</v>
      </c>
      <c r="E46" s="31">
        <f t="shared" ref="E46" si="59">E34*E45</f>
        <v>0</v>
      </c>
      <c r="F46" s="31">
        <f t="shared" ref="F46" si="60">F34*F45</f>
        <v>0</v>
      </c>
      <c r="G46" s="31">
        <f t="shared" ref="G46" si="61">G34*G45</f>
        <v>0</v>
      </c>
      <c r="H46" s="31">
        <f t="shared" ref="H46" si="62">H34*H45</f>
        <v>0</v>
      </c>
      <c r="I46" s="31">
        <f t="shared" ref="I46" si="63">I34*I45</f>
        <v>0</v>
      </c>
      <c r="J46" s="31">
        <f t="shared" ref="J46" si="64">J34*J45</f>
        <v>0</v>
      </c>
      <c r="K46" s="31">
        <f t="shared" ref="K46" si="65">K34*K45</f>
        <v>0</v>
      </c>
      <c r="L46" s="31">
        <f t="shared" ref="L46" si="66">L34*L45</f>
        <v>0</v>
      </c>
      <c r="M46" s="34">
        <f>SUM(C46:L46)</f>
        <v>0</v>
      </c>
      <c r="O46" s="19" t="s">
        <v>51</v>
      </c>
    </row>
    <row r="47" spans="1:15" x14ac:dyDescent="0.3">
      <c r="O47" t="s">
        <v>49</v>
      </c>
    </row>
    <row r="48" spans="1:15" ht="15" customHeight="1" x14ac:dyDescent="0.3">
      <c r="A48" s="48" t="s">
        <v>71</v>
      </c>
      <c r="B48" s="8" t="s">
        <v>36</v>
      </c>
      <c r="C48" s="9" t="s">
        <v>1</v>
      </c>
      <c r="D48" s="9" t="s">
        <v>2</v>
      </c>
      <c r="E48" s="9" t="s">
        <v>3</v>
      </c>
      <c r="F48" s="9" t="s">
        <v>4</v>
      </c>
      <c r="G48" s="9" t="s">
        <v>5</v>
      </c>
      <c r="H48" s="9" t="s">
        <v>6</v>
      </c>
      <c r="I48" s="9" t="s">
        <v>7</v>
      </c>
      <c r="J48" s="9" t="s">
        <v>8</v>
      </c>
      <c r="K48" s="9" t="s">
        <v>9</v>
      </c>
      <c r="L48" s="9" t="s">
        <v>10</v>
      </c>
    </row>
    <row r="49" spans="1:16" x14ac:dyDescent="0.3">
      <c r="A49" s="48"/>
      <c r="B49" s="22" t="s">
        <v>18</v>
      </c>
      <c r="C49" s="26">
        <v>150</v>
      </c>
      <c r="D49" s="26">
        <v>120</v>
      </c>
      <c r="E49" s="26">
        <v>75</v>
      </c>
      <c r="F49" s="26">
        <v>60</v>
      </c>
      <c r="G49" s="26">
        <v>50</v>
      </c>
      <c r="H49" s="26">
        <v>40</v>
      </c>
      <c r="I49" s="26">
        <v>35</v>
      </c>
      <c r="J49" s="26">
        <v>30</v>
      </c>
      <c r="K49" s="26">
        <v>27</v>
      </c>
      <c r="L49" s="26">
        <v>24</v>
      </c>
      <c r="O49" s="1"/>
    </row>
    <row r="50" spans="1:16" x14ac:dyDescent="0.3">
      <c r="A50" s="48"/>
      <c r="B50" s="22" t="s">
        <v>14</v>
      </c>
      <c r="C50" s="26">
        <v>161</v>
      </c>
      <c r="D50" s="26">
        <v>128</v>
      </c>
      <c r="E50" s="26">
        <v>77.550000000000011</v>
      </c>
      <c r="F50" s="26">
        <v>70.83</v>
      </c>
      <c r="G50" s="26">
        <v>65</v>
      </c>
      <c r="H50" s="26">
        <v>54.68</v>
      </c>
      <c r="I50" s="26">
        <v>46.394999999999996</v>
      </c>
      <c r="J50" s="26">
        <v>31.575000000000003</v>
      </c>
      <c r="K50" s="26">
        <v>27.224999999999998</v>
      </c>
      <c r="L50" s="26">
        <v>24.704999999999998</v>
      </c>
    </row>
    <row r="51" spans="1:16" x14ac:dyDescent="0.3">
      <c r="A51" s="48"/>
      <c r="B51" s="22" t="s">
        <v>11</v>
      </c>
      <c r="C51" s="26">
        <v>217.065</v>
      </c>
      <c r="D51" s="26">
        <v>134</v>
      </c>
      <c r="E51" s="26">
        <v>93.855000000000004</v>
      </c>
      <c r="F51" s="26">
        <v>79.290000000000006</v>
      </c>
      <c r="G51" s="26">
        <v>78.675000000000011</v>
      </c>
      <c r="H51" s="26">
        <v>60.22</v>
      </c>
      <c r="I51" s="26">
        <v>52.605000000000004</v>
      </c>
      <c r="J51" s="26">
        <v>38.445</v>
      </c>
      <c r="K51" s="26">
        <v>29.700000000000003</v>
      </c>
      <c r="L51" s="26">
        <v>24.75</v>
      </c>
      <c r="P51" s="43"/>
    </row>
    <row r="52" spans="1:16" x14ac:dyDescent="0.3">
      <c r="A52" s="48"/>
      <c r="B52" s="1" t="s">
        <v>12</v>
      </c>
      <c r="C52" s="27">
        <f>C51-C49</f>
        <v>67.064999999999998</v>
      </c>
      <c r="D52" s="27">
        <f t="shared" ref="D52" si="67">D51-D49</f>
        <v>14</v>
      </c>
      <c r="E52" s="27">
        <f t="shared" ref="E52" si="68">E51-E49</f>
        <v>18.855000000000004</v>
      </c>
      <c r="F52" s="27">
        <f t="shared" ref="F52" si="69">F51-F49</f>
        <v>19.290000000000006</v>
      </c>
      <c r="G52" s="27">
        <f t="shared" ref="G52" si="70">G51-G49</f>
        <v>28.675000000000011</v>
      </c>
      <c r="H52" s="27">
        <f t="shared" ref="H52" si="71">H51-H49</f>
        <v>20.22</v>
      </c>
      <c r="I52" s="27">
        <f>I51-I49</f>
        <v>17.605000000000004</v>
      </c>
      <c r="J52" s="27">
        <f t="shared" ref="J52" si="72">J51-J49</f>
        <v>8.4450000000000003</v>
      </c>
      <c r="K52" s="27">
        <f t="shared" ref="K52" si="73">K51-K49</f>
        <v>2.7000000000000028</v>
      </c>
      <c r="L52" s="27">
        <f t="shared" ref="L52" si="74">L51-L49</f>
        <v>0.75</v>
      </c>
      <c r="P52" s="43"/>
    </row>
    <row r="53" spans="1:16" x14ac:dyDescent="0.3">
      <c r="A53" s="48"/>
      <c r="B53" s="1" t="s">
        <v>13</v>
      </c>
      <c r="C53" s="28">
        <f>C51/C49-1</f>
        <v>0.44710000000000005</v>
      </c>
      <c r="D53" s="28">
        <f t="shared" ref="D53:L53" si="75">D51/D49-1</f>
        <v>0.1166666666666667</v>
      </c>
      <c r="E53" s="28">
        <f t="shared" si="75"/>
        <v>0.25140000000000007</v>
      </c>
      <c r="F53" s="28">
        <f t="shared" si="75"/>
        <v>0.32150000000000012</v>
      </c>
      <c r="G53" s="28">
        <f t="shared" si="75"/>
        <v>0.57350000000000012</v>
      </c>
      <c r="H53" s="28">
        <f t="shared" si="75"/>
        <v>0.50550000000000006</v>
      </c>
      <c r="I53" s="28">
        <f t="shared" si="75"/>
        <v>0.50300000000000011</v>
      </c>
      <c r="J53" s="28">
        <f t="shared" si="75"/>
        <v>0.28150000000000008</v>
      </c>
      <c r="K53" s="28">
        <f t="shared" si="75"/>
        <v>0.10000000000000009</v>
      </c>
      <c r="L53" s="28">
        <f t="shared" si="75"/>
        <v>3.125E-2</v>
      </c>
    </row>
    <row r="54" spans="1:16" x14ac:dyDescent="0.3">
      <c r="A54" s="48"/>
      <c r="B54" s="22" t="s">
        <v>15</v>
      </c>
      <c r="C54" s="24">
        <v>150</v>
      </c>
      <c r="D54" s="24">
        <v>54</v>
      </c>
      <c r="E54" s="24">
        <v>6000</v>
      </c>
      <c r="F54" s="24">
        <v>2200</v>
      </c>
      <c r="G54" s="24">
        <v>2200</v>
      </c>
      <c r="H54" s="24">
        <v>1200</v>
      </c>
      <c r="I54" s="24">
        <v>1800</v>
      </c>
      <c r="J54" s="24">
        <v>2400</v>
      </c>
      <c r="K54" s="24">
        <v>600</v>
      </c>
      <c r="L54" s="24">
        <v>1200</v>
      </c>
    </row>
    <row r="55" spans="1:16" x14ac:dyDescent="0.3">
      <c r="A55" s="48"/>
      <c r="B55" s="22" t="s">
        <v>16</v>
      </c>
      <c r="C55" s="24">
        <v>140.5</v>
      </c>
      <c r="D55" s="24">
        <v>47.5</v>
      </c>
      <c r="E55" s="24">
        <v>4900</v>
      </c>
      <c r="F55" s="24">
        <v>1625</v>
      </c>
      <c r="G55" s="24">
        <v>1700</v>
      </c>
      <c r="H55" s="24">
        <v>865</v>
      </c>
      <c r="I55" s="24">
        <v>1230</v>
      </c>
      <c r="J55" s="24">
        <v>1800</v>
      </c>
      <c r="K55" s="24">
        <v>392.5</v>
      </c>
      <c r="L55" s="24">
        <v>775</v>
      </c>
    </row>
    <row r="56" spans="1:16" x14ac:dyDescent="0.3">
      <c r="A56" s="48"/>
      <c r="B56" s="1" t="s">
        <v>17</v>
      </c>
      <c r="C56" s="28">
        <v>0.93666666666666665</v>
      </c>
      <c r="D56" s="28">
        <v>0.87962962962962965</v>
      </c>
      <c r="E56" s="28">
        <v>0.81666666666666665</v>
      </c>
      <c r="F56" s="28">
        <v>0.73863636363636365</v>
      </c>
      <c r="G56" s="28">
        <v>0.77272727272727271</v>
      </c>
      <c r="H56" s="28">
        <v>0.72083333333333333</v>
      </c>
      <c r="I56" s="28">
        <v>0.68333333333333335</v>
      </c>
      <c r="J56" s="28">
        <v>0.75</v>
      </c>
      <c r="K56" s="28">
        <v>0.65416666666666667</v>
      </c>
      <c r="L56" s="28">
        <v>0.64583333333333337</v>
      </c>
    </row>
    <row r="57" spans="1:16" x14ac:dyDescent="0.3">
      <c r="A57" s="48"/>
      <c r="B57" s="32" t="s">
        <v>58</v>
      </c>
      <c r="C57" s="33">
        <f>C54-C55</f>
        <v>9.5</v>
      </c>
      <c r="D57" s="33">
        <f t="shared" ref="D57:L57" si="76">D54-D55</f>
        <v>6.5</v>
      </c>
      <c r="E57" s="33">
        <f t="shared" si="76"/>
        <v>1100</v>
      </c>
      <c r="F57" s="33">
        <f t="shared" si="76"/>
        <v>575</v>
      </c>
      <c r="G57" s="33">
        <f t="shared" si="76"/>
        <v>500</v>
      </c>
      <c r="H57" s="33">
        <f t="shared" si="76"/>
        <v>335</v>
      </c>
      <c r="I57" s="33">
        <f t="shared" si="76"/>
        <v>570</v>
      </c>
      <c r="J57" s="33">
        <f t="shared" si="76"/>
        <v>600</v>
      </c>
      <c r="K57" s="33">
        <f t="shared" si="76"/>
        <v>207.5</v>
      </c>
      <c r="L57" s="33">
        <f t="shared" si="76"/>
        <v>425</v>
      </c>
    </row>
    <row r="58" spans="1:16" x14ac:dyDescent="0.3">
      <c r="A58" s="48"/>
      <c r="B58" s="22" t="s">
        <v>19</v>
      </c>
      <c r="C58" s="24">
        <v>24</v>
      </c>
      <c r="D58" s="24">
        <v>12</v>
      </c>
      <c r="E58" s="24">
        <v>435</v>
      </c>
      <c r="F58" s="24">
        <v>168</v>
      </c>
      <c r="G58" s="24">
        <v>165</v>
      </c>
      <c r="H58" s="24">
        <v>94.5</v>
      </c>
      <c r="I58" s="24">
        <v>134.5</v>
      </c>
      <c r="J58" s="24">
        <v>265</v>
      </c>
      <c r="K58" s="24">
        <v>64</v>
      </c>
      <c r="L58" s="24">
        <v>78</v>
      </c>
    </row>
    <row r="59" spans="1:16" x14ac:dyDescent="0.3">
      <c r="A59" s="48"/>
      <c r="B59" s="22" t="s">
        <v>20</v>
      </c>
      <c r="C59" s="26">
        <v>195</v>
      </c>
      <c r="D59" s="26">
        <v>155</v>
      </c>
      <c r="E59" s="26">
        <v>99</v>
      </c>
      <c r="F59" s="26">
        <v>75</v>
      </c>
      <c r="G59" s="26">
        <v>65</v>
      </c>
      <c r="H59" s="26">
        <v>65</v>
      </c>
      <c r="I59" s="26">
        <v>55</v>
      </c>
      <c r="J59" s="26">
        <v>48</v>
      </c>
      <c r="K59" s="26">
        <v>35</v>
      </c>
      <c r="L59" s="26">
        <v>25</v>
      </c>
    </row>
    <row r="60" spans="1:16" x14ac:dyDescent="0.3">
      <c r="A60" s="48"/>
      <c r="B60" s="22" t="s">
        <v>21</v>
      </c>
      <c r="C60" s="26">
        <v>175</v>
      </c>
      <c r="D60" s="26">
        <v>140</v>
      </c>
      <c r="E60" s="26">
        <v>79</v>
      </c>
      <c r="F60" s="26">
        <v>69</v>
      </c>
      <c r="G60" s="26">
        <v>60</v>
      </c>
      <c r="H60" s="26">
        <v>53</v>
      </c>
      <c r="I60" s="26">
        <v>47</v>
      </c>
      <c r="J60" s="26">
        <v>40</v>
      </c>
      <c r="K60" s="26">
        <v>27</v>
      </c>
      <c r="L60" s="26">
        <v>20</v>
      </c>
    </row>
    <row r="61" spans="1:16" x14ac:dyDescent="0.3">
      <c r="A61" s="48"/>
      <c r="B61" s="1" t="s">
        <v>22</v>
      </c>
      <c r="C61" s="27">
        <f>C60-C50</f>
        <v>14</v>
      </c>
      <c r="D61" s="27">
        <f t="shared" ref="D61" si="77">D60-D50</f>
        <v>12</v>
      </c>
      <c r="E61" s="27">
        <f t="shared" ref="E61" si="78">E60-E50</f>
        <v>1.4499999999999886</v>
      </c>
      <c r="F61" s="27">
        <f t="shared" ref="F61" si="79">F60-F50</f>
        <v>-1.8299999999999983</v>
      </c>
      <c r="G61" s="27">
        <f t="shared" ref="G61" si="80">G60-G50</f>
        <v>-5</v>
      </c>
      <c r="H61" s="27">
        <f t="shared" ref="H61" si="81">H60-H50</f>
        <v>-1.6799999999999997</v>
      </c>
      <c r="I61" s="27">
        <f t="shared" ref="I61" si="82">I60-I50</f>
        <v>0.60500000000000398</v>
      </c>
      <c r="J61" s="27">
        <f t="shared" ref="J61" si="83">J60-J50</f>
        <v>8.4249999999999972</v>
      </c>
      <c r="K61" s="27">
        <f t="shared" ref="K61" si="84">K60-K50</f>
        <v>-0.22499999999999787</v>
      </c>
      <c r="L61" s="27">
        <f t="shared" ref="L61" si="85">L60-L50</f>
        <v>-4.7049999999999983</v>
      </c>
    </row>
    <row r="62" spans="1:16" x14ac:dyDescent="0.3">
      <c r="A62" s="48"/>
      <c r="B62" s="1" t="s">
        <v>23</v>
      </c>
      <c r="C62" s="29">
        <f>C60/C50-1</f>
        <v>8.6956521739130377E-2</v>
      </c>
      <c r="D62" s="29">
        <f t="shared" ref="D62:L62" si="86">D60/D50-1</f>
        <v>9.375E-2</v>
      </c>
      <c r="E62" s="29">
        <f t="shared" si="86"/>
        <v>1.869761444229523E-2</v>
      </c>
      <c r="F62" s="29">
        <f t="shared" si="86"/>
        <v>-2.5836509953409581E-2</v>
      </c>
      <c r="G62" s="29">
        <f t="shared" si="86"/>
        <v>-7.6923076923076872E-2</v>
      </c>
      <c r="H62" s="29">
        <f t="shared" si="86"/>
        <v>-3.0724213606437401E-2</v>
      </c>
      <c r="I62" s="29">
        <f t="shared" si="86"/>
        <v>1.3040198297230354E-2</v>
      </c>
      <c r="J62" s="29">
        <f t="shared" si="86"/>
        <v>0.26682501979414086</v>
      </c>
      <c r="K62" s="29">
        <f t="shared" si="86"/>
        <v>-8.2644628099173278E-3</v>
      </c>
      <c r="L62" s="29">
        <f t="shared" si="86"/>
        <v>-0.19044727787897187</v>
      </c>
    </row>
    <row r="63" spans="1:16" x14ac:dyDescent="0.3">
      <c r="A63" s="48"/>
      <c r="B63" s="22" t="s">
        <v>53</v>
      </c>
      <c r="C63" s="26">
        <v>140</v>
      </c>
      <c r="D63" s="26">
        <v>100</v>
      </c>
      <c r="E63" s="26">
        <v>60</v>
      </c>
      <c r="F63" s="26">
        <v>59</v>
      </c>
      <c r="G63" s="26">
        <v>45</v>
      </c>
      <c r="H63" s="26">
        <v>46</v>
      </c>
      <c r="I63" s="26">
        <v>39.5</v>
      </c>
      <c r="J63" s="26">
        <v>31</v>
      </c>
      <c r="K63" s="26">
        <v>22</v>
      </c>
      <c r="L63" s="26">
        <v>10</v>
      </c>
    </row>
    <row r="64" spans="1:16" x14ac:dyDescent="0.3">
      <c r="A64" s="48"/>
      <c r="B64" s="1" t="s">
        <v>24</v>
      </c>
      <c r="C64" s="27">
        <f>C63-C50</f>
        <v>-21</v>
      </c>
      <c r="D64" s="27">
        <f t="shared" ref="D64" si="87">D63-D50</f>
        <v>-28</v>
      </c>
      <c r="E64" s="27">
        <f t="shared" ref="E64" si="88">E63-E50</f>
        <v>-17.550000000000011</v>
      </c>
      <c r="F64" s="27">
        <f t="shared" ref="F64" si="89">F63-F50</f>
        <v>-11.829999999999998</v>
      </c>
      <c r="G64" s="27">
        <f t="shared" ref="G64" si="90">G63-G50</f>
        <v>-20</v>
      </c>
      <c r="H64" s="27">
        <f t="shared" ref="H64" si="91">H63-H50</f>
        <v>-8.68</v>
      </c>
      <c r="I64" s="27">
        <f t="shared" ref="I64" si="92">I63-I50</f>
        <v>-6.894999999999996</v>
      </c>
      <c r="J64" s="27">
        <f t="shared" ref="J64" si="93">J63-J50</f>
        <v>-0.57500000000000284</v>
      </c>
      <c r="K64" s="27">
        <f t="shared" ref="K64" si="94">K63-K50</f>
        <v>-5.2249999999999979</v>
      </c>
      <c r="L64" s="27">
        <f t="shared" ref="L64" si="95">L63-L50</f>
        <v>-14.704999999999998</v>
      </c>
    </row>
    <row r="65" spans="1:13" x14ac:dyDescent="0.3">
      <c r="A65" s="48"/>
      <c r="B65" s="1" t="s">
        <v>25</v>
      </c>
      <c r="C65" s="28">
        <f>C63/C50-1</f>
        <v>-0.13043478260869568</v>
      </c>
      <c r="D65" s="28">
        <f t="shared" ref="D65:L65" si="96">D63/D50-1</f>
        <v>-0.21875</v>
      </c>
      <c r="E65" s="28">
        <f t="shared" si="96"/>
        <v>-0.22630560928433285</v>
      </c>
      <c r="F65" s="28">
        <f t="shared" si="96"/>
        <v>-0.16701962445291541</v>
      </c>
      <c r="G65" s="28">
        <f t="shared" si="96"/>
        <v>-0.30769230769230771</v>
      </c>
      <c r="H65" s="28">
        <f t="shared" si="96"/>
        <v>-0.15874177029992687</v>
      </c>
      <c r="I65" s="28">
        <f t="shared" si="96"/>
        <v>-0.14861515249488089</v>
      </c>
      <c r="J65" s="28">
        <f t="shared" si="96"/>
        <v>-1.8210609659540911E-2</v>
      </c>
      <c r="K65" s="28">
        <f t="shared" si="96"/>
        <v>-0.19191919191919182</v>
      </c>
      <c r="L65" s="28">
        <f t="shared" si="96"/>
        <v>-0.59522363893948593</v>
      </c>
    </row>
    <row r="66" spans="1:13" x14ac:dyDescent="0.3">
      <c r="A66" s="48"/>
      <c r="B66" s="22" t="s">
        <v>26</v>
      </c>
      <c r="C66" s="24">
        <v>26</v>
      </c>
      <c r="D66" s="24">
        <v>12</v>
      </c>
      <c r="E66" s="24">
        <v>447</v>
      </c>
      <c r="F66" s="24">
        <v>220.5</v>
      </c>
      <c r="G66" s="24">
        <v>189.5</v>
      </c>
      <c r="H66" s="24">
        <v>165</v>
      </c>
      <c r="I66" s="24">
        <v>129.5</v>
      </c>
      <c r="J66" s="24">
        <v>150</v>
      </c>
      <c r="K66" s="24">
        <v>76.5</v>
      </c>
      <c r="L66" s="24">
        <v>87.5</v>
      </c>
    </row>
    <row r="67" spans="1:13" x14ac:dyDescent="0.3">
      <c r="A67" s="48"/>
      <c r="B67" s="1" t="s">
        <v>27</v>
      </c>
      <c r="C67" s="28">
        <f>C66/SUM(C58,C66)</f>
        <v>0.52</v>
      </c>
      <c r="D67" s="28">
        <f t="shared" ref="D67" si="97">D66/SUM(D58,D66)</f>
        <v>0.5</v>
      </c>
      <c r="E67" s="28">
        <f t="shared" ref="E67" si="98">E66/SUM(E58,E66)</f>
        <v>0.50680272108843538</v>
      </c>
      <c r="F67" s="28">
        <f t="shared" ref="F67" si="99">F66/SUM(F58,F66)</f>
        <v>0.56756756756756754</v>
      </c>
      <c r="G67" s="28">
        <f t="shared" ref="G67" si="100">G66/SUM(G58,G66)</f>
        <v>0.5345557122708039</v>
      </c>
      <c r="H67" s="28">
        <f t="shared" ref="H67" si="101">H66/SUM(H58,H66)</f>
        <v>0.63583815028901736</v>
      </c>
      <c r="I67" s="28">
        <f t="shared" ref="I67" si="102">I66/SUM(I58,I66)</f>
        <v>0.49053030303030304</v>
      </c>
      <c r="J67" s="28">
        <f t="shared" ref="J67" si="103">J66/SUM(J58,J66)</f>
        <v>0.36144578313253012</v>
      </c>
      <c r="K67" s="28">
        <f t="shared" ref="K67" si="104">K66/SUM(K58,K66)</f>
        <v>0.54448398576512458</v>
      </c>
      <c r="L67" s="28">
        <f t="shared" ref="L67" si="105">L66/SUM(L58,L66)</f>
        <v>0.52870090634441091</v>
      </c>
    </row>
    <row r="68" spans="1:13" x14ac:dyDescent="0.3">
      <c r="A68" s="48"/>
      <c r="B68" s="5" t="s">
        <v>37</v>
      </c>
      <c r="C68" s="14"/>
      <c r="D68" s="14"/>
      <c r="E68" s="14"/>
      <c r="F68" s="14"/>
      <c r="G68" s="14"/>
      <c r="H68" s="14"/>
      <c r="I68" s="14"/>
      <c r="J68" s="14"/>
      <c r="K68" s="14"/>
      <c r="L68" s="14"/>
    </row>
    <row r="69" spans="1:13" x14ac:dyDescent="0.3">
      <c r="A69" s="48"/>
      <c r="B69" s="1" t="s">
        <v>57</v>
      </c>
      <c r="C69" s="31">
        <f>C57*C68</f>
        <v>0</v>
      </c>
      <c r="D69" s="31">
        <f t="shared" ref="D69" si="106">D57*D68</f>
        <v>0</v>
      </c>
      <c r="E69" s="31">
        <f t="shared" ref="E69" si="107">E57*E68</f>
        <v>0</v>
      </c>
      <c r="F69" s="31">
        <f t="shared" ref="F69" si="108">F57*F68</f>
        <v>0</v>
      </c>
      <c r="G69" s="31">
        <f t="shared" ref="G69" si="109">G57*G68</f>
        <v>0</v>
      </c>
      <c r="H69" s="31">
        <f t="shared" ref="H69" si="110">H57*H68</f>
        <v>0</v>
      </c>
      <c r="I69" s="31">
        <f t="shared" ref="I69" si="111">I57*I68</f>
        <v>0</v>
      </c>
      <c r="J69" s="31">
        <f t="shared" ref="J69" si="112">J57*J68</f>
        <v>0</v>
      </c>
      <c r="K69" s="31">
        <f t="shared" ref="K69" si="113">K57*K68</f>
        <v>0</v>
      </c>
      <c r="L69" s="31">
        <f t="shared" ref="L69" si="114">L57*L68</f>
        <v>0</v>
      </c>
      <c r="M69" s="34">
        <f>SUM(C69:L69)</f>
        <v>0</v>
      </c>
    </row>
    <row r="70" spans="1:13" ht="18" customHeight="1" x14ac:dyDescent="0.3"/>
    <row r="71" spans="1:13" ht="15" customHeight="1" x14ac:dyDescent="0.3">
      <c r="A71" s="48" t="s">
        <v>72</v>
      </c>
      <c r="B71" s="8" t="s">
        <v>36</v>
      </c>
      <c r="C71" s="9" t="s">
        <v>1</v>
      </c>
      <c r="D71" s="9" t="s">
        <v>2</v>
      </c>
      <c r="E71" s="9" t="s">
        <v>3</v>
      </c>
      <c r="F71" s="9" t="s">
        <v>4</v>
      </c>
      <c r="G71" s="9" t="s">
        <v>5</v>
      </c>
      <c r="H71" s="9" t="s">
        <v>6</v>
      </c>
      <c r="I71" s="9" t="s">
        <v>7</v>
      </c>
      <c r="J71" s="9" t="s">
        <v>8</v>
      </c>
      <c r="K71" s="9" t="s">
        <v>9</v>
      </c>
      <c r="L71" s="9" t="s">
        <v>10</v>
      </c>
    </row>
    <row r="72" spans="1:13" x14ac:dyDescent="0.3">
      <c r="A72" s="48"/>
      <c r="B72" s="22" t="s">
        <v>18</v>
      </c>
      <c r="C72" s="26">
        <v>150</v>
      </c>
      <c r="D72" s="26">
        <v>120</v>
      </c>
      <c r="E72" s="26">
        <v>75</v>
      </c>
      <c r="F72" s="26">
        <v>60</v>
      </c>
      <c r="G72" s="26">
        <v>50</v>
      </c>
      <c r="H72" s="26">
        <v>40</v>
      </c>
      <c r="I72" s="26">
        <v>35</v>
      </c>
      <c r="J72" s="26">
        <v>30</v>
      </c>
      <c r="K72" s="26">
        <v>27</v>
      </c>
      <c r="L72" s="26">
        <v>24</v>
      </c>
    </row>
    <row r="73" spans="1:13" x14ac:dyDescent="0.3">
      <c r="A73" s="48"/>
      <c r="B73" s="22" t="s">
        <v>14</v>
      </c>
      <c r="C73" s="26">
        <v>161</v>
      </c>
      <c r="D73" s="26">
        <v>128</v>
      </c>
      <c r="E73" s="26">
        <f>E4*(1+0.5)</f>
        <v>82.5</v>
      </c>
      <c r="F73" s="26">
        <f>F4*(1+0.5)</f>
        <v>71.25</v>
      </c>
      <c r="G73" s="26">
        <v>65</v>
      </c>
      <c r="H73" s="26">
        <v>54.68</v>
      </c>
      <c r="I73" s="26">
        <f>I4*(1+0.5)</f>
        <v>45</v>
      </c>
      <c r="J73" s="26">
        <f>J4*(1+0.5)</f>
        <v>30</v>
      </c>
      <c r="K73" s="26">
        <f>K4*(1+0.5)</f>
        <v>27</v>
      </c>
      <c r="L73" s="26">
        <f>L4*(1+0.5)</f>
        <v>22.5</v>
      </c>
    </row>
    <row r="74" spans="1:13" x14ac:dyDescent="0.3">
      <c r="A74" s="48"/>
      <c r="B74" s="22" t="s">
        <v>11</v>
      </c>
      <c r="C74" s="26">
        <f>C5*(1+0.5)</f>
        <v>187.5</v>
      </c>
      <c r="D74" s="26">
        <v>134</v>
      </c>
      <c r="E74" s="26">
        <f>E5*(1+0.5)</f>
        <v>90</v>
      </c>
      <c r="F74" s="26">
        <v>79.290000000000006</v>
      </c>
      <c r="G74" s="26">
        <f>G5*(1+0.5)</f>
        <v>67.5</v>
      </c>
      <c r="H74" s="26">
        <v>60.22</v>
      </c>
      <c r="I74" s="26">
        <f>I5*(1+0.5)</f>
        <v>48.75</v>
      </c>
      <c r="J74" s="26">
        <f>J5*(1+0.5)</f>
        <v>37.5</v>
      </c>
      <c r="K74" s="26">
        <f>K5*(1+0.5)</f>
        <v>30</v>
      </c>
      <c r="L74" s="26">
        <v>24.75</v>
      </c>
    </row>
    <row r="75" spans="1:13" x14ac:dyDescent="0.3">
      <c r="A75" s="48"/>
      <c r="B75" s="1" t="s">
        <v>12</v>
      </c>
      <c r="C75" s="27">
        <f>C74-C72</f>
        <v>37.5</v>
      </c>
      <c r="D75" s="27">
        <f t="shared" ref="D75" si="115">D74-D72</f>
        <v>14</v>
      </c>
      <c r="E75" s="27">
        <f t="shared" ref="E75" si="116">E74-E72</f>
        <v>15</v>
      </c>
      <c r="F75" s="27">
        <f t="shared" ref="F75" si="117">F74-F72</f>
        <v>19.290000000000006</v>
      </c>
      <c r="G75" s="27">
        <f t="shared" ref="G75" si="118">G74-G72</f>
        <v>17.5</v>
      </c>
      <c r="H75" s="27">
        <f t="shared" ref="H75" si="119">H74-H72</f>
        <v>20.22</v>
      </c>
      <c r="I75" s="27">
        <f>I74-I72</f>
        <v>13.75</v>
      </c>
      <c r="J75" s="27">
        <f t="shared" ref="J75" si="120">J74-J72</f>
        <v>7.5</v>
      </c>
      <c r="K75" s="27">
        <f t="shared" ref="K75" si="121">K74-K72</f>
        <v>3</v>
      </c>
      <c r="L75" s="27">
        <f t="shared" ref="L75" si="122">L74-L72</f>
        <v>0.75</v>
      </c>
    </row>
    <row r="76" spans="1:13" x14ac:dyDescent="0.3">
      <c r="A76" s="48"/>
      <c r="B76" s="1" t="s">
        <v>13</v>
      </c>
      <c r="C76" s="28">
        <f>C74/C72-1</f>
        <v>0.25</v>
      </c>
      <c r="D76" s="28">
        <f t="shared" ref="D76:L76" si="123">D74/D72-1</f>
        <v>0.1166666666666667</v>
      </c>
      <c r="E76" s="28">
        <f t="shared" si="123"/>
        <v>0.19999999999999996</v>
      </c>
      <c r="F76" s="28">
        <f t="shared" si="123"/>
        <v>0.32150000000000012</v>
      </c>
      <c r="G76" s="28">
        <f t="shared" si="123"/>
        <v>0.35000000000000009</v>
      </c>
      <c r="H76" s="28">
        <f t="shared" si="123"/>
        <v>0.50550000000000006</v>
      </c>
      <c r="I76" s="28">
        <f t="shared" si="123"/>
        <v>0.39285714285714279</v>
      </c>
      <c r="J76" s="28">
        <f t="shared" si="123"/>
        <v>0.25</v>
      </c>
      <c r="K76" s="28">
        <f t="shared" si="123"/>
        <v>0.11111111111111116</v>
      </c>
      <c r="L76" s="28">
        <f t="shared" si="123"/>
        <v>3.125E-2</v>
      </c>
    </row>
    <row r="77" spans="1:13" x14ac:dyDescent="0.3">
      <c r="A77" s="48"/>
      <c r="B77" s="22" t="s">
        <v>15</v>
      </c>
      <c r="C77" s="24">
        <v>150</v>
      </c>
      <c r="D77" s="24">
        <v>54</v>
      </c>
      <c r="E77" s="24">
        <v>6000</v>
      </c>
      <c r="F77" s="24">
        <v>2200</v>
      </c>
      <c r="G77" s="24">
        <v>2200</v>
      </c>
      <c r="H77" s="24">
        <v>1200</v>
      </c>
      <c r="I77" s="24">
        <v>1800</v>
      </c>
      <c r="J77" s="24">
        <v>2400</v>
      </c>
      <c r="K77" s="24">
        <v>600</v>
      </c>
      <c r="L77" s="24">
        <v>1200</v>
      </c>
    </row>
    <row r="78" spans="1:13" x14ac:dyDescent="0.3">
      <c r="A78" s="48"/>
      <c r="B78" s="22" t="s">
        <v>16</v>
      </c>
      <c r="C78" s="24">
        <v>143.25</v>
      </c>
      <c r="D78" s="24">
        <v>48.75</v>
      </c>
      <c r="E78" s="24">
        <v>5350</v>
      </c>
      <c r="F78" s="24">
        <v>1837.5</v>
      </c>
      <c r="G78" s="24">
        <v>1900</v>
      </c>
      <c r="H78" s="24">
        <v>1022.5</v>
      </c>
      <c r="I78" s="24">
        <v>1365</v>
      </c>
      <c r="J78" s="24">
        <v>2100</v>
      </c>
      <c r="K78" s="24">
        <v>476.25</v>
      </c>
      <c r="L78" s="24">
        <v>987.5</v>
      </c>
    </row>
    <row r="79" spans="1:13" x14ac:dyDescent="0.3">
      <c r="A79" s="48"/>
      <c r="B79" s="1" t="s">
        <v>17</v>
      </c>
      <c r="C79" s="28">
        <f>C78/C77</f>
        <v>0.95499999999999996</v>
      </c>
      <c r="D79" s="28">
        <f t="shared" ref="D79" si="124">D78/D77</f>
        <v>0.90277777777777779</v>
      </c>
      <c r="E79" s="28">
        <f t="shared" ref="E79" si="125">E78/E77</f>
        <v>0.89166666666666672</v>
      </c>
      <c r="F79" s="28">
        <f t="shared" ref="F79" si="126">F78/F77</f>
        <v>0.83522727272727271</v>
      </c>
      <c r="G79" s="28">
        <f t="shared" ref="G79" si="127">G78/G77</f>
        <v>0.86363636363636365</v>
      </c>
      <c r="H79" s="28">
        <f t="shared" ref="H79" si="128">H78/H77</f>
        <v>0.8520833333333333</v>
      </c>
      <c r="I79" s="28">
        <f t="shared" ref="I79" si="129">I78/I77</f>
        <v>0.7583333333333333</v>
      </c>
      <c r="J79" s="28">
        <f t="shared" ref="J79" si="130">J78/J77</f>
        <v>0.875</v>
      </c>
      <c r="K79" s="28">
        <f t="shared" ref="K79" si="131">K78/K77</f>
        <v>0.79374999999999996</v>
      </c>
      <c r="L79" s="28">
        <f t="shared" ref="L79" si="132">L78/L77</f>
        <v>0.82291666666666663</v>
      </c>
    </row>
    <row r="80" spans="1:13" x14ac:dyDescent="0.3">
      <c r="A80" s="48"/>
      <c r="B80" s="32" t="s">
        <v>58</v>
      </c>
      <c r="C80" s="33">
        <f>C77-C78</f>
        <v>6.75</v>
      </c>
      <c r="D80" s="33">
        <f>D77-D78</f>
        <v>5.25</v>
      </c>
      <c r="E80" s="33">
        <f>E77-E78</f>
        <v>650</v>
      </c>
      <c r="F80" s="33">
        <f>F77-F78</f>
        <v>362.5</v>
      </c>
      <c r="G80" s="33">
        <f>G77-G78</f>
        <v>300</v>
      </c>
      <c r="H80" s="33">
        <f>H77-H78</f>
        <v>177.5</v>
      </c>
      <c r="I80" s="33">
        <f>I77-I78</f>
        <v>435</v>
      </c>
      <c r="J80" s="33">
        <f>J77-J78</f>
        <v>300</v>
      </c>
      <c r="K80" s="33">
        <f>K77-K78</f>
        <v>123.75</v>
      </c>
      <c r="L80" s="33">
        <f>L77-L78</f>
        <v>212.5</v>
      </c>
    </row>
    <row r="81" spans="1:13" x14ac:dyDescent="0.3">
      <c r="A81" s="48"/>
      <c r="B81" s="22" t="s">
        <v>19</v>
      </c>
      <c r="C81" s="24">
        <v>16</v>
      </c>
      <c r="D81" s="24">
        <v>10</v>
      </c>
      <c r="E81" s="24">
        <v>317.5</v>
      </c>
      <c r="F81" s="24">
        <v>134</v>
      </c>
      <c r="G81" s="24">
        <v>122.5</v>
      </c>
      <c r="H81" s="24">
        <v>74.75</v>
      </c>
      <c r="I81" s="24">
        <v>118.25</v>
      </c>
      <c r="J81" s="24">
        <v>260</v>
      </c>
      <c r="K81" s="24">
        <v>77</v>
      </c>
      <c r="L81" s="24">
        <v>78</v>
      </c>
    </row>
    <row r="82" spans="1:13" x14ac:dyDescent="0.3">
      <c r="A82" s="48"/>
      <c r="B82" s="22" t="s">
        <v>20</v>
      </c>
      <c r="C82" s="26">
        <v>275</v>
      </c>
      <c r="D82" s="26">
        <v>176</v>
      </c>
      <c r="E82" s="26">
        <v>121</v>
      </c>
      <c r="F82" s="26">
        <v>102</v>
      </c>
      <c r="G82" s="26">
        <v>98</v>
      </c>
      <c r="H82" s="26">
        <v>73</v>
      </c>
      <c r="I82" s="26">
        <v>68</v>
      </c>
      <c r="J82" s="26">
        <v>52</v>
      </c>
      <c r="K82" s="26">
        <v>49</v>
      </c>
      <c r="L82" s="26">
        <v>40</v>
      </c>
    </row>
    <row r="83" spans="1:13" x14ac:dyDescent="0.3">
      <c r="A83" s="48"/>
      <c r="B83" s="22" t="s">
        <v>21</v>
      </c>
      <c r="C83" s="26">
        <v>237</v>
      </c>
      <c r="D83" s="26">
        <v>156</v>
      </c>
      <c r="E83" s="26">
        <v>90</v>
      </c>
      <c r="F83" s="26">
        <v>90</v>
      </c>
      <c r="G83" s="26">
        <v>80</v>
      </c>
      <c r="H83" s="26">
        <v>60</v>
      </c>
      <c r="I83" s="26">
        <v>52</v>
      </c>
      <c r="J83" s="26">
        <v>41</v>
      </c>
      <c r="K83" s="26">
        <v>38</v>
      </c>
      <c r="L83" s="26">
        <v>33</v>
      </c>
    </row>
    <row r="84" spans="1:13" x14ac:dyDescent="0.3">
      <c r="A84" s="48"/>
      <c r="B84" s="1" t="s">
        <v>22</v>
      </c>
      <c r="C84" s="27">
        <f>C83-C73</f>
        <v>76</v>
      </c>
      <c r="D84" s="27">
        <f>D83-D73</f>
        <v>28</v>
      </c>
      <c r="E84" s="27">
        <f>E83-E73</f>
        <v>7.5</v>
      </c>
      <c r="F84" s="27">
        <f>F83-F73</f>
        <v>18.75</v>
      </c>
      <c r="G84" s="27">
        <f>G83-G73</f>
        <v>15</v>
      </c>
      <c r="H84" s="27">
        <f>H83-H73</f>
        <v>5.32</v>
      </c>
      <c r="I84" s="27">
        <f>I83-I73</f>
        <v>7</v>
      </c>
      <c r="J84" s="27">
        <f>J83-J73</f>
        <v>11</v>
      </c>
      <c r="K84" s="27">
        <f>K83-K73</f>
        <v>11</v>
      </c>
      <c r="L84" s="27">
        <f>L83-L73</f>
        <v>10.5</v>
      </c>
    </row>
    <row r="85" spans="1:13" x14ac:dyDescent="0.3">
      <c r="A85" s="48"/>
      <c r="B85" s="1" t="s">
        <v>23</v>
      </c>
      <c r="C85" s="29">
        <f>C83/C73-1</f>
        <v>0.47204968944099379</v>
      </c>
      <c r="D85" s="29">
        <f>D83/D73-1</f>
        <v>0.21875</v>
      </c>
      <c r="E85" s="29">
        <f>E83/E73-1</f>
        <v>9.0909090909090828E-2</v>
      </c>
      <c r="F85" s="29">
        <f>F83/F73-1</f>
        <v>0.26315789473684204</v>
      </c>
      <c r="G85" s="29">
        <f>G83/G73-1</f>
        <v>0.23076923076923084</v>
      </c>
      <c r="H85" s="29">
        <f>H83/H73-1</f>
        <v>9.7293343087051953E-2</v>
      </c>
      <c r="I85" s="29">
        <f>I83/I73-1</f>
        <v>0.15555555555555545</v>
      </c>
      <c r="J85" s="29">
        <f>J83/J73-1</f>
        <v>0.3666666666666667</v>
      </c>
      <c r="K85" s="29">
        <f>K83/K73-1</f>
        <v>0.40740740740740744</v>
      </c>
      <c r="L85" s="29">
        <f>L83/L73-1</f>
        <v>0.46666666666666656</v>
      </c>
    </row>
    <row r="86" spans="1:13" x14ac:dyDescent="0.3">
      <c r="A86" s="48"/>
      <c r="B86" s="22" t="s">
        <v>53</v>
      </c>
      <c r="C86" s="26">
        <v>200</v>
      </c>
      <c r="D86" s="26">
        <v>140</v>
      </c>
      <c r="E86" s="26">
        <v>82</v>
      </c>
      <c r="F86" s="26">
        <v>85</v>
      </c>
      <c r="G86" s="26">
        <v>74</v>
      </c>
      <c r="H86" s="26">
        <v>55</v>
      </c>
      <c r="I86" s="26">
        <v>46</v>
      </c>
      <c r="J86" s="26">
        <v>33</v>
      </c>
      <c r="K86" s="26">
        <v>30</v>
      </c>
      <c r="L86" s="26">
        <v>22</v>
      </c>
    </row>
    <row r="87" spans="1:13" x14ac:dyDescent="0.3">
      <c r="A87" s="48"/>
      <c r="B87" s="1" t="s">
        <v>24</v>
      </c>
      <c r="C87" s="27">
        <f>C86-C73</f>
        <v>39</v>
      </c>
      <c r="D87" s="27">
        <f>D86-D73</f>
        <v>12</v>
      </c>
      <c r="E87" s="27">
        <f>E86-E73</f>
        <v>-0.5</v>
      </c>
      <c r="F87" s="27">
        <f>F86-F73</f>
        <v>13.75</v>
      </c>
      <c r="G87" s="27">
        <f>G86-G73</f>
        <v>9</v>
      </c>
      <c r="H87" s="27">
        <f>H86-H73</f>
        <v>0.32000000000000028</v>
      </c>
      <c r="I87" s="27">
        <f>I86-I73</f>
        <v>1</v>
      </c>
      <c r="J87" s="27">
        <f>J86-J73</f>
        <v>3</v>
      </c>
      <c r="K87" s="27">
        <f>K86-K73</f>
        <v>3</v>
      </c>
      <c r="L87" s="27">
        <f>L86-L73</f>
        <v>-0.5</v>
      </c>
    </row>
    <row r="88" spans="1:13" x14ac:dyDescent="0.3">
      <c r="A88" s="48"/>
      <c r="B88" s="1" t="s">
        <v>25</v>
      </c>
      <c r="C88" s="28">
        <f>C86/C73-1</f>
        <v>0.2422360248447204</v>
      </c>
      <c r="D88" s="28">
        <f>D86/D73-1</f>
        <v>9.375E-2</v>
      </c>
      <c r="E88" s="28">
        <f>E86/E73-1</f>
        <v>-6.0606060606060996E-3</v>
      </c>
      <c r="F88" s="28">
        <f>F86/F73-1</f>
        <v>0.19298245614035081</v>
      </c>
      <c r="G88" s="28">
        <f>G86/G73-1</f>
        <v>0.13846153846153841</v>
      </c>
      <c r="H88" s="28">
        <f>H86/H73-1</f>
        <v>5.8522311631310497E-3</v>
      </c>
      <c r="I88" s="28">
        <f>I86/I73-1</f>
        <v>2.2222222222222143E-2</v>
      </c>
      <c r="J88" s="28">
        <f>J86/J73-1</f>
        <v>0.10000000000000009</v>
      </c>
      <c r="K88" s="28">
        <f>K86/K73-1</f>
        <v>0.11111111111111116</v>
      </c>
      <c r="L88" s="28">
        <f>L86/L73-1</f>
        <v>-2.2222222222222254E-2</v>
      </c>
    </row>
    <row r="89" spans="1:13" x14ac:dyDescent="0.3">
      <c r="A89" s="48"/>
      <c r="B89" s="22" t="s">
        <v>26</v>
      </c>
      <c r="C89" s="24">
        <v>26</v>
      </c>
      <c r="D89" s="24">
        <v>12</v>
      </c>
      <c r="E89" s="24">
        <v>498.5</v>
      </c>
      <c r="F89" s="24">
        <v>267.75</v>
      </c>
      <c r="G89" s="24">
        <v>233.75</v>
      </c>
      <c r="H89" s="24">
        <v>165</v>
      </c>
      <c r="I89" s="24">
        <v>156.75</v>
      </c>
      <c r="J89" s="24">
        <v>176</v>
      </c>
      <c r="K89" s="24">
        <v>92.75</v>
      </c>
      <c r="L89" s="24">
        <v>113.75</v>
      </c>
    </row>
    <row r="90" spans="1:13" x14ac:dyDescent="0.3">
      <c r="A90" s="48"/>
      <c r="B90" s="1" t="s">
        <v>27</v>
      </c>
      <c r="C90" s="28">
        <f>C89/SUM(C81,C89)</f>
        <v>0.61904761904761907</v>
      </c>
      <c r="D90" s="28">
        <f t="shared" ref="D90" si="133">D89/SUM(D81,D89)</f>
        <v>0.54545454545454541</v>
      </c>
      <c r="E90" s="28">
        <f t="shared" ref="E90" si="134">E89/SUM(E81,E89)</f>
        <v>0.61090686274509809</v>
      </c>
      <c r="F90" s="28">
        <f t="shared" ref="F90" si="135">F89/SUM(F81,F89)</f>
        <v>0.6664592408214064</v>
      </c>
      <c r="G90" s="28">
        <f t="shared" ref="G90" si="136">G89/SUM(G81,G89)</f>
        <v>0.65614035087719302</v>
      </c>
      <c r="H90" s="28">
        <f t="shared" ref="H90" si="137">H89/SUM(H81,H89)</f>
        <v>0.68821689259645469</v>
      </c>
      <c r="I90" s="28">
        <f t="shared" ref="I90" si="138">I89/SUM(I81,I89)</f>
        <v>0.56999999999999995</v>
      </c>
      <c r="J90" s="28">
        <f t="shared" ref="J90" si="139">J89/SUM(J81,J89)</f>
        <v>0.40366972477064222</v>
      </c>
      <c r="K90" s="28">
        <f t="shared" ref="K90" si="140">K89/SUM(K81,K89)</f>
        <v>0.54639175257731953</v>
      </c>
      <c r="L90" s="28">
        <f t="shared" ref="L90" si="141">L89/SUM(L81,L89)</f>
        <v>0.59322033898305082</v>
      </c>
    </row>
    <row r="91" spans="1:13" x14ac:dyDescent="0.3">
      <c r="A91" s="48"/>
      <c r="B91" s="5" t="s">
        <v>37</v>
      </c>
      <c r="C91" s="14">
        <v>199</v>
      </c>
      <c r="D91" s="14">
        <v>139</v>
      </c>
      <c r="E91" s="14">
        <v>99</v>
      </c>
      <c r="F91" s="14">
        <v>79</v>
      </c>
      <c r="G91" s="14">
        <v>69</v>
      </c>
      <c r="H91" s="14">
        <v>59</v>
      </c>
      <c r="I91" s="14">
        <v>55</v>
      </c>
      <c r="J91" s="14">
        <v>40</v>
      </c>
      <c r="K91" s="14">
        <v>30</v>
      </c>
      <c r="L91" s="14">
        <v>25</v>
      </c>
    </row>
    <row r="92" spans="1:13" x14ac:dyDescent="0.3">
      <c r="A92" s="48"/>
      <c r="B92" s="1" t="s">
        <v>57</v>
      </c>
      <c r="C92" s="66">
        <f>C80*C91</f>
        <v>1343.25</v>
      </c>
      <c r="D92" s="66">
        <f t="shared" ref="D92" si="142">D80*D91</f>
        <v>729.75</v>
      </c>
      <c r="E92" s="66">
        <f t="shared" ref="E92" si="143">E80*E91</f>
        <v>64350</v>
      </c>
      <c r="F92" s="66">
        <f t="shared" ref="F92" si="144">F80*F91</f>
        <v>28637.5</v>
      </c>
      <c r="G92" s="66">
        <f t="shared" ref="G92" si="145">G80*G91</f>
        <v>20700</v>
      </c>
      <c r="H92" s="66">
        <f t="shared" ref="H92" si="146">H80*H91</f>
        <v>10472.5</v>
      </c>
      <c r="I92" s="66">
        <f t="shared" ref="I92" si="147">I80*I91</f>
        <v>23925</v>
      </c>
      <c r="J92" s="66">
        <f t="shared" ref="J92" si="148">J80*J91</f>
        <v>12000</v>
      </c>
      <c r="K92" s="66">
        <f t="shared" ref="K92" si="149">K80*K91</f>
        <v>3712.5</v>
      </c>
      <c r="L92" s="66">
        <f t="shared" ref="L92" si="150">L80*L91</f>
        <v>5312.5</v>
      </c>
      <c r="M92" s="34">
        <f>SUM(C92:L92)</f>
        <v>171183</v>
      </c>
    </row>
    <row r="93" spans="1:13" x14ac:dyDescent="0.3">
      <c r="A93" s="37"/>
      <c r="B93" s="38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40"/>
    </row>
    <row r="94" spans="1:13" ht="15" customHeight="1" x14ac:dyDescent="0.3">
      <c r="A94" s="48" t="s">
        <v>70</v>
      </c>
      <c r="B94" s="8" t="s">
        <v>36</v>
      </c>
      <c r="C94" s="9" t="s">
        <v>1</v>
      </c>
      <c r="D94" s="9" t="s">
        <v>2</v>
      </c>
      <c r="E94" s="9" t="s">
        <v>3</v>
      </c>
      <c r="F94" s="9" t="s">
        <v>4</v>
      </c>
      <c r="G94" s="9" t="s">
        <v>5</v>
      </c>
      <c r="H94" s="9" t="s">
        <v>6</v>
      </c>
      <c r="I94" s="9" t="s">
        <v>7</v>
      </c>
      <c r="J94" s="9" t="s">
        <v>8</v>
      </c>
      <c r="K94" s="9" t="s">
        <v>9</v>
      </c>
      <c r="L94" s="9" t="s">
        <v>10</v>
      </c>
    </row>
    <row r="95" spans="1:13" ht="15" customHeight="1" x14ac:dyDescent="0.3">
      <c r="A95" s="48"/>
      <c r="B95" s="22" t="s">
        <v>18</v>
      </c>
      <c r="C95" s="26">
        <v>200</v>
      </c>
      <c r="D95" s="26">
        <v>150</v>
      </c>
      <c r="E95" s="26">
        <v>90</v>
      </c>
      <c r="F95" s="26">
        <v>75</v>
      </c>
      <c r="G95" s="26">
        <v>60</v>
      </c>
      <c r="H95" s="26">
        <v>50</v>
      </c>
      <c r="I95" s="26">
        <v>45</v>
      </c>
      <c r="J95" s="26">
        <v>35</v>
      </c>
      <c r="K95" s="26">
        <v>30</v>
      </c>
      <c r="L95" s="26">
        <v>25</v>
      </c>
    </row>
    <row r="96" spans="1:13" x14ac:dyDescent="0.3">
      <c r="A96" s="48"/>
      <c r="B96" s="22" t="s">
        <v>14</v>
      </c>
      <c r="C96" s="26">
        <v>204.25</v>
      </c>
      <c r="D96" s="26">
        <v>160</v>
      </c>
      <c r="E96" s="26">
        <v>91</v>
      </c>
      <c r="F96" s="26">
        <v>75</v>
      </c>
      <c r="G96" s="26">
        <v>67</v>
      </c>
      <c r="H96" s="26">
        <v>52</v>
      </c>
      <c r="I96" s="26">
        <v>47.5</v>
      </c>
      <c r="J96" s="26">
        <v>38</v>
      </c>
      <c r="K96" s="26">
        <v>33</v>
      </c>
      <c r="L96" s="26">
        <v>29</v>
      </c>
    </row>
    <row r="97" spans="1:12" x14ac:dyDescent="0.3">
      <c r="A97" s="48"/>
      <c r="B97" s="22" t="s">
        <v>11</v>
      </c>
      <c r="C97" s="26">
        <v>244.71</v>
      </c>
      <c r="D97" s="26">
        <v>175</v>
      </c>
      <c r="E97" s="26">
        <v>96</v>
      </c>
      <c r="F97" s="26">
        <v>85</v>
      </c>
      <c r="G97" s="26">
        <v>70</v>
      </c>
      <c r="H97" s="26">
        <v>59</v>
      </c>
      <c r="I97" s="26">
        <v>51</v>
      </c>
      <c r="J97" s="26">
        <v>39</v>
      </c>
      <c r="K97" s="26">
        <v>37</v>
      </c>
      <c r="L97" s="26">
        <v>33</v>
      </c>
    </row>
    <row r="98" spans="1:12" x14ac:dyDescent="0.3">
      <c r="A98" s="48"/>
      <c r="B98" s="1" t="s">
        <v>12</v>
      </c>
      <c r="C98" s="27">
        <f>C97-C95</f>
        <v>44.710000000000008</v>
      </c>
      <c r="D98" s="27">
        <f t="shared" ref="D98:H98" si="151">D97-D95</f>
        <v>25</v>
      </c>
      <c r="E98" s="27">
        <f t="shared" si="151"/>
        <v>6</v>
      </c>
      <c r="F98" s="27">
        <f t="shared" si="151"/>
        <v>10</v>
      </c>
      <c r="G98" s="27">
        <f t="shared" si="151"/>
        <v>10</v>
      </c>
      <c r="H98" s="27">
        <f t="shared" si="151"/>
        <v>9</v>
      </c>
      <c r="I98" s="27">
        <f>I97-I95</f>
        <v>6</v>
      </c>
      <c r="J98" s="27">
        <f t="shared" ref="J98" si="152">J97-J95</f>
        <v>4</v>
      </c>
      <c r="K98" s="27">
        <f t="shared" ref="K98" si="153">K97-K95</f>
        <v>7</v>
      </c>
      <c r="L98" s="27">
        <f t="shared" ref="L98" si="154">L97-L95</f>
        <v>8</v>
      </c>
    </row>
    <row r="99" spans="1:12" x14ac:dyDescent="0.3">
      <c r="A99" s="48"/>
      <c r="B99" s="1" t="s">
        <v>13</v>
      </c>
      <c r="C99" s="28">
        <f>C97/C95-1</f>
        <v>0.22355000000000014</v>
      </c>
      <c r="D99" s="28">
        <f t="shared" ref="D99:L99" si="155">D97/D95-1</f>
        <v>0.16666666666666674</v>
      </c>
      <c r="E99" s="28">
        <f t="shared" si="155"/>
        <v>6.6666666666666652E-2</v>
      </c>
      <c r="F99" s="28">
        <f t="shared" si="155"/>
        <v>0.1333333333333333</v>
      </c>
      <c r="G99" s="28">
        <f t="shared" si="155"/>
        <v>0.16666666666666674</v>
      </c>
      <c r="H99" s="28">
        <f t="shared" si="155"/>
        <v>0.17999999999999994</v>
      </c>
      <c r="I99" s="28">
        <f t="shared" si="155"/>
        <v>0.1333333333333333</v>
      </c>
      <c r="J99" s="28">
        <f t="shared" si="155"/>
        <v>0.11428571428571432</v>
      </c>
      <c r="K99" s="28">
        <f t="shared" si="155"/>
        <v>0.23333333333333339</v>
      </c>
      <c r="L99" s="28">
        <f t="shared" si="155"/>
        <v>0.32000000000000006</v>
      </c>
    </row>
    <row r="100" spans="1:12" x14ac:dyDescent="0.3">
      <c r="A100" s="48"/>
      <c r="B100" s="22" t="s">
        <v>15</v>
      </c>
      <c r="C100" s="24">
        <v>150</v>
      </c>
      <c r="D100" s="24">
        <v>54</v>
      </c>
      <c r="E100" s="24">
        <v>6000</v>
      </c>
      <c r="F100" s="24">
        <v>2200</v>
      </c>
      <c r="G100" s="24">
        <v>2200</v>
      </c>
      <c r="H100" s="24">
        <v>1200</v>
      </c>
      <c r="I100" s="24">
        <v>1800</v>
      </c>
      <c r="J100" s="24">
        <v>2400</v>
      </c>
      <c r="K100" s="24">
        <v>600</v>
      </c>
      <c r="L100" s="24">
        <v>1200</v>
      </c>
    </row>
    <row r="101" spans="1:12" x14ac:dyDescent="0.3">
      <c r="A101" s="48"/>
      <c r="B101" s="22" t="s">
        <v>16</v>
      </c>
      <c r="C101" s="24">
        <v>146</v>
      </c>
      <c r="D101" s="24">
        <v>50</v>
      </c>
      <c r="E101" s="24">
        <v>5800</v>
      </c>
      <c r="F101" s="24">
        <v>2050</v>
      </c>
      <c r="G101" s="24">
        <v>2100</v>
      </c>
      <c r="H101" s="24">
        <v>1180</v>
      </c>
      <c r="I101" s="24">
        <v>1500</v>
      </c>
      <c r="J101" s="24">
        <v>2400</v>
      </c>
      <c r="K101" s="24">
        <v>560</v>
      </c>
      <c r="L101" s="24">
        <v>1200</v>
      </c>
    </row>
    <row r="102" spans="1:12" x14ac:dyDescent="0.3">
      <c r="A102" s="48"/>
      <c r="B102" s="1" t="s">
        <v>17</v>
      </c>
      <c r="C102" s="28">
        <f>C101/C100</f>
        <v>0.97333333333333338</v>
      </c>
      <c r="D102" s="28">
        <f t="shared" ref="D102:L102" si="156">D101/D100</f>
        <v>0.92592592592592593</v>
      </c>
      <c r="E102" s="28">
        <f t="shared" si="156"/>
        <v>0.96666666666666667</v>
      </c>
      <c r="F102" s="28">
        <f t="shared" si="156"/>
        <v>0.93181818181818177</v>
      </c>
      <c r="G102" s="28">
        <f t="shared" si="156"/>
        <v>0.95454545454545459</v>
      </c>
      <c r="H102" s="28">
        <f t="shared" si="156"/>
        <v>0.98333333333333328</v>
      </c>
      <c r="I102" s="28">
        <f t="shared" si="156"/>
        <v>0.83333333333333337</v>
      </c>
      <c r="J102" s="28">
        <f t="shared" si="156"/>
        <v>1</v>
      </c>
      <c r="K102" s="28">
        <f t="shared" si="156"/>
        <v>0.93333333333333335</v>
      </c>
      <c r="L102" s="28">
        <f t="shared" si="156"/>
        <v>1</v>
      </c>
    </row>
    <row r="103" spans="1:12" x14ac:dyDescent="0.3">
      <c r="A103" s="48"/>
      <c r="B103" s="32" t="s">
        <v>58</v>
      </c>
      <c r="C103" s="33">
        <f>C100-C101</f>
        <v>4</v>
      </c>
      <c r="D103" s="33">
        <f>D100-D101</f>
        <v>4</v>
      </c>
      <c r="E103" s="33">
        <f>E100-E101</f>
        <v>200</v>
      </c>
      <c r="F103" s="33">
        <f>F100-F101</f>
        <v>150</v>
      </c>
      <c r="G103" s="33">
        <f>G100-G101</f>
        <v>100</v>
      </c>
      <c r="H103" s="33">
        <f>H100-H101</f>
        <v>20</v>
      </c>
      <c r="I103" s="33">
        <f>I100-I101</f>
        <v>300</v>
      </c>
      <c r="J103" s="33">
        <f>J100-J101</f>
        <v>0</v>
      </c>
      <c r="K103" s="33">
        <f>K100-K101</f>
        <v>40</v>
      </c>
      <c r="L103" s="33">
        <f>L100-L101</f>
        <v>0</v>
      </c>
    </row>
    <row r="104" spans="1:12" x14ac:dyDescent="0.3">
      <c r="A104" s="48"/>
      <c r="B104" s="22" t="s">
        <v>19</v>
      </c>
      <c r="C104" s="25">
        <v>8</v>
      </c>
      <c r="D104" s="25">
        <v>8</v>
      </c>
      <c r="E104" s="25">
        <v>200</v>
      </c>
      <c r="F104" s="25">
        <v>100</v>
      </c>
      <c r="G104" s="25">
        <v>80</v>
      </c>
      <c r="H104" s="25">
        <v>55</v>
      </c>
      <c r="I104" s="25">
        <v>102</v>
      </c>
      <c r="J104" s="25">
        <v>255</v>
      </c>
      <c r="K104" s="25">
        <v>90</v>
      </c>
      <c r="L104" s="25">
        <v>78</v>
      </c>
    </row>
    <row r="105" spans="1:12" x14ac:dyDescent="0.3">
      <c r="A105" s="48"/>
      <c r="B105" s="22" t="s">
        <v>20</v>
      </c>
      <c r="C105" s="26">
        <v>275</v>
      </c>
      <c r="D105" s="26">
        <v>216</v>
      </c>
      <c r="E105" s="26">
        <v>131</v>
      </c>
      <c r="F105" s="26">
        <v>115</v>
      </c>
      <c r="G105" s="26">
        <v>98</v>
      </c>
      <c r="H105" s="26">
        <v>83</v>
      </c>
      <c r="I105" s="26">
        <v>76</v>
      </c>
      <c r="J105" s="26">
        <v>62</v>
      </c>
      <c r="K105" s="26">
        <v>57</v>
      </c>
      <c r="L105" s="26">
        <v>49</v>
      </c>
    </row>
    <row r="106" spans="1:12" x14ac:dyDescent="0.3">
      <c r="A106" s="48"/>
      <c r="B106" s="22" t="s">
        <v>21</v>
      </c>
      <c r="C106" s="26">
        <v>237</v>
      </c>
      <c r="D106" s="26">
        <v>196</v>
      </c>
      <c r="E106" s="26">
        <v>99</v>
      </c>
      <c r="F106" s="26">
        <v>85</v>
      </c>
      <c r="G106" s="26">
        <v>80</v>
      </c>
      <c r="H106" s="26">
        <v>60</v>
      </c>
      <c r="I106" s="26">
        <v>62</v>
      </c>
      <c r="J106" s="26">
        <v>47</v>
      </c>
      <c r="K106" s="26">
        <v>51</v>
      </c>
      <c r="L106" s="26">
        <v>45</v>
      </c>
    </row>
    <row r="107" spans="1:12" x14ac:dyDescent="0.3">
      <c r="A107" s="48"/>
      <c r="B107" s="1" t="s">
        <v>22</v>
      </c>
      <c r="C107" s="27">
        <f>C106-C96</f>
        <v>32.75</v>
      </c>
      <c r="D107" s="27">
        <f>D106-D96</f>
        <v>36</v>
      </c>
      <c r="E107" s="27">
        <f>E106-E96</f>
        <v>8</v>
      </c>
      <c r="F107" s="27">
        <f>F106-F96</f>
        <v>10</v>
      </c>
      <c r="G107" s="27">
        <f>G106-G96</f>
        <v>13</v>
      </c>
      <c r="H107" s="27">
        <f>H106-H96</f>
        <v>8</v>
      </c>
      <c r="I107" s="27">
        <f>I106-I96</f>
        <v>14.5</v>
      </c>
      <c r="J107" s="27">
        <f>J106-J96</f>
        <v>9</v>
      </c>
      <c r="K107" s="27">
        <f>K106-K96</f>
        <v>18</v>
      </c>
      <c r="L107" s="27">
        <f>L106-L96</f>
        <v>16</v>
      </c>
    </row>
    <row r="108" spans="1:12" x14ac:dyDescent="0.3">
      <c r="A108" s="48"/>
      <c r="B108" s="1" t="s">
        <v>23</v>
      </c>
      <c r="C108" s="29">
        <f>C106/C96-1</f>
        <v>0.16034271725826188</v>
      </c>
      <c r="D108" s="29">
        <f>D106/D96-1</f>
        <v>0.22500000000000009</v>
      </c>
      <c r="E108" s="29">
        <f>E106/E96-1</f>
        <v>8.7912087912087822E-2</v>
      </c>
      <c r="F108" s="29">
        <f>F106/F96-1</f>
        <v>0.1333333333333333</v>
      </c>
      <c r="G108" s="29">
        <f>G106/G96-1</f>
        <v>0.19402985074626855</v>
      </c>
      <c r="H108" s="29">
        <f>H106/H96-1</f>
        <v>0.15384615384615374</v>
      </c>
      <c r="I108" s="29">
        <f>I106/I96-1</f>
        <v>0.3052631578947369</v>
      </c>
      <c r="J108" s="29">
        <f>J106/J96-1</f>
        <v>0.23684210526315796</v>
      </c>
      <c r="K108" s="29">
        <f>K106/K96-1</f>
        <v>0.54545454545454541</v>
      </c>
      <c r="L108" s="29">
        <f>L106/L96-1</f>
        <v>0.55172413793103448</v>
      </c>
    </row>
    <row r="109" spans="1:12" x14ac:dyDescent="0.3">
      <c r="A109" s="48"/>
      <c r="B109" s="22" t="s">
        <v>53</v>
      </c>
      <c r="C109" s="26">
        <v>220</v>
      </c>
      <c r="D109" s="26">
        <v>175</v>
      </c>
      <c r="E109" s="26">
        <v>106</v>
      </c>
      <c r="F109" s="26">
        <v>79</v>
      </c>
      <c r="G109" s="26">
        <v>72</v>
      </c>
      <c r="H109" s="26">
        <v>55</v>
      </c>
      <c r="I109" s="26">
        <v>59</v>
      </c>
      <c r="J109" s="26">
        <v>41</v>
      </c>
      <c r="K109" s="26">
        <v>40</v>
      </c>
      <c r="L109" s="26">
        <v>43</v>
      </c>
    </row>
    <row r="110" spans="1:12" x14ac:dyDescent="0.3">
      <c r="A110" s="48"/>
      <c r="B110" s="1" t="s">
        <v>24</v>
      </c>
      <c r="C110" s="27">
        <f>C109-C96</f>
        <v>15.75</v>
      </c>
      <c r="D110" s="27">
        <f>D109-D96</f>
        <v>15</v>
      </c>
      <c r="E110" s="27">
        <f>E109-E96</f>
        <v>15</v>
      </c>
      <c r="F110" s="27">
        <f>F109-F96</f>
        <v>4</v>
      </c>
      <c r="G110" s="27">
        <f>G109-G96</f>
        <v>5</v>
      </c>
      <c r="H110" s="27">
        <f>H109-H96</f>
        <v>3</v>
      </c>
      <c r="I110" s="27">
        <f>I109-I96</f>
        <v>11.5</v>
      </c>
      <c r="J110" s="27">
        <f>J109-J96</f>
        <v>3</v>
      </c>
      <c r="K110" s="27">
        <f>K109-K96</f>
        <v>7</v>
      </c>
      <c r="L110" s="27">
        <f>L109-L96</f>
        <v>14</v>
      </c>
    </row>
    <row r="111" spans="1:12" x14ac:dyDescent="0.3">
      <c r="A111" s="48"/>
      <c r="B111" s="1" t="s">
        <v>25</v>
      </c>
      <c r="C111" s="28">
        <f>C109/C96-1</f>
        <v>7.7111383108935172E-2</v>
      </c>
      <c r="D111" s="28">
        <f>D109/D96-1</f>
        <v>9.375E-2</v>
      </c>
      <c r="E111" s="28">
        <f>E109/E96-1</f>
        <v>0.16483516483516492</v>
      </c>
      <c r="F111" s="28">
        <f>F109/F96-1</f>
        <v>5.3333333333333233E-2</v>
      </c>
      <c r="G111" s="28">
        <f>G109/G96-1</f>
        <v>7.4626865671641784E-2</v>
      </c>
      <c r="H111" s="28">
        <f>H109/H96-1</f>
        <v>5.7692307692307709E-2</v>
      </c>
      <c r="I111" s="28">
        <f>I109/I96-1</f>
        <v>0.24210526315789482</v>
      </c>
      <c r="J111" s="28">
        <f>J109/J96-1</f>
        <v>7.8947368421052655E-2</v>
      </c>
      <c r="K111" s="28">
        <f>K109/K96-1</f>
        <v>0.21212121212121215</v>
      </c>
      <c r="L111" s="28">
        <f>L109/L96-1</f>
        <v>0.48275862068965525</v>
      </c>
    </row>
    <row r="112" spans="1:12" x14ac:dyDescent="0.3">
      <c r="A112" s="48"/>
      <c r="B112" s="22" t="s">
        <v>26</v>
      </c>
      <c r="C112" s="25">
        <v>26</v>
      </c>
      <c r="D112" s="25">
        <v>12</v>
      </c>
      <c r="E112" s="25">
        <v>550</v>
      </c>
      <c r="F112" s="25">
        <v>315</v>
      </c>
      <c r="G112" s="25">
        <v>278</v>
      </c>
      <c r="H112" s="25">
        <v>165</v>
      </c>
      <c r="I112" s="25">
        <v>184</v>
      </c>
      <c r="J112" s="25">
        <v>202</v>
      </c>
      <c r="K112" s="25">
        <v>109</v>
      </c>
      <c r="L112" s="25">
        <v>140</v>
      </c>
    </row>
    <row r="113" spans="1:15" x14ac:dyDescent="0.3">
      <c r="A113" s="48"/>
      <c r="B113" s="1" t="s">
        <v>27</v>
      </c>
      <c r="C113" s="28">
        <f>C112/SUM(C104,C112)</f>
        <v>0.76470588235294112</v>
      </c>
      <c r="D113" s="28">
        <f t="shared" ref="D113:L113" si="157">D112/SUM(D104,D112)</f>
        <v>0.6</v>
      </c>
      <c r="E113" s="28">
        <f t="shared" si="157"/>
        <v>0.73333333333333328</v>
      </c>
      <c r="F113" s="28">
        <f t="shared" si="157"/>
        <v>0.75903614457831325</v>
      </c>
      <c r="G113" s="28">
        <f t="shared" si="157"/>
        <v>0.77653631284916202</v>
      </c>
      <c r="H113" s="28">
        <f t="shared" si="157"/>
        <v>0.75</v>
      </c>
      <c r="I113" s="28">
        <f t="shared" si="157"/>
        <v>0.64335664335664333</v>
      </c>
      <c r="J113" s="28">
        <f t="shared" si="157"/>
        <v>0.44201312910284463</v>
      </c>
      <c r="K113" s="28">
        <f t="shared" si="157"/>
        <v>0.54773869346733672</v>
      </c>
      <c r="L113" s="28">
        <f t="shared" si="157"/>
        <v>0.64220183486238536</v>
      </c>
    </row>
    <row r="114" spans="1:15" x14ac:dyDescent="0.3">
      <c r="A114" s="48"/>
      <c r="B114" s="5" t="s">
        <v>37</v>
      </c>
      <c r="C114" s="14">
        <v>275</v>
      </c>
      <c r="D114" s="14">
        <v>216</v>
      </c>
      <c r="E114" s="14">
        <v>99</v>
      </c>
      <c r="F114" s="14">
        <v>79</v>
      </c>
      <c r="G114" s="14">
        <v>70</v>
      </c>
      <c r="H114" s="14">
        <v>59</v>
      </c>
      <c r="I114" s="14">
        <v>55</v>
      </c>
      <c r="J114" s="14">
        <v>0</v>
      </c>
      <c r="K114" s="14">
        <v>40</v>
      </c>
      <c r="L114" s="14">
        <v>0</v>
      </c>
    </row>
    <row r="115" spans="1:15" x14ac:dyDescent="0.3">
      <c r="A115" s="48"/>
      <c r="B115" s="1" t="s">
        <v>57</v>
      </c>
      <c r="C115" s="66">
        <f>C103*C114</f>
        <v>1100</v>
      </c>
      <c r="D115" s="66">
        <f t="shared" ref="D115:L115" si="158">D103*D114</f>
        <v>864</v>
      </c>
      <c r="E115" s="66">
        <f t="shared" si="158"/>
        <v>19800</v>
      </c>
      <c r="F115" s="66">
        <f t="shared" si="158"/>
        <v>11850</v>
      </c>
      <c r="G115" s="66">
        <f t="shared" si="158"/>
        <v>7000</v>
      </c>
      <c r="H115" s="66">
        <f t="shared" si="158"/>
        <v>1180</v>
      </c>
      <c r="I115" s="66">
        <f t="shared" si="158"/>
        <v>16500</v>
      </c>
      <c r="J115" s="66">
        <f t="shared" si="158"/>
        <v>0</v>
      </c>
      <c r="K115" s="66">
        <f t="shared" si="158"/>
        <v>1600</v>
      </c>
      <c r="L115" s="66">
        <f t="shared" si="158"/>
        <v>0</v>
      </c>
      <c r="M115" s="34">
        <f>SUM(C115:L115)</f>
        <v>59894</v>
      </c>
      <c r="O115" s="61" t="s">
        <v>48</v>
      </c>
    </row>
    <row r="116" spans="1:15" x14ac:dyDescent="0.3">
      <c r="O116" s="63" t="s">
        <v>50</v>
      </c>
    </row>
    <row r="117" spans="1:15" x14ac:dyDescent="0.3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O117" s="64" t="s">
        <v>51</v>
      </c>
    </row>
    <row r="118" spans="1:15" x14ac:dyDescent="0.3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O118" s="60" t="s">
        <v>49</v>
      </c>
    </row>
    <row r="119" spans="1:15" x14ac:dyDescent="0.3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</row>
    <row r="120" spans="1:15" x14ac:dyDescent="0.3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</row>
    <row r="121" spans="1:15" x14ac:dyDescent="0.3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</row>
    <row r="122" spans="1:15" x14ac:dyDescent="0.3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</row>
    <row r="139" spans="1:16" x14ac:dyDescent="0.3">
      <c r="A139" s="7"/>
    </row>
    <row r="140" spans="1:16" s="41" customFormat="1" x14ac:dyDescent="0.3">
      <c r="A140" s="7"/>
      <c r="B140"/>
      <c r="C140"/>
      <c r="D140"/>
      <c r="E140"/>
      <c r="F140"/>
      <c r="G140"/>
      <c r="H140"/>
      <c r="I140"/>
      <c r="J140"/>
      <c r="K140"/>
      <c r="L140"/>
      <c r="M140"/>
      <c r="O140"/>
      <c r="P140"/>
    </row>
    <row r="141" spans="1:16" x14ac:dyDescent="0.3">
      <c r="A141" s="7"/>
    </row>
    <row r="142" spans="1:16" x14ac:dyDescent="0.3">
      <c r="A142" s="7"/>
    </row>
    <row r="143" spans="1:16" x14ac:dyDescent="0.3">
      <c r="A143" s="7"/>
    </row>
    <row r="166" spans="1:1" x14ac:dyDescent="0.3">
      <c r="A166" s="7"/>
    </row>
    <row r="167" spans="1:1" x14ac:dyDescent="0.3">
      <c r="A167" s="7"/>
    </row>
    <row r="168" spans="1:1" x14ac:dyDescent="0.3">
      <c r="A168" s="7"/>
    </row>
    <row r="169" spans="1:1" x14ac:dyDescent="0.3">
      <c r="A169" s="7"/>
    </row>
    <row r="170" spans="1:1" x14ac:dyDescent="0.3">
      <c r="A170" s="7"/>
    </row>
    <row r="171" spans="1:1" x14ac:dyDescent="0.3">
      <c r="A171" s="7"/>
    </row>
    <row r="172" spans="1:1" x14ac:dyDescent="0.3">
      <c r="A172" s="7"/>
    </row>
    <row r="173" spans="1:1" x14ac:dyDescent="0.3">
      <c r="A173" s="7"/>
    </row>
    <row r="174" spans="1:1" x14ac:dyDescent="0.3">
      <c r="A174" s="7"/>
    </row>
    <row r="175" spans="1:1" x14ac:dyDescent="0.3">
      <c r="A175" s="7"/>
    </row>
    <row r="176" spans="1:1" x14ac:dyDescent="0.3">
      <c r="A176" s="7"/>
    </row>
    <row r="177" spans="1:1" x14ac:dyDescent="0.3">
      <c r="A177" s="7"/>
    </row>
    <row r="178" spans="1:1" x14ac:dyDescent="0.3">
      <c r="A178" s="7"/>
    </row>
    <row r="179" spans="1:1" x14ac:dyDescent="0.3">
      <c r="A179" s="7"/>
    </row>
    <row r="180" spans="1:1" x14ac:dyDescent="0.3">
      <c r="A180" s="7"/>
    </row>
    <row r="181" spans="1:1" x14ac:dyDescent="0.3">
      <c r="A181" s="7"/>
    </row>
    <row r="182" spans="1:1" x14ac:dyDescent="0.3">
      <c r="A182" s="7"/>
    </row>
    <row r="183" spans="1:1" x14ac:dyDescent="0.3">
      <c r="A183" s="7"/>
    </row>
    <row r="184" spans="1:1" x14ac:dyDescent="0.3">
      <c r="A184" s="7"/>
    </row>
    <row r="185" spans="1:1" x14ac:dyDescent="0.3">
      <c r="A185" s="7"/>
    </row>
    <row r="186" spans="1:1" x14ac:dyDescent="0.3">
      <c r="A186" s="7"/>
    </row>
    <row r="187" spans="1:1" x14ac:dyDescent="0.3">
      <c r="A187" s="7"/>
    </row>
    <row r="188" spans="1:1" x14ac:dyDescent="0.3">
      <c r="A188" s="7"/>
    </row>
    <row r="189" spans="1:1" x14ac:dyDescent="0.3">
      <c r="A189" s="7"/>
    </row>
    <row r="190" spans="1:1" x14ac:dyDescent="0.3">
      <c r="A190" s="7"/>
    </row>
    <row r="191" spans="1:1" x14ac:dyDescent="0.3">
      <c r="A191" s="7"/>
    </row>
    <row r="192" spans="1:1" x14ac:dyDescent="0.3">
      <c r="A192" s="7"/>
    </row>
    <row r="193" spans="1:1" x14ac:dyDescent="0.3">
      <c r="A193" s="7"/>
    </row>
    <row r="194" spans="1:1" x14ac:dyDescent="0.3">
      <c r="A194" s="7"/>
    </row>
    <row r="195" spans="1:1" x14ac:dyDescent="0.3">
      <c r="A195" s="7"/>
    </row>
    <row r="196" spans="1:1" x14ac:dyDescent="0.3">
      <c r="A196" s="7"/>
    </row>
    <row r="197" spans="1:1" x14ac:dyDescent="0.3">
      <c r="A197" s="7"/>
    </row>
    <row r="198" spans="1:1" x14ac:dyDescent="0.3">
      <c r="A198" s="7"/>
    </row>
    <row r="199" spans="1:1" x14ac:dyDescent="0.3">
      <c r="A199" s="7"/>
    </row>
    <row r="200" spans="1:1" x14ac:dyDescent="0.3">
      <c r="A200" s="7"/>
    </row>
    <row r="201" spans="1:1" x14ac:dyDescent="0.3">
      <c r="A201" s="7"/>
    </row>
    <row r="202" spans="1:1" x14ac:dyDescent="0.3">
      <c r="A202" s="7"/>
    </row>
    <row r="203" spans="1:1" x14ac:dyDescent="0.3">
      <c r="A203" s="7"/>
    </row>
    <row r="204" spans="1:1" x14ac:dyDescent="0.3">
      <c r="A204" s="7"/>
    </row>
    <row r="205" spans="1:1" x14ac:dyDescent="0.3">
      <c r="A205" s="7"/>
    </row>
    <row r="206" spans="1:1" x14ac:dyDescent="0.3">
      <c r="A206" s="7"/>
    </row>
    <row r="207" spans="1:1" x14ac:dyDescent="0.3">
      <c r="A207" s="7"/>
    </row>
    <row r="208" spans="1:1" x14ac:dyDescent="0.3">
      <c r="A208" s="6"/>
    </row>
    <row r="209" spans="1:1" x14ac:dyDescent="0.3">
      <c r="A209" s="6"/>
    </row>
    <row r="210" spans="1:1" x14ac:dyDescent="0.3">
      <c r="A210" s="6"/>
    </row>
    <row r="211" spans="1:1" x14ac:dyDescent="0.3">
      <c r="A211" s="6"/>
    </row>
    <row r="212" spans="1:1" x14ac:dyDescent="0.3">
      <c r="A212" s="6"/>
    </row>
    <row r="213" spans="1:1" x14ac:dyDescent="0.3">
      <c r="A213" s="6"/>
    </row>
    <row r="214" spans="1:1" x14ac:dyDescent="0.3">
      <c r="A214" s="6"/>
    </row>
    <row r="215" spans="1:1" x14ac:dyDescent="0.3">
      <c r="A215" s="6"/>
    </row>
    <row r="216" spans="1:1" x14ac:dyDescent="0.3">
      <c r="A216" s="6"/>
    </row>
    <row r="217" spans="1:1" x14ac:dyDescent="0.3">
      <c r="A217" s="6"/>
    </row>
    <row r="218" spans="1:1" x14ac:dyDescent="0.3">
      <c r="A218" s="6"/>
    </row>
    <row r="219" spans="1:1" x14ac:dyDescent="0.3">
      <c r="A219" s="6"/>
    </row>
    <row r="220" spans="1:1" x14ac:dyDescent="0.3">
      <c r="A220" s="6"/>
    </row>
    <row r="221" spans="1:1" x14ac:dyDescent="0.3">
      <c r="A221" s="6"/>
    </row>
    <row r="222" spans="1:1" x14ac:dyDescent="0.3">
      <c r="A222" s="6"/>
    </row>
    <row r="223" spans="1:1" x14ac:dyDescent="0.3">
      <c r="A223" s="6"/>
    </row>
    <row r="224" spans="1:1" x14ac:dyDescent="0.3">
      <c r="A224" s="6"/>
    </row>
    <row r="225" spans="1:1" x14ac:dyDescent="0.3">
      <c r="A225" s="6"/>
    </row>
    <row r="226" spans="1:1" x14ac:dyDescent="0.3">
      <c r="A226" s="6"/>
    </row>
  </sheetData>
  <mergeCells count="5">
    <mergeCell ref="A25:A46"/>
    <mergeCell ref="A94:A115"/>
    <mergeCell ref="A48:A69"/>
    <mergeCell ref="A71:A92"/>
    <mergeCell ref="A2:A23"/>
  </mergeCell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zoomScale="70" zoomScaleNormal="70" workbookViewId="0">
      <selection activeCell="A9" sqref="A9"/>
    </sheetView>
  </sheetViews>
  <sheetFormatPr defaultRowHeight="14.4" x14ac:dyDescent="0.3"/>
  <cols>
    <col min="2" max="2" width="13.109375" customWidth="1"/>
    <col min="3" max="3" width="46.33203125" bestFit="1" customWidth="1"/>
    <col min="4" max="4" width="52" customWidth="1"/>
    <col min="5" max="5" width="1" customWidth="1"/>
    <col min="6" max="6" width="52" customWidth="1"/>
    <col min="7" max="7" width="1.44140625" customWidth="1"/>
    <col min="8" max="8" width="52" customWidth="1"/>
    <col min="9" max="9" width="1.44140625" customWidth="1"/>
    <col min="10" max="10" width="52" customWidth="1"/>
    <col min="11" max="11" width="1.109375" customWidth="1"/>
    <col min="12" max="12" width="52" customWidth="1"/>
  </cols>
  <sheetData>
    <row r="1" spans="2:12" x14ac:dyDescent="0.3">
      <c r="B1" s="6" t="s">
        <v>66</v>
      </c>
    </row>
    <row r="3" spans="2:12" x14ac:dyDescent="0.3">
      <c r="B3" s="36" t="str">
        <f>Pricing!A2</f>
        <v>vs. Minnesota Timberwolves | 
SAT. 11/27/2021 6:00 PM</v>
      </c>
    </row>
    <row r="4" spans="2:12" x14ac:dyDescent="0.3">
      <c r="B4" s="11" t="s">
        <v>38</v>
      </c>
      <c r="C4" s="10" t="s">
        <v>39</v>
      </c>
      <c r="D4" s="13" t="s">
        <v>61</v>
      </c>
      <c r="F4" s="13" t="s">
        <v>62</v>
      </c>
      <c r="H4" s="13" t="s">
        <v>63</v>
      </c>
      <c r="J4" s="13" t="s">
        <v>64</v>
      </c>
      <c r="L4" s="13" t="s">
        <v>65</v>
      </c>
    </row>
    <row r="5" spans="2:12" x14ac:dyDescent="0.3">
      <c r="B5" s="75" t="s">
        <v>1</v>
      </c>
      <c r="C5" s="67">
        <f>Pricing!C22</f>
        <v>165</v>
      </c>
      <c r="D5" s="68" t="s">
        <v>80</v>
      </c>
      <c r="E5" s="69"/>
      <c r="F5" s="68" t="s">
        <v>79</v>
      </c>
      <c r="G5" s="69"/>
      <c r="H5" s="68" t="s">
        <v>73</v>
      </c>
      <c r="I5" s="69"/>
      <c r="J5" s="68"/>
      <c r="L5" s="15"/>
    </row>
    <row r="6" spans="2:12" x14ac:dyDescent="0.3">
      <c r="B6" s="75" t="s">
        <v>2</v>
      </c>
      <c r="C6" s="67">
        <f>Pricing!D22</f>
        <v>119</v>
      </c>
      <c r="D6" s="68" t="s">
        <v>74</v>
      </c>
      <c r="E6" s="69"/>
      <c r="F6" s="68" t="s">
        <v>75</v>
      </c>
      <c r="G6" s="69"/>
      <c r="H6" s="68" t="s">
        <v>76</v>
      </c>
      <c r="I6" s="69"/>
      <c r="J6" s="68"/>
      <c r="L6" s="15"/>
    </row>
    <row r="7" spans="2:12" x14ac:dyDescent="0.3">
      <c r="B7" s="75" t="s">
        <v>3</v>
      </c>
      <c r="C7" s="67">
        <f>Pricing!E22</f>
        <v>79</v>
      </c>
      <c r="D7" s="68" t="s">
        <v>76</v>
      </c>
      <c r="E7" s="69"/>
      <c r="F7" s="68" t="s">
        <v>77</v>
      </c>
      <c r="G7" s="69"/>
      <c r="H7" s="68" t="s">
        <v>81</v>
      </c>
      <c r="I7" s="69"/>
      <c r="J7" s="68" t="s">
        <v>82</v>
      </c>
      <c r="L7" s="15"/>
    </row>
    <row r="8" spans="2:12" x14ac:dyDescent="0.3">
      <c r="B8" s="75" t="s">
        <v>4</v>
      </c>
      <c r="C8" s="67">
        <f>Pricing!F22</f>
        <v>60</v>
      </c>
      <c r="D8" s="68" t="s">
        <v>78</v>
      </c>
      <c r="E8" s="69"/>
      <c r="F8" s="68" t="s">
        <v>79</v>
      </c>
      <c r="G8" s="69"/>
      <c r="H8" s="68" t="s">
        <v>81</v>
      </c>
      <c r="I8" s="69"/>
      <c r="J8" s="68" t="s">
        <v>82</v>
      </c>
      <c r="L8" s="15"/>
    </row>
    <row r="9" spans="2:12" x14ac:dyDescent="0.3">
      <c r="B9" s="75" t="s">
        <v>5</v>
      </c>
      <c r="C9" s="67">
        <f>Pricing!G22</f>
        <v>50</v>
      </c>
      <c r="D9" s="68" t="s">
        <v>84</v>
      </c>
      <c r="E9" s="69"/>
      <c r="F9" s="68" t="s">
        <v>83</v>
      </c>
      <c r="G9" s="69"/>
      <c r="H9" s="76" t="s">
        <v>77</v>
      </c>
      <c r="I9" s="69"/>
      <c r="J9" s="68"/>
      <c r="L9" s="15"/>
    </row>
    <row r="10" spans="2:12" ht="28.8" x14ac:dyDescent="0.3">
      <c r="B10" s="75" t="s">
        <v>6</v>
      </c>
      <c r="C10" s="67">
        <f>Pricing!H22</f>
        <v>45</v>
      </c>
      <c r="D10" s="68" t="s">
        <v>130</v>
      </c>
      <c r="E10" s="69"/>
      <c r="F10" s="68" t="s">
        <v>132</v>
      </c>
      <c r="G10" s="69"/>
      <c r="H10" s="73" t="s">
        <v>131</v>
      </c>
      <c r="I10" s="69"/>
      <c r="J10" s="68"/>
      <c r="L10" s="15"/>
    </row>
    <row r="11" spans="2:12" x14ac:dyDescent="0.3">
      <c r="B11" s="75" t="s">
        <v>7</v>
      </c>
      <c r="C11" s="67">
        <f>Pricing!I22</f>
        <v>25</v>
      </c>
      <c r="D11" s="68" t="s">
        <v>133</v>
      </c>
      <c r="E11" s="69"/>
      <c r="F11" s="68" t="s">
        <v>77</v>
      </c>
      <c r="G11" s="69"/>
      <c r="H11" s="68" t="s">
        <v>134</v>
      </c>
      <c r="I11" s="69"/>
      <c r="J11" s="68" t="s">
        <v>135</v>
      </c>
      <c r="L11" s="15"/>
    </row>
    <row r="12" spans="2:12" x14ac:dyDescent="0.3">
      <c r="B12" s="75" t="s">
        <v>8</v>
      </c>
      <c r="C12" s="67">
        <f>Pricing!J22</f>
        <v>20</v>
      </c>
      <c r="D12" s="68" t="s">
        <v>85</v>
      </c>
      <c r="E12" s="69"/>
      <c r="F12" s="68" t="s">
        <v>86</v>
      </c>
      <c r="G12" s="69"/>
      <c r="H12" s="68" t="s">
        <v>123</v>
      </c>
      <c r="I12" s="69"/>
      <c r="J12" s="68"/>
      <c r="L12" s="15"/>
    </row>
    <row r="13" spans="2:12" x14ac:dyDescent="0.3">
      <c r="B13" s="75" t="s">
        <v>9</v>
      </c>
      <c r="C13" s="67">
        <f>Pricing!K22</f>
        <v>16</v>
      </c>
      <c r="D13" s="68" t="s">
        <v>136</v>
      </c>
      <c r="E13" s="69"/>
      <c r="F13" s="68" t="s">
        <v>87</v>
      </c>
      <c r="G13" s="69"/>
      <c r="H13" s="68" t="s">
        <v>138</v>
      </c>
      <c r="I13" s="69"/>
      <c r="J13" s="68"/>
      <c r="L13" s="15"/>
    </row>
    <row r="14" spans="2:12" x14ac:dyDescent="0.3">
      <c r="B14" s="75" t="s">
        <v>10</v>
      </c>
      <c r="C14" s="67">
        <f>Pricing!L22</f>
        <v>14</v>
      </c>
      <c r="D14" s="68" t="s">
        <v>136</v>
      </c>
      <c r="E14" s="69"/>
      <c r="F14" s="68" t="s">
        <v>137</v>
      </c>
      <c r="G14" s="69"/>
      <c r="H14" s="68" t="s">
        <v>138</v>
      </c>
      <c r="I14" s="69"/>
      <c r="J14" s="68"/>
      <c r="L14" s="15"/>
    </row>
    <row r="15" spans="2:12" x14ac:dyDescent="0.3">
      <c r="B15" s="12" t="s">
        <v>60</v>
      </c>
      <c r="C15" s="35">
        <f>Pricing!M23</f>
        <v>359932</v>
      </c>
    </row>
    <row r="17" spans="2:12" x14ac:dyDescent="0.3">
      <c r="B17" s="36" t="str">
        <f>Pricing!A25</f>
        <v>vs. Orlando Magic | 
MON. 11/29/2021 7:00 PM</v>
      </c>
    </row>
    <row r="18" spans="2:12" x14ac:dyDescent="0.3">
      <c r="B18" s="11" t="s">
        <v>38</v>
      </c>
      <c r="C18" s="10" t="s">
        <v>39</v>
      </c>
      <c r="D18" s="13" t="s">
        <v>61</v>
      </c>
      <c r="F18" s="13" t="s">
        <v>62</v>
      </c>
      <c r="H18" s="13" t="s">
        <v>63</v>
      </c>
      <c r="J18" s="13" t="s">
        <v>64</v>
      </c>
      <c r="L18" s="13" t="s">
        <v>65</v>
      </c>
    </row>
    <row r="19" spans="2:12" x14ac:dyDescent="0.3">
      <c r="B19" s="12" t="s">
        <v>1</v>
      </c>
      <c r="C19" s="16">
        <f>Pricing!C45</f>
        <v>0</v>
      </c>
      <c r="D19" s="15"/>
      <c r="F19" s="15"/>
      <c r="H19" s="15"/>
      <c r="J19" s="15"/>
      <c r="L19" s="15"/>
    </row>
    <row r="20" spans="2:12" x14ac:dyDescent="0.3">
      <c r="B20" s="12" t="s">
        <v>2</v>
      </c>
      <c r="C20" s="16">
        <f>Pricing!D45</f>
        <v>0</v>
      </c>
      <c r="D20" s="15"/>
      <c r="F20" s="15"/>
      <c r="H20" s="15"/>
      <c r="J20" s="15"/>
      <c r="L20" s="15"/>
    </row>
    <row r="21" spans="2:12" x14ac:dyDescent="0.3">
      <c r="B21" s="12" t="s">
        <v>3</v>
      </c>
      <c r="C21" s="16">
        <f>Pricing!E45</f>
        <v>0</v>
      </c>
      <c r="D21" s="15"/>
      <c r="F21" s="15"/>
      <c r="H21" s="15"/>
      <c r="J21" s="15"/>
      <c r="L21" s="15"/>
    </row>
    <row r="22" spans="2:12" x14ac:dyDescent="0.3">
      <c r="B22" s="12" t="s">
        <v>4</v>
      </c>
      <c r="C22" s="16">
        <f>Pricing!F45</f>
        <v>0</v>
      </c>
      <c r="D22" s="15"/>
      <c r="F22" s="15"/>
      <c r="H22" s="15"/>
      <c r="J22" s="15"/>
      <c r="L22" s="15"/>
    </row>
    <row r="23" spans="2:12" x14ac:dyDescent="0.3">
      <c r="B23" s="12" t="s">
        <v>5</v>
      </c>
      <c r="C23" s="16">
        <f>Pricing!G45</f>
        <v>0</v>
      </c>
      <c r="D23" s="15"/>
      <c r="F23" s="15"/>
      <c r="H23" s="15"/>
      <c r="J23" s="15"/>
      <c r="L23" s="15"/>
    </row>
    <row r="24" spans="2:12" x14ac:dyDescent="0.3">
      <c r="B24" s="12" t="s">
        <v>6</v>
      </c>
      <c r="C24" s="16">
        <f>Pricing!H45</f>
        <v>0</v>
      </c>
      <c r="D24" s="15"/>
      <c r="F24" s="15"/>
      <c r="H24" s="15"/>
      <c r="J24" s="15"/>
      <c r="L24" s="15"/>
    </row>
    <row r="25" spans="2:12" x14ac:dyDescent="0.3">
      <c r="B25" s="12" t="s">
        <v>7</v>
      </c>
      <c r="C25" s="16">
        <f>Pricing!I45</f>
        <v>0</v>
      </c>
      <c r="D25" s="15"/>
      <c r="F25" s="15"/>
      <c r="H25" s="15"/>
      <c r="J25" s="15"/>
      <c r="L25" s="15"/>
    </row>
    <row r="26" spans="2:12" x14ac:dyDescent="0.3">
      <c r="B26" s="12" t="s">
        <v>8</v>
      </c>
      <c r="C26" s="16">
        <f>Pricing!J45</f>
        <v>0</v>
      </c>
      <c r="D26" s="15"/>
      <c r="F26" s="15"/>
      <c r="H26" s="15"/>
      <c r="J26" s="15"/>
      <c r="L26" s="15"/>
    </row>
    <row r="27" spans="2:12" x14ac:dyDescent="0.3">
      <c r="B27" s="12" t="s">
        <v>9</v>
      </c>
      <c r="C27" s="16">
        <f>Pricing!K45</f>
        <v>0</v>
      </c>
      <c r="D27" s="15"/>
      <c r="F27" s="15"/>
      <c r="H27" s="15"/>
      <c r="J27" s="15"/>
      <c r="L27" s="15"/>
    </row>
    <row r="28" spans="2:12" x14ac:dyDescent="0.3">
      <c r="B28" s="12" t="s">
        <v>10</v>
      </c>
      <c r="C28" s="16">
        <f>Pricing!L45</f>
        <v>0</v>
      </c>
      <c r="D28" s="15"/>
      <c r="F28" s="15"/>
      <c r="H28" s="15"/>
      <c r="J28" s="15"/>
      <c r="L28" s="15"/>
    </row>
    <row r="29" spans="2:12" x14ac:dyDescent="0.3">
      <c r="B29" s="12" t="s">
        <v>60</v>
      </c>
      <c r="C29" s="35">
        <f>Pricing!M46</f>
        <v>0</v>
      </c>
    </row>
    <row r="31" spans="2:12" x14ac:dyDescent="0.3">
      <c r="B31" s="36" t="str">
        <f>Pricing!A48</f>
        <v>vs. Golden State Warriors | 
SAT. 12/11/2021 8:30 PM</v>
      </c>
    </row>
    <row r="32" spans="2:12" x14ac:dyDescent="0.3">
      <c r="B32" s="11" t="s">
        <v>38</v>
      </c>
      <c r="C32" s="10" t="s">
        <v>39</v>
      </c>
      <c r="D32" s="13" t="s">
        <v>61</v>
      </c>
      <c r="F32" s="13" t="s">
        <v>62</v>
      </c>
      <c r="H32" s="13" t="s">
        <v>63</v>
      </c>
      <c r="J32" s="13" t="s">
        <v>64</v>
      </c>
      <c r="L32" s="13" t="s">
        <v>65</v>
      </c>
    </row>
    <row r="33" spans="2:12" x14ac:dyDescent="0.3">
      <c r="B33" s="12" t="s">
        <v>1</v>
      </c>
      <c r="C33" s="16">
        <f>Pricing!C68</f>
        <v>0</v>
      </c>
      <c r="D33" s="15"/>
      <c r="F33" s="15"/>
      <c r="H33" s="15"/>
      <c r="J33" s="15"/>
      <c r="L33" s="15"/>
    </row>
    <row r="34" spans="2:12" x14ac:dyDescent="0.3">
      <c r="B34" s="12" t="s">
        <v>2</v>
      </c>
      <c r="C34" s="16">
        <f>Pricing!D68</f>
        <v>0</v>
      </c>
      <c r="D34" s="15"/>
      <c r="F34" s="15"/>
      <c r="H34" s="15"/>
      <c r="J34" s="15"/>
      <c r="L34" s="15"/>
    </row>
    <row r="35" spans="2:12" x14ac:dyDescent="0.3">
      <c r="B35" s="12" t="s">
        <v>3</v>
      </c>
      <c r="C35" s="16">
        <f>Pricing!E68</f>
        <v>0</v>
      </c>
      <c r="D35" s="15"/>
      <c r="F35" s="15"/>
      <c r="H35" s="15"/>
      <c r="J35" s="15"/>
      <c r="L35" s="15"/>
    </row>
    <row r="36" spans="2:12" x14ac:dyDescent="0.3">
      <c r="B36" s="12" t="s">
        <v>4</v>
      </c>
      <c r="C36" s="16">
        <f>Pricing!F68</f>
        <v>0</v>
      </c>
      <c r="D36" s="15"/>
      <c r="F36" s="15"/>
      <c r="H36" s="15"/>
      <c r="J36" s="15"/>
      <c r="L36" s="15"/>
    </row>
    <row r="37" spans="2:12" x14ac:dyDescent="0.3">
      <c r="B37" s="12" t="s">
        <v>5</v>
      </c>
      <c r="C37" s="16">
        <f>Pricing!G68</f>
        <v>0</v>
      </c>
      <c r="D37" s="15"/>
      <c r="F37" s="15"/>
      <c r="H37" s="15"/>
      <c r="J37" s="15"/>
      <c r="L37" s="15"/>
    </row>
    <row r="38" spans="2:12" x14ac:dyDescent="0.3">
      <c r="B38" s="12" t="s">
        <v>6</v>
      </c>
      <c r="C38" s="16">
        <f>Pricing!H68</f>
        <v>0</v>
      </c>
      <c r="D38" s="15"/>
      <c r="F38" s="15"/>
      <c r="H38" s="15"/>
      <c r="J38" s="15"/>
      <c r="L38" s="15"/>
    </row>
    <row r="39" spans="2:12" x14ac:dyDescent="0.3">
      <c r="B39" s="12" t="s">
        <v>7</v>
      </c>
      <c r="C39" s="16">
        <f>Pricing!I68</f>
        <v>0</v>
      </c>
      <c r="D39" s="15"/>
      <c r="F39" s="15"/>
      <c r="H39" s="15"/>
      <c r="J39" s="15"/>
      <c r="L39" s="15"/>
    </row>
    <row r="40" spans="2:12" x14ac:dyDescent="0.3">
      <c r="B40" s="12" t="s">
        <v>8</v>
      </c>
      <c r="C40" s="16">
        <f>Pricing!J68</f>
        <v>0</v>
      </c>
      <c r="D40" s="15"/>
      <c r="F40" s="15"/>
      <c r="H40" s="15"/>
      <c r="J40" s="15"/>
      <c r="L40" s="15"/>
    </row>
    <row r="41" spans="2:12" x14ac:dyDescent="0.3">
      <c r="B41" s="12" t="s">
        <v>9</v>
      </c>
      <c r="C41" s="16">
        <f>Pricing!K68</f>
        <v>0</v>
      </c>
      <c r="D41" s="15"/>
      <c r="F41" s="15"/>
      <c r="H41" s="15"/>
      <c r="J41" s="15"/>
      <c r="L41" s="15"/>
    </row>
    <row r="42" spans="2:12" x14ac:dyDescent="0.3">
      <c r="B42" s="12" t="s">
        <v>10</v>
      </c>
      <c r="C42" s="16">
        <f>Pricing!L68</f>
        <v>0</v>
      </c>
      <c r="D42" s="15"/>
      <c r="F42" s="15"/>
      <c r="H42" s="15"/>
      <c r="J42" s="15"/>
      <c r="L42" s="15"/>
    </row>
    <row r="43" spans="2:12" x14ac:dyDescent="0.3">
      <c r="B43" s="12" t="s">
        <v>60</v>
      </c>
      <c r="C43" s="35">
        <f>Pricing!M69</f>
        <v>0</v>
      </c>
    </row>
    <row r="45" spans="2:12" x14ac:dyDescent="0.3">
      <c r="B45" s="36" t="str">
        <f>Pricing!A71</f>
        <v>vs. Boston Celtics | 
FRI. 1/14/2022 7:30 PM</v>
      </c>
    </row>
    <row r="46" spans="2:12" x14ac:dyDescent="0.3">
      <c r="B46" s="11" t="s">
        <v>38</v>
      </c>
      <c r="C46" s="10" t="s">
        <v>39</v>
      </c>
      <c r="D46" s="13" t="s">
        <v>61</v>
      </c>
      <c r="F46" s="13" t="s">
        <v>62</v>
      </c>
      <c r="H46" s="13" t="s">
        <v>63</v>
      </c>
      <c r="J46" s="13" t="s">
        <v>64</v>
      </c>
      <c r="L46" s="13" t="s">
        <v>65</v>
      </c>
    </row>
    <row r="47" spans="2:12" ht="28.8" x14ac:dyDescent="0.3">
      <c r="B47" s="75" t="s">
        <v>1</v>
      </c>
      <c r="C47" s="67">
        <f>Pricing!C91</f>
        <v>199</v>
      </c>
      <c r="D47" s="71" t="s">
        <v>95</v>
      </c>
      <c r="E47" s="72"/>
      <c r="F47" s="73" t="s">
        <v>96</v>
      </c>
      <c r="G47" s="72"/>
      <c r="H47" s="73" t="s">
        <v>97</v>
      </c>
      <c r="I47" s="69"/>
      <c r="J47" s="74" t="s">
        <v>98</v>
      </c>
      <c r="L47" s="65"/>
    </row>
    <row r="48" spans="2:12" x14ac:dyDescent="0.3">
      <c r="B48" s="75" t="s">
        <v>2</v>
      </c>
      <c r="C48" s="67">
        <f>Pricing!D91</f>
        <v>139</v>
      </c>
      <c r="D48" s="68" t="s">
        <v>99</v>
      </c>
      <c r="E48" s="69"/>
      <c r="F48" s="68" t="s">
        <v>101</v>
      </c>
      <c r="G48" s="69"/>
      <c r="H48" s="74" t="s">
        <v>98</v>
      </c>
      <c r="I48" s="69"/>
      <c r="J48" s="68" t="s">
        <v>100</v>
      </c>
      <c r="L48" s="62"/>
    </row>
    <row r="49" spans="2:12" ht="28.8" x14ac:dyDescent="0.3">
      <c r="B49" s="75" t="s">
        <v>3</v>
      </c>
      <c r="C49" s="67">
        <f>Pricing!E91</f>
        <v>99</v>
      </c>
      <c r="D49" s="70" t="s">
        <v>108</v>
      </c>
      <c r="E49" s="69"/>
      <c r="F49" s="68" t="s">
        <v>102</v>
      </c>
      <c r="G49" s="69"/>
      <c r="H49" s="68" t="s">
        <v>103</v>
      </c>
      <c r="I49" s="69"/>
      <c r="J49" s="68"/>
      <c r="L49" s="15"/>
    </row>
    <row r="50" spans="2:12" x14ac:dyDescent="0.3">
      <c r="B50" s="75" t="s">
        <v>4</v>
      </c>
      <c r="C50" s="67">
        <f>Pricing!F91</f>
        <v>79</v>
      </c>
      <c r="D50" s="68" t="s">
        <v>106</v>
      </c>
      <c r="E50" s="69"/>
      <c r="F50" s="68" t="s">
        <v>104</v>
      </c>
      <c r="G50" s="69"/>
      <c r="H50" s="68" t="s">
        <v>105</v>
      </c>
      <c r="I50" s="69"/>
      <c r="J50" s="68"/>
      <c r="L50" s="15"/>
    </row>
    <row r="51" spans="2:12" ht="28.8" x14ac:dyDescent="0.3">
      <c r="B51" s="75" t="s">
        <v>5</v>
      </c>
      <c r="C51" s="67">
        <f>Pricing!G91</f>
        <v>69</v>
      </c>
      <c r="D51" s="68" t="s">
        <v>108</v>
      </c>
      <c r="E51" s="69"/>
      <c r="F51" s="68" t="s">
        <v>89</v>
      </c>
      <c r="G51" s="69"/>
      <c r="H51" s="68" t="s">
        <v>77</v>
      </c>
      <c r="I51" s="69"/>
      <c r="J51" s="70" t="s">
        <v>107</v>
      </c>
      <c r="L51" s="15"/>
    </row>
    <row r="52" spans="2:12" ht="28.8" x14ac:dyDescent="0.3">
      <c r="B52" s="75" t="s">
        <v>6</v>
      </c>
      <c r="C52" s="67">
        <f>Pricing!H91</f>
        <v>59</v>
      </c>
      <c r="D52" s="70" t="s">
        <v>125</v>
      </c>
      <c r="E52" s="69"/>
      <c r="F52" s="68" t="s">
        <v>88</v>
      </c>
      <c r="G52" s="69"/>
      <c r="H52" s="68" t="s">
        <v>89</v>
      </c>
      <c r="I52" s="69"/>
      <c r="J52" s="68"/>
      <c r="L52" s="15"/>
    </row>
    <row r="53" spans="2:12" x14ac:dyDescent="0.3">
      <c r="B53" s="75" t="s">
        <v>7</v>
      </c>
      <c r="C53" s="67">
        <f>Pricing!I91</f>
        <v>55</v>
      </c>
      <c r="D53" s="68" t="s">
        <v>89</v>
      </c>
      <c r="E53" s="69"/>
      <c r="F53" s="68" t="s">
        <v>90</v>
      </c>
      <c r="G53" s="69"/>
      <c r="H53" s="68" t="s">
        <v>88</v>
      </c>
      <c r="I53" s="69"/>
      <c r="J53" s="68"/>
      <c r="L53" s="15"/>
    </row>
    <row r="54" spans="2:12" x14ac:dyDescent="0.3">
      <c r="B54" s="75" t="s">
        <v>8</v>
      </c>
      <c r="C54" s="67">
        <f>Pricing!J91</f>
        <v>40</v>
      </c>
      <c r="D54" s="68" t="s">
        <v>88</v>
      </c>
      <c r="E54" s="69"/>
      <c r="F54" s="68" t="s">
        <v>91</v>
      </c>
      <c r="G54" s="69"/>
      <c r="H54" s="68" t="s">
        <v>92</v>
      </c>
      <c r="I54" s="69"/>
      <c r="J54" s="68"/>
      <c r="L54" s="15"/>
    </row>
    <row r="55" spans="2:12" ht="28.8" x14ac:dyDescent="0.3">
      <c r="B55" s="75" t="s">
        <v>9</v>
      </c>
      <c r="C55" s="67">
        <f>Pricing!K91</f>
        <v>30</v>
      </c>
      <c r="D55" s="74" t="s">
        <v>112</v>
      </c>
      <c r="E55" s="69"/>
      <c r="F55" s="74" t="s">
        <v>93</v>
      </c>
      <c r="G55" s="69"/>
      <c r="H55" s="68" t="s">
        <v>89</v>
      </c>
      <c r="I55" s="69"/>
      <c r="J55" s="68"/>
      <c r="L55" s="15"/>
    </row>
    <row r="56" spans="2:12" ht="28.8" x14ac:dyDescent="0.3">
      <c r="B56" s="75" t="s">
        <v>10</v>
      </c>
      <c r="C56" s="67">
        <f>Pricing!L91</f>
        <v>25</v>
      </c>
      <c r="D56" s="70" t="s">
        <v>109</v>
      </c>
      <c r="E56" s="69"/>
      <c r="F56" s="68" t="s">
        <v>110</v>
      </c>
      <c r="G56" s="69"/>
      <c r="H56" s="70" t="s">
        <v>111</v>
      </c>
      <c r="I56" s="69"/>
      <c r="J56" s="68"/>
      <c r="L56" s="15"/>
    </row>
    <row r="57" spans="2:12" x14ac:dyDescent="0.3">
      <c r="B57" s="12" t="s">
        <v>60</v>
      </c>
      <c r="C57" s="35">
        <f>Pricing!M92</f>
        <v>171183</v>
      </c>
    </row>
    <row r="59" spans="2:12" x14ac:dyDescent="0.3">
      <c r="B59" s="36" t="str">
        <f>Pricing!A94</f>
        <v>vs. L.A. Lakers | 
THU. 1/27/2022 7:30 PM</v>
      </c>
    </row>
    <row r="60" spans="2:12" x14ac:dyDescent="0.3">
      <c r="B60" s="11" t="s">
        <v>38</v>
      </c>
      <c r="C60" s="10" t="s">
        <v>39</v>
      </c>
      <c r="D60" s="13" t="s">
        <v>61</v>
      </c>
      <c r="F60" s="13" t="s">
        <v>62</v>
      </c>
      <c r="H60" s="13" t="s">
        <v>63</v>
      </c>
      <c r="J60" s="13" t="s">
        <v>64</v>
      </c>
      <c r="L60" s="13" t="s">
        <v>65</v>
      </c>
    </row>
    <row r="61" spans="2:12" ht="28.8" x14ac:dyDescent="0.3">
      <c r="B61" s="75" t="s">
        <v>1</v>
      </c>
      <c r="C61" s="67">
        <f>Pricing!C114</f>
        <v>275</v>
      </c>
      <c r="D61" s="70" t="s">
        <v>113</v>
      </c>
      <c r="E61" s="69"/>
      <c r="F61" s="70" t="s">
        <v>114</v>
      </c>
      <c r="G61" s="69"/>
      <c r="H61" s="68" t="s">
        <v>104</v>
      </c>
      <c r="I61" s="69"/>
      <c r="J61" s="68" t="s">
        <v>118</v>
      </c>
      <c r="L61" s="15"/>
    </row>
    <row r="62" spans="2:12" x14ac:dyDescent="0.3">
      <c r="B62" s="75" t="s">
        <v>2</v>
      </c>
      <c r="C62" s="67">
        <f>Pricing!D114</f>
        <v>216</v>
      </c>
      <c r="D62" s="68" t="s">
        <v>116</v>
      </c>
      <c r="E62" s="69"/>
      <c r="F62" s="70" t="s">
        <v>119</v>
      </c>
      <c r="G62" s="69"/>
      <c r="H62" s="68" t="s">
        <v>91</v>
      </c>
      <c r="I62" s="69"/>
      <c r="J62" s="68"/>
      <c r="L62" s="15"/>
    </row>
    <row r="63" spans="2:12" x14ac:dyDescent="0.3">
      <c r="B63" s="75" t="s">
        <v>3</v>
      </c>
      <c r="C63" s="67">
        <f>Pricing!E114</f>
        <v>99</v>
      </c>
      <c r="D63" s="70" t="s">
        <v>115</v>
      </c>
      <c r="E63" s="69"/>
      <c r="F63" s="68" t="s">
        <v>121</v>
      </c>
      <c r="G63" s="69"/>
      <c r="H63" s="68" t="s">
        <v>122</v>
      </c>
      <c r="I63" s="69"/>
      <c r="J63" s="68" t="s">
        <v>128</v>
      </c>
      <c r="L63" s="15"/>
    </row>
    <row r="64" spans="2:12" ht="28.8" x14ac:dyDescent="0.3">
      <c r="B64" s="75" t="s">
        <v>4</v>
      </c>
      <c r="C64" s="67">
        <f>Pricing!F114</f>
        <v>79</v>
      </c>
      <c r="D64" s="70" t="s">
        <v>115</v>
      </c>
      <c r="E64" s="69"/>
      <c r="F64" s="74" t="s">
        <v>127</v>
      </c>
      <c r="G64" s="69"/>
      <c r="H64" s="68" t="s">
        <v>104</v>
      </c>
      <c r="I64" s="69"/>
      <c r="J64" s="68"/>
      <c r="L64" s="15"/>
    </row>
    <row r="65" spans="2:12" x14ac:dyDescent="0.3">
      <c r="B65" s="75" t="s">
        <v>5</v>
      </c>
      <c r="C65" s="67">
        <f>Pricing!G114</f>
        <v>70</v>
      </c>
      <c r="D65" s="70" t="s">
        <v>115</v>
      </c>
      <c r="E65" s="69"/>
      <c r="F65" s="74" t="s">
        <v>120</v>
      </c>
      <c r="G65" s="69"/>
      <c r="H65" s="68" t="s">
        <v>89</v>
      </c>
      <c r="I65" s="69"/>
      <c r="J65" s="68"/>
      <c r="L65" s="15"/>
    </row>
    <row r="66" spans="2:12" x14ac:dyDescent="0.3">
      <c r="B66" s="75" t="s">
        <v>6</v>
      </c>
      <c r="C66" s="67">
        <f>Pricing!H114</f>
        <v>59</v>
      </c>
      <c r="D66" s="70" t="s">
        <v>115</v>
      </c>
      <c r="E66" s="69"/>
      <c r="F66" s="74" t="s">
        <v>120</v>
      </c>
      <c r="G66" s="69"/>
      <c r="H66" s="68" t="s">
        <v>91</v>
      </c>
      <c r="I66" s="69"/>
      <c r="J66" s="68"/>
      <c r="L66" s="15"/>
    </row>
    <row r="67" spans="2:12" ht="28.8" x14ac:dyDescent="0.3">
      <c r="B67" s="75" t="s">
        <v>7</v>
      </c>
      <c r="C67" s="67">
        <f>Pricing!I114</f>
        <v>55</v>
      </c>
      <c r="D67" s="70" t="s">
        <v>126</v>
      </c>
      <c r="E67" s="69"/>
      <c r="F67" s="70" t="s">
        <v>117</v>
      </c>
      <c r="G67" s="69"/>
      <c r="H67" s="68" t="s">
        <v>81</v>
      </c>
      <c r="I67" s="69"/>
      <c r="J67" s="68"/>
      <c r="L67" s="15"/>
    </row>
    <row r="68" spans="2:12" x14ac:dyDescent="0.3">
      <c r="B68" s="75" t="s">
        <v>8</v>
      </c>
      <c r="C68" s="67">
        <f>Pricing!J114</f>
        <v>0</v>
      </c>
      <c r="D68" s="68" t="s">
        <v>94</v>
      </c>
      <c r="E68" s="69"/>
      <c r="F68" s="68"/>
      <c r="G68" s="69"/>
      <c r="H68" s="68"/>
      <c r="I68" s="69"/>
      <c r="J68" s="68"/>
      <c r="L68" s="15"/>
    </row>
    <row r="69" spans="2:12" ht="28.8" x14ac:dyDescent="0.3">
      <c r="B69" s="75" t="s">
        <v>9</v>
      </c>
      <c r="C69" s="67">
        <f>Pricing!K114</f>
        <v>40</v>
      </c>
      <c r="D69" s="70" t="s">
        <v>123</v>
      </c>
      <c r="E69" s="69"/>
      <c r="F69" s="74" t="s">
        <v>129</v>
      </c>
      <c r="G69" s="69"/>
      <c r="H69" s="70" t="s">
        <v>124</v>
      </c>
      <c r="I69" s="69"/>
      <c r="J69" s="68"/>
      <c r="L69" s="15"/>
    </row>
    <row r="70" spans="2:12" x14ac:dyDescent="0.3">
      <c r="B70" s="75" t="s">
        <v>10</v>
      </c>
      <c r="C70" s="67">
        <f>Pricing!L114</f>
        <v>0</v>
      </c>
      <c r="D70" s="68" t="s">
        <v>94</v>
      </c>
      <c r="E70" s="69"/>
      <c r="F70" s="68"/>
      <c r="G70" s="69"/>
      <c r="H70" s="68"/>
      <c r="I70" s="69"/>
      <c r="J70" s="68"/>
      <c r="L70" s="15"/>
    </row>
    <row r="71" spans="2:12" x14ac:dyDescent="0.3">
      <c r="B71" s="12" t="s">
        <v>60</v>
      </c>
      <c r="C71" s="35">
        <f>Pricing!M115</f>
        <v>59894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Pricing</vt:lpstr>
      <vt:lpstr>Reasons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Lewis</dc:creator>
  <cp:lastModifiedBy>Suyash</cp:lastModifiedBy>
  <dcterms:created xsi:type="dcterms:W3CDTF">2014-11-02T23:08:16Z</dcterms:created>
  <dcterms:modified xsi:type="dcterms:W3CDTF">2021-11-15T00:48:30Z</dcterms:modified>
</cp:coreProperties>
</file>