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drawings/drawing6.xml" ContentType="application/vnd.openxmlformats-officedocument.drawing+xml"/>
  <Override PartName="/xl/comments7.xml" ContentType="application/vnd.openxmlformats-officedocument.spreadsheetml.comments+xml"/>
  <Override PartName="/xl/drawings/drawing7.xml" ContentType="application/vnd.openxmlformats-officedocument.drawing+xml"/>
  <Override PartName="/xl/comments8.xml" ContentType="application/vnd.openxmlformats-officedocument.spreadsheetml.comments+xml"/>
  <Override PartName="/xl/drawings/drawing8.xml" ContentType="application/vnd.openxmlformats-officedocument.drawing+xml"/>
  <Override PartName="/xl/comments9.xml" ContentType="application/vnd.openxmlformats-officedocument.spreadsheetml.comments+xml"/>
  <Override PartName="/xl/drawings/drawing9.xml" ContentType="application/vnd.openxmlformats-officedocument.drawing+xml"/>
  <Override PartName="/xl/comments10.xml" ContentType="application/vnd.openxmlformats-officedocument.spreadsheetml.comments+xml"/>
  <Override PartName="/xl/drawings/drawing10.xml" ContentType="application/vnd.openxmlformats-officedocument.drawing+xml"/>
  <Override PartName="/xl/comments11.xml" ContentType="application/vnd.openxmlformats-officedocument.spreadsheetml.comments+xml"/>
  <Override PartName="/xl/drawings/drawing11.xml" ContentType="application/vnd.openxmlformats-officedocument.drawing+xml"/>
  <Override PartName="/xl/comments12.xml" ContentType="application/vnd.openxmlformats-officedocument.spreadsheetml.comments+xml"/>
  <Override PartName="/xl/drawings/drawing12.xml" ContentType="application/vnd.openxmlformats-officedocument.drawing+xml"/>
  <Override PartName="/xl/comments13.xml" ContentType="application/vnd.openxmlformats-officedocument.spreadsheetml.comments+xml"/>
  <Override PartName="/xl/drawings/drawing13.xml" ContentType="application/vnd.openxmlformats-officedocument.drawing+xml"/>
  <Override PartName="/xl/comments14.xml" ContentType="application/vnd.openxmlformats-officedocument.spreadsheetml.comments+xml"/>
  <Override PartName="/xl/drawings/drawing14.xml" ContentType="application/vnd.openxmlformats-officedocument.drawing+xml"/>
  <Override PartName="/xl/comments15.xml" ContentType="application/vnd.openxmlformats-officedocument.spreadsheetml.comments+xml"/>
  <Override PartName="/xl/drawings/drawing15.xml" ContentType="application/vnd.openxmlformats-officedocument.drawing+xml"/>
  <Override PartName="/xl/comments16.xml" ContentType="application/vnd.openxmlformats-officedocument.spreadsheetml.comments+xml"/>
  <Override PartName="/xl/drawings/drawing16.xml" ContentType="application/vnd.openxmlformats-officedocument.drawing+xml"/>
  <Override PartName="/xl/comments17.xml" ContentType="application/vnd.openxmlformats-officedocument.spreadsheetml.comments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เกตุ\มิเตอร์น้ำ-ไฟ\"/>
    </mc:Choice>
  </mc:AlternateContent>
  <xr:revisionPtr revIDLastSave="0" documentId="13_ncr:1_{426BF210-BC41-4719-8D77-B9E5786D2ED3}" xr6:coauthVersionLast="47" xr6:coauthVersionMax="47" xr10:uidLastSave="{00000000-0000-0000-0000-000000000000}"/>
  <bookViews>
    <workbookView xWindow="-120" yWindow="-120" windowWidth="29040" windowHeight="15720" firstSheet="7" activeTab="13" xr2:uid="{9167F08F-4C65-4447-9455-91B4F5978A78}"/>
  </bookViews>
  <sheets>
    <sheet name="สัญญาเช่า" sheetId="4" r:id="rId1"/>
    <sheet name="ฟฟ พ.ย.68" sheetId="49" r:id="rId2"/>
    <sheet name="ปป พ.ย.68" sheetId="50" r:id="rId3"/>
    <sheet name="ฟฟ ธ.ค.68" sheetId="51" r:id="rId4"/>
    <sheet name="ปป ธ.ค.68" sheetId="52" r:id="rId5"/>
    <sheet name="ฟฟ ม.ค.69" sheetId="54" r:id="rId6"/>
    <sheet name="ปป ม.ค.69" sheetId="55" r:id="rId7"/>
    <sheet name="ฟฟ ก.พ.69" sheetId="56" r:id="rId8"/>
    <sheet name="ปป ก.พ.69" sheetId="57" r:id="rId9"/>
    <sheet name="ฟฟ มี.ค.69" sheetId="58" r:id="rId10"/>
    <sheet name="ปป มี.ค.69" sheetId="59" r:id="rId11"/>
    <sheet name="ฟฟ เม.ย.69" sheetId="60" r:id="rId12"/>
    <sheet name="ปป เม.ย.69" sheetId="61" r:id="rId13"/>
    <sheet name="ฟฟ พ.ค.69" sheetId="62" r:id="rId14"/>
    <sheet name="ปป พ.ค.69" sheetId="63" r:id="rId15"/>
    <sheet name="กล้องวงจร" sheetId="53" r:id="rId16"/>
    <sheet name="รายชื่อร้านค้า" sheetId="46" r:id="rId17"/>
    <sheet name="ฟฟ ส.ค.68 ส่งผู้บริหาร" sheetId="43" r:id="rId18"/>
    <sheet name="ป้ายติดมิเตอร์" sheetId="38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7" i="62" l="1"/>
  <c r="H177" i="62" s="1"/>
  <c r="M59" i="63"/>
  <c r="N59" i="63" s="1"/>
  <c r="H36" i="62"/>
  <c r="H24" i="63"/>
  <c r="H25" i="63"/>
  <c r="H26" i="63"/>
  <c r="F25" i="63"/>
  <c r="F35" i="62"/>
  <c r="H35" i="62" s="1"/>
  <c r="F71" i="63"/>
  <c r="H71" i="63" s="1"/>
  <c r="F70" i="63"/>
  <c r="H70" i="63" s="1"/>
  <c r="F69" i="63"/>
  <c r="H69" i="63" s="1"/>
  <c r="F68" i="63"/>
  <c r="I68" i="63" s="1"/>
  <c r="F66" i="63"/>
  <c r="H66" i="63" s="1"/>
  <c r="F65" i="63"/>
  <c r="H65" i="63" s="1"/>
  <c r="F64" i="63"/>
  <c r="H64" i="63" s="1"/>
  <c r="F63" i="63"/>
  <c r="H63" i="63" s="1"/>
  <c r="F61" i="63"/>
  <c r="H61" i="63" s="1"/>
  <c r="F60" i="63"/>
  <c r="H60" i="63" s="1"/>
  <c r="H59" i="63"/>
  <c r="N58" i="63"/>
  <c r="M58" i="63"/>
  <c r="F58" i="63"/>
  <c r="H58" i="63" s="1"/>
  <c r="M57" i="63"/>
  <c r="N57" i="63" s="1"/>
  <c r="H57" i="63"/>
  <c r="N56" i="63"/>
  <c r="M56" i="63"/>
  <c r="F56" i="63"/>
  <c r="H56" i="63" s="1"/>
  <c r="M55" i="63"/>
  <c r="N55" i="63" s="1"/>
  <c r="F55" i="63"/>
  <c r="N54" i="63"/>
  <c r="M54" i="63"/>
  <c r="M53" i="63"/>
  <c r="N53" i="63" s="1"/>
  <c r="M51" i="63"/>
  <c r="N51" i="63" s="1"/>
  <c r="M50" i="63"/>
  <c r="N50" i="63" s="1"/>
  <c r="M49" i="63"/>
  <c r="N49" i="63" s="1"/>
  <c r="K49" i="63"/>
  <c r="H49" i="63"/>
  <c r="H50" i="63" s="1"/>
  <c r="M48" i="63"/>
  <c r="N48" i="63" s="1"/>
  <c r="K48" i="63"/>
  <c r="F35" i="63"/>
  <c r="H35" i="63" s="1"/>
  <c r="F34" i="63"/>
  <c r="I34" i="63" s="1"/>
  <c r="F26" i="63"/>
  <c r="H23" i="63"/>
  <c r="F23" i="63"/>
  <c r="F22" i="63"/>
  <c r="H22" i="63" s="1"/>
  <c r="F21" i="63"/>
  <c r="H21" i="63" s="1"/>
  <c r="F20" i="63"/>
  <c r="H20" i="63" s="1"/>
  <c r="F19" i="63"/>
  <c r="H19" i="63" s="1"/>
  <c r="H17" i="63"/>
  <c r="F16" i="63"/>
  <c r="H16" i="63" s="1"/>
  <c r="F15" i="63"/>
  <c r="H15" i="63" s="1"/>
  <c r="F14" i="63"/>
  <c r="H14" i="63" s="1"/>
  <c r="F13" i="63"/>
  <c r="H13" i="63" s="1"/>
  <c r="F11" i="63"/>
  <c r="H11" i="63" s="1"/>
  <c r="F10" i="63"/>
  <c r="H10" i="63" s="1"/>
  <c r="F9" i="63"/>
  <c r="H9" i="63" s="1"/>
  <c r="F8" i="63"/>
  <c r="H8" i="63" s="1"/>
  <c r="F7" i="63"/>
  <c r="H7" i="63" s="1"/>
  <c r="H6" i="63"/>
  <c r="F6" i="63"/>
  <c r="F5" i="63"/>
  <c r="F220" i="62"/>
  <c r="H220" i="62" s="1"/>
  <c r="H218" i="62"/>
  <c r="I218" i="62" s="1"/>
  <c r="J218" i="62" s="1"/>
  <c r="D218" i="62"/>
  <c r="E218" i="62" s="1"/>
  <c r="D219" i="62" s="1"/>
  <c r="E219" i="62" s="1"/>
  <c r="F217" i="62"/>
  <c r="F219" i="62" s="1"/>
  <c r="H219" i="62" s="1"/>
  <c r="F210" i="62"/>
  <c r="H210" i="62" s="1"/>
  <c r="I210" i="62" s="1"/>
  <c r="F205" i="62"/>
  <c r="H205" i="62" s="1"/>
  <c r="F203" i="62"/>
  <c r="H203" i="62" s="1"/>
  <c r="F202" i="62"/>
  <c r="H202" i="62" s="1"/>
  <c r="F193" i="62"/>
  <c r="H193" i="62" s="1"/>
  <c r="F192" i="62"/>
  <c r="H192" i="62" s="1"/>
  <c r="I192" i="62" s="1"/>
  <c r="J192" i="62" s="1"/>
  <c r="J191" i="62"/>
  <c r="H191" i="62"/>
  <c r="I191" i="62" s="1"/>
  <c r="F190" i="62"/>
  <c r="H190" i="62" s="1"/>
  <c r="F184" i="62"/>
  <c r="H184" i="62" s="1"/>
  <c r="H183" i="62"/>
  <c r="H182" i="62"/>
  <c r="I182" i="62" s="1"/>
  <c r="E182" i="62"/>
  <c r="F181" i="62"/>
  <c r="F169" i="62"/>
  <c r="H169" i="62" s="1"/>
  <c r="F162" i="62"/>
  <c r="H162" i="62" s="1"/>
  <c r="F155" i="62"/>
  <c r="H155" i="62" s="1"/>
  <c r="F147" i="62"/>
  <c r="H147" i="62" s="1"/>
  <c r="F138" i="62"/>
  <c r="H138" i="62" s="1"/>
  <c r="F126" i="62"/>
  <c r="H126" i="62" s="1"/>
  <c r="F116" i="62"/>
  <c r="H116" i="62" s="1"/>
  <c r="F103" i="62"/>
  <c r="H103" i="62" s="1"/>
  <c r="F95" i="62"/>
  <c r="H95" i="62" s="1"/>
  <c r="F91" i="62"/>
  <c r="H91" i="62" s="1"/>
  <c r="F85" i="62"/>
  <c r="H85" i="62" s="1"/>
  <c r="F84" i="62"/>
  <c r="H84" i="62" s="1"/>
  <c r="F77" i="62"/>
  <c r="H77" i="62" s="1"/>
  <c r="F76" i="62"/>
  <c r="H76" i="62" s="1"/>
  <c r="F75" i="62"/>
  <c r="H75" i="62" s="1"/>
  <c r="F74" i="62"/>
  <c r="H74" i="62" s="1"/>
  <c r="K26" i="62" s="1"/>
  <c r="F73" i="62"/>
  <c r="H73" i="62" s="1"/>
  <c r="F72" i="62"/>
  <c r="H72" i="62" s="1"/>
  <c r="F71" i="62"/>
  <c r="H71" i="62" s="1"/>
  <c r="F70" i="62"/>
  <c r="H70" i="62" s="1"/>
  <c r="F69" i="62"/>
  <c r="F67" i="62"/>
  <c r="H67" i="62" s="1"/>
  <c r="F66" i="62"/>
  <c r="H66" i="62" s="1"/>
  <c r="F59" i="62"/>
  <c r="H59" i="62" s="1"/>
  <c r="F58" i="62"/>
  <c r="I57" i="62"/>
  <c r="J57" i="62" s="1"/>
  <c r="F56" i="62"/>
  <c r="H56" i="62" s="1"/>
  <c r="F55" i="62"/>
  <c r="H55" i="62" s="1"/>
  <c r="F54" i="62"/>
  <c r="H54" i="62" s="1"/>
  <c r="F53" i="62"/>
  <c r="F52" i="62"/>
  <c r="H52" i="62" s="1"/>
  <c r="F51" i="62"/>
  <c r="H51" i="62" s="1"/>
  <c r="F50" i="62"/>
  <c r="H50" i="62" s="1"/>
  <c r="F49" i="62"/>
  <c r="H49" i="62" s="1"/>
  <c r="F48" i="62"/>
  <c r="H48" i="62" s="1"/>
  <c r="F47" i="62"/>
  <c r="H47" i="62" s="1"/>
  <c r="F46" i="62"/>
  <c r="H46" i="62" s="1"/>
  <c r="F45" i="62"/>
  <c r="H45" i="62" s="1"/>
  <c r="F44" i="62"/>
  <c r="F34" i="62"/>
  <c r="H34" i="62" s="1"/>
  <c r="F33" i="62"/>
  <c r="H33" i="62" s="1"/>
  <c r="F32" i="62"/>
  <c r="H32" i="62" s="1"/>
  <c r="F31" i="62"/>
  <c r="H31" i="62" s="1"/>
  <c r="F30" i="62"/>
  <c r="H30" i="62" s="1"/>
  <c r="F29" i="62"/>
  <c r="H22" i="62"/>
  <c r="F21" i="62"/>
  <c r="F24" i="62" s="1"/>
  <c r="F15" i="62"/>
  <c r="H15" i="62" s="1"/>
  <c r="F14" i="62"/>
  <c r="I14" i="62" s="1"/>
  <c r="F13" i="62"/>
  <c r="H13" i="62" s="1"/>
  <c r="F12" i="62"/>
  <c r="H12" i="62" s="1"/>
  <c r="F11" i="62"/>
  <c r="H11" i="62" s="1"/>
  <c r="F10" i="62"/>
  <c r="H10" i="62" s="1"/>
  <c r="F9" i="62"/>
  <c r="H9" i="62" s="1"/>
  <c r="F8" i="62"/>
  <c r="H8" i="62" s="1"/>
  <c r="F7" i="62"/>
  <c r="H7" i="62" s="1"/>
  <c r="F6" i="62"/>
  <c r="H6" i="62" s="1"/>
  <c r="F5" i="62"/>
  <c r="H5" i="62" s="1"/>
  <c r="F4" i="62"/>
  <c r="F169" i="60"/>
  <c r="H169" i="60" s="1"/>
  <c r="M57" i="61"/>
  <c r="N57" i="61" s="1"/>
  <c r="F84" i="60"/>
  <c r="H84" i="60" s="1"/>
  <c r="F70" i="61"/>
  <c r="H70" i="61" s="1"/>
  <c r="F69" i="61"/>
  <c r="H69" i="61" s="1"/>
  <c r="F68" i="61"/>
  <c r="H68" i="61" s="1"/>
  <c r="F67" i="61"/>
  <c r="I67" i="61" s="1"/>
  <c r="F65" i="61"/>
  <c r="H65" i="61" s="1"/>
  <c r="F64" i="61"/>
  <c r="H64" i="61" s="1"/>
  <c r="F63" i="61"/>
  <c r="H63" i="61" s="1"/>
  <c r="F62" i="61"/>
  <c r="H62" i="61" s="1"/>
  <c r="F60" i="61"/>
  <c r="H60" i="61" s="1"/>
  <c r="F59" i="61"/>
  <c r="H59" i="61" s="1"/>
  <c r="H58" i="61"/>
  <c r="H57" i="61"/>
  <c r="F57" i="61"/>
  <c r="N56" i="61"/>
  <c r="M56" i="61"/>
  <c r="H56" i="61"/>
  <c r="N55" i="61"/>
  <c r="M55" i="61"/>
  <c r="F55" i="61"/>
  <c r="H55" i="61" s="1"/>
  <c r="N54" i="61"/>
  <c r="M54" i="61"/>
  <c r="F54" i="61"/>
  <c r="N53" i="61"/>
  <c r="M53" i="61"/>
  <c r="N52" i="61"/>
  <c r="M52" i="61"/>
  <c r="N50" i="61"/>
  <c r="M50" i="61"/>
  <c r="N49" i="61"/>
  <c r="M49" i="61"/>
  <c r="N48" i="61"/>
  <c r="M48" i="61"/>
  <c r="K48" i="61"/>
  <c r="H48" i="61"/>
  <c r="H49" i="61" s="1"/>
  <c r="H50" i="61" s="1"/>
  <c r="N47" i="61"/>
  <c r="M47" i="61"/>
  <c r="K47" i="61"/>
  <c r="F34" i="61"/>
  <c r="H34" i="61" s="1"/>
  <c r="I33" i="61"/>
  <c r="F33" i="61"/>
  <c r="F25" i="61"/>
  <c r="H25" i="61" s="1"/>
  <c r="F23" i="61"/>
  <c r="H23" i="61" s="1"/>
  <c r="F22" i="61"/>
  <c r="H22" i="61" s="1"/>
  <c r="F21" i="61"/>
  <c r="H21" i="61" s="1"/>
  <c r="F20" i="61"/>
  <c r="H20" i="61" s="1"/>
  <c r="F19" i="61"/>
  <c r="H19" i="61" s="1"/>
  <c r="H17" i="61"/>
  <c r="F16" i="61"/>
  <c r="H16" i="61" s="1"/>
  <c r="F15" i="61"/>
  <c r="H15" i="61" s="1"/>
  <c r="F14" i="61"/>
  <c r="H14" i="61" s="1"/>
  <c r="F13" i="61"/>
  <c r="H13" i="61" s="1"/>
  <c r="F11" i="61"/>
  <c r="H11" i="61" s="1"/>
  <c r="F10" i="61"/>
  <c r="H10" i="61" s="1"/>
  <c r="F9" i="61"/>
  <c r="H9" i="61" s="1"/>
  <c r="F8" i="61"/>
  <c r="H8" i="61" s="1"/>
  <c r="F7" i="61"/>
  <c r="H7" i="61" s="1"/>
  <c r="F6" i="61"/>
  <c r="F5" i="61"/>
  <c r="H5" i="61" s="1"/>
  <c r="F212" i="60"/>
  <c r="H212" i="60" s="1"/>
  <c r="I210" i="60"/>
  <c r="J210" i="60" s="1"/>
  <c r="H210" i="60"/>
  <c r="D210" i="60"/>
  <c r="E210" i="60" s="1"/>
  <c r="D211" i="60" s="1"/>
  <c r="E211" i="60" s="1"/>
  <c r="F209" i="60"/>
  <c r="F211" i="60" s="1"/>
  <c r="H211" i="60" s="1"/>
  <c r="F202" i="60"/>
  <c r="H202" i="60" s="1"/>
  <c r="I202" i="60" s="1"/>
  <c r="H197" i="60"/>
  <c r="F197" i="60"/>
  <c r="F195" i="60"/>
  <c r="H195" i="60" s="1"/>
  <c r="H194" i="60"/>
  <c r="I195" i="60" s="1"/>
  <c r="F194" i="60"/>
  <c r="F185" i="60"/>
  <c r="H185" i="60" s="1"/>
  <c r="F184" i="60"/>
  <c r="H184" i="60" s="1"/>
  <c r="J183" i="60"/>
  <c r="H183" i="60"/>
  <c r="I183" i="60" s="1"/>
  <c r="F182" i="60"/>
  <c r="H182" i="60" s="1"/>
  <c r="F176" i="60"/>
  <c r="H176" i="60" s="1"/>
  <c r="H175" i="60"/>
  <c r="I175" i="60" s="1"/>
  <c r="H174" i="60"/>
  <c r="E174" i="60"/>
  <c r="F173" i="60"/>
  <c r="F162" i="60"/>
  <c r="H162" i="60" s="1"/>
  <c r="H155" i="60"/>
  <c r="F155" i="60"/>
  <c r="F147" i="60"/>
  <c r="H147" i="60" s="1"/>
  <c r="F138" i="60"/>
  <c r="H138" i="60" s="1"/>
  <c r="F126" i="60"/>
  <c r="H126" i="60" s="1"/>
  <c r="H116" i="60"/>
  <c r="F116" i="60"/>
  <c r="F103" i="60"/>
  <c r="H103" i="60" s="1"/>
  <c r="F95" i="60"/>
  <c r="H95" i="60" s="1"/>
  <c r="F91" i="60"/>
  <c r="H91" i="60" s="1"/>
  <c r="H85" i="60"/>
  <c r="F85" i="60"/>
  <c r="F83" i="60"/>
  <c r="H83" i="60" s="1"/>
  <c r="F76" i="60"/>
  <c r="H76" i="60" s="1"/>
  <c r="F75" i="60"/>
  <c r="H75" i="60" s="1"/>
  <c r="F74" i="60"/>
  <c r="H74" i="60" s="1"/>
  <c r="F73" i="60"/>
  <c r="H73" i="60" s="1"/>
  <c r="K26" i="60" s="1"/>
  <c r="F72" i="60"/>
  <c r="H72" i="60" s="1"/>
  <c r="F71" i="60"/>
  <c r="H71" i="60" s="1"/>
  <c r="F70" i="60"/>
  <c r="H70" i="60" s="1"/>
  <c r="F69" i="60"/>
  <c r="F68" i="60"/>
  <c r="H68" i="60" s="1"/>
  <c r="H66" i="60"/>
  <c r="F66" i="60"/>
  <c r="F65" i="60"/>
  <c r="H65" i="60" s="1"/>
  <c r="F58" i="60"/>
  <c r="H58" i="60" s="1"/>
  <c r="F57" i="60"/>
  <c r="I56" i="60"/>
  <c r="J56" i="60" s="1"/>
  <c r="F55" i="60"/>
  <c r="H55" i="60" s="1"/>
  <c r="F54" i="60"/>
  <c r="H54" i="60" s="1"/>
  <c r="F53" i="60"/>
  <c r="H53" i="60" s="1"/>
  <c r="F52" i="60"/>
  <c r="F51" i="60"/>
  <c r="H51" i="60" s="1"/>
  <c r="F50" i="60"/>
  <c r="H50" i="60" s="1"/>
  <c r="F49" i="60"/>
  <c r="H49" i="60" s="1"/>
  <c r="F48" i="60"/>
  <c r="H48" i="60" s="1"/>
  <c r="F47" i="60"/>
  <c r="H47" i="60" s="1"/>
  <c r="F46" i="60"/>
  <c r="H46" i="60" s="1"/>
  <c r="F45" i="60"/>
  <c r="H45" i="60" s="1"/>
  <c r="F44" i="60"/>
  <c r="H44" i="60" s="1"/>
  <c r="F43" i="60"/>
  <c r="F34" i="60"/>
  <c r="H34" i="60" s="1"/>
  <c r="F33" i="60"/>
  <c r="H33" i="60" s="1"/>
  <c r="F32" i="60"/>
  <c r="H32" i="60" s="1"/>
  <c r="F31" i="60"/>
  <c r="H31" i="60" s="1"/>
  <c r="F30" i="60"/>
  <c r="H30" i="60" s="1"/>
  <c r="F29" i="60"/>
  <c r="H29" i="60" s="1"/>
  <c r="H22" i="60"/>
  <c r="F21" i="60"/>
  <c r="H21" i="60" s="1"/>
  <c r="H24" i="60" s="1"/>
  <c r="F15" i="60"/>
  <c r="H15" i="60" s="1"/>
  <c r="F14" i="60"/>
  <c r="I14" i="60" s="1"/>
  <c r="F13" i="60"/>
  <c r="H13" i="60" s="1"/>
  <c r="F12" i="60"/>
  <c r="H12" i="60" s="1"/>
  <c r="F11" i="60"/>
  <c r="H11" i="60" s="1"/>
  <c r="F10" i="60"/>
  <c r="H10" i="60" s="1"/>
  <c r="F9" i="60"/>
  <c r="H9" i="60" s="1"/>
  <c r="F8" i="60"/>
  <c r="H8" i="60" s="1"/>
  <c r="F7" i="60"/>
  <c r="H7" i="60" s="1"/>
  <c r="F6" i="60"/>
  <c r="H6" i="60" s="1"/>
  <c r="F5" i="60"/>
  <c r="H5" i="60" s="1"/>
  <c r="F4" i="60"/>
  <c r="H4" i="60" s="1"/>
  <c r="F161" i="58"/>
  <c r="H161" i="58" s="1"/>
  <c r="F47" i="58"/>
  <c r="F48" i="58"/>
  <c r="H48" i="58" s="1"/>
  <c r="F49" i="58"/>
  <c r="H49" i="58" s="1"/>
  <c r="F50" i="58"/>
  <c r="H50" i="58" s="1"/>
  <c r="H47" i="58"/>
  <c r="H59" i="59"/>
  <c r="F59" i="59"/>
  <c r="F70" i="59"/>
  <c r="H70" i="59" s="1"/>
  <c r="F69" i="59"/>
  <c r="H69" i="59" s="1"/>
  <c r="I70" i="59" s="1"/>
  <c r="F68" i="59"/>
  <c r="H68" i="59" s="1"/>
  <c r="F67" i="59"/>
  <c r="I67" i="59" s="1"/>
  <c r="F65" i="59"/>
  <c r="H65" i="59" s="1"/>
  <c r="F64" i="59"/>
  <c r="H64" i="59" s="1"/>
  <c r="F63" i="59"/>
  <c r="H63" i="59" s="1"/>
  <c r="F62" i="59"/>
  <c r="H62" i="59" s="1"/>
  <c r="F60" i="59"/>
  <c r="H60" i="59" s="1"/>
  <c r="H58" i="59"/>
  <c r="F57" i="59"/>
  <c r="H57" i="59" s="1"/>
  <c r="M56" i="59"/>
  <c r="N56" i="59" s="1"/>
  <c r="H56" i="59"/>
  <c r="M55" i="59"/>
  <c r="N55" i="59" s="1"/>
  <c r="F55" i="59"/>
  <c r="H55" i="59" s="1"/>
  <c r="M54" i="59"/>
  <c r="N54" i="59" s="1"/>
  <c r="F54" i="59"/>
  <c r="H54" i="59" s="1"/>
  <c r="M53" i="59"/>
  <c r="N53" i="59" s="1"/>
  <c r="M52" i="59"/>
  <c r="N52" i="59" s="1"/>
  <c r="M50" i="59"/>
  <c r="N50" i="59" s="1"/>
  <c r="M49" i="59"/>
  <c r="N49" i="59" s="1"/>
  <c r="M48" i="59"/>
  <c r="N48" i="59" s="1"/>
  <c r="K48" i="59"/>
  <c r="H48" i="59"/>
  <c r="M47" i="59"/>
  <c r="N47" i="59" s="1"/>
  <c r="K47" i="59"/>
  <c r="F34" i="59"/>
  <c r="H34" i="59" s="1"/>
  <c r="F33" i="59"/>
  <c r="I33" i="59" s="1"/>
  <c r="F25" i="59"/>
  <c r="H25" i="59" s="1"/>
  <c r="F23" i="59"/>
  <c r="H23" i="59" s="1"/>
  <c r="F22" i="59"/>
  <c r="H22" i="59" s="1"/>
  <c r="F21" i="59"/>
  <c r="H21" i="59" s="1"/>
  <c r="F20" i="59"/>
  <c r="H20" i="59" s="1"/>
  <c r="F19" i="59"/>
  <c r="H17" i="59"/>
  <c r="F16" i="59"/>
  <c r="H16" i="59" s="1"/>
  <c r="F15" i="59"/>
  <c r="H15" i="59" s="1"/>
  <c r="F14" i="59"/>
  <c r="H14" i="59" s="1"/>
  <c r="F13" i="59"/>
  <c r="H13" i="59" s="1"/>
  <c r="F11" i="59"/>
  <c r="H11" i="59" s="1"/>
  <c r="F10" i="59"/>
  <c r="H10" i="59" s="1"/>
  <c r="F9" i="59"/>
  <c r="H9" i="59" s="1"/>
  <c r="F8" i="59"/>
  <c r="H8" i="59" s="1"/>
  <c r="F7" i="59"/>
  <c r="H7" i="59" s="1"/>
  <c r="F6" i="59"/>
  <c r="H6" i="59" s="1"/>
  <c r="F5" i="59"/>
  <c r="H5" i="59" s="1"/>
  <c r="F205" i="58"/>
  <c r="H205" i="58" s="1"/>
  <c r="H203" i="58"/>
  <c r="I203" i="58" s="1"/>
  <c r="J203" i="58" s="1"/>
  <c r="D203" i="58"/>
  <c r="E203" i="58" s="1"/>
  <c r="D204" i="58" s="1"/>
  <c r="E204" i="58" s="1"/>
  <c r="F202" i="58"/>
  <c r="F204" i="58" s="1"/>
  <c r="H204" i="58" s="1"/>
  <c r="F195" i="58"/>
  <c r="H195" i="58" s="1"/>
  <c r="I195" i="58" s="1"/>
  <c r="F190" i="58"/>
  <c r="H190" i="58" s="1"/>
  <c r="F188" i="58"/>
  <c r="H188" i="58" s="1"/>
  <c r="F187" i="58"/>
  <c r="H187" i="58" s="1"/>
  <c r="F178" i="58"/>
  <c r="H178" i="58" s="1"/>
  <c r="F177" i="58"/>
  <c r="H177" i="58" s="1"/>
  <c r="J176" i="58"/>
  <c r="I176" i="58"/>
  <c r="H176" i="58"/>
  <c r="F175" i="58"/>
  <c r="H175" i="58" s="1"/>
  <c r="H169" i="58"/>
  <c r="F169" i="58"/>
  <c r="H168" i="58"/>
  <c r="I168" i="58" s="1"/>
  <c r="H167" i="58"/>
  <c r="I167" i="58" s="1"/>
  <c r="J167" i="58" s="1"/>
  <c r="E167" i="58"/>
  <c r="F166" i="58"/>
  <c r="F154" i="58"/>
  <c r="H154" i="58" s="1"/>
  <c r="F146" i="58"/>
  <c r="H146" i="58" s="1"/>
  <c r="F137" i="58"/>
  <c r="H137" i="58" s="1"/>
  <c r="F125" i="58"/>
  <c r="H125" i="58" s="1"/>
  <c r="F115" i="58"/>
  <c r="H115" i="58" s="1"/>
  <c r="F102" i="58"/>
  <c r="H102" i="58" s="1"/>
  <c r="F94" i="58"/>
  <c r="H94" i="58" s="1"/>
  <c r="F90" i="58"/>
  <c r="H90" i="58" s="1"/>
  <c r="F84" i="58"/>
  <c r="H84" i="58" s="1"/>
  <c r="F83" i="58"/>
  <c r="F76" i="58"/>
  <c r="H76" i="58" s="1"/>
  <c r="F75" i="58"/>
  <c r="H75" i="58" s="1"/>
  <c r="F74" i="58"/>
  <c r="H74" i="58" s="1"/>
  <c r="F73" i="58"/>
  <c r="H73" i="58" s="1"/>
  <c r="K26" i="58" s="1"/>
  <c r="F72" i="58"/>
  <c r="H72" i="58" s="1"/>
  <c r="F71" i="58"/>
  <c r="H71" i="58" s="1"/>
  <c r="F70" i="58"/>
  <c r="H70" i="58" s="1"/>
  <c r="F69" i="58"/>
  <c r="H69" i="58" s="1"/>
  <c r="F68" i="58"/>
  <c r="F66" i="58"/>
  <c r="H66" i="58" s="1"/>
  <c r="F65" i="58"/>
  <c r="H65" i="58" s="1"/>
  <c r="F58" i="58"/>
  <c r="H58" i="58" s="1"/>
  <c r="F57" i="58"/>
  <c r="I56" i="58"/>
  <c r="J56" i="58" s="1"/>
  <c r="F55" i="58"/>
  <c r="H55" i="58" s="1"/>
  <c r="F54" i="58"/>
  <c r="H54" i="58" s="1"/>
  <c r="F53" i="58"/>
  <c r="H53" i="58" s="1"/>
  <c r="F52" i="58"/>
  <c r="F51" i="58"/>
  <c r="H51" i="58" s="1"/>
  <c r="F46" i="58"/>
  <c r="H46" i="58" s="1"/>
  <c r="F45" i="58"/>
  <c r="H45" i="58" s="1"/>
  <c r="F44" i="58"/>
  <c r="H44" i="58" s="1"/>
  <c r="F43" i="58"/>
  <c r="H43" i="58" s="1"/>
  <c r="F34" i="58"/>
  <c r="H34" i="58" s="1"/>
  <c r="F33" i="58"/>
  <c r="H33" i="58" s="1"/>
  <c r="F32" i="58"/>
  <c r="H32" i="58" s="1"/>
  <c r="F31" i="58"/>
  <c r="H31" i="58" s="1"/>
  <c r="F30" i="58"/>
  <c r="H30" i="58" s="1"/>
  <c r="F29" i="58"/>
  <c r="H22" i="58"/>
  <c r="F21" i="58"/>
  <c r="H21" i="58" s="1"/>
  <c r="H24" i="58" s="1"/>
  <c r="F15" i="58"/>
  <c r="H15" i="58" s="1"/>
  <c r="F14" i="58"/>
  <c r="H14" i="58" s="1"/>
  <c r="F13" i="58"/>
  <c r="H13" i="58" s="1"/>
  <c r="F12" i="58"/>
  <c r="H12" i="58" s="1"/>
  <c r="F11" i="58"/>
  <c r="H11" i="58" s="1"/>
  <c r="F10" i="58"/>
  <c r="H10" i="58" s="1"/>
  <c r="F9" i="58"/>
  <c r="H9" i="58" s="1"/>
  <c r="F8" i="58"/>
  <c r="H8" i="58" s="1"/>
  <c r="F7" i="58"/>
  <c r="H7" i="58" s="1"/>
  <c r="H6" i="58"/>
  <c r="F6" i="58"/>
  <c r="F5" i="58"/>
  <c r="H5" i="58" s="1"/>
  <c r="F4" i="58"/>
  <c r="F153" i="56"/>
  <c r="H153" i="56" s="1"/>
  <c r="F22" i="56"/>
  <c r="H22" i="56" s="1"/>
  <c r="M56" i="57"/>
  <c r="N56" i="57" s="1"/>
  <c r="F69" i="57"/>
  <c r="H69" i="57" s="1"/>
  <c r="F68" i="57"/>
  <c r="H68" i="57" s="1"/>
  <c r="I69" i="57" s="1"/>
  <c r="F67" i="57"/>
  <c r="H67" i="57" s="1"/>
  <c r="F66" i="57"/>
  <c r="I66" i="57" s="1"/>
  <c r="F64" i="57"/>
  <c r="H64" i="57" s="1"/>
  <c r="F63" i="57"/>
  <c r="H63" i="57" s="1"/>
  <c r="F62" i="57"/>
  <c r="H62" i="57" s="1"/>
  <c r="F61" i="57"/>
  <c r="H61" i="57" s="1"/>
  <c r="F59" i="57"/>
  <c r="H59" i="57" s="1"/>
  <c r="F58" i="57"/>
  <c r="H58" i="57" s="1"/>
  <c r="F57" i="57"/>
  <c r="H57" i="57" s="1"/>
  <c r="F56" i="57"/>
  <c r="H56" i="57" s="1"/>
  <c r="M55" i="57"/>
  <c r="N55" i="57" s="1"/>
  <c r="F55" i="57"/>
  <c r="H55" i="57" s="1"/>
  <c r="M54" i="57"/>
  <c r="N54" i="57" s="1"/>
  <c r="F54" i="57"/>
  <c r="M53" i="57"/>
  <c r="N53" i="57" s="1"/>
  <c r="M52" i="57"/>
  <c r="N52" i="57" s="1"/>
  <c r="M50" i="57"/>
  <c r="N50" i="57" s="1"/>
  <c r="N49" i="57"/>
  <c r="M49" i="57"/>
  <c r="M48" i="57"/>
  <c r="N48" i="57" s="1"/>
  <c r="K48" i="57"/>
  <c r="M47" i="57"/>
  <c r="N47" i="57" s="1"/>
  <c r="K47" i="57"/>
  <c r="H48" i="57"/>
  <c r="F34" i="57"/>
  <c r="F35" i="57" s="1"/>
  <c r="F33" i="57"/>
  <c r="I33" i="57" s="1"/>
  <c r="F25" i="57"/>
  <c r="H25" i="57" s="1"/>
  <c r="H23" i="57"/>
  <c r="F23" i="57"/>
  <c r="H22" i="57"/>
  <c r="F22" i="57"/>
  <c r="H21" i="57"/>
  <c r="F21" i="57"/>
  <c r="F20" i="57"/>
  <c r="H20" i="57" s="1"/>
  <c r="H19" i="57"/>
  <c r="F19" i="57"/>
  <c r="H17" i="57"/>
  <c r="F16" i="57"/>
  <c r="H16" i="57" s="1"/>
  <c r="F15" i="57"/>
  <c r="H15" i="57" s="1"/>
  <c r="F14" i="57"/>
  <c r="H14" i="57" s="1"/>
  <c r="F13" i="57"/>
  <c r="H13" i="57" s="1"/>
  <c r="F11" i="57"/>
  <c r="H11" i="57" s="1"/>
  <c r="F10" i="57"/>
  <c r="H10" i="57" s="1"/>
  <c r="F9" i="57"/>
  <c r="H9" i="57" s="1"/>
  <c r="F8" i="57"/>
  <c r="H8" i="57" s="1"/>
  <c r="F7" i="57"/>
  <c r="H7" i="57" s="1"/>
  <c r="F6" i="57"/>
  <c r="H6" i="57" s="1"/>
  <c r="F5" i="57"/>
  <c r="H5" i="57" s="1"/>
  <c r="F197" i="56"/>
  <c r="H197" i="56" s="1"/>
  <c r="H195" i="56"/>
  <c r="I195" i="56" s="1"/>
  <c r="D195" i="56"/>
  <c r="E195" i="56" s="1"/>
  <c r="D196" i="56" s="1"/>
  <c r="E196" i="56" s="1"/>
  <c r="F194" i="56"/>
  <c r="F196" i="56" s="1"/>
  <c r="H196" i="56" s="1"/>
  <c r="F187" i="56"/>
  <c r="H187" i="56" s="1"/>
  <c r="I187" i="56" s="1"/>
  <c r="F182" i="56"/>
  <c r="H182" i="56" s="1"/>
  <c r="F180" i="56"/>
  <c r="H180" i="56" s="1"/>
  <c r="F179" i="56"/>
  <c r="H179" i="56" s="1"/>
  <c r="F170" i="56"/>
  <c r="H170" i="56" s="1"/>
  <c r="F169" i="56"/>
  <c r="H169" i="56" s="1"/>
  <c r="J168" i="56"/>
  <c r="H168" i="56"/>
  <c r="I168" i="56" s="1"/>
  <c r="F167" i="56"/>
  <c r="H167" i="56" s="1"/>
  <c r="F161" i="56"/>
  <c r="H161" i="56" s="1"/>
  <c r="H160" i="56"/>
  <c r="H159" i="56"/>
  <c r="E159" i="56"/>
  <c r="F158" i="56"/>
  <c r="F146" i="56"/>
  <c r="H146" i="56" s="1"/>
  <c r="F137" i="56"/>
  <c r="H137" i="56" s="1"/>
  <c r="F125" i="56"/>
  <c r="H125" i="56" s="1"/>
  <c r="F115" i="56"/>
  <c r="H115" i="56" s="1"/>
  <c r="F102" i="56"/>
  <c r="H102" i="56" s="1"/>
  <c r="F94" i="56"/>
  <c r="H94" i="56" s="1"/>
  <c r="F90" i="56"/>
  <c r="H90" i="56" s="1"/>
  <c r="F84" i="56"/>
  <c r="H84" i="56" s="1"/>
  <c r="F83" i="56"/>
  <c r="F76" i="56"/>
  <c r="H76" i="56" s="1"/>
  <c r="F75" i="56"/>
  <c r="H75" i="56" s="1"/>
  <c r="F74" i="56"/>
  <c r="H74" i="56" s="1"/>
  <c r="F73" i="56"/>
  <c r="H73" i="56" s="1"/>
  <c r="K26" i="56" s="1"/>
  <c r="F72" i="56"/>
  <c r="H72" i="56" s="1"/>
  <c r="F71" i="56"/>
  <c r="H71" i="56" s="1"/>
  <c r="F70" i="56"/>
  <c r="H70" i="56" s="1"/>
  <c r="F69" i="56"/>
  <c r="H69" i="56" s="1"/>
  <c r="F68" i="56"/>
  <c r="F66" i="56"/>
  <c r="H66" i="56" s="1"/>
  <c r="F65" i="56"/>
  <c r="H65" i="56" s="1"/>
  <c r="F58" i="56"/>
  <c r="H58" i="56" s="1"/>
  <c r="F57" i="56"/>
  <c r="I56" i="56"/>
  <c r="J56" i="56" s="1"/>
  <c r="F55" i="56"/>
  <c r="H55" i="56" s="1"/>
  <c r="F54" i="56"/>
  <c r="H54" i="56" s="1"/>
  <c r="F53" i="56"/>
  <c r="H53" i="56" s="1"/>
  <c r="F52" i="56"/>
  <c r="F51" i="56"/>
  <c r="H51" i="56" s="1"/>
  <c r="F50" i="56"/>
  <c r="H50" i="56" s="1"/>
  <c r="F49" i="56"/>
  <c r="H49" i="56" s="1"/>
  <c r="H48" i="56"/>
  <c r="F47" i="56"/>
  <c r="H47" i="56" s="1"/>
  <c r="F46" i="56"/>
  <c r="H46" i="56" s="1"/>
  <c r="F45" i="56"/>
  <c r="H45" i="56" s="1"/>
  <c r="F44" i="56"/>
  <c r="H44" i="56" s="1"/>
  <c r="F43" i="56"/>
  <c r="H43" i="56" s="1"/>
  <c r="F34" i="56"/>
  <c r="H34" i="56" s="1"/>
  <c r="F33" i="56"/>
  <c r="H33" i="56" s="1"/>
  <c r="F32" i="56"/>
  <c r="H32" i="56" s="1"/>
  <c r="F31" i="56"/>
  <c r="H31" i="56" s="1"/>
  <c r="F30" i="56"/>
  <c r="H30" i="56" s="1"/>
  <c r="F29" i="56"/>
  <c r="F21" i="56"/>
  <c r="F24" i="56" s="1"/>
  <c r="F15" i="56"/>
  <c r="H15" i="56" s="1"/>
  <c r="F14" i="56"/>
  <c r="I14" i="56" s="1"/>
  <c r="F13" i="56"/>
  <c r="H13" i="56" s="1"/>
  <c r="F12" i="56"/>
  <c r="H12" i="56" s="1"/>
  <c r="F11" i="56"/>
  <c r="H11" i="56" s="1"/>
  <c r="F10" i="56"/>
  <c r="H10" i="56" s="1"/>
  <c r="F9" i="56"/>
  <c r="H9" i="56" s="1"/>
  <c r="F8" i="56"/>
  <c r="H8" i="56" s="1"/>
  <c r="F7" i="56"/>
  <c r="H7" i="56" s="1"/>
  <c r="F6" i="56"/>
  <c r="H6" i="56" s="1"/>
  <c r="F5" i="56"/>
  <c r="H5" i="56" s="1"/>
  <c r="F4" i="56"/>
  <c r="F146" i="54"/>
  <c r="H146" i="54" s="1"/>
  <c r="F193" i="54"/>
  <c r="H193" i="54"/>
  <c r="D192" i="54"/>
  <c r="E192" i="54" s="1"/>
  <c r="D193" i="54" s="1"/>
  <c r="E193" i="54" s="1"/>
  <c r="F194" i="54"/>
  <c r="H194" i="54" s="1"/>
  <c r="H192" i="54"/>
  <c r="I192" i="54" s="1"/>
  <c r="F191" i="54"/>
  <c r="E156" i="54"/>
  <c r="M55" i="55"/>
  <c r="N55" i="55" s="1"/>
  <c r="H69" i="54"/>
  <c r="I56" i="54"/>
  <c r="J56" i="54" s="1"/>
  <c r="F15" i="54"/>
  <c r="H15" i="54" s="1"/>
  <c r="H34" i="55"/>
  <c r="F33" i="55"/>
  <c r="H33" i="55" s="1"/>
  <c r="F34" i="55"/>
  <c r="F69" i="55"/>
  <c r="H69" i="55" s="1"/>
  <c r="F68" i="55"/>
  <c r="H68" i="55" s="1"/>
  <c r="F67" i="55"/>
  <c r="H67" i="55" s="1"/>
  <c r="F66" i="55"/>
  <c r="I66" i="55" s="1"/>
  <c r="F64" i="55"/>
  <c r="H64" i="55" s="1"/>
  <c r="H63" i="55"/>
  <c r="F63" i="55"/>
  <c r="F62" i="55"/>
  <c r="H62" i="55" s="1"/>
  <c r="F61" i="55"/>
  <c r="H61" i="55" s="1"/>
  <c r="F59" i="55"/>
  <c r="H59" i="55" s="1"/>
  <c r="H58" i="55"/>
  <c r="F58" i="55"/>
  <c r="F57" i="55"/>
  <c r="H57" i="55" s="1"/>
  <c r="H56" i="55"/>
  <c r="F56" i="55"/>
  <c r="F55" i="55"/>
  <c r="H55" i="55" s="1"/>
  <c r="N54" i="55"/>
  <c r="M54" i="55"/>
  <c r="F54" i="55"/>
  <c r="H54" i="55" s="1"/>
  <c r="N53" i="55"/>
  <c r="M53" i="55"/>
  <c r="N52" i="55"/>
  <c r="M52" i="55"/>
  <c r="N50" i="55"/>
  <c r="M50" i="55"/>
  <c r="N49" i="55"/>
  <c r="M49" i="55"/>
  <c r="N48" i="55"/>
  <c r="M48" i="55"/>
  <c r="K48" i="55"/>
  <c r="H48" i="55"/>
  <c r="N47" i="55"/>
  <c r="M47" i="55"/>
  <c r="K47" i="55"/>
  <c r="H41" i="55"/>
  <c r="F25" i="55"/>
  <c r="H25" i="55" s="1"/>
  <c r="F23" i="55"/>
  <c r="H23" i="55" s="1"/>
  <c r="F22" i="55"/>
  <c r="H22" i="55" s="1"/>
  <c r="F21" i="55"/>
  <c r="H21" i="55" s="1"/>
  <c r="F20" i="55"/>
  <c r="H20" i="55" s="1"/>
  <c r="F19" i="55"/>
  <c r="H19" i="55" s="1"/>
  <c r="H17" i="55"/>
  <c r="H16" i="55"/>
  <c r="F16" i="55"/>
  <c r="F15" i="55"/>
  <c r="H15" i="55" s="1"/>
  <c r="F14" i="55"/>
  <c r="H14" i="55" s="1"/>
  <c r="F13" i="55"/>
  <c r="H13" i="55" s="1"/>
  <c r="F11" i="55"/>
  <c r="H11" i="55" s="1"/>
  <c r="F10" i="55"/>
  <c r="H10" i="55" s="1"/>
  <c r="F9" i="55"/>
  <c r="H9" i="55" s="1"/>
  <c r="F8" i="55"/>
  <c r="H8" i="55" s="1"/>
  <c r="F7" i="55"/>
  <c r="H7" i="55" s="1"/>
  <c r="F6" i="55"/>
  <c r="H6" i="55" s="1"/>
  <c r="F5" i="55"/>
  <c r="H5" i="55" s="1"/>
  <c r="F184" i="54"/>
  <c r="H184" i="54" s="1"/>
  <c r="I184" i="54" s="1"/>
  <c r="F179" i="54"/>
  <c r="H179" i="54" s="1"/>
  <c r="F177" i="54"/>
  <c r="H177" i="54" s="1"/>
  <c r="H176" i="54"/>
  <c r="I177" i="54" s="1"/>
  <c r="F176" i="54"/>
  <c r="F167" i="54"/>
  <c r="H167" i="54" s="1"/>
  <c r="H166" i="54"/>
  <c r="F166" i="54"/>
  <c r="J165" i="54"/>
  <c r="H165" i="54"/>
  <c r="I165" i="54" s="1"/>
  <c r="H164" i="54"/>
  <c r="F164" i="54"/>
  <c r="F158" i="54"/>
  <c r="H158" i="54" s="1"/>
  <c r="H157" i="54"/>
  <c r="H156" i="54"/>
  <c r="I156" i="54" s="1"/>
  <c r="F155" i="54"/>
  <c r="F137" i="54"/>
  <c r="H137" i="54" s="1"/>
  <c r="F125" i="54"/>
  <c r="H125" i="54" s="1"/>
  <c r="F115" i="54"/>
  <c r="H115" i="54" s="1"/>
  <c r="F102" i="54"/>
  <c r="H102" i="54" s="1"/>
  <c r="F94" i="54"/>
  <c r="H94" i="54" s="1"/>
  <c r="F90" i="54"/>
  <c r="H90" i="54" s="1"/>
  <c r="F84" i="54"/>
  <c r="H84" i="54" s="1"/>
  <c r="F83" i="54"/>
  <c r="H83" i="54" s="1"/>
  <c r="F76" i="54"/>
  <c r="H76" i="54" s="1"/>
  <c r="F75" i="54"/>
  <c r="H75" i="54" s="1"/>
  <c r="F74" i="54"/>
  <c r="H74" i="54" s="1"/>
  <c r="F73" i="54"/>
  <c r="H73" i="54" s="1"/>
  <c r="K26" i="54" s="1"/>
  <c r="F72" i="54"/>
  <c r="H72" i="54" s="1"/>
  <c r="F71" i="54"/>
  <c r="H71" i="54" s="1"/>
  <c r="F70" i="54"/>
  <c r="H70" i="54" s="1"/>
  <c r="F69" i="54"/>
  <c r="F68" i="54"/>
  <c r="H68" i="54" s="1"/>
  <c r="F66" i="54"/>
  <c r="H66" i="54" s="1"/>
  <c r="F65" i="54"/>
  <c r="H65" i="54" s="1"/>
  <c r="F58" i="54"/>
  <c r="H58" i="54" s="1"/>
  <c r="F57" i="54"/>
  <c r="F55" i="54"/>
  <c r="H55" i="54" s="1"/>
  <c r="F54" i="54"/>
  <c r="H54" i="54" s="1"/>
  <c r="F53" i="54"/>
  <c r="H53" i="54" s="1"/>
  <c r="F52" i="54"/>
  <c r="F51" i="54"/>
  <c r="H51" i="54" s="1"/>
  <c r="F50" i="54"/>
  <c r="H50" i="54" s="1"/>
  <c r="F49" i="54"/>
  <c r="H49" i="54" s="1"/>
  <c r="H48" i="54"/>
  <c r="H47" i="54"/>
  <c r="F47" i="54"/>
  <c r="F46" i="54"/>
  <c r="H46" i="54" s="1"/>
  <c r="F45" i="54"/>
  <c r="H45" i="54" s="1"/>
  <c r="F44" i="54"/>
  <c r="H44" i="54" s="1"/>
  <c r="F43" i="54"/>
  <c r="H43" i="54" s="1"/>
  <c r="F34" i="54"/>
  <c r="H34" i="54" s="1"/>
  <c r="F33" i="54"/>
  <c r="H33" i="54" s="1"/>
  <c r="F32" i="54"/>
  <c r="H32" i="54" s="1"/>
  <c r="F31" i="54"/>
  <c r="H31" i="54" s="1"/>
  <c r="F30" i="54"/>
  <c r="H30" i="54" s="1"/>
  <c r="F29" i="54"/>
  <c r="H29" i="54" s="1"/>
  <c r="F22" i="54"/>
  <c r="H22" i="54" s="1"/>
  <c r="H24" i="54" s="1"/>
  <c r="F16" i="54"/>
  <c r="H16" i="54" s="1"/>
  <c r="F14" i="54"/>
  <c r="I14" i="54" s="1"/>
  <c r="F13" i="54"/>
  <c r="H13" i="54" s="1"/>
  <c r="F12" i="54"/>
  <c r="H12" i="54" s="1"/>
  <c r="F11" i="54"/>
  <c r="H11" i="54" s="1"/>
  <c r="F10" i="54"/>
  <c r="H10" i="54" s="1"/>
  <c r="F9" i="54"/>
  <c r="H9" i="54" s="1"/>
  <c r="F8" i="54"/>
  <c r="H8" i="54" s="1"/>
  <c r="F7" i="54"/>
  <c r="H7" i="54" s="1"/>
  <c r="F6" i="54"/>
  <c r="H6" i="54" s="1"/>
  <c r="F5" i="54"/>
  <c r="H5" i="54" s="1"/>
  <c r="F4" i="54"/>
  <c r="F136" i="51"/>
  <c r="H136" i="51" s="1"/>
  <c r="M54" i="52"/>
  <c r="N54" i="52" s="1"/>
  <c r="B22" i="53"/>
  <c r="B13" i="53"/>
  <c r="F69" i="52"/>
  <c r="H69" i="52" s="1"/>
  <c r="F68" i="52"/>
  <c r="H68" i="52" s="1"/>
  <c r="I69" i="52" s="1"/>
  <c r="F67" i="52"/>
  <c r="H67" i="52" s="1"/>
  <c r="F66" i="52"/>
  <c r="I66" i="52" s="1"/>
  <c r="F64" i="52"/>
  <c r="H64" i="52" s="1"/>
  <c r="F63" i="52"/>
  <c r="H63" i="52" s="1"/>
  <c r="F62" i="52"/>
  <c r="H62" i="52" s="1"/>
  <c r="F61" i="52"/>
  <c r="H61" i="52" s="1"/>
  <c r="F59" i="52"/>
  <c r="H59" i="52" s="1"/>
  <c r="F58" i="52"/>
  <c r="H58" i="52" s="1"/>
  <c r="F57" i="52"/>
  <c r="H57" i="52" s="1"/>
  <c r="F56" i="52"/>
  <c r="H56" i="52" s="1"/>
  <c r="F55" i="52"/>
  <c r="H55" i="52" s="1"/>
  <c r="F54" i="52"/>
  <c r="M53" i="52"/>
  <c r="N53" i="52" s="1"/>
  <c r="M52" i="52"/>
  <c r="N52" i="52" s="1"/>
  <c r="M50" i="52"/>
  <c r="N50" i="52" s="1"/>
  <c r="N49" i="52"/>
  <c r="M49" i="52"/>
  <c r="M48" i="52"/>
  <c r="N48" i="52" s="1"/>
  <c r="K48" i="52"/>
  <c r="M47" i="52"/>
  <c r="N47" i="52" s="1"/>
  <c r="K47" i="52"/>
  <c r="H41" i="52"/>
  <c r="H48" i="52" s="1"/>
  <c r="F34" i="52"/>
  <c r="H34" i="52" s="1"/>
  <c r="F33" i="52"/>
  <c r="H33" i="52" s="1"/>
  <c r="F25" i="52"/>
  <c r="H25" i="52" s="1"/>
  <c r="F23" i="52"/>
  <c r="H23" i="52" s="1"/>
  <c r="F22" i="52"/>
  <c r="H22" i="52" s="1"/>
  <c r="F21" i="52"/>
  <c r="H21" i="52" s="1"/>
  <c r="F20" i="52"/>
  <c r="H20" i="52" s="1"/>
  <c r="F19" i="52"/>
  <c r="H19" i="52" s="1"/>
  <c r="H17" i="52"/>
  <c r="H16" i="52"/>
  <c r="F16" i="52"/>
  <c r="F15" i="52"/>
  <c r="H15" i="52" s="1"/>
  <c r="F14" i="52"/>
  <c r="H14" i="52" s="1"/>
  <c r="H13" i="52"/>
  <c r="F13" i="52"/>
  <c r="F11" i="52"/>
  <c r="H11" i="52" s="1"/>
  <c r="F10" i="52"/>
  <c r="H10" i="52" s="1"/>
  <c r="F9" i="52"/>
  <c r="H9" i="52" s="1"/>
  <c r="H8" i="52"/>
  <c r="F8" i="52"/>
  <c r="H7" i="52"/>
  <c r="F7" i="52"/>
  <c r="H6" i="52"/>
  <c r="F6" i="52"/>
  <c r="F5" i="52"/>
  <c r="H5" i="52" s="1"/>
  <c r="F176" i="51"/>
  <c r="H176" i="51" s="1"/>
  <c r="I176" i="51" s="1"/>
  <c r="H171" i="51"/>
  <c r="F171" i="51"/>
  <c r="F169" i="51"/>
  <c r="H169" i="51" s="1"/>
  <c r="F168" i="51"/>
  <c r="H168" i="51" s="1"/>
  <c r="F159" i="51"/>
  <c r="H159" i="51" s="1"/>
  <c r="H158" i="51"/>
  <c r="I158" i="51" s="1"/>
  <c r="J158" i="51" s="1"/>
  <c r="F158" i="51"/>
  <c r="J157" i="51"/>
  <c r="H157" i="51"/>
  <c r="I157" i="51" s="1"/>
  <c r="F156" i="51"/>
  <c r="H156" i="51" s="1"/>
  <c r="F150" i="51"/>
  <c r="H150" i="51" s="1"/>
  <c r="F149" i="51"/>
  <c r="H149" i="51" s="1"/>
  <c r="I148" i="51"/>
  <c r="H148" i="51"/>
  <c r="J148" i="51" s="1"/>
  <c r="F147" i="51"/>
  <c r="F124" i="51"/>
  <c r="H124" i="51" s="1"/>
  <c r="F114" i="51"/>
  <c r="H114" i="51" s="1"/>
  <c r="F101" i="51"/>
  <c r="H101" i="51" s="1"/>
  <c r="F93" i="51"/>
  <c r="H93" i="51" s="1"/>
  <c r="F89" i="51"/>
  <c r="H89" i="51" s="1"/>
  <c r="F83" i="51"/>
  <c r="H83" i="51" s="1"/>
  <c r="F82" i="51"/>
  <c r="H82" i="51" s="1"/>
  <c r="F75" i="51"/>
  <c r="H75" i="51" s="1"/>
  <c r="F74" i="51"/>
  <c r="H74" i="51" s="1"/>
  <c r="F73" i="51"/>
  <c r="H73" i="51" s="1"/>
  <c r="F72" i="51"/>
  <c r="H72" i="51" s="1"/>
  <c r="K25" i="51" s="1"/>
  <c r="F71" i="51"/>
  <c r="H71" i="51" s="1"/>
  <c r="F70" i="51"/>
  <c r="H70" i="51" s="1"/>
  <c r="F69" i="51"/>
  <c r="H69" i="51" s="1"/>
  <c r="F68" i="51"/>
  <c r="I68" i="51" s="1"/>
  <c r="F67" i="51"/>
  <c r="H67" i="51" s="1"/>
  <c r="F65" i="51"/>
  <c r="H65" i="51" s="1"/>
  <c r="F64" i="51"/>
  <c r="H64" i="51" s="1"/>
  <c r="F57" i="51"/>
  <c r="H57" i="51" s="1"/>
  <c r="F56" i="51"/>
  <c r="F55" i="51"/>
  <c r="I55" i="51" s="1"/>
  <c r="F54" i="51"/>
  <c r="H54" i="51" s="1"/>
  <c r="F53" i="51"/>
  <c r="H53" i="51" s="1"/>
  <c r="F52" i="51"/>
  <c r="H52" i="51" s="1"/>
  <c r="F51" i="51"/>
  <c r="F50" i="51"/>
  <c r="H50" i="51" s="1"/>
  <c r="F49" i="51"/>
  <c r="H49" i="51" s="1"/>
  <c r="F48" i="51"/>
  <c r="H48" i="51" s="1"/>
  <c r="H47" i="51"/>
  <c r="F47" i="51"/>
  <c r="F46" i="51"/>
  <c r="H46" i="51" s="1"/>
  <c r="F45" i="51"/>
  <c r="H45" i="51" s="1"/>
  <c r="F44" i="51"/>
  <c r="H44" i="51" s="1"/>
  <c r="H43" i="51"/>
  <c r="F43" i="51"/>
  <c r="F42" i="51"/>
  <c r="F33" i="51"/>
  <c r="H33" i="51" s="1"/>
  <c r="F32" i="51"/>
  <c r="H32" i="51" s="1"/>
  <c r="F31" i="51"/>
  <c r="H31" i="51" s="1"/>
  <c r="F30" i="51"/>
  <c r="H30" i="51" s="1"/>
  <c r="F29" i="51"/>
  <c r="H29" i="51" s="1"/>
  <c r="F28" i="51"/>
  <c r="H28" i="51" s="1"/>
  <c r="F21" i="51"/>
  <c r="F23" i="51" s="1"/>
  <c r="F15" i="51"/>
  <c r="H15" i="51" s="1"/>
  <c r="F14" i="51"/>
  <c r="I14" i="51" s="1"/>
  <c r="F13" i="51"/>
  <c r="H13" i="51" s="1"/>
  <c r="F12" i="51"/>
  <c r="H12" i="51" s="1"/>
  <c r="F11" i="51"/>
  <c r="H11" i="51" s="1"/>
  <c r="F10" i="51"/>
  <c r="H10" i="51" s="1"/>
  <c r="F9" i="51"/>
  <c r="H9" i="51" s="1"/>
  <c r="F8" i="51"/>
  <c r="H8" i="51" s="1"/>
  <c r="F7" i="51"/>
  <c r="H7" i="51" s="1"/>
  <c r="F6" i="51"/>
  <c r="H6" i="51" s="1"/>
  <c r="F5" i="51"/>
  <c r="H5" i="51" s="1"/>
  <c r="F4" i="51"/>
  <c r="I68" i="49"/>
  <c r="H68" i="49"/>
  <c r="F68" i="49"/>
  <c r="F55" i="49"/>
  <c r="I55" i="49" s="1"/>
  <c r="F14" i="49"/>
  <c r="I14" i="49" s="1"/>
  <c r="F10" i="49"/>
  <c r="H10" i="49" s="1"/>
  <c r="M53" i="50"/>
  <c r="N53" i="50" s="1"/>
  <c r="I66" i="50"/>
  <c r="F69" i="50"/>
  <c r="H69" i="50" s="1"/>
  <c r="F68" i="50"/>
  <c r="H68" i="50" s="1"/>
  <c r="F67" i="50"/>
  <c r="H67" i="50" s="1"/>
  <c r="F66" i="50"/>
  <c r="F64" i="50"/>
  <c r="H64" i="50" s="1"/>
  <c r="H63" i="50"/>
  <c r="F63" i="50"/>
  <c r="F62" i="50"/>
  <c r="H62" i="50" s="1"/>
  <c r="H61" i="50"/>
  <c r="F61" i="50"/>
  <c r="F59" i="50"/>
  <c r="H59" i="50" s="1"/>
  <c r="H58" i="50"/>
  <c r="F58" i="50"/>
  <c r="H57" i="50"/>
  <c r="F57" i="50"/>
  <c r="F56" i="50"/>
  <c r="H56" i="50" s="1"/>
  <c r="H55" i="50"/>
  <c r="F55" i="50"/>
  <c r="H54" i="50"/>
  <c r="F54" i="50"/>
  <c r="N52" i="50"/>
  <c r="M52" i="50"/>
  <c r="N50" i="50"/>
  <c r="M50" i="50"/>
  <c r="N49" i="50"/>
  <c r="M49" i="50"/>
  <c r="N48" i="50"/>
  <c r="M48" i="50"/>
  <c r="K48" i="50"/>
  <c r="H48" i="50"/>
  <c r="N47" i="50"/>
  <c r="M47" i="50"/>
  <c r="K47" i="50"/>
  <c r="H41" i="50"/>
  <c r="F34" i="50"/>
  <c r="H34" i="50" s="1"/>
  <c r="F33" i="50"/>
  <c r="H33" i="50" s="1"/>
  <c r="F25" i="50"/>
  <c r="H25" i="50" s="1"/>
  <c r="F23" i="50"/>
  <c r="H23" i="50" s="1"/>
  <c r="H22" i="50"/>
  <c r="F22" i="50"/>
  <c r="F21" i="50"/>
  <c r="H21" i="50" s="1"/>
  <c r="F20" i="50"/>
  <c r="H20" i="50" s="1"/>
  <c r="F19" i="50"/>
  <c r="H19" i="50" s="1"/>
  <c r="H17" i="50"/>
  <c r="H16" i="50"/>
  <c r="F16" i="50"/>
  <c r="F15" i="50"/>
  <c r="H15" i="50" s="1"/>
  <c r="F14" i="50"/>
  <c r="H14" i="50" s="1"/>
  <c r="F13" i="50"/>
  <c r="H13" i="50" s="1"/>
  <c r="F11" i="50"/>
  <c r="H11" i="50" s="1"/>
  <c r="F10" i="50"/>
  <c r="H10" i="50" s="1"/>
  <c r="F9" i="50"/>
  <c r="H9" i="50" s="1"/>
  <c r="F8" i="50"/>
  <c r="H8" i="50" s="1"/>
  <c r="F7" i="50"/>
  <c r="H7" i="50" s="1"/>
  <c r="F6" i="50"/>
  <c r="H6" i="50" s="1"/>
  <c r="F5" i="50"/>
  <c r="F169" i="49"/>
  <c r="H169" i="49" s="1"/>
  <c r="I169" i="49" s="1"/>
  <c r="F164" i="49"/>
  <c r="H164" i="49" s="1"/>
  <c r="F162" i="49"/>
  <c r="H162" i="49" s="1"/>
  <c r="F161" i="49"/>
  <c r="H161" i="49" s="1"/>
  <c r="H152" i="49"/>
  <c r="F152" i="49"/>
  <c r="F151" i="49"/>
  <c r="H151" i="49" s="1"/>
  <c r="J150" i="49"/>
  <c r="H150" i="49"/>
  <c r="I150" i="49" s="1"/>
  <c r="F149" i="49"/>
  <c r="H149" i="49" s="1"/>
  <c r="F143" i="49"/>
  <c r="H143" i="49" s="1"/>
  <c r="F142" i="49"/>
  <c r="H142" i="49" s="1"/>
  <c r="H141" i="49"/>
  <c r="I141" i="49" s="1"/>
  <c r="J141" i="49" s="1"/>
  <c r="F140" i="49"/>
  <c r="F124" i="49"/>
  <c r="H124" i="49" s="1"/>
  <c r="F114" i="49"/>
  <c r="H114" i="49" s="1"/>
  <c r="F101" i="49"/>
  <c r="H101" i="49" s="1"/>
  <c r="F93" i="49"/>
  <c r="H93" i="49" s="1"/>
  <c r="H89" i="49"/>
  <c r="F89" i="49"/>
  <c r="F83" i="49"/>
  <c r="H83" i="49" s="1"/>
  <c r="F82" i="49"/>
  <c r="H82" i="49" s="1"/>
  <c r="H75" i="49"/>
  <c r="F75" i="49"/>
  <c r="F74" i="49"/>
  <c r="H74" i="49" s="1"/>
  <c r="F73" i="49"/>
  <c r="H73" i="49" s="1"/>
  <c r="F72" i="49"/>
  <c r="H72" i="49" s="1"/>
  <c r="K25" i="49" s="1"/>
  <c r="F71" i="49"/>
  <c r="H71" i="49" s="1"/>
  <c r="F70" i="49"/>
  <c r="H70" i="49" s="1"/>
  <c r="F69" i="49"/>
  <c r="H69" i="49" s="1"/>
  <c r="F67" i="49"/>
  <c r="F65" i="49"/>
  <c r="H65" i="49" s="1"/>
  <c r="F64" i="49"/>
  <c r="H64" i="49" s="1"/>
  <c r="F57" i="49"/>
  <c r="H57" i="49" s="1"/>
  <c r="F56" i="49"/>
  <c r="F54" i="49"/>
  <c r="H54" i="49" s="1"/>
  <c r="F53" i="49"/>
  <c r="H53" i="49" s="1"/>
  <c r="F52" i="49"/>
  <c r="H52" i="49" s="1"/>
  <c r="F51" i="49"/>
  <c r="F50" i="49"/>
  <c r="H50" i="49" s="1"/>
  <c r="F49" i="49"/>
  <c r="H49" i="49" s="1"/>
  <c r="F48" i="49"/>
  <c r="H48" i="49" s="1"/>
  <c r="F47" i="49"/>
  <c r="H47" i="49" s="1"/>
  <c r="F46" i="49"/>
  <c r="H46" i="49" s="1"/>
  <c r="F45" i="49"/>
  <c r="H45" i="49" s="1"/>
  <c r="F44" i="49"/>
  <c r="H44" i="49" s="1"/>
  <c r="F43" i="49"/>
  <c r="H43" i="49" s="1"/>
  <c r="F42" i="49"/>
  <c r="H42" i="49" s="1"/>
  <c r="F33" i="49"/>
  <c r="H33" i="49" s="1"/>
  <c r="F32" i="49"/>
  <c r="H32" i="49" s="1"/>
  <c r="H31" i="49"/>
  <c r="F31" i="49"/>
  <c r="F30" i="49"/>
  <c r="H30" i="49" s="1"/>
  <c r="F29" i="49"/>
  <c r="H29" i="49" s="1"/>
  <c r="F28" i="49"/>
  <c r="H28" i="49" s="1"/>
  <c r="F21" i="49"/>
  <c r="F23" i="49" s="1"/>
  <c r="F15" i="49"/>
  <c r="H15" i="49" s="1"/>
  <c r="F13" i="49"/>
  <c r="H13" i="49" s="1"/>
  <c r="F12" i="49"/>
  <c r="H12" i="49" s="1"/>
  <c r="F11" i="49"/>
  <c r="H11" i="49" s="1"/>
  <c r="F9" i="49"/>
  <c r="H9" i="49" s="1"/>
  <c r="F8" i="49"/>
  <c r="H8" i="49" s="1"/>
  <c r="F7" i="49"/>
  <c r="H7" i="49" s="1"/>
  <c r="F6" i="49"/>
  <c r="H6" i="49" s="1"/>
  <c r="F5" i="49"/>
  <c r="H5" i="49" s="1"/>
  <c r="F4" i="49"/>
  <c r="I203" i="62" l="1"/>
  <c r="F37" i="62"/>
  <c r="I183" i="62"/>
  <c r="J183" i="62" s="1"/>
  <c r="I219" i="62"/>
  <c r="I220" i="62" s="1"/>
  <c r="J182" i="62"/>
  <c r="H29" i="62"/>
  <c r="F60" i="62"/>
  <c r="F78" i="62"/>
  <c r="F206" i="62" s="1"/>
  <c r="H206" i="62" s="1"/>
  <c r="I206" i="62" s="1"/>
  <c r="I207" i="62" s="1"/>
  <c r="I211" i="62" s="1"/>
  <c r="H86" i="62"/>
  <c r="F17" i="62"/>
  <c r="I71" i="63"/>
  <c r="F72" i="63"/>
  <c r="H34" i="63"/>
  <c r="H36" i="63" s="1"/>
  <c r="H37" i="63" s="1"/>
  <c r="H38" i="63" s="1"/>
  <c r="F36" i="63"/>
  <c r="F28" i="63"/>
  <c r="H5" i="63"/>
  <c r="H28" i="63" s="1"/>
  <c r="H51" i="63"/>
  <c r="H55" i="63"/>
  <c r="H72" i="63" s="1"/>
  <c r="H76" i="63" s="1"/>
  <c r="H87" i="62"/>
  <c r="H88" i="62" s="1"/>
  <c r="K39" i="62" s="1"/>
  <c r="F86" i="62"/>
  <c r="H69" i="62"/>
  <c r="H78" i="62" s="1"/>
  <c r="K40" i="62"/>
  <c r="I67" i="62"/>
  <c r="H44" i="62"/>
  <c r="H60" i="62" s="1"/>
  <c r="H37" i="62"/>
  <c r="H21" i="62"/>
  <c r="H24" i="62" s="1"/>
  <c r="H25" i="62" s="1"/>
  <c r="H26" i="62" s="1"/>
  <c r="H4" i="62"/>
  <c r="H14" i="62"/>
  <c r="I193" i="62"/>
  <c r="J193" i="62" s="1"/>
  <c r="I70" i="61"/>
  <c r="F35" i="61"/>
  <c r="F71" i="61"/>
  <c r="I176" i="60"/>
  <c r="I66" i="60"/>
  <c r="H86" i="60"/>
  <c r="H87" i="60" s="1"/>
  <c r="H88" i="60" s="1"/>
  <c r="K38" i="60" s="1"/>
  <c r="I174" i="60"/>
  <c r="J174" i="60" s="1"/>
  <c r="J175" i="60"/>
  <c r="H14" i="60"/>
  <c r="F24" i="60"/>
  <c r="F77" i="60"/>
  <c r="F198" i="60" s="1"/>
  <c r="H198" i="60" s="1"/>
  <c r="I198" i="60" s="1"/>
  <c r="I199" i="60" s="1"/>
  <c r="I203" i="60" s="1"/>
  <c r="F59" i="60"/>
  <c r="F17" i="60"/>
  <c r="H54" i="61"/>
  <c r="H71" i="61" s="1"/>
  <c r="I75" i="61" s="1"/>
  <c r="H33" i="61"/>
  <c r="H35" i="61" s="1"/>
  <c r="H36" i="61" s="1"/>
  <c r="H37" i="61" s="1"/>
  <c r="F27" i="61"/>
  <c r="H6" i="61"/>
  <c r="H27" i="61" s="1"/>
  <c r="F86" i="60"/>
  <c r="K39" i="60"/>
  <c r="H69" i="60"/>
  <c r="H77" i="60" s="1"/>
  <c r="H78" i="60" s="1"/>
  <c r="H43" i="60"/>
  <c r="H59" i="60" s="1"/>
  <c r="H60" i="60" s="1"/>
  <c r="H61" i="60" s="1"/>
  <c r="H36" i="60"/>
  <c r="H37" i="60" s="1"/>
  <c r="H38" i="60" s="1"/>
  <c r="F36" i="60"/>
  <c r="H17" i="60"/>
  <c r="H18" i="60" s="1"/>
  <c r="H19" i="60" s="1"/>
  <c r="I211" i="60"/>
  <c r="I212" i="60" s="1"/>
  <c r="H25" i="60"/>
  <c r="H26" i="60" s="1"/>
  <c r="J185" i="60"/>
  <c r="I184" i="60"/>
  <c r="I185" i="60" s="1"/>
  <c r="I188" i="58"/>
  <c r="I14" i="58"/>
  <c r="J168" i="58"/>
  <c r="J169" i="58" s="1"/>
  <c r="F77" i="58"/>
  <c r="F191" i="58" s="1"/>
  <c r="H191" i="58" s="1"/>
  <c r="I191" i="58" s="1"/>
  <c r="I192" i="58" s="1"/>
  <c r="I196" i="58" s="1"/>
  <c r="F36" i="58"/>
  <c r="F85" i="58"/>
  <c r="H83" i="58"/>
  <c r="H85" i="58" s="1"/>
  <c r="H86" i="58" s="1"/>
  <c r="H87" i="58" s="1"/>
  <c r="K38" i="58" s="1"/>
  <c r="F17" i="58"/>
  <c r="F27" i="59"/>
  <c r="H4" i="58"/>
  <c r="H17" i="58" s="1"/>
  <c r="F59" i="58"/>
  <c r="H68" i="58"/>
  <c r="H77" i="58" s="1"/>
  <c r="H78" i="58" s="1"/>
  <c r="H79" i="58" s="1"/>
  <c r="K39" i="58"/>
  <c r="H59" i="58"/>
  <c r="H60" i="58" s="1"/>
  <c r="H61" i="58" s="1"/>
  <c r="H29" i="58"/>
  <c r="H36" i="58" s="1"/>
  <c r="H37" i="58" s="1"/>
  <c r="H38" i="58" s="1"/>
  <c r="F24" i="58"/>
  <c r="H71" i="59"/>
  <c r="H49" i="59"/>
  <c r="H50" i="59" s="1"/>
  <c r="H19" i="59"/>
  <c r="H27" i="59" s="1"/>
  <c r="H33" i="59"/>
  <c r="H35" i="59" s="1"/>
  <c r="F35" i="59"/>
  <c r="F71" i="59"/>
  <c r="I204" i="58"/>
  <c r="I205" i="58" s="1"/>
  <c r="H25" i="58"/>
  <c r="H26" i="58" s="1"/>
  <c r="I66" i="58"/>
  <c r="I169" i="58"/>
  <c r="I177" i="58"/>
  <c r="I178" i="58" s="1"/>
  <c r="J178" i="58" s="1"/>
  <c r="F85" i="56"/>
  <c r="I180" i="56"/>
  <c r="F17" i="56"/>
  <c r="H33" i="57"/>
  <c r="F70" i="57"/>
  <c r="H49" i="57"/>
  <c r="H50" i="57" s="1"/>
  <c r="H27" i="57"/>
  <c r="F27" i="57"/>
  <c r="H34" i="57"/>
  <c r="H35" i="57" s="1"/>
  <c r="H54" i="57"/>
  <c r="H70" i="57" s="1"/>
  <c r="H83" i="56"/>
  <c r="H85" i="56" s="1"/>
  <c r="H86" i="56" s="1"/>
  <c r="H87" i="56" s="1"/>
  <c r="K38" i="56" s="1"/>
  <c r="K39" i="56"/>
  <c r="F77" i="56"/>
  <c r="F183" i="56" s="1"/>
  <c r="H183" i="56" s="1"/>
  <c r="I183" i="56" s="1"/>
  <c r="I184" i="56" s="1"/>
  <c r="I188" i="56" s="1"/>
  <c r="H59" i="56"/>
  <c r="H60" i="56" s="1"/>
  <c r="H61" i="56" s="1"/>
  <c r="F59" i="56"/>
  <c r="F36" i="56"/>
  <c r="H29" i="56"/>
  <c r="H36" i="56" s="1"/>
  <c r="H37" i="56" s="1"/>
  <c r="H38" i="56" s="1"/>
  <c r="H21" i="56"/>
  <c r="H24" i="56" s="1"/>
  <c r="H25" i="56" s="1"/>
  <c r="H26" i="56" s="1"/>
  <c r="I169" i="56"/>
  <c r="J169" i="56" s="1"/>
  <c r="I196" i="56"/>
  <c r="I197" i="56" s="1"/>
  <c r="H4" i="56"/>
  <c r="H14" i="56"/>
  <c r="H68" i="56"/>
  <c r="H77" i="56" s="1"/>
  <c r="I160" i="56"/>
  <c r="J160" i="56" s="1"/>
  <c r="J195" i="56"/>
  <c r="I159" i="56"/>
  <c r="J159" i="56" s="1"/>
  <c r="I66" i="56"/>
  <c r="J192" i="54"/>
  <c r="I193" i="54"/>
  <c r="J193" i="54" s="1"/>
  <c r="F70" i="55"/>
  <c r="I33" i="55"/>
  <c r="F35" i="55"/>
  <c r="F24" i="54"/>
  <c r="I157" i="54"/>
  <c r="I158" i="54" s="1"/>
  <c r="J156" i="54"/>
  <c r="F18" i="54"/>
  <c r="H70" i="55"/>
  <c r="H71" i="55" s="1"/>
  <c r="I69" i="55"/>
  <c r="H35" i="55"/>
  <c r="H36" i="55" s="1"/>
  <c r="F27" i="55"/>
  <c r="H27" i="55"/>
  <c r="H28" i="55" s="1"/>
  <c r="H29" i="55" s="1"/>
  <c r="H85" i="54"/>
  <c r="H86" i="54" s="1"/>
  <c r="H87" i="54" s="1"/>
  <c r="K38" i="54" s="1"/>
  <c r="F85" i="54"/>
  <c r="K39" i="54"/>
  <c r="F59" i="54"/>
  <c r="H14" i="54"/>
  <c r="H49" i="55"/>
  <c r="H50" i="55" s="1"/>
  <c r="H77" i="54"/>
  <c r="H36" i="54"/>
  <c r="H59" i="54"/>
  <c r="J166" i="54"/>
  <c r="H25" i="54"/>
  <c r="H26" i="54" s="1"/>
  <c r="I66" i="54"/>
  <c r="F77" i="54"/>
  <c r="F180" i="54" s="1"/>
  <c r="H180" i="54" s="1"/>
  <c r="I180" i="54" s="1"/>
  <c r="I181" i="54" s="1"/>
  <c r="I185" i="54" s="1"/>
  <c r="F36" i="54"/>
  <c r="I166" i="54"/>
  <c r="I167" i="54" s="1"/>
  <c r="J167" i="54" s="1"/>
  <c r="H4" i="54"/>
  <c r="I169" i="51"/>
  <c r="H21" i="51"/>
  <c r="H23" i="51" s="1"/>
  <c r="H35" i="52"/>
  <c r="H68" i="51"/>
  <c r="H76" i="51" s="1"/>
  <c r="H77" i="51" s="1"/>
  <c r="H78" i="51" s="1"/>
  <c r="F17" i="51"/>
  <c r="F58" i="51"/>
  <c r="F70" i="52"/>
  <c r="F27" i="52"/>
  <c r="H49" i="52"/>
  <c r="H50" i="52"/>
  <c r="H27" i="52"/>
  <c r="H36" i="52"/>
  <c r="H37" i="52"/>
  <c r="H54" i="52"/>
  <c r="H70" i="52" s="1"/>
  <c r="F35" i="52"/>
  <c r="H84" i="51"/>
  <c r="F84" i="51"/>
  <c r="I65" i="51"/>
  <c r="F76" i="51"/>
  <c r="F172" i="51" s="1"/>
  <c r="H172" i="51" s="1"/>
  <c r="I172" i="51" s="1"/>
  <c r="I173" i="51" s="1"/>
  <c r="I177" i="51" s="1"/>
  <c r="K38" i="51"/>
  <c r="H42" i="51"/>
  <c r="H58" i="51" s="1"/>
  <c r="H59" i="51" s="1"/>
  <c r="H60" i="51" s="1"/>
  <c r="H35" i="51"/>
  <c r="H36" i="51" s="1"/>
  <c r="H37" i="51" s="1"/>
  <c r="F35" i="51"/>
  <c r="H4" i="51"/>
  <c r="H14" i="51"/>
  <c r="H85" i="51"/>
  <c r="H86" i="51" s="1"/>
  <c r="K37" i="51" s="1"/>
  <c r="H24" i="51"/>
  <c r="H25" i="51" s="1"/>
  <c r="I149" i="51"/>
  <c r="I150" i="51" s="1"/>
  <c r="I159" i="51"/>
  <c r="J159" i="51" s="1"/>
  <c r="I162" i="49"/>
  <c r="F76" i="49"/>
  <c r="F165" i="49" s="1"/>
  <c r="H165" i="49" s="1"/>
  <c r="I165" i="49" s="1"/>
  <c r="I166" i="49" s="1"/>
  <c r="I170" i="49" s="1"/>
  <c r="H67" i="49"/>
  <c r="H14" i="49"/>
  <c r="H21" i="49"/>
  <c r="H23" i="49" s="1"/>
  <c r="H24" i="49" s="1"/>
  <c r="H25" i="49" s="1"/>
  <c r="F35" i="50"/>
  <c r="H35" i="50"/>
  <c r="H36" i="50" s="1"/>
  <c r="H37" i="50" s="1"/>
  <c r="F17" i="49"/>
  <c r="H58" i="49"/>
  <c r="H59" i="49" s="1"/>
  <c r="H60" i="49" s="1"/>
  <c r="K38" i="49"/>
  <c r="I69" i="50"/>
  <c r="F70" i="50"/>
  <c r="H70" i="50"/>
  <c r="H71" i="50" s="1"/>
  <c r="H72" i="50" s="1"/>
  <c r="F27" i="50"/>
  <c r="H5" i="50"/>
  <c r="H27" i="50" s="1"/>
  <c r="H49" i="50"/>
  <c r="H50" i="50" s="1"/>
  <c r="H84" i="49"/>
  <c r="H85" i="49" s="1"/>
  <c r="H86" i="49" s="1"/>
  <c r="K37" i="49" s="1"/>
  <c r="F84" i="49"/>
  <c r="H76" i="49"/>
  <c r="H77" i="49" s="1"/>
  <c r="H78" i="49" s="1"/>
  <c r="F58" i="49"/>
  <c r="F35" i="49"/>
  <c r="H35" i="49"/>
  <c r="H36" i="49" s="1"/>
  <c r="H37" i="49" s="1"/>
  <c r="H4" i="49"/>
  <c r="I65" i="49"/>
  <c r="I142" i="49"/>
  <c r="J142" i="49" s="1"/>
  <c r="J143" i="49" s="1"/>
  <c r="I151" i="49"/>
  <c r="I152" i="49" s="1"/>
  <c r="J152" i="49" s="1"/>
  <c r="I184" i="62" l="1"/>
  <c r="J184" i="62"/>
  <c r="I88" i="62"/>
  <c r="J88" i="62" s="1"/>
  <c r="J219" i="62"/>
  <c r="J220" i="62" s="1"/>
  <c r="H29" i="63"/>
  <c r="H30" i="63" s="1"/>
  <c r="H78" i="63"/>
  <c r="I76" i="63"/>
  <c r="H73" i="63"/>
  <c r="H74" i="63" s="1"/>
  <c r="K41" i="62"/>
  <c r="H79" i="62"/>
  <c r="H80" i="62" s="1"/>
  <c r="H61" i="62"/>
  <c r="H62" i="62" s="1"/>
  <c r="H38" i="62"/>
  <c r="H39" i="62" s="1"/>
  <c r="H17" i="62"/>
  <c r="J176" i="60"/>
  <c r="I88" i="60"/>
  <c r="J88" i="60" s="1"/>
  <c r="J89" i="60" s="1"/>
  <c r="H79" i="60"/>
  <c r="H72" i="61"/>
  <c r="H73" i="61" s="1"/>
  <c r="H39" i="60"/>
  <c r="I204" i="60" s="1"/>
  <c r="H75" i="61"/>
  <c r="H28" i="61"/>
  <c r="H29" i="61" s="1"/>
  <c r="H77" i="61"/>
  <c r="K40" i="60"/>
  <c r="J184" i="60"/>
  <c r="J211" i="60"/>
  <c r="J212" i="60" s="1"/>
  <c r="J177" i="58"/>
  <c r="I87" i="58"/>
  <c r="J87" i="58" s="1"/>
  <c r="J88" i="58" s="1"/>
  <c r="H39" i="58"/>
  <c r="I197" i="58" s="1"/>
  <c r="H18" i="58"/>
  <c r="H19" i="58" s="1"/>
  <c r="K40" i="58"/>
  <c r="H77" i="59"/>
  <c r="H28" i="59"/>
  <c r="H29" i="59" s="1"/>
  <c r="H72" i="59"/>
  <c r="H73" i="59" s="1"/>
  <c r="I75" i="59"/>
  <c r="H36" i="59"/>
  <c r="H37" i="59" s="1"/>
  <c r="H75" i="59"/>
  <c r="J204" i="58"/>
  <c r="J205" i="58" s="1"/>
  <c r="K40" i="56"/>
  <c r="H36" i="57"/>
  <c r="H37" i="57" s="1"/>
  <c r="H71" i="57"/>
  <c r="H72" i="57" s="1"/>
  <c r="I74" i="57"/>
  <c r="H74" i="57"/>
  <c r="H76" i="57"/>
  <c r="H28" i="57"/>
  <c r="H29" i="57" s="1"/>
  <c r="I87" i="56"/>
  <c r="J87" i="56" s="1"/>
  <c r="H78" i="56"/>
  <c r="H79" i="56" s="1"/>
  <c r="J196" i="56"/>
  <c r="J161" i="56"/>
  <c r="I161" i="56"/>
  <c r="I170" i="56"/>
  <c r="J170" i="56" s="1"/>
  <c r="J197" i="56"/>
  <c r="H17" i="56"/>
  <c r="J194" i="54"/>
  <c r="I194" i="54"/>
  <c r="H74" i="55"/>
  <c r="H72" i="55"/>
  <c r="H18" i="54"/>
  <c r="H39" i="54" s="1"/>
  <c r="I186" i="54" s="1"/>
  <c r="J157" i="54"/>
  <c r="J158" i="54" s="1"/>
  <c r="K40" i="54"/>
  <c r="I74" i="55"/>
  <c r="H37" i="55"/>
  <c r="H76" i="55"/>
  <c r="H60" i="54"/>
  <c r="H61" i="54" s="1"/>
  <c r="I87" i="54"/>
  <c r="J87" i="54" s="1"/>
  <c r="H37" i="54"/>
  <c r="H38" i="54" s="1"/>
  <c r="H78" i="54"/>
  <c r="H79" i="54" s="1"/>
  <c r="I86" i="51"/>
  <c r="J86" i="51" s="1"/>
  <c r="H76" i="52"/>
  <c r="H28" i="52"/>
  <c r="H29" i="52" s="1"/>
  <c r="H71" i="52"/>
  <c r="H72" i="52" s="1"/>
  <c r="I74" i="52"/>
  <c r="H74" i="52"/>
  <c r="K39" i="51"/>
  <c r="H17" i="51"/>
  <c r="J149" i="51"/>
  <c r="J150" i="51" s="1"/>
  <c r="H17" i="49"/>
  <c r="I86" i="49"/>
  <c r="J86" i="49" s="1"/>
  <c r="J87" i="49" s="1"/>
  <c r="H38" i="49"/>
  <c r="I171" i="49" s="1"/>
  <c r="K39" i="49"/>
  <c r="I74" i="50"/>
  <c r="H74" i="50"/>
  <c r="H28" i="50"/>
  <c r="H29" i="50" s="1"/>
  <c r="H76" i="50"/>
  <c r="H18" i="49"/>
  <c r="H19" i="49" s="1"/>
  <c r="I143" i="49"/>
  <c r="J151" i="49"/>
  <c r="H18" i="62" l="1"/>
  <c r="H19" i="62" s="1"/>
  <c r="J89" i="62"/>
  <c r="H40" i="62"/>
  <c r="I212" i="62" s="1"/>
  <c r="H39" i="56"/>
  <c r="I189" i="56" s="1"/>
  <c r="H18" i="56"/>
  <c r="H19" i="56" s="1"/>
  <c r="J88" i="56"/>
  <c r="H19" i="54"/>
  <c r="H20" i="54" s="1"/>
  <c r="J88" i="54"/>
  <c r="J87" i="51"/>
  <c r="H38" i="51"/>
  <c r="I178" i="51" s="1"/>
  <c r="H18" i="51"/>
  <c r="H19" i="51" s="1"/>
  <c r="H150" i="43" l="1"/>
  <c r="F150" i="43"/>
  <c r="I149" i="43"/>
  <c r="J149" i="43" s="1"/>
  <c r="H149" i="43"/>
  <c r="F149" i="43"/>
  <c r="J148" i="43"/>
  <c r="I148" i="43"/>
  <c r="H148" i="43"/>
  <c r="H147" i="43"/>
  <c r="F147" i="43"/>
  <c r="H141" i="43"/>
  <c r="F141" i="43"/>
  <c r="H140" i="43"/>
  <c r="F140" i="43"/>
  <c r="J139" i="43"/>
  <c r="I139" i="43"/>
  <c r="H139" i="43"/>
  <c r="F138" i="43"/>
  <c r="H122" i="43"/>
  <c r="F122" i="43"/>
  <c r="H112" i="43"/>
  <c r="F112" i="43"/>
  <c r="H99" i="43"/>
  <c r="F99" i="43"/>
  <c r="H91" i="43"/>
  <c r="F91" i="43"/>
  <c r="H87" i="43"/>
  <c r="F87" i="43"/>
  <c r="H83" i="43"/>
  <c r="H82" i="43"/>
  <c r="H84" i="43" s="1"/>
  <c r="F82" i="43"/>
  <c r="I84" i="43" s="1"/>
  <c r="J84" i="43" s="1"/>
  <c r="H81" i="43"/>
  <c r="F81" i="43"/>
  <c r="H80" i="43"/>
  <c r="F80" i="43"/>
  <c r="F74" i="43"/>
  <c r="H73" i="43"/>
  <c r="F73" i="43"/>
  <c r="H72" i="43"/>
  <c r="F72" i="43"/>
  <c r="H71" i="43"/>
  <c r="F71" i="43"/>
  <c r="H70" i="43"/>
  <c r="F70" i="43"/>
  <c r="H69" i="43"/>
  <c r="F69" i="43"/>
  <c r="H68" i="43"/>
  <c r="F68" i="43"/>
  <c r="H67" i="43"/>
  <c r="F67" i="43"/>
  <c r="H66" i="43"/>
  <c r="F66" i="43"/>
  <c r="H65" i="43"/>
  <c r="F65" i="43"/>
  <c r="H63" i="43"/>
  <c r="F63" i="43"/>
  <c r="H62" i="43"/>
  <c r="H74" i="43" s="1"/>
  <c r="F62" i="43"/>
  <c r="F56" i="43"/>
  <c r="H54" i="43"/>
  <c r="F54" i="43"/>
  <c r="H53" i="43"/>
  <c r="F53" i="43"/>
  <c r="H52" i="43"/>
  <c r="F52" i="43"/>
  <c r="H51" i="43"/>
  <c r="F51" i="43"/>
  <c r="H50" i="43"/>
  <c r="F50" i="43"/>
  <c r="H49" i="43"/>
  <c r="F49" i="43"/>
  <c r="F48" i="43"/>
  <c r="H47" i="43"/>
  <c r="F47" i="43"/>
  <c r="H46" i="43"/>
  <c r="F46" i="43"/>
  <c r="H45" i="43"/>
  <c r="F45" i="43"/>
  <c r="H44" i="43"/>
  <c r="F44" i="43"/>
  <c r="H43" i="43"/>
  <c r="F43" i="43"/>
  <c r="H42" i="43"/>
  <c r="F42" i="43"/>
  <c r="H41" i="43"/>
  <c r="F41" i="43"/>
  <c r="H40" i="43"/>
  <c r="H39" i="43"/>
  <c r="F39" i="43"/>
  <c r="H38" i="43"/>
  <c r="H56" i="43" s="1"/>
  <c r="F38" i="43"/>
  <c r="F31" i="43"/>
  <c r="H29" i="43"/>
  <c r="F29" i="43"/>
  <c r="H28" i="43"/>
  <c r="F28" i="43"/>
  <c r="H27" i="43"/>
  <c r="F27" i="43"/>
  <c r="H26" i="43"/>
  <c r="F26" i="43"/>
  <c r="H25" i="43"/>
  <c r="F25" i="43"/>
  <c r="H24" i="43"/>
  <c r="H31" i="43" s="1"/>
  <c r="F24" i="43"/>
  <c r="H23" i="43"/>
  <c r="F23" i="43"/>
  <c r="H16" i="43"/>
  <c r="F16" i="43"/>
  <c r="F15" i="43"/>
  <c r="H15" i="43" s="1"/>
  <c r="H14" i="43"/>
  <c r="F14" i="43"/>
  <c r="H13" i="43"/>
  <c r="F13" i="43"/>
  <c r="H12" i="43"/>
  <c r="F12" i="43"/>
  <c r="H11" i="43"/>
  <c r="F11" i="43"/>
  <c r="H10" i="43"/>
  <c r="F10" i="43"/>
  <c r="H9" i="43"/>
  <c r="F9" i="43"/>
  <c r="H8" i="43"/>
  <c r="F8" i="43"/>
  <c r="F7" i="43"/>
  <c r="H7" i="43" s="1"/>
  <c r="H6" i="43"/>
  <c r="F6" i="43"/>
  <c r="H5" i="43"/>
  <c r="F5" i="43"/>
  <c r="H4" i="43"/>
  <c r="F4" i="43"/>
  <c r="F18" i="43" l="1"/>
  <c r="H18" i="43"/>
  <c r="H19" i="43" s="1"/>
  <c r="H20" i="43" s="1"/>
  <c r="I141" i="43"/>
  <c r="H32" i="43"/>
  <c r="H33" i="43" s="1"/>
  <c r="H57" i="43"/>
  <c r="H58" i="43" s="1"/>
  <c r="H75" i="43"/>
  <c r="H76" i="43" s="1"/>
  <c r="I140" i="43"/>
  <c r="J140" i="43" s="1"/>
  <c r="J141" i="43" s="1"/>
  <c r="I150" i="43"/>
  <c r="J150" i="43" s="1"/>
  <c r="I63" i="43"/>
  <c r="J8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8" authorId="0" shapeId="0" xr:uid="{981FDFB1-CB01-4A1D-8731-C1E5FA86E84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เปลี่ยนสิทธิ์
</t>
        </r>
      </text>
    </comment>
    <comment ref="C24" authorId="0" shapeId="0" xr:uid="{8AF02B5C-43EB-45C0-A5A4-5DCFA06860A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ออกแบบโลโก้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6" authorId="0" shapeId="0" xr:uid="{3403C8F5-5F6F-427A-8A6E-41BC2E4835B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เปลี่ยนสิทธิ์
</t>
        </r>
      </text>
    </comment>
    <comment ref="D14" authorId="0" shapeId="0" xr:uid="{4F55A91D-0C21-4217-8AE0-670201F62F2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เดือน ต.ค 66 มีเคลื่อนไหว 1 หน่วย 4733</t>
        </r>
      </text>
    </comment>
    <comment ref="E14" authorId="0" shapeId="0" xr:uid="{9CA38F37-80AC-42A1-A0AB-300F057D1BC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เดือน ต.ค 66 มีเคลื่อนไหว 1 หน่วย 4733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7" authorId="0" shapeId="0" xr:uid="{DF441251-ABC5-4CA3-BA91-0F7A330943F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เปลี่ยนสิทธิ์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6" authorId="0" shapeId="0" xr:uid="{59CDD815-C47A-4C3A-BD10-C822C421199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เปลี่ยนสิทธิ์
</t>
        </r>
      </text>
    </comment>
    <comment ref="D14" authorId="0" shapeId="0" xr:uid="{6B653F79-3CD6-4545-A685-ECC7D0672AB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เดือน ต.ค 66 มีเคลื่อนไหว 1 หน่วย 4733</t>
        </r>
      </text>
    </comment>
    <comment ref="E14" authorId="0" shapeId="0" xr:uid="{73A62014-4806-4CB0-9B0A-D2ED03330B9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เดือน ต.ค 66 มีเคลื่อนไหว 1 หน่วย 4733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7" authorId="0" shapeId="0" xr:uid="{1A3916F4-40F2-43EC-AFA3-AFD948F012A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เปลี่ยนสิทธิ์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6" authorId="0" shapeId="0" xr:uid="{E43E0143-F608-4FCC-9C02-21B991B0779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เปลี่ยนสิทธิ์
</t>
        </r>
      </text>
    </comment>
    <comment ref="D14" authorId="0" shapeId="0" xr:uid="{0F363E70-0844-434A-B062-D9047B95E0E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เดือน ต.ค 66 มีเคลื่อนไหว 1 หน่วย 4733</t>
        </r>
      </text>
    </comment>
    <comment ref="E14" authorId="0" shapeId="0" xr:uid="{115A8B15-C48C-40B3-99F1-1FAC44EFC9D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เดือน ต.ค 66 มีเคลื่อนไหว 1 หน่วย 4733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7" authorId="0" shapeId="0" xr:uid="{E05D90C3-6EBD-4BB9-B705-18A297D3656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เปลี่ยนสิทธิ์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6" authorId="0" shapeId="0" xr:uid="{9B9E6386-84F2-47D6-8159-02CA8CE5921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เปลี่ยนสิทธิ์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7" authorId="0" shapeId="0" xr:uid="{4CBB693A-9833-4FB3-8688-7365CB12281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เปลี่ยนสิทธิ์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6" authorId="0" shapeId="0" xr:uid="{B5EA1619-E95B-41C8-83CA-9F9044F045E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เปลี่ยนสิทธิ์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7" authorId="0" shapeId="0" xr:uid="{B7DDDDA1-D6AD-4F1F-9E68-E198283D138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เปลี่ยนสิทธิ์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6" authorId="0" shapeId="0" xr:uid="{026CE93D-D3FC-4E03-82E5-7840FB0FEC7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เปลี่ยนสิทธิ์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7" authorId="0" shapeId="0" xr:uid="{27ACC7C9-3EB7-427A-AEEB-44161CF19DB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เปลี่ยนสิทธิ์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6" authorId="0" shapeId="0" xr:uid="{DD21B23C-8DA8-47E4-B31B-C9728D252AF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เปลี่ยนสิทธิ์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7" authorId="0" shapeId="0" xr:uid="{F24DF577-036C-41F3-A5F2-EE897269D52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เปลี่ยนสิทธิ์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6" authorId="0" shapeId="0" xr:uid="{F9A38157-3187-4981-B024-7DF8F1A15B2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เปลี่ยนสิทธิ์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6" authorId="0" shapeId="0" xr:uid="{525735A2-C4A3-49FD-968D-289D9624B0C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เปลี่ยนสิทธิ์
</t>
        </r>
      </text>
    </comment>
    <comment ref="D15" authorId="0" shapeId="0" xr:uid="{9DF1A46D-A46A-4235-8BA8-C1C5DED7FEC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เดือน ต.ค 66 มีเคลื่อนไหว 1 หน่วย 4733</t>
        </r>
      </text>
    </comment>
    <comment ref="E15" authorId="0" shapeId="0" xr:uid="{ADB72AAE-218D-4D18-84E7-57B24B51922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เดือน ต.ค 66 มีเคลื่อนไหว 1 หน่วย 4733</t>
        </r>
      </text>
    </comment>
  </commentList>
</comments>
</file>

<file path=xl/sharedStrings.xml><?xml version="1.0" encoding="utf-8"?>
<sst xmlns="http://schemas.openxmlformats.org/spreadsheetml/2006/main" count="4425" uniqueCount="515">
  <si>
    <t>รหัส</t>
  </si>
  <si>
    <t>บริษัท บ้านวิดาภา พลาซ่า กรุ๊ป</t>
  </si>
  <si>
    <t xml:space="preserve">มิเตอร์น้ำประปา </t>
  </si>
  <si>
    <t>ใช้ไป</t>
  </si>
  <si>
    <t>ราคา/หน่วย</t>
  </si>
  <si>
    <t>คิดเป็นเงิน</t>
  </si>
  <si>
    <t>รายชื่อร้านค้า</t>
  </si>
  <si>
    <t>V-AA</t>
  </si>
  <si>
    <t>ดรัก คอร์นเนอร์ โดย นายพัชรพล ผดุงพัฒโนดม</t>
  </si>
  <si>
    <t>ร้านขายยา</t>
  </si>
  <si>
    <t>V-A</t>
  </si>
  <si>
    <t>ห้างหุ้นส่วนจำกัด วี ซุปเปอร์ กรีน</t>
  </si>
  <si>
    <t>DECO</t>
  </si>
  <si>
    <t>V-A1</t>
  </si>
  <si>
    <t>คุณกิ่งเพชร นราลัยกุล</t>
  </si>
  <si>
    <t>นิกิวาอิซูชิ</t>
  </si>
  <si>
    <t>V-B1</t>
  </si>
  <si>
    <t>บริษัท คิทเช่นฟอร์ม จำกัด</t>
  </si>
  <si>
    <t>V-C1</t>
  </si>
  <si>
    <t>หจก.สามเราสังคม</t>
  </si>
  <si>
    <t>เบลลีนี่</t>
  </si>
  <si>
    <t>V-D1</t>
  </si>
  <si>
    <t>คุณอุธาร จันทร์มล</t>
  </si>
  <si>
    <t>ละมุนแฮร์</t>
  </si>
  <si>
    <t>V-D2</t>
  </si>
  <si>
    <t>คุณปุญชิดา โกมลศุภกิจ</t>
  </si>
  <si>
    <t>ณารานวดแผนไทย</t>
  </si>
  <si>
    <t>V-D3</t>
  </si>
  <si>
    <t>V-E2</t>
  </si>
  <si>
    <t>บริษัท เอสเค สมายล์ จำกัด</t>
  </si>
  <si>
    <t>ไปรษณีย์ไทย</t>
  </si>
  <si>
    <t>V-E1</t>
  </si>
  <si>
    <t>V-F</t>
  </si>
  <si>
    <t>นายเอกราช ภู่สำลี</t>
  </si>
  <si>
    <t xml:space="preserve"> คิดส์ เพลินเพลิน  </t>
  </si>
  <si>
    <t>V-F1</t>
  </si>
  <si>
    <t>คุณริญญรัตน์  หจก. วีคาร์แคร์</t>
  </si>
  <si>
    <t>V CAR CARE</t>
  </si>
  <si>
    <t>ค่าน้ำประปา บจ. บ้านวิดาภา พลาซ่า กรุ๊ป เลขที่ 9/19</t>
  </si>
  <si>
    <t>V-G1</t>
  </si>
  <si>
    <t>บริษัท อัมรินทร์ ไทยเบฟเวอเรจ จำกัด</t>
  </si>
  <si>
    <t>น้ำดื่มAmwel+</t>
  </si>
  <si>
    <t>V-G2</t>
  </si>
  <si>
    <t>ว่าง</t>
  </si>
  <si>
    <t>V-G3</t>
  </si>
  <si>
    <t>บริษัท เซฟแอส ครีเอทีฟ เฮ้าส์ จำกัด</t>
  </si>
  <si>
    <t>SAVE AS</t>
  </si>
  <si>
    <t>V-G4</t>
  </si>
  <si>
    <t>คุณอิสรีย์ เตชะรุ่งโรจน์</t>
  </si>
  <si>
    <t>Coffee Roaster</t>
  </si>
  <si>
    <t>รวมสุทธิ</t>
  </si>
  <si>
    <t>รวมจำนวนหน่วย</t>
  </si>
  <si>
    <t>Vat 7%</t>
  </si>
  <si>
    <t>หจก.มีบุญ (ค่าน้ำประปา)</t>
  </si>
  <si>
    <t>หจก.มีบุญ</t>
  </si>
  <si>
    <t>บริษัท ซีพีออลล์ จำกัด(มหาชน)</t>
  </si>
  <si>
    <t>seven/eleven</t>
  </si>
  <si>
    <t>F-A1</t>
  </si>
  <si>
    <t>นายอนุชา เพ็งวงษ์</t>
  </si>
  <si>
    <t>Chic and Shine Salon</t>
  </si>
  <si>
    <t>F-B1</t>
  </si>
  <si>
    <t>คุณกมลชนก เทพอินทร์</t>
  </si>
  <si>
    <t>ไข่หวานบ้านซูชิ</t>
  </si>
  <si>
    <t>V FOOD PARK (ค่าน้ำประปา)</t>
  </si>
  <si>
    <t>ห้องครัว</t>
  </si>
  <si>
    <t>คุณประพต  ทองศรี</t>
  </si>
  <si>
    <t>ร้านโจ๊กบางกอก</t>
  </si>
  <si>
    <t>p1</t>
  </si>
  <si>
    <t>น.ส.วิชุดา บัววัน</t>
  </si>
  <si>
    <t>ร้าน ลองดูหมูสะเต๊ะ</t>
  </si>
  <si>
    <t>p2</t>
  </si>
  <si>
    <t>p3</t>
  </si>
  <si>
    <t>p4</t>
  </si>
  <si>
    <t>นางสาว มาลิน  อินทร์ขำ</t>
  </si>
  <si>
    <t>มิลล์ กาแฟนมสด</t>
  </si>
  <si>
    <t>p5</t>
  </si>
  <si>
    <t>นางสาวสุชาดา  วาวศรี</t>
  </si>
  <si>
    <t>ร้านสาวหอย ผัดไท</t>
  </si>
  <si>
    <t>p6</t>
  </si>
  <si>
    <t>อรทัย สันทนาประสิทธิ์</t>
  </si>
  <si>
    <t>ก๋วยเตี่ยวไก่มะระ</t>
  </si>
  <si>
    <t>p7</t>
  </si>
  <si>
    <t>อาหารตามสั่ง</t>
  </si>
  <si>
    <t>บริษัท  วีมาเก็ต (2018) จำกัด</t>
  </si>
  <si>
    <t>ต่อหน่วย</t>
  </si>
  <si>
    <t>F-C1</t>
  </si>
  <si>
    <t>F-C2</t>
  </si>
  <si>
    <t>F-D1</t>
  </si>
  <si>
    <t>นายศราวุฒิ อิสโรสกุล</t>
  </si>
  <si>
    <t>ชานมมอมัส</t>
  </si>
  <si>
    <t>F-D2</t>
  </si>
  <si>
    <t>คุณอนุชา  เพ็งวงษ์</t>
  </si>
  <si>
    <t>F-D3</t>
  </si>
  <si>
    <t>บริษัท เคดีเคเอ็น เซอร์วิส จำกัด</t>
  </si>
  <si>
    <t>คุณบุญงาม เจียรไพศาลเจริญ</t>
  </si>
  <si>
    <t>พุงพุ้ย</t>
  </si>
  <si>
    <t>F-D7</t>
  </si>
  <si>
    <t>คุณนฤมล เขียวแกร (สองตอ สะดวกซัก)</t>
  </si>
  <si>
    <t>ร้านสะดวกซัก</t>
  </si>
  <si>
    <t>F-D8</t>
  </si>
  <si>
    <t>F-E</t>
  </si>
  <si>
    <t>บริษัท มิสเตอร์ ดี.ไอ.วาย.(กรุงเทพ)</t>
  </si>
  <si>
    <t>MR.D.I.Y.</t>
  </si>
  <si>
    <t>F-G</t>
  </si>
  <si>
    <t>F-G1</t>
  </si>
  <si>
    <t>The Desert Fox</t>
  </si>
  <si>
    <t>รวมจำนวนหน่วยไฟฟ้าของผู้เช่า</t>
  </si>
  <si>
    <t>หมายเหตุ</t>
  </si>
  <si>
    <t>ค่าน้ำประปา</t>
  </si>
  <si>
    <t>บริษัท บ้านวิดาภา พลาซ่า กรุ๊ป จำกัด</t>
  </si>
  <si>
    <t>มิเตอร์ไฟฟ้า บริษัท บ้านวิดาภา พลาซ่า กรุ๊ป จำกัด 9/10,14 ,19</t>
  </si>
  <si>
    <t>หจก.วี ซุปเปอร์ กรีน</t>
  </si>
  <si>
    <t>V SUPER GREEN</t>
  </si>
  <si>
    <t>คิทเช่นฟอร์ม</t>
  </si>
  <si>
    <t xml:space="preserve">บริษัท เอสเค สมายล์ จำกัด </t>
  </si>
  <si>
    <t xml:space="preserve"> ริญญรัตน์  หจก. วีคาร์แคร์</t>
  </si>
  <si>
    <t>DI.Y.</t>
  </si>
  <si>
    <t>MR.DI.Y.</t>
  </si>
  <si>
    <t>วางบิลทันทีก่อนสิ้นเดือน</t>
  </si>
  <si>
    <t>บริษัท ซีพีออลล์ จำกัด (มหาชน)</t>
  </si>
  <si>
    <t>seven-eleven</t>
  </si>
  <si>
    <t xml:space="preserve">V FOOD PARK </t>
  </si>
  <si>
    <t>มิเตอร์ไฟฟ้า บจ. บ้านวิดาภา พลาซ่า กรุ๊ป เลขที่ 9/19</t>
  </si>
  <si>
    <t>บริษัท อัมรินทร์ไทยเบฟเวอเรจ จำกัด</t>
  </si>
  <si>
    <t>อัมรินทร์</t>
  </si>
  <si>
    <t>บริษัท วีมาเก็ต (2018) จำกัด</t>
  </si>
  <si>
    <t xml:space="preserve">มิเตอร์ไฟฟ้า  บริษัท วี มา เก็ต (2018) จำกัด 8/3 8/6 7/3 </t>
  </si>
  <si>
    <t>Co-working space</t>
  </si>
  <si>
    <t>ร้านแบ่งกันเล่น</t>
  </si>
  <si>
    <t>F-D4</t>
  </si>
  <si>
    <t>F-D5/6</t>
  </si>
  <si>
    <t xml:space="preserve">สถานีชาร์จแบตรถยนต์ไฟฟ้า </t>
  </si>
  <si>
    <t>ราคาต้นทุน</t>
  </si>
  <si>
    <t>F-F1</t>
  </si>
  <si>
    <t>1 มกราคม 2565</t>
  </si>
  <si>
    <t>31 มกราคม 2567</t>
  </si>
  <si>
    <t>1 ตุลาคม 2566</t>
  </si>
  <si>
    <t>30 กันยายน 2567</t>
  </si>
  <si>
    <t>9 พฤศจิกายน 2566</t>
  </si>
  <si>
    <t>8 พฤศจิกายน 2567</t>
  </si>
  <si>
    <t>1 กันยายน 2566</t>
  </si>
  <si>
    <t>31 สิงหาคม 2567</t>
  </si>
  <si>
    <t>15 กรกฏาคม 2566</t>
  </si>
  <si>
    <t>14 กรกฎาคม 2567</t>
  </si>
  <si>
    <t>25 ตุลาคม 2566</t>
  </si>
  <si>
    <t>24 ตุลาคม 2567</t>
  </si>
  <si>
    <t>1 กุมภาพันธ์ 2566</t>
  </si>
  <si>
    <t>31 ธันวาคม 2567</t>
  </si>
  <si>
    <t>30 กันยายน 2569</t>
  </si>
  <si>
    <t>1 พฤษภาคม 2565</t>
  </si>
  <si>
    <t>30 เมษายน 2568</t>
  </si>
  <si>
    <t>1 ธันวาคม 2563</t>
  </si>
  <si>
    <t>1 ธันวาคม 2564</t>
  </si>
  <si>
    <t>30 พฤศจิกายน 2567</t>
  </si>
  <si>
    <t>1 พฤศจิกายน 2565</t>
  </si>
  <si>
    <t>31 ตุลาคม 2568</t>
  </si>
  <si>
    <t>15 ธันวาคม 2564</t>
  </si>
  <si>
    <t>14 ธันวาคม 2567</t>
  </si>
  <si>
    <t>1 ธันวาคม 2566</t>
  </si>
  <si>
    <t>30 พฤศจิกายน 2569</t>
  </si>
  <si>
    <t>1 มีนาคม 2566</t>
  </si>
  <si>
    <t>28 กุมภาพันธ์ 2569</t>
  </si>
  <si>
    <t>1 มีนาคม 2565</t>
  </si>
  <si>
    <t>28 กุมภาพันธ์ 2568</t>
  </si>
  <si>
    <t>9 มีนาคม 2566</t>
  </si>
  <si>
    <t>8 มีนาคม 2569</t>
  </si>
  <si>
    <t>3 ธันวาคม 2565</t>
  </si>
  <si>
    <t>2 ธันวาคม 2568</t>
  </si>
  <si>
    <t>บริษัท พลังงานมหานคร จำกัด</t>
  </si>
  <si>
    <t>บริษัท ปิโตรเลี่ยมไทยคอร์ปอเรชั่น จำกัด</t>
  </si>
  <si>
    <t>PT / PHUNTHAI / MAXMART</t>
  </si>
  <si>
    <t>1 กุมภาพันธ์ 2561</t>
  </si>
  <si>
    <t>31 มกราคม 2581</t>
  </si>
  <si>
    <t>24 กค 63-23 กค 67</t>
  </si>
  <si>
    <t>24 กค 67-23 กค 69</t>
  </si>
  <si>
    <t>บริษัท ซีเอส เอนเอนร์จี เทคโนโลยี จำกัด</t>
  </si>
  <si>
    <t>สถานีชาร์จ CS</t>
  </si>
  <si>
    <t>M.R.D.I.Y.</t>
  </si>
  <si>
    <t>1 พฤศจิกายน 2566</t>
  </si>
  <si>
    <t>1 พฤศจิกายน 2571</t>
  </si>
  <si>
    <t>1 กันยายน 2562</t>
  </si>
  <si>
    <t>31 สิงหาคม 2574</t>
  </si>
  <si>
    <t>A</t>
  </si>
  <si>
    <t>31 มกราคม 2569</t>
  </si>
  <si>
    <t>บริษัท มิสเตอร์.ดี.ไอ.วาย. (กรุงเทพ) จำกัด</t>
  </si>
  <si>
    <t>25 มค. 63-24 มค.66</t>
  </si>
  <si>
    <t>25 มค.66-24 มค.69</t>
  </si>
  <si>
    <t>1 สิงหาคม 2565</t>
  </si>
  <si>
    <t>31 กรกฎาคม 2568</t>
  </si>
  <si>
    <t>1 สิงหาคม 2566</t>
  </si>
  <si>
    <t>31 กรกฎาคม 2569</t>
  </si>
  <si>
    <t>C1</t>
  </si>
  <si>
    <t>C2</t>
  </si>
  <si>
    <t>D1</t>
  </si>
  <si>
    <t>AUTOBACS</t>
  </si>
  <si>
    <t>A1</t>
  </si>
  <si>
    <t>B1</t>
  </si>
  <si>
    <t>D2</t>
  </si>
  <si>
    <t>D3</t>
  </si>
  <si>
    <t>D4</t>
  </si>
  <si>
    <t>D7</t>
  </si>
  <si>
    <t>D8</t>
  </si>
  <si>
    <t>D 5/6</t>
  </si>
  <si>
    <t>E</t>
  </si>
  <si>
    <t>F</t>
  </si>
  <si>
    <t>G</t>
  </si>
  <si>
    <t>G1</t>
  </si>
  <si>
    <t>AA</t>
  </si>
  <si>
    <t>E1</t>
  </si>
  <si>
    <t>E2</t>
  </si>
  <si>
    <t>F1</t>
  </si>
  <si>
    <t>G2</t>
  </si>
  <si>
    <t>G3</t>
  </si>
  <si>
    <t>G4</t>
  </si>
  <si>
    <t xml:space="preserve">คุณเพชรนภา เนตรหาญ </t>
  </si>
  <si>
    <t>บริษัท สยามออโต้แบคส์ จำกัด</t>
  </si>
  <si>
    <t>สถานีชาร์จ EAANYWHERE</t>
  </si>
  <si>
    <t>Vat 0%</t>
  </si>
  <si>
    <t>มอเตอร์ไซค์ไฟฟ้า</t>
  </si>
  <si>
    <t>F-F</t>
  </si>
  <si>
    <t>เหมาจ่าย</t>
  </si>
  <si>
    <t>หจก.มีบุญ  จ่าย วิสด้า</t>
  </si>
  <si>
    <t>รวม</t>
  </si>
  <si>
    <t>มิเตอร์ไฟฟ้า ของ  วิสด้า</t>
  </si>
  <si>
    <t>หจก มีบุญ</t>
  </si>
  <si>
    <t>บริษัท บิลท์มอร์ อสังหาริมทรัพย์ จำกัด</t>
  </si>
  <si>
    <t>สำนักงาน</t>
  </si>
  <si>
    <t xml:space="preserve"> </t>
  </si>
  <si>
    <t>F-D5-6</t>
  </si>
  <si>
    <t>นางปภาวรินทร์ ภมรพงศ์อัมพร</t>
  </si>
  <si>
    <t>นายสุพจน์ พงศ์ปฏิเมธ</t>
  </si>
  <si>
    <t>ย้ายออก 31 กค 67</t>
  </si>
  <si>
    <t>น.ส.วรรณนิสา เจียรไพศาลเจริญ/ น.ส.ชิดชนก</t>
  </si>
  <si>
    <t>ย้ายออก 30 เม.ย.67</t>
  </si>
  <si>
    <t>1 ก.ค. 67</t>
  </si>
  <si>
    <t>30 มิ.ย. 70</t>
  </si>
  <si>
    <t>อัครมหาเสรษฐี ตำยำ แซ่ป</t>
  </si>
  <si>
    <t>1 พฤษภาคม 2567</t>
  </si>
  <si>
    <t>1 กรกฎาคม 2567</t>
  </si>
  <si>
    <t>30 มถุนายน 2670</t>
  </si>
  <si>
    <t>1 พฤาภาคม 2567</t>
  </si>
  <si>
    <t>30 เมษายน 2570</t>
  </si>
  <si>
    <t>ที่จอดรถ</t>
  </si>
  <si>
    <t>ต่อ ถึง 31 ธันวาคม67</t>
  </si>
  <si>
    <t>ออก 31 มีนาคม 67</t>
  </si>
  <si>
    <t>เชิร์น</t>
  </si>
  <si>
    <t>30 มิถุนายน 2568</t>
  </si>
  <si>
    <t>1 พฤศจิกายน 2562</t>
  </si>
  <si>
    <t>31 ตุลาคม 2565</t>
  </si>
  <si>
    <t>1 ตุลาคม 2562</t>
  </si>
  <si>
    <t>30 กันยายน 2565</t>
  </si>
  <si>
    <t>1 ตุลาคม 2565</t>
  </si>
  <si>
    <t>30 กันยายน 2568</t>
  </si>
  <si>
    <t>1 ธันวาคม 2562</t>
  </si>
  <si>
    <t>30 มิถุนายน 2567</t>
  </si>
  <si>
    <t>ครัวคุณยาย</t>
  </si>
  <si>
    <t>30 กันยายน 2566</t>
  </si>
  <si>
    <t>นางพัชรินทร์ ภิรมย์ศรี</t>
  </si>
  <si>
    <t>มกราคม 2563</t>
  </si>
  <si>
    <t>family steck by บังบี</t>
  </si>
  <si>
    <t>ธันวาคม 2565</t>
  </si>
  <si>
    <t>ครัวลินลี่</t>
  </si>
  <si>
    <t>ค่าไฟป้าย Towersign</t>
  </si>
  <si>
    <t>อูมาอิ</t>
  </si>
  <si>
    <t>บริษัท อูมาอิ เจแปนฟู้ด จำกัด</t>
  </si>
  <si>
    <t>คุณวรรณนิสา เจียรไพศาลเจริญ</t>
  </si>
  <si>
    <t>p8</t>
  </si>
  <si>
    <t>โจ๊กบางกอก</t>
  </si>
  <si>
    <t>จุ่มแล้วรวย</t>
  </si>
  <si>
    <t>คุณสุชาดา หาญองอาจ</t>
  </si>
  <si>
    <t>นางสาว อรทัย สันทนาประสิทธิ์</t>
  </si>
  <si>
    <t>นางสาวลินดา ทองศรี</t>
  </si>
  <si>
    <t>Food Park (P1-P8)</t>
  </si>
  <si>
    <t>มีมิเตอร์เอง</t>
  </si>
  <si>
    <t>F-T</t>
  </si>
  <si>
    <t>นายกฤษฎา  วิถีพาณิชย์</t>
  </si>
  <si>
    <t>สนามเทนนิส</t>
  </si>
  <si>
    <t>งานก่อสร้าง</t>
  </si>
  <si>
    <t>F-A1-B1</t>
  </si>
  <si>
    <t>Cherie Lucky</t>
  </si>
  <si>
    <t>ค่าไฟเครื่องปั๊มน้ำ บ้านผู้ใหญ่</t>
  </si>
  <si>
    <t>น้อยกว่า 499 หน่วย คิด 8 บาท</t>
  </si>
  <si>
    <t>500หน่วย ขึ้นไป  คิด 7 บาท</t>
  </si>
  <si>
    <t>29/11/2567</t>
  </si>
  <si>
    <t>28/12/2567</t>
  </si>
  <si>
    <t>ค่าเช่า 20,000.00</t>
  </si>
  <si>
    <t>คุณณภัทร  ชัยชนะ</t>
  </si>
  <si>
    <t>ตู้หยอดเหรียญ</t>
  </si>
  <si>
    <t xml:space="preserve"> B1- ร้านไข่หวานบ้านซูชิ</t>
  </si>
  <si>
    <t>หจก.มีบุญ  ค่าน้ำประปา   รวม 2 ห้อง = 7 หน่วย @ 16 บาท</t>
  </si>
  <si>
    <t>นางสาวอัซรี่ย์นี  การีนา</t>
  </si>
  <si>
    <t>31/01/2568</t>
  </si>
  <si>
    <t>G ชั้น 1</t>
  </si>
  <si>
    <t xml:space="preserve">                 นายกฤษฎา  วิถีพาณิชย์</t>
  </si>
  <si>
    <t>บริษัท ปุณยาส จำกัด (จดวันที่10/2/68)</t>
  </si>
  <si>
    <t>31/01/68</t>
  </si>
  <si>
    <t>3/03/68</t>
  </si>
  <si>
    <t>จำนวนเงิน</t>
  </si>
  <si>
    <t>มิเตอร์ไฟบ้านผู้ใหญ่  เดือน กุมภาพันธ์ 2568</t>
  </si>
  <si>
    <t>ร้านจิงหยวนหม่าล่า</t>
  </si>
  <si>
    <t>F-A1 ร้านจิงหยวนหม่าล่า</t>
  </si>
  <si>
    <t>เปิดร้าน ศุกร์ที่ 28/3/68</t>
  </si>
  <si>
    <t>ร้านน้ำ</t>
  </si>
  <si>
    <t>นางสาวอรทัย สันทนาประสิทธิ์</t>
  </si>
  <si>
    <t>นางสาวมาลิน  อินทร์ขำ</t>
  </si>
  <si>
    <t>คาเฟ่สนามเทนนิส</t>
  </si>
  <si>
    <t>คาเฟ่ สนามเทนนิส</t>
  </si>
  <si>
    <t>3/04/68</t>
  </si>
  <si>
    <t>03/03/68</t>
  </si>
  <si>
    <t>มิเตอร์ไฟบ้านผู้ใหญ่  เดือน มีนาคม 2568</t>
  </si>
  <si>
    <t>มิเตอร์ใหม่ เริ่ม 0</t>
  </si>
  <si>
    <t>วันที่ 29/4/68 เลขมิเตอร์ 1461 ใช้ไป 1 หน่วย เท่า มี.ค.68 ยังไม่ได้เริ่มคิดเงิน เริ่ม พ.ค.68</t>
  </si>
  <si>
    <t>ว่าง (ร้านริมนา)</t>
  </si>
  <si>
    <t xml:space="preserve">เม.ย. 68 มิเตอร์เท่าเดิม </t>
  </si>
  <si>
    <t>คุณฮ้งอนุมัติลดค่าเช่า 10% 3 เดือน พ.ค.-ก.ค.68  จาก 13200 เหลือ 11,880</t>
  </si>
  <si>
    <t>3/05/68</t>
  </si>
  <si>
    <t>มิเตอร์ไฟบ้านผู้ใหญ่  เดือน เมษายน 2568</t>
  </si>
  <si>
    <t>มีร้าน C-Kids เริ่มเก็บค่าเช่า 30000/เดือน</t>
  </si>
  <si>
    <t>Tower</t>
  </si>
  <si>
    <t>C-Kids</t>
  </si>
  <si>
    <t>uint G ชั้น 1</t>
  </si>
  <si>
    <t>นายพลัฎฐ์  ยงยุทธ</t>
  </si>
  <si>
    <t>โบสถ์คริตจักร Nenus BangBuaThong</t>
  </si>
  <si>
    <t>บริษัท หรอยหนัด อินเตอร์ฟู้ดส์ จำกัด</t>
  </si>
  <si>
    <t>5/6/68</t>
  </si>
  <si>
    <t>เริ่มต้นที่ 00322</t>
  </si>
  <si>
    <t>พฤษภาคม - มิถุนายน 2568  ไม่มียอด  เนื่องจากฝนตก ไม่ได้ใช้ปั๊มน้ำ</t>
  </si>
  <si>
    <t>ขายถึง 30/6/68 จดไฟ 1/7/68 ให้ร้านลินลี่เช่าช่วง</t>
  </si>
  <si>
    <t>ย้ายออก 30/4/68 คืนเงินประกันแล้ว 20/6/68</t>
  </si>
  <si>
    <t>เก็บ 25,000 ถึง 30/9/69</t>
  </si>
  <si>
    <t>0000</t>
  </si>
  <si>
    <t>30/6/68</t>
  </si>
  <si>
    <t>โบสถ์คริสตจักร Nenus BangBuaThong</t>
  </si>
  <si>
    <t>ร้านสองตอ สะดวกซัก</t>
  </si>
  <si>
    <t>วี ซุปเปอร์ กรีน</t>
  </si>
  <si>
    <t>C-Kids Village</t>
  </si>
  <si>
    <t>Amwel</t>
  </si>
  <si>
    <t>ไม่ได้ใช้น้ำ</t>
  </si>
  <si>
    <t>30/07/68</t>
  </si>
  <si>
    <t>ว่าง (ประกันเก่า)</t>
  </si>
  <si>
    <t>ออกใบเสร็จหักเงินประกันไปหมดแล้ว</t>
  </si>
  <si>
    <t>ค้างเดือน มิ.ย. ขอชำระวันที่ 5/8/68  ย้ายออกก่อนกำหนดไม่คืนเงินประกัน</t>
  </si>
  <si>
    <t xml:space="preserve">ว่าง (บิลท์มอร์ เก่า ) </t>
  </si>
  <si>
    <t>นางสาวดลพร สุขีชล</t>
  </si>
  <si>
    <t>ว่าง(ประกันเก่า)</t>
  </si>
  <si>
    <r>
      <t>THE VISDA PARK/V FOOD MARKET  ค่าไฟฟ้า เดือน สิงหาคม 2568</t>
    </r>
    <r>
      <rPr>
        <b/>
        <sz val="24"/>
        <color rgb="FFFF0000"/>
        <rFont val="Angsana New"/>
        <family val="1"/>
      </rPr>
      <t xml:space="preserve"> (แจ้งหนี้ ก.ย.68)</t>
    </r>
  </si>
  <si>
    <t>อนุมัติลดค่าเช่าเหลือ 6,000/เดือน ช่วงรอเซ้งร้าน 3 เดือน พ.ค.-ก.ค.68</t>
  </si>
  <si>
    <t>31/08/68</t>
  </si>
  <si>
    <t>จดวันที่ 30/8/68 วางบิลทันทีก่อนสิ้นเดือน</t>
  </si>
  <si>
    <t>จดวันที่ 30/08/68 วางบิลทันทีก่อนสิ้นเดือน</t>
  </si>
  <si>
    <t>คุณปิยาภรณ์ พิกุลทอง</t>
  </si>
  <si>
    <t>Smart Profif Academy</t>
  </si>
  <si>
    <t>เริ่มสัญญา 1/9/68 จ่ายภายใน 20/9/68</t>
  </si>
  <si>
    <t>เนื่องจากชำระเข้ามาเกิน 30/8/68 ยอด 1,065.57 คำนวณเป็นค่าไฟ ส.ค.68</t>
  </si>
  <si>
    <t>(ค่าไฟ 62249-63037 ใช้ไป 788 หน่วย 5,516 บาท)</t>
  </si>
  <si>
    <r>
      <t xml:space="preserve">นายศราวุฒิ อิสโรสกุล </t>
    </r>
    <r>
      <rPr>
        <sz val="15"/>
        <color rgb="FFFF0000"/>
        <rFont val="Angsana New"/>
        <family val="1"/>
      </rPr>
      <t>(30/8 ชำระเกิน 1,065.57 คำนวณเป็นค่าไฟ)</t>
    </r>
  </si>
  <si>
    <t>เดือน ส.ค.68 ชำระเกินมา  98 บาท คำนวณเป็นค่าไฟ</t>
  </si>
  <si>
    <t>Vat7%</t>
  </si>
  <si>
    <t>ยอดรวม</t>
  </si>
  <si>
    <t>หักออกจากยอดแจ้งหนี้ ก.ย.68</t>
  </si>
  <si>
    <t>จ่ายเงิน ส.ค.68 เกินมา 98 บาท **ใช้ตารางด้านล่างคำนวณ**</t>
  </si>
  <si>
    <t>เดือน ส.ค.68 ชำระเกินมา  1,065.57 บาท คำนวณเป็นค่าไฟ จ่าย 30/8/68</t>
  </si>
  <si>
    <t>หักออกจากยอดแจ้งหนี้ ก.ย.68  เหลือยอดแจ้งหนี้ เดือน ก.ย.68</t>
  </si>
  <si>
    <t>ก.ค. แจ้ง ส.ค.</t>
  </si>
  <si>
    <t>คุณฮ้งอนุมัติลดค่าเช่า 20% 3 เดือน ส.ค.-ต.ค.68  จาก 13200 เหลือ 10,560</t>
  </si>
  <si>
    <t>29/09/68</t>
  </si>
  <si>
    <t>จดวันที่ 29/9/68 วางบิลทันทีก่อนสิ้นเดือน</t>
  </si>
  <si>
    <t>จุ่มแล้วรวย ครบสัญญา ก.ย.68 (จ่ายครบ)ออก 31/8/68 จ่ายเงินประกันคืน</t>
  </si>
  <si>
    <t>หินนำโชค  ออกก่อนสัญญา ไม่คืนเงินประกัน</t>
  </si>
  <si>
    <t>ว่าง (หินนำโชคเก่า)</t>
  </si>
  <si>
    <t xml:space="preserve">นายศราวุฒิ อิสโรสกุล </t>
  </si>
  <si>
    <t>ว่าง (จุ่มแล้วรวยเก่า)</t>
  </si>
  <si>
    <t>ว่าง (คลีนิกเก่า)</t>
  </si>
  <si>
    <t>ร้านลูกชิ้นทอด</t>
  </si>
  <si>
    <t>ลูกชิ้นทอด</t>
  </si>
  <si>
    <t>เก็บเงินประกันด้วย 1/10/68 10,000</t>
  </si>
  <si>
    <t>ปิโตรเลี่ยมไทย</t>
  </si>
  <si>
    <t>PT</t>
  </si>
  <si>
    <t>ร้านขาหมูเฮียเล็ก</t>
  </si>
  <si>
    <t>ร้านผัดไทหอยทอด</t>
  </si>
  <si>
    <t>ห้องจัดเลี้ยง</t>
  </si>
  <si>
    <t>อาคารห้องจัดเลี้ยง</t>
  </si>
  <si>
    <t>คุณคำปุ่น  วิเศษวุฒิ</t>
  </si>
  <si>
    <t>31/10/68</t>
  </si>
  <si>
    <t>จดวันที่ 31/10/68 วางบิลทันทีก่อนสิ้นเดือน</t>
  </si>
  <si>
    <t>เปิดวันแรก 30/10/68   จดมิเตอร์ 31/10/68 เลข 3236</t>
  </si>
  <si>
    <t>ร้านผัดไท หอยทอด</t>
  </si>
  <si>
    <t>ผัดไท หอยทอด</t>
  </si>
  <si>
    <t>คุณคำปุ่น วิเศษวุฒิ</t>
  </si>
  <si>
    <t xml:space="preserve">มีบุญ </t>
  </si>
  <si>
    <t>V market (Visda)</t>
  </si>
  <si>
    <t>ร้านจิงหยวนหมาล่า</t>
  </si>
  <si>
    <t>เริ่มขายผัดไทหอยทอด วันที่ 27/9/68   189 บาท 27 หน่วย</t>
  </si>
  <si>
    <t>ยอดเรียกเก็บค่าไฟ Visda (ก่อน Vat) รวม</t>
  </si>
  <si>
    <t>นายกฤษฎา  วิถีพาณิชย์ (ใช้ไฟ Visda เลขที่ 9/14)</t>
  </si>
  <si>
    <t>มิเตอร์ไฟฟ้า บจ. บ้านวิดาภา พลาซ่า กรุ๊ป เลขที่ 9/17</t>
  </si>
  <si>
    <t xml:space="preserve">มิเตอร์ไฟฟ้า บริษัท บ้านวิดาภา พลาซ่า กรุ๊ป จำกัด 9/10-11,14 </t>
  </si>
  <si>
    <t>นายกฤษฎา  วิถีพาณิชย์  (ใช้ไฟ Visda เลขที่ 9/14)</t>
  </si>
  <si>
    <t>มิเตอร์ไฟฟ้า บจ. บ้านวิดาภา พลาซ่า กรุ๊ป เลขที่ 9/10-11</t>
  </si>
  <si>
    <t>มิเตอร์ไฟฟ้า บจ. บ้านวิดาภา พลาซ่า กรุ๊ป เลขที่ 9/14</t>
  </si>
  <si>
    <t>รวมเลขที่ 9/10-11</t>
  </si>
  <si>
    <t>รวม มีบุญ+วีมาเก็ต</t>
  </si>
  <si>
    <t>บจก.วี มาร์เก็ต จ่าย วิสด้า</t>
  </si>
  <si>
    <t>รวมทั้งสิ้น 3 บริษัท</t>
  </si>
  <si>
    <t>ปัจจุบันไม่ได้เรียกเก็บ (รายได้วิสด้า  เรื่องภาษี)</t>
  </si>
  <si>
    <t>เลขที่ใช้ไฟ  9/10-11, 9/14, 9/17, 9/19</t>
  </si>
  <si>
    <t>ราคา/หน่วย (ต้นทุน)</t>
  </si>
  <si>
    <r>
      <t xml:space="preserve">THE VISDA PARK/V FOOD MARKET  ค่าไฟฟ้า เดือน พฤศจิกายน 2568  </t>
    </r>
    <r>
      <rPr>
        <b/>
        <sz val="26"/>
        <color rgb="FFFF0000"/>
        <rFont val="Angsana New"/>
        <family val="1"/>
      </rPr>
      <t xml:space="preserve"> (แจ้งหนี้ ธ.ค.68)</t>
    </r>
  </si>
  <si>
    <t>ร้าน ข้าวขาหมู/ส้มตำ</t>
  </si>
  <si>
    <r>
      <t xml:space="preserve">The visda Park น้ำประปา   เดือน พฤศจิกายน 2568 </t>
    </r>
    <r>
      <rPr>
        <b/>
        <sz val="26"/>
        <color rgb="FFFF0000"/>
        <rFont val="Angsana New"/>
        <family val="1"/>
      </rPr>
      <t>(แจ้งหนี้ ธ.ค.68)</t>
    </r>
  </si>
  <si>
    <t>29/11/68</t>
  </si>
  <si>
    <t>ว่าง (เลขที่ 9/14)  เรือนเมล่อน</t>
  </si>
  <si>
    <r>
      <t xml:space="preserve">THE VISDA PARK/V FOOD MARKET  ค่าไฟฟ้า เดือน ธันวาคม 2568  </t>
    </r>
    <r>
      <rPr>
        <b/>
        <sz val="26"/>
        <color rgb="FFFF0000"/>
        <rFont val="Angsana New"/>
        <family val="1"/>
      </rPr>
      <t xml:space="preserve"> (แจ้งหนี้ ม.ค.69)</t>
    </r>
  </si>
  <si>
    <r>
      <t xml:space="preserve">The visda Park น้ำประปา   เดือนธันวาคม 2568 </t>
    </r>
    <r>
      <rPr>
        <b/>
        <sz val="26"/>
        <color rgb="FFFF0000"/>
        <rFont val="Angsana New"/>
        <family val="1"/>
      </rPr>
      <t>(แจ้งหนี้ ม.ค.69)</t>
    </r>
  </si>
  <si>
    <t>หน้าห้องน้ำ Visda</t>
  </si>
  <si>
    <t>หน้าร้านมอไซค์</t>
  </si>
  <si>
    <t>ศูนย์อาหาร</t>
  </si>
  <si>
    <t xml:space="preserve">หน้าห้องน้ำ V Food Market </t>
  </si>
  <si>
    <t>ใหม่</t>
  </si>
  <si>
    <t>ข้อมูลกล้องวงจรปิด</t>
  </si>
  <si>
    <t>สวนน้ำตก</t>
  </si>
  <si>
    <t xml:space="preserve">หน้าร้านพุงพุ้ย </t>
  </si>
  <si>
    <t xml:space="preserve">กล้องวงจรปิด โครงการ Visda  ปัจจุบันมี 14 ตัว  </t>
  </si>
  <si>
    <t>โซนหน้า 7 ตัว</t>
  </si>
  <si>
    <t xml:space="preserve">ตู้คอนเทรนเนอร์ โซนสนามเซิร์ฟ  หันหน้าไปทางคาร์แคร์ </t>
  </si>
  <si>
    <t>ตู้คอนเทรนเนอร์ โซนสนามเซิร์ฟ  หันหน้าไปทางเรือนเมล่อน</t>
  </si>
  <si>
    <t>จำนวน</t>
  </si>
  <si>
    <t xml:space="preserve">หน้าสนามเทนนิส หันมาทางสนามเซิร์ฟ </t>
  </si>
  <si>
    <t>หน้าสนามเทนนิส หันมาทางห้องน้ำสนามเซิร์ฟ</t>
  </si>
  <si>
    <t>ทางออกตรงที่มีตู้อาหารปลา</t>
  </si>
  <si>
    <t xml:space="preserve">ก่อนเข้าคลับคาเฟ่สนามเทนนิส ส่องมาโซนลานจอดรถร้าน Fox </t>
  </si>
  <si>
    <t>มุมเวทีร้าน Fox  ส่องมาทางร้านริมนา</t>
  </si>
  <si>
    <t>เก่า</t>
  </si>
  <si>
    <t>โซนด้านหลัง  7 ตัว</t>
  </si>
  <si>
    <t>ติดตั้ง</t>
  </si>
  <si>
    <t>รวมทั้งโครงการ</t>
  </si>
  <si>
    <t>ร้านส้มตำ/ขาหมู</t>
  </si>
  <si>
    <t>30/12/68</t>
  </si>
  <si>
    <t>ร้านสะดวกรีด</t>
  </si>
  <si>
    <t>เริ่มจดมิเตอร์ 19/12/68</t>
  </si>
  <si>
    <t>น.ส.ลักษณพร  กูลเสือ</t>
  </si>
  <si>
    <t xml:space="preserve">นางสาวชฎาพร ประสานศักดิ์ (เลขที่ 9/14) </t>
  </si>
  <si>
    <t>ร้านณนนท์ของเก่าโบราณ</t>
  </si>
  <si>
    <t>บริษัท อะลูกะ รีโวลูชั่น จำกัด</t>
  </si>
  <si>
    <t>ALUKAH CAR CARE</t>
  </si>
  <si>
    <t>อนุมัติลดค่าเช่าเหลือ 15,000/เดือน ช่วงรอเซ้งร้าน 3 เดือน ธ.ค.68-ก.พ.69</t>
  </si>
  <si>
    <t>มิเตอร์ไฟบ้านผู้ใหญ่  เดือน ธันวาคม 2568</t>
  </si>
  <si>
    <t>1/1/2569</t>
  </si>
  <si>
    <t>จดวันที่ 2/1/69 ราคาต้นทุน</t>
  </si>
  <si>
    <r>
      <t xml:space="preserve">THE VISDA PARK/V FOOD MARKET  ค่าไฟฟ้า เดือน มกราคม 2569  </t>
    </r>
    <r>
      <rPr>
        <b/>
        <sz val="26"/>
        <color rgb="FFFF0000"/>
        <rFont val="Angsana New"/>
        <family val="1"/>
      </rPr>
      <t xml:space="preserve"> (แจ้งหนี้ ก.พ.69)</t>
    </r>
  </si>
  <si>
    <t>30/1/69</t>
  </si>
  <si>
    <r>
      <t xml:space="preserve">The visda Park น้ำประปา   เดือนมกราคม 2569 </t>
    </r>
    <r>
      <rPr>
        <b/>
        <sz val="26"/>
        <color rgb="FFFF0000"/>
        <rFont val="Angsana New"/>
        <family val="1"/>
      </rPr>
      <t>(แจ้งหนี้ ก.พ.69)</t>
    </r>
  </si>
  <si>
    <t>3/1/69</t>
  </si>
  <si>
    <t>31/12/68</t>
  </si>
  <si>
    <t>เริ่มจดมิเตอร์ 19/12/68 ยังไม่ได้เริ่มคิดเงิน</t>
  </si>
  <si>
    <t>ลินลี่เริ่มขายผัดไทหอยทอด วันที่ 8/1/68  ฟรี 30 วัน เริ่มคิดค่าเช่า 7-28/2/69 รวม 22 วัน 2,200 เลขมิเตอร์จดวันที่ 30/1/69 เลข 1652</t>
  </si>
  <si>
    <t>เดือน ม.ค.69 ชำระเกินมา  2,164.61 บาท คำนวณเป็นค่าไฟ</t>
  </si>
  <si>
    <t>หักออกจากยอดแจ้งหนี้ ก.พ.69</t>
  </si>
  <si>
    <t>30/01/69</t>
  </si>
  <si>
    <t>มิเตอร์ไฟฟ้า บจ. วี มาเก็ต (2018)</t>
  </si>
  <si>
    <t xml:space="preserve">หจก.สองตอ สะดวกซัก </t>
  </si>
  <si>
    <t>เดือน ม.ค.69 ชำระเกินมา  88.81 บาท คำนวณเป็นค่าไฟ</t>
  </si>
  <si>
    <t>มิเตอร์ไฟบ้านผู้ใหญ่  เดือน มกราคม 2569</t>
  </si>
  <si>
    <t>2/2/2569</t>
  </si>
  <si>
    <r>
      <t xml:space="preserve">THE VISDA PARK/V FOOD MARKET  ค่าไฟฟ้า เดือน กุมภาพันธ์ 2569  </t>
    </r>
    <r>
      <rPr>
        <b/>
        <sz val="26"/>
        <color rgb="FFFF0000"/>
        <rFont val="Angsana New"/>
        <family val="1"/>
      </rPr>
      <t xml:space="preserve"> (แจ้งหนี้ มี.ค.69)</t>
    </r>
  </si>
  <si>
    <r>
      <t xml:space="preserve">The visda Park น้ำประปา   เดือนกุมภาพันธ์ 2569 </t>
    </r>
    <r>
      <rPr>
        <b/>
        <sz val="26"/>
        <color rgb="FFFF0000"/>
        <rFont val="Angsana New"/>
        <family val="1"/>
      </rPr>
      <t>(แจ้งหนี้ มี.ค.69)</t>
    </r>
  </si>
  <si>
    <t xml:space="preserve">นางสาวภิม  ศิลป์ภูผา </t>
  </si>
  <si>
    <t>Fern.Cast Away. Yoga</t>
  </si>
  <si>
    <t>Daily Hair Salon</t>
  </si>
  <si>
    <t xml:space="preserve">นายมานิต  เจริญศรี </t>
  </si>
  <si>
    <t xml:space="preserve">ว่าง </t>
  </si>
  <si>
    <t>0039</t>
  </si>
  <si>
    <t>27/2/69</t>
  </si>
  <si>
    <t>27/2/2569</t>
  </si>
  <si>
    <t xml:space="preserve">เริ่มสัญญา/เก็บเงิน 15/3/69 </t>
  </si>
  <si>
    <t xml:space="preserve">เริ่มสัญญา/เก็บเงิน 1/3/69 </t>
  </si>
  <si>
    <r>
      <t xml:space="preserve">THE VISDA PARK/V FOOD MARKET  ค่าไฟฟ้า เดือน มีนาคม 2569  </t>
    </r>
    <r>
      <rPr>
        <b/>
        <sz val="26"/>
        <color rgb="FFFF0000"/>
        <rFont val="Angsana New"/>
        <family val="1"/>
      </rPr>
      <t xml:space="preserve"> (แจ้งหนี้ เม.ย.69)</t>
    </r>
  </si>
  <si>
    <r>
      <t xml:space="preserve">The visda Park น้ำประปา   เดือนมีนาคม 2569 </t>
    </r>
    <r>
      <rPr>
        <b/>
        <sz val="26"/>
        <color rgb="FFFF0000"/>
        <rFont val="Angsana New"/>
        <family val="1"/>
      </rPr>
      <t>(แจ้งหนี้ เม.ย.69)</t>
    </r>
  </si>
  <si>
    <t>30/3/69</t>
  </si>
  <si>
    <t xml:space="preserve">คุณมานิต เจริญศรี </t>
  </si>
  <si>
    <t>ร้านเสริมสวย</t>
  </si>
  <si>
    <t>คุณภิม ศิลป์ภูผา</t>
  </si>
  <si>
    <t xml:space="preserve">Fern cast away Yoga </t>
  </si>
  <si>
    <t>เริ่มสัญญา/เก็บเงิน 15/3/69  มิเตอร์ไฟเริ่ม 6872</t>
  </si>
  <si>
    <t>เริ่มสัญญา/เก็บเงิน 1/3/69 ค่าไฟแจ้งเก็บ เม.ย.69</t>
  </si>
  <si>
    <t>มิเตอร์ไฟบ้านผู้ใหญ่  เดือน กุมภาพันธ์ 2569</t>
  </si>
  <si>
    <t>มิเตอร์ไฟบ้านผู้ใหญ่  เดือน มีนาคม 2569</t>
  </si>
  <si>
    <t>3/2/2569</t>
  </si>
  <si>
    <t>30/3/2569</t>
  </si>
  <si>
    <r>
      <t xml:space="preserve">THE VISDA PARK/V FOOD MARKET  ค่าไฟฟ้า เดือน เมษายน 2569  </t>
    </r>
    <r>
      <rPr>
        <b/>
        <sz val="26"/>
        <color rgb="FFFF0000"/>
        <rFont val="Angsana New"/>
        <family val="1"/>
      </rPr>
      <t xml:space="preserve"> (แจ้งหนี้ พ.ค.69)</t>
    </r>
  </si>
  <si>
    <t>29/4/69</t>
  </si>
  <si>
    <t>29/04/69</t>
  </si>
  <si>
    <t>แหนมเนืองบ้านก้อย</t>
  </si>
  <si>
    <t>เริ่ม 18/4/69</t>
  </si>
  <si>
    <t>คุณสุธี  พูลสิน</t>
  </si>
  <si>
    <t>แจ้งคืนร้าน เม.ย.69</t>
  </si>
  <si>
    <r>
      <t xml:space="preserve">The visda Park น้ำประปา   เดือนมีนาคม 2569 </t>
    </r>
    <r>
      <rPr>
        <b/>
        <sz val="26"/>
        <color rgb="FFFF0000"/>
        <rFont val="Angsana New"/>
        <family val="1"/>
      </rPr>
      <t>(แจ้งหนี้ พ.ค.69)</t>
    </r>
  </si>
  <si>
    <t>มิเตอร์ไฟบ้านผู้ใหญ่  เดือน เมษายน 2569</t>
  </si>
  <si>
    <t>02/05/2569</t>
  </si>
  <si>
    <r>
      <t xml:space="preserve">THE VISDA PARK/V FOOD MARKET  ค่าไฟฟ้า เดือนพฤษภาคม 2569  </t>
    </r>
    <r>
      <rPr>
        <b/>
        <sz val="26"/>
        <color rgb="FFFF0000"/>
        <rFont val="Angsana New"/>
        <family val="1"/>
      </rPr>
      <t xml:space="preserve"> (แจ้งหนี้ มิ.ย.69)</t>
    </r>
  </si>
  <si>
    <t>30/5/69</t>
  </si>
  <si>
    <t>น.ส.แพรพลอย  ศิลป์ศุภาพงศ์</t>
  </si>
  <si>
    <t>นายศุภชัย  แชบัว</t>
  </si>
  <si>
    <t>ร้าน ข้าวขาหมู/ข้าวมันไก่</t>
  </si>
  <si>
    <t>ร้านลาบยโส&amp;จิ้มจุ่ม</t>
  </si>
  <si>
    <t>ร้าน ข้าวหมกไก่/ลูกชิ้นปิ้ง</t>
  </si>
  <si>
    <t>นายชัชวาล  พรภาพงาม</t>
  </si>
  <si>
    <t>นางสาวฐิติมา  โสวะภาสน์</t>
  </si>
  <si>
    <t>uint G ชั้น 2</t>
  </si>
  <si>
    <t>นายรชต  เริ่มยินดี</t>
  </si>
  <si>
    <t>The visda smash badminton</t>
  </si>
  <si>
    <t>00325</t>
  </si>
  <si>
    <t>มิเตอร์ไฟบ้านผู้ใหญ่  เดือน พฤษภาคม 2569</t>
  </si>
  <si>
    <t>02/06/2569</t>
  </si>
  <si>
    <t>30/05/69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</si>
</sst>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87" formatCode="_-* #,##0_-;\-* #,##0_-;_-* &quot;-&quot;??_-;_-@_-"/>
    <numFmt numFmtId="188" formatCode="[$-107041E]d\ mmm\ yy;@"/>
    <numFmt numFmtId="189" formatCode="0_ ;\-0\ "/>
    <numFmt numFmtId="190" formatCode="_-* #,##0.000_-;\-* #,##0.000_-;_-* &quot;-&quot;???_-;_-@_-"/>
    <numFmt numFmtId="191" formatCode="#,##0.000_ ;\-#,##0.000\ "/>
  </numFmts>
  <fonts count="9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sz val="14"/>
      <color theme="1"/>
      <name val="Angsana New"/>
      <family val="1"/>
    </font>
    <font>
      <sz val="14"/>
      <name val="Angsana New"/>
      <family val="1"/>
    </font>
    <font>
      <sz val="14"/>
      <name val="Angsana New"/>
      <family val="1"/>
      <charset val="222"/>
    </font>
    <font>
      <sz val="14"/>
      <color rgb="FFFF0000"/>
      <name val="Angsana New"/>
      <family val="1"/>
      <charset val="222"/>
    </font>
    <font>
      <sz val="14"/>
      <color theme="1"/>
      <name val="Angsana New"/>
      <family val="1"/>
      <charset val="222"/>
    </font>
    <font>
      <b/>
      <sz val="14"/>
      <name val="Angsana New"/>
      <family val="1"/>
      <charset val="222"/>
    </font>
    <font>
      <b/>
      <sz val="14"/>
      <name val="Angsana New"/>
      <family val="1"/>
    </font>
    <font>
      <b/>
      <sz val="14"/>
      <color theme="1"/>
      <name val="Angsana New"/>
      <family val="1"/>
      <charset val="222"/>
    </font>
    <font>
      <sz val="11"/>
      <name val="Tahoma"/>
      <family val="2"/>
      <charset val="222"/>
      <scheme val="minor"/>
    </font>
    <font>
      <sz val="14"/>
      <name val="AngsanaUPC"/>
      <family val="1"/>
    </font>
    <font>
      <b/>
      <sz val="14"/>
      <color rgb="FF0070C0"/>
      <name val="Angsana New"/>
      <family val="1"/>
    </font>
    <font>
      <sz val="16"/>
      <color theme="1"/>
      <name val="Angsana New"/>
      <family val="1"/>
    </font>
    <font>
      <sz val="16"/>
      <name val="Angsana New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4"/>
      <color rgb="FFFF0000"/>
      <name val="Angsana New"/>
      <family val="1"/>
    </font>
    <font>
      <sz val="16"/>
      <color theme="1"/>
      <name val="Tahoma"/>
      <family val="2"/>
      <charset val="222"/>
      <scheme val="minor"/>
    </font>
    <font>
      <b/>
      <sz val="16"/>
      <color theme="1"/>
      <name val="Angsana New"/>
      <family val="1"/>
    </font>
    <font>
      <sz val="18"/>
      <color theme="1"/>
      <name val="Angsana New"/>
      <family val="1"/>
      <charset val="222"/>
    </font>
    <font>
      <sz val="18"/>
      <name val="Angsana New"/>
      <family val="1"/>
      <charset val="222"/>
    </font>
    <font>
      <sz val="18"/>
      <color theme="1"/>
      <name val="Tahoma"/>
      <family val="2"/>
      <charset val="222"/>
      <scheme val="minor"/>
    </font>
    <font>
      <sz val="18"/>
      <color rgb="FFFF0000"/>
      <name val="Tahoma"/>
      <family val="2"/>
      <charset val="222"/>
      <scheme val="minor"/>
    </font>
    <font>
      <sz val="18"/>
      <name val="AngsanaUPC"/>
      <family val="1"/>
    </font>
    <font>
      <b/>
      <sz val="18"/>
      <color theme="1"/>
      <name val="Angsana New"/>
      <family val="1"/>
    </font>
    <font>
      <sz val="20"/>
      <color theme="1"/>
      <name val="Angsana New"/>
      <family val="1"/>
      <charset val="222"/>
    </font>
    <font>
      <sz val="20"/>
      <name val="Angsana New"/>
      <family val="1"/>
      <charset val="222"/>
    </font>
    <font>
      <sz val="20"/>
      <color theme="1"/>
      <name val="Tahoma"/>
      <family val="2"/>
      <charset val="222"/>
      <scheme val="minor"/>
    </font>
    <font>
      <sz val="20"/>
      <name val="Angsana New"/>
      <family val="1"/>
    </font>
    <font>
      <sz val="20"/>
      <name val="AngsanaUPC"/>
      <family val="1"/>
    </font>
    <font>
      <b/>
      <sz val="20"/>
      <name val="Angsana New"/>
      <family val="1"/>
      <charset val="222"/>
    </font>
    <font>
      <b/>
      <sz val="20"/>
      <name val="Angsana New"/>
      <family val="1"/>
    </font>
    <font>
      <sz val="20"/>
      <color theme="1"/>
      <name val="Angsana New"/>
      <family val="1"/>
    </font>
    <font>
      <b/>
      <sz val="20"/>
      <color theme="1"/>
      <name val="Angsana New"/>
      <family val="1"/>
    </font>
    <font>
      <b/>
      <sz val="22"/>
      <color theme="1"/>
      <name val="Angsana New"/>
      <family val="1"/>
    </font>
    <font>
      <sz val="14"/>
      <color theme="4"/>
      <name val="Angsana New"/>
      <family val="1"/>
    </font>
    <font>
      <b/>
      <sz val="18"/>
      <color theme="1"/>
      <name val="Angsana New"/>
      <family val="1"/>
      <charset val="222"/>
    </font>
    <font>
      <b/>
      <sz val="22"/>
      <name val="Angsana New"/>
      <family val="1"/>
    </font>
    <font>
      <b/>
      <sz val="24"/>
      <name val="Angsana New"/>
      <family val="1"/>
    </font>
    <font>
      <b/>
      <sz val="26"/>
      <name val="Angsana New"/>
      <family val="1"/>
    </font>
    <font>
      <b/>
      <sz val="28"/>
      <name val="Angsana New"/>
      <family val="1"/>
    </font>
    <font>
      <b/>
      <sz val="24"/>
      <color theme="1"/>
      <name val="Angsana New"/>
      <family val="1"/>
    </font>
    <font>
      <sz val="22"/>
      <color theme="1"/>
      <name val="Angsana New"/>
      <family val="1"/>
    </font>
    <font>
      <sz val="22"/>
      <color theme="1"/>
      <name val="Angsana New"/>
      <family val="1"/>
      <charset val="222"/>
    </font>
    <font>
      <sz val="22"/>
      <name val="Angsana New"/>
      <family val="1"/>
      <charset val="222"/>
    </font>
    <font>
      <sz val="22"/>
      <color theme="1"/>
      <name val="Tahoma"/>
      <family val="2"/>
      <charset val="222"/>
      <scheme val="minor"/>
    </font>
    <font>
      <sz val="22"/>
      <name val="Angsana New"/>
      <family val="1"/>
    </font>
    <font>
      <sz val="22"/>
      <color rgb="FFFF0000"/>
      <name val="Tahoma"/>
      <family val="2"/>
      <charset val="222"/>
      <scheme val="minor"/>
    </font>
    <font>
      <sz val="24"/>
      <name val="Angsana New"/>
      <family val="1"/>
      <charset val="222"/>
    </font>
    <font>
      <sz val="24"/>
      <color theme="1"/>
      <name val="Tahoma"/>
      <family val="2"/>
      <charset val="222"/>
      <scheme val="minor"/>
    </font>
    <font>
      <sz val="26"/>
      <color theme="1"/>
      <name val="Angsana New"/>
      <family val="1"/>
      <charset val="222"/>
    </font>
    <font>
      <sz val="22"/>
      <color rgb="FFFF0000"/>
      <name val="Angsana New"/>
      <family val="1"/>
      <charset val="222"/>
    </font>
    <font>
      <sz val="22"/>
      <color rgb="FFFF0000"/>
      <name val="Angsana New"/>
      <family val="1"/>
    </font>
    <font>
      <sz val="22"/>
      <name val="AngsanaUPC"/>
      <family val="1"/>
    </font>
    <font>
      <b/>
      <sz val="24"/>
      <name val="Angsana New"/>
      <family val="1"/>
      <charset val="222"/>
    </font>
    <font>
      <b/>
      <sz val="26"/>
      <color rgb="FFFF0000"/>
      <name val="Angsana New"/>
      <family val="1"/>
    </font>
    <font>
      <b/>
      <sz val="26"/>
      <color rgb="FFFF0000"/>
      <name val="Angsana New"/>
      <family val="1"/>
      <charset val="222"/>
    </font>
    <font>
      <sz val="12"/>
      <color theme="1"/>
      <name val="Tahoma"/>
      <family val="2"/>
      <charset val="222"/>
      <scheme val="minor"/>
    </font>
    <font>
      <b/>
      <sz val="24"/>
      <color rgb="FFFF0000"/>
      <name val="Angsana New"/>
      <family val="1"/>
    </font>
    <font>
      <sz val="16"/>
      <color rgb="FFFF0000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b/>
      <sz val="9"/>
      <color theme="1"/>
      <name val="Tahoma"/>
      <family val="2"/>
      <charset val="222"/>
      <scheme val="minor"/>
    </font>
    <font>
      <b/>
      <sz val="26"/>
      <color theme="1"/>
      <name val="Angsana New"/>
      <family val="1"/>
    </font>
    <font>
      <sz val="26"/>
      <color theme="1"/>
      <name val="Tahoma"/>
      <family val="2"/>
      <charset val="222"/>
      <scheme val="minor"/>
    </font>
    <font>
      <sz val="26"/>
      <color theme="1"/>
      <name val="Angsana New"/>
      <family val="1"/>
    </font>
    <font>
      <sz val="26"/>
      <name val="Angsana New"/>
      <family val="1"/>
    </font>
    <font>
      <sz val="26"/>
      <name val="Angsana New"/>
      <family val="1"/>
      <charset val="222"/>
    </font>
    <font>
      <sz val="26"/>
      <color rgb="FFFF0000"/>
      <name val="Angsana New"/>
      <family val="1"/>
      <charset val="222"/>
    </font>
    <font>
      <sz val="26"/>
      <color rgb="FFC00000"/>
      <name val="Angsana New"/>
      <family val="1"/>
      <charset val="222"/>
    </font>
    <font>
      <b/>
      <sz val="26"/>
      <name val="Angsana New"/>
      <family val="1"/>
      <charset val="222"/>
    </font>
    <font>
      <sz val="26"/>
      <color rgb="FFFF0000"/>
      <name val="Angsana New"/>
      <family val="1"/>
    </font>
    <font>
      <b/>
      <sz val="26"/>
      <color theme="1"/>
      <name val="Angsana New"/>
      <family val="1"/>
      <charset val="222"/>
    </font>
    <font>
      <sz val="26"/>
      <name val="AngsanaUPC"/>
      <family val="1"/>
    </font>
    <font>
      <b/>
      <sz val="26"/>
      <color theme="4"/>
      <name val="Angsana New"/>
      <family val="1"/>
    </font>
    <font>
      <b/>
      <sz val="26"/>
      <color rgb="FF0070C0"/>
      <name val="Angsana New"/>
      <family val="1"/>
    </font>
    <font>
      <sz val="26"/>
      <color theme="4"/>
      <name val="Angsana New"/>
      <family val="1"/>
      <charset val="222"/>
    </font>
    <font>
      <b/>
      <sz val="26"/>
      <color rgb="FF7030A0"/>
      <name val="Angsana New"/>
      <family val="1"/>
    </font>
    <font>
      <sz val="26"/>
      <color rgb="FFFF0000"/>
      <name val="Tahoma"/>
      <family val="2"/>
      <charset val="222"/>
      <scheme val="minor"/>
    </font>
    <font>
      <sz val="24"/>
      <name val="Angsana New"/>
      <family val="1"/>
    </font>
    <font>
      <sz val="14"/>
      <color theme="1"/>
      <name val="Tahoma"/>
      <family val="2"/>
      <charset val="222"/>
      <scheme val="minor"/>
    </font>
    <font>
      <b/>
      <sz val="22"/>
      <color rgb="FFFF0000"/>
      <name val="Angsana New"/>
      <family val="1"/>
    </font>
    <font>
      <sz val="8"/>
      <name val="Tahoma"/>
      <family val="2"/>
      <charset val="222"/>
      <scheme val="minor"/>
    </font>
    <font>
      <b/>
      <sz val="11"/>
      <color rgb="FFFF0000"/>
      <name val="Tahoma"/>
      <family val="2"/>
      <scheme val="minor"/>
    </font>
    <font>
      <sz val="15"/>
      <color rgb="FFFF0000"/>
      <name val="Angsana New"/>
      <family val="1"/>
    </font>
    <font>
      <b/>
      <sz val="14"/>
      <color rgb="FFFF0000"/>
      <name val="Tahoma"/>
      <family val="2"/>
      <scheme val="minor"/>
    </font>
    <font>
      <b/>
      <sz val="16"/>
      <color rgb="FFFF0000"/>
      <name val="Tahoma"/>
      <family val="2"/>
      <scheme val="minor"/>
    </font>
    <font>
      <b/>
      <sz val="14"/>
      <color theme="1"/>
      <name val="Tahoma"/>
      <family val="2"/>
      <scheme val="minor"/>
    </font>
    <font>
      <sz val="18"/>
      <color theme="1"/>
      <name val="Browallia New"/>
      <family val="2"/>
    </font>
    <font>
      <b/>
      <sz val="18"/>
      <color theme="1"/>
      <name val="Browallia New"/>
      <family val="2"/>
    </font>
  </fonts>
  <fills count="1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43">
    <xf numFmtId="0" fontId="0" fillId="0" borderId="0" xfId="0"/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5" fillId="8" borderId="5" xfId="0" applyFont="1" applyFill="1" applyBorder="1" applyAlignment="1">
      <alignment horizontal="left"/>
    </xf>
    <xf numFmtId="0" fontId="7" fillId="0" borderId="5" xfId="0" applyFont="1" applyBorder="1"/>
    <xf numFmtId="0" fontId="5" fillId="0" borderId="5" xfId="0" applyFont="1" applyBorder="1" applyAlignment="1">
      <alignment vertical="center"/>
    </xf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0" fontId="12" fillId="0" borderId="5" xfId="0" applyFont="1" applyBorder="1"/>
    <xf numFmtId="0" fontId="5" fillId="0" borderId="5" xfId="0" applyFont="1" applyBorder="1"/>
    <xf numFmtId="0" fontId="7" fillId="0" borderId="5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 vertical="center"/>
    </xf>
    <xf numFmtId="0" fontId="7" fillId="0" borderId="23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3" fillId="0" borderId="2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9" fillId="0" borderId="0" xfId="0" applyFont="1"/>
    <xf numFmtId="0" fontId="21" fillId="0" borderId="5" xfId="0" applyFont="1" applyBorder="1" applyAlignment="1">
      <alignment horizontal="center"/>
    </xf>
    <xf numFmtId="0" fontId="23" fillId="0" borderId="0" xfId="0" applyFont="1"/>
    <xf numFmtId="0" fontId="22" fillId="0" borderId="5" xfId="0" applyFont="1" applyBorder="1" applyAlignment="1">
      <alignment horizontal="center"/>
    </xf>
    <xf numFmtId="0" fontId="22" fillId="0" borderId="5" xfId="0" applyFont="1" applyBorder="1" applyAlignment="1">
      <alignment horizontal="center" vertical="center"/>
    </xf>
    <xf numFmtId="0" fontId="24" fillId="0" borderId="0" xfId="0" applyFont="1"/>
    <xf numFmtId="0" fontId="25" fillId="0" borderId="5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7" fillId="0" borderId="5" xfId="0" applyFont="1" applyBorder="1" applyAlignment="1">
      <alignment horizontal="center"/>
    </xf>
    <xf numFmtId="0" fontId="28" fillId="0" borderId="5" xfId="0" applyFont="1" applyBorder="1" applyAlignment="1">
      <alignment horizontal="left"/>
    </xf>
    <xf numFmtId="43" fontId="28" fillId="0" borderId="5" xfId="1" applyFont="1" applyBorder="1" applyAlignment="1"/>
    <xf numFmtId="43" fontId="27" fillId="0" borderId="5" xfId="1" applyFont="1" applyBorder="1" applyAlignment="1"/>
    <xf numFmtId="0" fontId="29" fillId="0" borderId="0" xfId="0" applyFont="1"/>
    <xf numFmtId="0" fontId="28" fillId="0" borderId="5" xfId="0" applyFont="1" applyBorder="1" applyAlignment="1">
      <alignment horizontal="center"/>
    </xf>
    <xf numFmtId="0" fontId="30" fillId="0" borderId="5" xfId="0" applyFont="1" applyBorder="1" applyAlignment="1">
      <alignment horizontal="center"/>
    </xf>
    <xf numFmtId="0" fontId="28" fillId="0" borderId="5" xfId="0" quotePrefix="1" applyFont="1" applyBorder="1" applyAlignment="1">
      <alignment horizontal="center"/>
    </xf>
    <xf numFmtId="187" fontId="28" fillId="0" borderId="5" xfId="1" applyNumberFormat="1" applyFont="1" applyBorder="1" applyAlignment="1">
      <alignment horizontal="center"/>
    </xf>
    <xf numFmtId="43" fontId="28" fillId="8" borderId="5" xfId="1" applyFont="1" applyFill="1" applyBorder="1" applyAlignment="1"/>
    <xf numFmtId="0" fontId="27" fillId="0" borderId="5" xfId="0" quotePrefix="1" applyFont="1" applyBorder="1" applyAlignment="1">
      <alignment horizontal="center"/>
    </xf>
    <xf numFmtId="43" fontId="28" fillId="0" borderId="5" xfId="1" applyFont="1" applyFill="1" applyBorder="1" applyAlignment="1"/>
    <xf numFmtId="187" fontId="28" fillId="0" borderId="5" xfId="1" applyNumberFormat="1" applyFont="1" applyFill="1" applyBorder="1" applyAlignment="1">
      <alignment horizontal="center"/>
    </xf>
    <xf numFmtId="43" fontId="27" fillId="0" borderId="5" xfId="1" applyFont="1" applyFill="1" applyBorder="1" applyAlignment="1"/>
    <xf numFmtId="0" fontId="27" fillId="8" borderId="5" xfId="0" applyFont="1" applyFill="1" applyBorder="1" applyAlignment="1">
      <alignment horizontal="center"/>
    </xf>
    <xf numFmtId="187" fontId="27" fillId="8" borderId="5" xfId="1" applyNumberFormat="1" applyFont="1" applyFill="1" applyBorder="1" applyAlignment="1">
      <alignment horizontal="center"/>
    </xf>
    <xf numFmtId="0" fontId="27" fillId="8" borderId="5" xfId="0" applyFont="1" applyFill="1" applyBorder="1"/>
    <xf numFmtId="0" fontId="31" fillId="0" borderId="5" xfId="0" applyFont="1" applyBorder="1"/>
    <xf numFmtId="0" fontId="27" fillId="0" borderId="5" xfId="0" applyFont="1" applyBorder="1" applyAlignment="1">
      <alignment horizontal="left"/>
    </xf>
    <xf numFmtId="0" fontId="28" fillId="0" borderId="5" xfId="0" applyFont="1" applyBorder="1"/>
    <xf numFmtId="43" fontId="33" fillId="9" borderId="5" xfId="1" applyFont="1" applyFill="1" applyBorder="1" applyAlignment="1"/>
    <xf numFmtId="187" fontId="28" fillId="0" borderId="5" xfId="1" applyNumberFormat="1" applyFont="1" applyBorder="1" applyAlignment="1"/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7" fillId="8" borderId="0" xfId="0" applyFont="1" applyFill="1" applyAlignment="1">
      <alignment horizontal="center"/>
    </xf>
    <xf numFmtId="187" fontId="27" fillId="8" borderId="0" xfId="1" applyNumberFormat="1" applyFont="1" applyFill="1" applyBorder="1" applyAlignment="1">
      <alignment horizontal="center"/>
    </xf>
    <xf numFmtId="43" fontId="28" fillId="8" borderId="0" xfId="1" applyFont="1" applyFill="1" applyBorder="1" applyAlignment="1"/>
    <xf numFmtId="43" fontId="27" fillId="0" borderId="0" xfId="1" applyFont="1" applyBorder="1" applyAlignment="1"/>
    <xf numFmtId="43" fontId="32" fillId="8" borderId="5" xfId="1" applyFont="1" applyFill="1" applyBorder="1" applyAlignment="1">
      <alignment horizontal="center"/>
    </xf>
    <xf numFmtId="0" fontId="32" fillId="8" borderId="5" xfId="0" applyFont="1" applyFill="1" applyBorder="1"/>
    <xf numFmtId="41" fontId="32" fillId="8" borderId="5" xfId="1" applyNumberFormat="1" applyFont="1" applyFill="1" applyBorder="1" applyAlignment="1">
      <alignment horizontal="center"/>
    </xf>
    <xf numFmtId="0" fontId="35" fillId="11" borderId="5" xfId="0" applyFont="1" applyFill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187" fontId="33" fillId="0" borderId="5" xfId="1" applyNumberFormat="1" applyFont="1" applyBorder="1" applyAlignment="1"/>
    <xf numFmtId="0" fontId="4" fillId="0" borderId="23" xfId="0" applyFont="1" applyBorder="1" applyAlignment="1">
      <alignment horizontal="center"/>
    </xf>
    <xf numFmtId="0" fontId="5" fillId="0" borderId="23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wrapText="1"/>
    </xf>
    <xf numFmtId="0" fontId="12" fillId="0" borderId="23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188" fontId="15" fillId="0" borderId="23" xfId="0" applyNumberFormat="1" applyFont="1" applyBorder="1" applyAlignment="1">
      <alignment horizontal="center"/>
    </xf>
    <xf numFmtId="188" fontId="15" fillId="0" borderId="23" xfId="0" applyNumberFormat="1" applyFont="1" applyBorder="1" applyAlignment="1">
      <alignment horizontal="center" shrinkToFit="1"/>
    </xf>
    <xf numFmtId="0" fontId="13" fillId="0" borderId="23" xfId="0" applyFont="1" applyBorder="1" applyAlignment="1">
      <alignment horizontal="center" shrinkToFit="1"/>
    </xf>
    <xf numFmtId="0" fontId="6" fillId="0" borderId="5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5" xfId="0" applyNumberFormat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49" fontId="0" fillId="0" borderId="5" xfId="0" applyNumberFormat="1" applyBorder="1" applyAlignment="1">
      <alignment horizontal="center" vertical="center"/>
    </xf>
    <xf numFmtId="0" fontId="37" fillId="0" borderId="23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187" fontId="33" fillId="0" borderId="23" xfId="1" applyNumberFormat="1" applyFont="1" applyBorder="1" applyAlignment="1"/>
    <xf numFmtId="43" fontId="33" fillId="0" borderId="10" xfId="1" applyFont="1" applyFill="1" applyBorder="1" applyAlignment="1"/>
    <xf numFmtId="43" fontId="32" fillId="8" borderId="23" xfId="1" applyFont="1" applyFill="1" applyBorder="1" applyAlignment="1">
      <alignment horizontal="center"/>
    </xf>
    <xf numFmtId="0" fontId="45" fillId="0" borderId="5" xfId="0" applyFont="1" applyBorder="1" applyAlignment="1">
      <alignment horizontal="center"/>
    </xf>
    <xf numFmtId="0" fontId="46" fillId="0" borderId="5" xfId="0" applyFont="1" applyBorder="1" applyAlignment="1">
      <alignment horizontal="left"/>
    </xf>
    <xf numFmtId="187" fontId="45" fillId="0" borderId="5" xfId="1" applyNumberFormat="1" applyFont="1" applyBorder="1" applyAlignment="1">
      <alignment horizontal="center"/>
    </xf>
    <xf numFmtId="43" fontId="46" fillId="0" borderId="5" xfId="1" applyFont="1" applyBorder="1" applyAlignment="1"/>
    <xf numFmtId="43" fontId="45" fillId="0" borderId="5" xfId="1" applyFont="1" applyBorder="1" applyAlignment="1"/>
    <xf numFmtId="0" fontId="47" fillId="0" borderId="0" xfId="0" applyFont="1"/>
    <xf numFmtId="0" fontId="45" fillId="0" borderId="5" xfId="0" applyFont="1" applyBorder="1"/>
    <xf numFmtId="0" fontId="46" fillId="0" borderId="5" xfId="0" applyFont="1" applyBorder="1" applyAlignment="1">
      <alignment horizontal="center"/>
    </xf>
    <xf numFmtId="0" fontId="48" fillId="0" borderId="5" xfId="0" applyFont="1" applyBorder="1" applyAlignment="1">
      <alignment horizontal="left"/>
    </xf>
    <xf numFmtId="0" fontId="48" fillId="0" borderId="5" xfId="0" applyFont="1" applyBorder="1" applyAlignment="1">
      <alignment horizontal="center"/>
    </xf>
    <xf numFmtId="0" fontId="46" fillId="0" borderId="5" xfId="0" quotePrefix="1" applyFont="1" applyBorder="1" applyAlignment="1">
      <alignment horizontal="center"/>
    </xf>
    <xf numFmtId="187" fontId="46" fillId="0" borderId="5" xfId="1" applyNumberFormat="1" applyFont="1" applyBorder="1" applyAlignment="1">
      <alignment horizontal="center"/>
    </xf>
    <xf numFmtId="43" fontId="46" fillId="8" borderId="5" xfId="1" applyFont="1" applyFill="1" applyBorder="1" applyAlignment="1"/>
    <xf numFmtId="189" fontId="45" fillId="0" borderId="5" xfId="1" quotePrefix="1" applyNumberFormat="1" applyFont="1" applyFill="1" applyBorder="1" applyAlignment="1">
      <alignment horizontal="center"/>
    </xf>
    <xf numFmtId="187" fontId="45" fillId="0" borderId="5" xfId="1" applyNumberFormat="1" applyFont="1" applyFill="1" applyBorder="1" applyAlignment="1">
      <alignment horizontal="center"/>
    </xf>
    <xf numFmtId="0" fontId="45" fillId="0" borderId="5" xfId="0" quotePrefix="1" applyFont="1" applyBorder="1" applyAlignment="1">
      <alignment horizontal="center"/>
    </xf>
    <xf numFmtId="43" fontId="46" fillId="0" borderId="5" xfId="1" applyFont="1" applyFill="1" applyBorder="1" applyAlignment="1"/>
    <xf numFmtId="187" fontId="46" fillId="0" borderId="5" xfId="1" applyNumberFormat="1" applyFont="1" applyFill="1" applyBorder="1" applyAlignment="1">
      <alignment horizontal="center"/>
    </xf>
    <xf numFmtId="0" fontId="45" fillId="8" borderId="5" xfId="0" applyFont="1" applyFill="1" applyBorder="1" applyAlignment="1">
      <alignment horizontal="center"/>
    </xf>
    <xf numFmtId="0" fontId="46" fillId="0" borderId="5" xfId="0" applyFont="1" applyBorder="1" applyAlignment="1">
      <alignment horizontal="center" wrapText="1"/>
    </xf>
    <xf numFmtId="43" fontId="45" fillId="0" borderId="5" xfId="1" applyFont="1" applyFill="1" applyBorder="1" applyAlignment="1"/>
    <xf numFmtId="187" fontId="45" fillId="8" borderId="5" xfId="1" applyNumberFormat="1" applyFont="1" applyFill="1" applyBorder="1" applyAlignment="1">
      <alignment horizontal="center"/>
    </xf>
    <xf numFmtId="0" fontId="49" fillId="0" borderId="0" xfId="0" applyFont="1"/>
    <xf numFmtId="1" fontId="45" fillId="0" borderId="5" xfId="1" quotePrefix="1" applyNumberFormat="1" applyFont="1" applyBorder="1" applyAlignment="1">
      <alignment horizontal="center"/>
    </xf>
    <xf numFmtId="41" fontId="46" fillId="0" borderId="5" xfId="1" applyNumberFormat="1" applyFont="1" applyFill="1" applyBorder="1" applyAlignment="1">
      <alignment horizontal="center"/>
    </xf>
    <xf numFmtId="43" fontId="46" fillId="0" borderId="5" xfId="1" applyFont="1" applyBorder="1" applyAlignment="1">
      <alignment horizontal="center"/>
    </xf>
    <xf numFmtId="0" fontId="51" fillId="0" borderId="0" xfId="0" applyFont="1"/>
    <xf numFmtId="0" fontId="27" fillId="15" borderId="5" xfId="0" applyFont="1" applyFill="1" applyBorder="1" applyAlignment="1">
      <alignment horizontal="center"/>
    </xf>
    <xf numFmtId="187" fontId="27" fillId="15" borderId="5" xfId="1" applyNumberFormat="1" applyFont="1" applyFill="1" applyBorder="1" applyAlignment="1">
      <alignment horizontal="center"/>
    </xf>
    <xf numFmtId="43" fontId="27" fillId="15" borderId="5" xfId="1" applyFont="1" applyFill="1" applyBorder="1" applyAlignment="1"/>
    <xf numFmtId="0" fontId="54" fillId="0" borderId="5" xfId="0" applyFont="1" applyBorder="1" applyAlignment="1">
      <alignment horizontal="center"/>
    </xf>
    <xf numFmtId="0" fontId="54" fillId="0" borderId="5" xfId="0" quotePrefix="1" applyFont="1" applyBorder="1" applyAlignment="1">
      <alignment horizontal="center"/>
    </xf>
    <xf numFmtId="187" fontId="44" fillId="0" borderId="5" xfId="1" applyNumberFormat="1" applyFont="1" applyFill="1" applyBorder="1" applyAlignment="1"/>
    <xf numFmtId="43" fontId="48" fillId="0" borderId="5" xfId="1" applyFont="1" applyBorder="1" applyAlignment="1"/>
    <xf numFmtId="43" fontId="44" fillId="0" borderId="5" xfId="1" applyFont="1" applyBorder="1" applyAlignment="1"/>
    <xf numFmtId="187" fontId="48" fillId="0" borderId="5" xfId="1" applyNumberFormat="1" applyFont="1" applyFill="1" applyBorder="1" applyAlignment="1"/>
    <xf numFmtId="43" fontId="48" fillId="0" borderId="5" xfId="1" applyFont="1" applyFill="1" applyBorder="1" applyAlignment="1"/>
    <xf numFmtId="43" fontId="44" fillId="0" borderId="5" xfId="1" applyFont="1" applyFill="1" applyBorder="1" applyAlignment="1"/>
    <xf numFmtId="0" fontId="48" fillId="0" borderId="5" xfId="0" quotePrefix="1" applyFont="1" applyBorder="1" applyAlignment="1">
      <alignment horizontal="center"/>
    </xf>
    <xf numFmtId="0" fontId="44" fillId="0" borderId="5" xfId="0" applyFont="1" applyBorder="1"/>
    <xf numFmtId="188" fontId="48" fillId="0" borderId="5" xfId="0" applyNumberFormat="1" applyFont="1" applyBorder="1" applyAlignment="1">
      <alignment horizontal="center"/>
    </xf>
    <xf numFmtId="0" fontId="54" fillId="0" borderId="0" xfId="0" applyFont="1"/>
    <xf numFmtId="188" fontId="48" fillId="0" borderId="5" xfId="0" applyNumberFormat="1" applyFont="1" applyBorder="1" applyAlignment="1">
      <alignment horizontal="center" shrinkToFit="1"/>
    </xf>
    <xf numFmtId="0" fontId="44" fillId="0" borderId="5" xfId="0" applyFont="1" applyBorder="1" applyAlignment="1">
      <alignment horizontal="center" vertical="center"/>
    </xf>
    <xf numFmtId="0" fontId="44" fillId="0" borderId="5" xfId="0" applyFont="1" applyBorder="1" applyAlignment="1">
      <alignment horizontal="center"/>
    </xf>
    <xf numFmtId="43" fontId="48" fillId="8" borderId="5" xfId="1" applyFont="1" applyFill="1" applyBorder="1" applyAlignment="1"/>
    <xf numFmtId="0" fontId="53" fillId="0" borderId="5" xfId="0" applyFont="1" applyBorder="1" applyAlignment="1">
      <alignment horizontal="center"/>
    </xf>
    <xf numFmtId="187" fontId="46" fillId="0" borderId="5" xfId="1" applyNumberFormat="1" applyFont="1" applyFill="1" applyBorder="1" applyAlignment="1"/>
    <xf numFmtId="0" fontId="55" fillId="0" borderId="5" xfId="0" applyFont="1" applyBorder="1" applyAlignment="1">
      <alignment horizontal="left"/>
    </xf>
    <xf numFmtId="43" fontId="40" fillId="0" borderId="5" xfId="1" applyFont="1" applyBorder="1" applyAlignment="1"/>
    <xf numFmtId="43" fontId="45" fillId="14" borderId="5" xfId="1" applyFont="1" applyFill="1" applyBorder="1" applyAlignment="1">
      <alignment horizontal="center"/>
    </xf>
    <xf numFmtId="187" fontId="45" fillId="14" borderId="5" xfId="1" applyNumberFormat="1" applyFont="1" applyFill="1" applyBorder="1" applyAlignment="1">
      <alignment horizontal="center"/>
    </xf>
    <xf numFmtId="43" fontId="45" fillId="14" borderId="5" xfId="1" applyFont="1" applyFill="1" applyBorder="1" applyAlignment="1"/>
    <xf numFmtId="0" fontId="52" fillId="0" borderId="5" xfId="0" applyFont="1" applyBorder="1" applyAlignment="1">
      <alignment horizontal="center"/>
    </xf>
    <xf numFmtId="43" fontId="39" fillId="14" borderId="5" xfId="1" applyFont="1" applyFill="1" applyBorder="1" applyAlignment="1">
      <alignment horizontal="center"/>
    </xf>
    <xf numFmtId="43" fontId="39" fillId="8" borderId="10" xfId="1" applyFont="1" applyFill="1" applyBorder="1" applyAlignment="1">
      <alignment horizontal="center"/>
    </xf>
    <xf numFmtId="0" fontId="39" fillId="0" borderId="5" xfId="0" applyFont="1" applyBorder="1" applyAlignment="1">
      <alignment horizontal="center" shrinkToFit="1"/>
    </xf>
    <xf numFmtId="43" fontId="45" fillId="0" borderId="5" xfId="1" applyFont="1" applyFill="1" applyBorder="1" applyAlignment="1">
      <alignment horizontal="center"/>
    </xf>
    <xf numFmtId="49" fontId="27" fillId="8" borderId="5" xfId="0" applyNumberFormat="1" applyFont="1" applyFill="1" applyBorder="1" applyAlignment="1">
      <alignment horizontal="center" vertical="center"/>
    </xf>
    <xf numFmtId="0" fontId="27" fillId="8" borderId="5" xfId="0" applyFont="1" applyFill="1" applyBorder="1" applyAlignment="1">
      <alignment horizontal="center" vertical="center"/>
    </xf>
    <xf numFmtId="43" fontId="42" fillId="8" borderId="0" xfId="1" applyFont="1" applyFill="1" applyBorder="1" applyAlignment="1"/>
    <xf numFmtId="0" fontId="29" fillId="8" borderId="0" xfId="0" applyFont="1" applyFill="1"/>
    <xf numFmtId="0" fontId="27" fillId="8" borderId="23" xfId="0" applyFont="1" applyFill="1" applyBorder="1" applyAlignment="1">
      <alignment horizontal="center"/>
    </xf>
    <xf numFmtId="0" fontId="33" fillId="8" borderId="0" xfId="0" applyFont="1" applyFill="1" applyAlignment="1">
      <alignment horizontal="center"/>
    </xf>
    <xf numFmtId="0" fontId="30" fillId="8" borderId="0" xfId="0" applyFont="1" applyFill="1" applyAlignment="1">
      <alignment horizontal="center"/>
    </xf>
    <xf numFmtId="187" fontId="33" fillId="8" borderId="0" xfId="1" applyNumberFormat="1" applyFont="1" applyFill="1" applyBorder="1" applyAlignment="1"/>
    <xf numFmtId="43" fontId="40" fillId="15" borderId="5" xfId="1" applyFont="1" applyFill="1" applyBorder="1" applyAlignment="1"/>
    <xf numFmtId="43" fontId="42" fillId="15" borderId="19" xfId="1" applyFont="1" applyFill="1" applyBorder="1" applyAlignment="1"/>
    <xf numFmtId="0" fontId="59" fillId="0" borderId="0" xfId="0" applyFont="1"/>
    <xf numFmtId="0" fontId="50" fillId="3" borderId="5" xfId="0" applyFont="1" applyFill="1" applyBorder="1" applyAlignment="1">
      <alignment horizontal="center"/>
    </xf>
    <xf numFmtId="0" fontId="44" fillId="0" borderId="5" xfId="0" applyFont="1" applyBorder="1" applyAlignment="1">
      <alignment vertical="center"/>
    </xf>
    <xf numFmtId="0" fontId="46" fillId="0" borderId="0" xfId="0" quotePrefix="1" applyFont="1" applyAlignment="1">
      <alignment horizontal="center"/>
    </xf>
    <xf numFmtId="1" fontId="45" fillId="0" borderId="0" xfId="1" quotePrefix="1" applyNumberFormat="1" applyFont="1" applyBorder="1" applyAlignment="1">
      <alignment horizontal="center"/>
    </xf>
    <xf numFmtId="0" fontId="61" fillId="0" borderId="0" xfId="0" applyFont="1"/>
    <xf numFmtId="0" fontId="45" fillId="8" borderId="0" xfId="0" applyFont="1" applyFill="1" applyAlignment="1">
      <alignment horizontal="center"/>
    </xf>
    <xf numFmtId="0" fontId="53" fillId="8" borderId="5" xfId="0" applyFont="1" applyFill="1" applyBorder="1" applyAlignment="1">
      <alignment horizontal="center"/>
    </xf>
    <xf numFmtId="43" fontId="42" fillId="17" borderId="19" xfId="1" applyFont="1" applyFill="1" applyBorder="1" applyAlignment="1"/>
    <xf numFmtId="187" fontId="28" fillId="0" borderId="14" xfId="1" applyNumberFormat="1" applyFont="1" applyBorder="1" applyAlignment="1">
      <alignment horizontal="center"/>
    </xf>
    <xf numFmtId="43" fontId="33" fillId="15" borderId="19" xfId="1" applyFont="1" applyFill="1" applyBorder="1" applyAlignment="1"/>
    <xf numFmtId="41" fontId="32" fillId="8" borderId="14" xfId="1" applyNumberFormat="1" applyFont="1" applyFill="1" applyBorder="1" applyAlignment="1">
      <alignment horizontal="center"/>
    </xf>
    <xf numFmtId="41" fontId="32" fillId="14" borderId="19" xfId="1" applyNumberFormat="1" applyFont="1" applyFill="1" applyBorder="1" applyAlignment="1">
      <alignment horizontal="center"/>
    </xf>
    <xf numFmtId="187" fontId="33" fillId="0" borderId="14" xfId="1" applyNumberFormat="1" applyFont="1" applyBorder="1" applyAlignment="1"/>
    <xf numFmtId="187" fontId="33" fillId="9" borderId="19" xfId="1" applyNumberFormat="1" applyFont="1" applyFill="1" applyBorder="1" applyAlignment="1"/>
    <xf numFmtId="49" fontId="0" fillId="0" borderId="10" xfId="0" applyNumberForma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3" fillId="0" borderId="5" xfId="0" applyFont="1" applyBorder="1" applyAlignment="1">
      <alignment vertical="center"/>
    </xf>
    <xf numFmtId="0" fontId="3" fillId="6" borderId="5" xfId="0" applyFont="1" applyFill="1" applyBorder="1" applyAlignment="1">
      <alignment vertical="center"/>
    </xf>
    <xf numFmtId="0" fontId="3" fillId="6" borderId="23" xfId="0" applyFont="1" applyFill="1" applyBorder="1" applyAlignment="1">
      <alignment horizontal="center" vertical="center"/>
    </xf>
    <xf numFmtId="49" fontId="0" fillId="6" borderId="10" xfId="0" applyNumberForma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left"/>
    </xf>
    <xf numFmtId="0" fontId="5" fillId="6" borderId="23" xfId="0" applyFont="1" applyFill="1" applyBorder="1" applyAlignment="1">
      <alignment horizontal="center"/>
    </xf>
    <xf numFmtId="49" fontId="0" fillId="6" borderId="5" xfId="0" applyNumberFormat="1" applyFill="1" applyBorder="1" applyAlignment="1">
      <alignment horizontal="center"/>
    </xf>
    <xf numFmtId="0" fontId="7" fillId="6" borderId="23" xfId="0" applyFont="1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49" fontId="11" fillId="6" borderId="5" xfId="0" applyNumberFormat="1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7" fillId="6" borderId="5" xfId="0" applyFont="1" applyFill="1" applyBorder="1"/>
    <xf numFmtId="49" fontId="2" fillId="6" borderId="5" xfId="0" applyNumberFormat="1" applyFont="1" applyFill="1" applyBorder="1" applyAlignment="1">
      <alignment horizontal="center"/>
    </xf>
    <xf numFmtId="0" fontId="5" fillId="6" borderId="5" xfId="0" applyFont="1" applyFill="1" applyBorder="1"/>
    <xf numFmtId="0" fontId="5" fillId="8" borderId="23" xfId="0" applyFont="1" applyFill="1" applyBorder="1" applyAlignment="1">
      <alignment horizontal="center"/>
    </xf>
    <xf numFmtId="49" fontId="0" fillId="8" borderId="5" xfId="0" applyNumberFormat="1" applyFill="1" applyBorder="1" applyAlignment="1">
      <alignment horizontal="center"/>
    </xf>
    <xf numFmtId="49" fontId="11" fillId="8" borderId="5" xfId="0" applyNumberFormat="1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/>
    </xf>
    <xf numFmtId="0" fontId="63" fillId="0" borderId="5" xfId="0" applyFont="1" applyBorder="1" applyAlignment="1">
      <alignment horizontal="center"/>
    </xf>
    <xf numFmtId="0" fontId="62" fillId="0" borderId="0" xfId="0" applyFont="1"/>
    <xf numFmtId="0" fontId="10" fillId="11" borderId="5" xfId="0" applyFont="1" applyFill="1" applyBorder="1" applyAlignment="1">
      <alignment horizontal="center" vertical="center"/>
    </xf>
    <xf numFmtId="0" fontId="10" fillId="12" borderId="5" xfId="0" applyFont="1" applyFill="1" applyBorder="1" applyAlignment="1">
      <alignment horizontal="center"/>
    </xf>
    <xf numFmtId="0" fontId="10" fillId="10" borderId="5" xfId="0" applyFont="1" applyFill="1" applyBorder="1"/>
    <xf numFmtId="0" fontId="53" fillId="0" borderId="5" xfId="0" applyFont="1" applyBorder="1" applyAlignment="1">
      <alignment horizontal="left"/>
    </xf>
    <xf numFmtId="0" fontId="47" fillId="8" borderId="0" xfId="0" applyFont="1" applyFill="1"/>
    <xf numFmtId="187" fontId="53" fillId="0" borderId="5" xfId="1" applyNumberFormat="1" applyFont="1" applyFill="1" applyBorder="1" applyAlignment="1">
      <alignment horizontal="center"/>
    </xf>
    <xf numFmtId="0" fontId="53" fillId="0" borderId="5" xfId="0" quotePrefix="1" applyFont="1" applyBorder="1" applyAlignment="1">
      <alignment horizontal="center"/>
    </xf>
    <xf numFmtId="0" fontId="65" fillId="0" borderId="0" xfId="0" applyFont="1"/>
    <xf numFmtId="49" fontId="66" fillId="2" borderId="8" xfId="0" applyNumberFormat="1" applyFont="1" applyFill="1" applyBorder="1" applyAlignment="1">
      <alignment horizontal="center" vertical="center"/>
    </xf>
    <xf numFmtId="0" fontId="66" fillId="2" borderId="9" xfId="0" applyFont="1" applyFill="1" applyBorder="1" applyAlignment="1">
      <alignment horizontal="center" vertical="center"/>
    </xf>
    <xf numFmtId="0" fontId="66" fillId="2" borderId="11" xfId="0" applyFont="1" applyFill="1" applyBorder="1" applyAlignment="1">
      <alignment horizontal="center" vertical="center"/>
    </xf>
    <xf numFmtId="0" fontId="66" fillId="0" borderId="5" xfId="0" applyFont="1" applyBorder="1" applyAlignment="1">
      <alignment horizontal="center" vertical="center"/>
    </xf>
    <xf numFmtId="16" fontId="66" fillId="0" borderId="5" xfId="0" applyNumberFormat="1" applyFont="1" applyBorder="1" applyAlignment="1">
      <alignment horizontal="center" vertical="center"/>
    </xf>
    <xf numFmtId="0" fontId="67" fillId="0" borderId="5" xfId="0" applyFont="1" applyBorder="1" applyAlignment="1">
      <alignment horizontal="center" vertical="center"/>
    </xf>
    <xf numFmtId="0" fontId="68" fillId="0" borderId="5" xfId="0" applyFont="1" applyBorder="1" applyAlignment="1">
      <alignment horizontal="center"/>
    </xf>
    <xf numFmtId="0" fontId="68" fillId="0" borderId="5" xfId="0" applyFont="1" applyBorder="1" applyAlignment="1">
      <alignment horizontal="left"/>
    </xf>
    <xf numFmtId="1" fontId="69" fillId="0" borderId="5" xfId="1" quotePrefix="1" applyNumberFormat="1" applyFont="1" applyFill="1" applyBorder="1" applyAlignment="1">
      <alignment horizontal="center"/>
    </xf>
    <xf numFmtId="41" fontId="68" fillId="0" borderId="5" xfId="1" applyNumberFormat="1" applyFont="1" applyBorder="1" applyAlignment="1">
      <alignment horizontal="center"/>
    </xf>
    <xf numFmtId="43" fontId="68" fillId="0" borderId="5" xfId="1" applyFont="1" applyBorder="1" applyAlignment="1">
      <alignment horizontal="center"/>
    </xf>
    <xf numFmtId="1" fontId="68" fillId="14" borderId="5" xfId="1" quotePrefix="1" applyNumberFormat="1" applyFont="1" applyFill="1" applyBorder="1" applyAlignment="1">
      <alignment horizontal="center"/>
    </xf>
    <xf numFmtId="41" fontId="68" fillId="14" borderId="5" xfId="1" applyNumberFormat="1" applyFont="1" applyFill="1" applyBorder="1" applyAlignment="1">
      <alignment horizontal="center"/>
    </xf>
    <xf numFmtId="43" fontId="68" fillId="14" borderId="5" xfId="1" applyFont="1" applyFill="1" applyBorder="1" applyAlignment="1">
      <alignment horizontal="center"/>
    </xf>
    <xf numFmtId="0" fontId="67" fillId="0" borderId="5" xfId="0" applyFont="1" applyBorder="1" applyAlignment="1">
      <alignment horizontal="left"/>
    </xf>
    <xf numFmtId="0" fontId="67" fillId="0" borderId="5" xfId="0" applyFont="1" applyBorder="1" applyAlignment="1">
      <alignment horizontal="center"/>
    </xf>
    <xf numFmtId="1" fontId="68" fillId="0" borderId="5" xfId="1" quotePrefix="1" applyNumberFormat="1" applyFont="1" applyFill="1" applyBorder="1" applyAlignment="1">
      <alignment horizontal="center"/>
    </xf>
    <xf numFmtId="0" fontId="68" fillId="8" borderId="5" xfId="0" applyFont="1" applyFill="1" applyBorder="1" applyAlignment="1">
      <alignment horizontal="center"/>
    </xf>
    <xf numFmtId="0" fontId="69" fillId="8" borderId="5" xfId="0" applyFont="1" applyFill="1" applyBorder="1" applyAlignment="1">
      <alignment horizontal="left"/>
    </xf>
    <xf numFmtId="0" fontId="69" fillId="8" borderId="5" xfId="0" applyFont="1" applyFill="1" applyBorder="1" applyAlignment="1">
      <alignment horizontal="center"/>
    </xf>
    <xf numFmtId="41" fontId="68" fillId="8" borderId="5" xfId="1" applyNumberFormat="1" applyFont="1" applyFill="1" applyBorder="1" applyAlignment="1">
      <alignment horizontal="center"/>
    </xf>
    <xf numFmtId="43" fontId="68" fillId="8" borderId="5" xfId="1" applyFont="1" applyFill="1" applyBorder="1" applyAlignment="1">
      <alignment horizontal="center"/>
    </xf>
    <xf numFmtId="0" fontId="52" fillId="0" borderId="5" xfId="0" applyFont="1" applyBorder="1"/>
    <xf numFmtId="1" fontId="52" fillId="0" borderId="5" xfId="1" applyNumberFormat="1" applyFont="1" applyFill="1" applyBorder="1" applyAlignment="1">
      <alignment horizontal="center" vertical="center"/>
    </xf>
    <xf numFmtId="1" fontId="52" fillId="0" borderId="5" xfId="1" quotePrefix="1" applyNumberFormat="1" applyFont="1" applyFill="1" applyBorder="1" applyAlignment="1">
      <alignment horizontal="center"/>
    </xf>
    <xf numFmtId="0" fontId="65" fillId="0" borderId="5" xfId="0" applyFont="1" applyBorder="1"/>
    <xf numFmtId="0" fontId="68" fillId="0" borderId="5" xfId="0" applyFont="1" applyBorder="1" applyAlignment="1">
      <alignment horizontal="center" wrapText="1"/>
    </xf>
    <xf numFmtId="43" fontId="68" fillId="0" borderId="5" xfId="1" applyFont="1" applyFill="1" applyBorder="1" applyAlignment="1">
      <alignment horizontal="center"/>
    </xf>
    <xf numFmtId="1" fontId="70" fillId="14" borderId="5" xfId="1" quotePrefix="1" applyNumberFormat="1" applyFont="1" applyFill="1" applyBorder="1" applyAlignment="1">
      <alignment horizontal="center"/>
    </xf>
    <xf numFmtId="0" fontId="52" fillId="2" borderId="5" xfId="0" applyFont="1" applyFill="1" applyBorder="1" applyAlignment="1">
      <alignment horizontal="center" vertical="center"/>
    </xf>
    <xf numFmtId="0" fontId="68" fillId="8" borderId="5" xfId="0" applyFont="1" applyFill="1" applyBorder="1" applyAlignment="1">
      <alignment horizontal="left"/>
    </xf>
    <xf numFmtId="1" fontId="52" fillId="14" borderId="5" xfId="1" quotePrefix="1" applyNumberFormat="1" applyFont="1" applyFill="1" applyBorder="1" applyAlignment="1">
      <alignment horizontal="center"/>
    </xf>
    <xf numFmtId="0" fontId="72" fillId="0" borderId="5" xfId="0" applyFont="1" applyBorder="1" applyAlignment="1">
      <alignment horizontal="center"/>
    </xf>
    <xf numFmtId="0" fontId="68" fillId="0" borderId="0" xfId="0" applyFont="1" applyAlignment="1">
      <alignment horizontal="center"/>
    </xf>
    <xf numFmtId="41" fontId="71" fillId="9" borderId="5" xfId="1" applyNumberFormat="1" applyFont="1" applyFill="1" applyBorder="1" applyAlignment="1">
      <alignment horizontal="center"/>
    </xf>
    <xf numFmtId="43" fontId="71" fillId="8" borderId="5" xfId="1" applyFont="1" applyFill="1" applyBorder="1" applyAlignment="1">
      <alignment horizontal="center"/>
    </xf>
    <xf numFmtId="43" fontId="71" fillId="9" borderId="12" xfId="1" applyFont="1" applyFill="1" applyBorder="1" applyAlignment="1">
      <alignment horizontal="center"/>
    </xf>
    <xf numFmtId="43" fontId="41" fillId="8" borderId="12" xfId="1" applyFont="1" applyFill="1" applyBorder="1" applyAlignment="1">
      <alignment horizontal="center"/>
    </xf>
    <xf numFmtId="43" fontId="41" fillId="8" borderId="24" xfId="1" applyFont="1" applyFill="1" applyBorder="1" applyAlignment="1">
      <alignment vertical="center"/>
    </xf>
    <xf numFmtId="0" fontId="66" fillId="2" borderId="5" xfId="0" applyFont="1" applyFill="1" applyBorder="1" applyAlignment="1">
      <alignment horizontal="center" vertical="center"/>
    </xf>
    <xf numFmtId="0" fontId="52" fillId="0" borderId="14" xfId="0" applyFont="1" applyBorder="1" applyAlignment="1">
      <alignment horizontal="center"/>
    </xf>
    <xf numFmtId="0" fontId="52" fillId="0" borderId="14" xfId="0" applyFont="1" applyBorder="1" applyAlignment="1">
      <alignment horizontal="left"/>
    </xf>
    <xf numFmtId="49" fontId="52" fillId="0" borderId="14" xfId="0" applyNumberFormat="1" applyFont="1" applyBorder="1" applyAlignment="1">
      <alignment horizontal="center"/>
    </xf>
    <xf numFmtId="1" fontId="52" fillId="14" borderId="14" xfId="1" quotePrefix="1" applyNumberFormat="1" applyFont="1" applyFill="1" applyBorder="1" applyAlignment="1">
      <alignment horizontal="center"/>
    </xf>
    <xf numFmtId="41" fontId="52" fillId="14" borderId="14" xfId="1" applyNumberFormat="1" applyFont="1" applyFill="1" applyBorder="1" applyAlignment="1">
      <alignment horizontal="center"/>
    </xf>
    <xf numFmtId="43" fontId="68" fillId="14" borderId="14" xfId="1" applyFont="1" applyFill="1" applyBorder="1" applyAlignment="1">
      <alignment horizontal="center"/>
    </xf>
    <xf numFmtId="43" fontId="52" fillId="14" borderId="14" xfId="1" applyFont="1" applyFill="1" applyBorder="1" applyAlignment="1">
      <alignment horizontal="center"/>
    </xf>
    <xf numFmtId="41" fontId="68" fillId="0" borderId="5" xfId="1" applyNumberFormat="1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41" fontId="68" fillId="9" borderId="5" xfId="1" applyNumberFormat="1" applyFont="1" applyFill="1" applyBorder="1" applyAlignment="1">
      <alignment horizontal="center"/>
    </xf>
    <xf numFmtId="43" fontId="68" fillId="9" borderId="5" xfId="1" applyFont="1" applyFill="1" applyBorder="1" applyAlignment="1">
      <alignment horizontal="center"/>
    </xf>
    <xf numFmtId="43" fontId="41" fillId="8" borderId="5" xfId="1" applyFont="1" applyFill="1" applyBorder="1" applyAlignment="1">
      <alignment horizontal="center"/>
    </xf>
    <xf numFmtId="43" fontId="41" fillId="8" borderId="19" xfId="1" applyFont="1" applyFill="1" applyBorder="1" applyAlignment="1">
      <alignment vertical="center"/>
    </xf>
    <xf numFmtId="0" fontId="52" fillId="0" borderId="0" xfId="0" applyFont="1"/>
    <xf numFmtId="1" fontId="52" fillId="0" borderId="0" xfId="1" quotePrefix="1" applyNumberFormat="1" applyFont="1" applyFill="1" applyBorder="1" applyAlignment="1">
      <alignment horizontal="center"/>
    </xf>
    <xf numFmtId="41" fontId="68" fillId="0" borderId="0" xfId="1" applyNumberFormat="1" applyFont="1" applyFill="1" applyBorder="1" applyAlignment="1">
      <alignment horizontal="center"/>
    </xf>
    <xf numFmtId="43" fontId="68" fillId="0" borderId="0" xfId="1" applyFont="1" applyBorder="1" applyAlignment="1">
      <alignment horizontal="center"/>
    </xf>
    <xf numFmtId="0" fontId="52" fillId="8" borderId="5" xfId="0" applyFont="1" applyFill="1" applyBorder="1"/>
    <xf numFmtId="0" fontId="68" fillId="0" borderId="5" xfId="0" applyFont="1" applyBorder="1" applyAlignment="1">
      <alignment horizontal="center" vertical="center"/>
    </xf>
    <xf numFmtId="43" fontId="68" fillId="0" borderId="5" xfId="1" applyFont="1" applyFill="1" applyBorder="1" applyAlignment="1"/>
    <xf numFmtId="0" fontId="74" fillId="0" borderId="5" xfId="0" applyFont="1" applyBorder="1" applyAlignment="1">
      <alignment horizontal="center"/>
    </xf>
    <xf numFmtId="0" fontId="52" fillId="8" borderId="5" xfId="0" applyFont="1" applyFill="1" applyBorder="1" applyAlignment="1">
      <alignment horizontal="center"/>
    </xf>
    <xf numFmtId="43" fontId="52" fillId="8" borderId="5" xfId="1" applyFont="1" applyFill="1" applyBorder="1" applyAlignment="1"/>
    <xf numFmtId="43" fontId="68" fillId="0" borderId="5" xfId="1" applyFont="1" applyBorder="1" applyAlignment="1"/>
    <xf numFmtId="0" fontId="68" fillId="0" borderId="5" xfId="0" applyFont="1" applyBorder="1"/>
    <xf numFmtId="43" fontId="52" fillId="0" borderId="5" xfId="1" applyFont="1" applyBorder="1" applyAlignment="1"/>
    <xf numFmtId="0" fontId="52" fillId="0" borderId="5" xfId="0" applyFont="1" applyBorder="1" applyAlignment="1">
      <alignment horizontal="left"/>
    </xf>
    <xf numFmtId="43" fontId="41" fillId="9" borderId="5" xfId="1" applyFont="1" applyFill="1" applyBorder="1" applyAlignment="1"/>
    <xf numFmtId="43" fontId="41" fillId="0" borderId="5" xfId="1" applyFont="1" applyBorder="1" applyAlignment="1"/>
    <xf numFmtId="43" fontId="41" fillId="0" borderId="19" xfId="1" applyFont="1" applyFill="1" applyBorder="1" applyAlignment="1"/>
    <xf numFmtId="41" fontId="52" fillId="2" borderId="2" xfId="1" applyNumberFormat="1" applyFont="1" applyFill="1" applyBorder="1" applyAlignment="1">
      <alignment horizontal="center"/>
    </xf>
    <xf numFmtId="43" fontId="68" fillId="2" borderId="16" xfId="1" applyFont="1" applyFill="1" applyBorder="1" applyAlignment="1">
      <alignment horizontal="center"/>
    </xf>
    <xf numFmtId="43" fontId="52" fillId="2" borderId="17" xfId="1" applyFont="1" applyFill="1" applyBorder="1" applyAlignment="1">
      <alignment horizontal="center"/>
    </xf>
    <xf numFmtId="0" fontId="69" fillId="0" borderId="5" xfId="0" applyFont="1" applyBorder="1" applyAlignment="1">
      <alignment horizontal="center"/>
    </xf>
    <xf numFmtId="43" fontId="52" fillId="0" borderId="5" xfId="1" applyFont="1" applyBorder="1" applyAlignment="1">
      <alignment horizontal="center"/>
    </xf>
    <xf numFmtId="43" fontId="52" fillId="0" borderId="5" xfId="1" applyFont="1" applyFill="1" applyBorder="1" applyAlignment="1">
      <alignment horizontal="center"/>
    </xf>
    <xf numFmtId="0" fontId="66" fillId="0" borderId="5" xfId="0" applyFont="1" applyBorder="1"/>
    <xf numFmtId="1" fontId="69" fillId="0" borderId="5" xfId="1" applyNumberFormat="1" applyFont="1" applyFill="1" applyBorder="1" applyAlignment="1">
      <alignment horizontal="center" vertical="center"/>
    </xf>
    <xf numFmtId="43" fontId="52" fillId="8" borderId="5" xfId="1" applyFont="1" applyFill="1" applyBorder="1" applyAlignment="1">
      <alignment horizontal="center"/>
    </xf>
    <xf numFmtId="41" fontId="70" fillId="14" borderId="5" xfId="1" applyNumberFormat="1" applyFont="1" applyFill="1" applyBorder="1" applyAlignment="1">
      <alignment horizontal="center"/>
    </xf>
    <xf numFmtId="43" fontId="70" fillId="14" borderId="5" xfId="1" applyFont="1" applyFill="1" applyBorder="1" applyAlignment="1">
      <alignment horizontal="center"/>
    </xf>
    <xf numFmtId="0" fontId="74" fillId="0" borderId="5" xfId="0" applyFont="1" applyBorder="1" applyAlignment="1">
      <alignment horizontal="left"/>
    </xf>
    <xf numFmtId="0" fontId="74" fillId="0" borderId="23" xfId="0" applyFont="1" applyBorder="1" applyAlignment="1">
      <alignment horizontal="center"/>
    </xf>
    <xf numFmtId="187" fontId="78" fillId="9" borderId="5" xfId="1" applyNumberFormat="1" applyFont="1" applyFill="1" applyBorder="1" applyAlignment="1"/>
    <xf numFmtId="187" fontId="41" fillId="0" borderId="5" xfId="1" applyNumberFormat="1" applyFont="1" applyBorder="1" applyAlignment="1"/>
    <xf numFmtId="43" fontId="41" fillId="0" borderId="5" xfId="1" applyFont="1" applyFill="1" applyBorder="1" applyAlignment="1"/>
    <xf numFmtId="0" fontId="79" fillId="0" borderId="0" xfId="0" applyFont="1"/>
    <xf numFmtId="0" fontId="28" fillId="0" borderId="5" xfId="0" applyFont="1" applyBorder="1" applyAlignment="1">
      <alignment horizontal="center" vertical="center"/>
    </xf>
    <xf numFmtId="0" fontId="80" fillId="2" borderId="10" xfId="0" applyFont="1" applyFill="1" applyBorder="1" applyAlignment="1">
      <alignment horizontal="center" vertical="center"/>
    </xf>
    <xf numFmtId="0" fontId="80" fillId="2" borderId="5" xfId="0" applyFont="1" applyFill="1" applyBorder="1" applyAlignment="1">
      <alignment horizontal="center" vertical="center"/>
    </xf>
    <xf numFmtId="43" fontId="40" fillId="17" borderId="5" xfId="1" applyFont="1" applyFill="1" applyBorder="1" applyAlignment="1"/>
    <xf numFmtId="187" fontId="39" fillId="9" borderId="19" xfId="1" applyNumberFormat="1" applyFont="1" applyFill="1" applyBorder="1" applyAlignment="1"/>
    <xf numFmtId="0" fontId="33" fillId="0" borderId="5" xfId="0" applyFont="1" applyBorder="1" applyAlignment="1">
      <alignment horizontal="center" shrinkToFit="1"/>
    </xf>
    <xf numFmtId="43" fontId="81" fillId="0" borderId="0" xfId="0" applyNumberFormat="1" applyFont="1"/>
    <xf numFmtId="0" fontId="44" fillId="2" borderId="5" xfId="0" applyFont="1" applyFill="1" applyBorder="1" applyAlignment="1">
      <alignment horizontal="center" vertical="center"/>
    </xf>
    <xf numFmtId="0" fontId="48" fillId="2" borderId="5" xfId="0" applyFont="1" applyFill="1" applyBorder="1" applyAlignment="1">
      <alignment horizontal="center" vertical="center"/>
    </xf>
    <xf numFmtId="43" fontId="19" fillId="0" borderId="0" xfId="0" applyNumberFormat="1" applyFont="1"/>
    <xf numFmtId="49" fontId="35" fillId="3" borderId="5" xfId="0" applyNumberFormat="1" applyFont="1" applyFill="1" applyBorder="1" applyAlignment="1">
      <alignment horizontal="center" vertical="center"/>
    </xf>
    <xf numFmtId="0" fontId="35" fillId="3" borderId="5" xfId="0" applyFont="1" applyFill="1" applyBorder="1" applyAlignment="1">
      <alignment horizontal="center" vertical="center"/>
    </xf>
    <xf numFmtId="0" fontId="35" fillId="16" borderId="5" xfId="0" applyFont="1" applyFill="1" applyBorder="1" applyAlignment="1">
      <alignment horizontal="center" vertical="center"/>
    </xf>
    <xf numFmtId="43" fontId="0" fillId="0" borderId="0" xfId="0" applyNumberFormat="1"/>
    <xf numFmtId="0" fontId="74" fillId="0" borderId="23" xfId="0" applyFont="1" applyBorder="1" applyAlignment="1">
      <alignment horizontal="center" wrapText="1"/>
    </xf>
    <xf numFmtId="43" fontId="41" fillId="17" borderId="5" xfId="1" applyFont="1" applyFill="1" applyBorder="1" applyAlignment="1">
      <alignment vertical="center"/>
    </xf>
    <xf numFmtId="16" fontId="24" fillId="0" borderId="0" xfId="0" applyNumberFormat="1" applyFont="1"/>
    <xf numFmtId="0" fontId="28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2" fillId="0" borderId="0" xfId="0" applyFont="1"/>
    <xf numFmtId="41" fontId="32" fillId="0" borderId="0" xfId="1" applyNumberFormat="1" applyFont="1" applyFill="1" applyBorder="1" applyAlignment="1">
      <alignment horizontal="center"/>
    </xf>
    <xf numFmtId="43" fontId="32" fillId="0" borderId="0" xfId="1" applyFont="1" applyFill="1" applyBorder="1" applyAlignment="1">
      <alignment horizontal="center"/>
    </xf>
    <xf numFmtId="43" fontId="41" fillId="0" borderId="0" xfId="1" applyFont="1" applyFill="1" applyBorder="1" applyAlignment="1">
      <alignment vertical="center"/>
    </xf>
    <xf numFmtId="187" fontId="48" fillId="0" borderId="10" xfId="1" applyNumberFormat="1" applyFont="1" applyFill="1" applyBorder="1" applyAlignment="1"/>
    <xf numFmtId="43" fontId="65" fillId="0" borderId="0" xfId="0" applyNumberFormat="1" applyFont="1"/>
    <xf numFmtId="43" fontId="44" fillId="5" borderId="5" xfId="1" applyFont="1" applyFill="1" applyBorder="1" applyAlignment="1"/>
    <xf numFmtId="41" fontId="68" fillId="7" borderId="5" xfId="1" applyNumberFormat="1" applyFont="1" applyFill="1" applyBorder="1" applyAlignment="1">
      <alignment horizontal="center"/>
    </xf>
    <xf numFmtId="43" fontId="68" fillId="7" borderId="5" xfId="1" applyFont="1" applyFill="1" applyBorder="1" applyAlignment="1">
      <alignment horizontal="center"/>
    </xf>
    <xf numFmtId="49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43" fontId="59" fillId="0" borderId="0" xfId="1" applyFont="1"/>
    <xf numFmtId="43" fontId="59" fillId="0" borderId="0" xfId="0" applyNumberFormat="1" applyFont="1"/>
    <xf numFmtId="0" fontId="23" fillId="0" borderId="0" xfId="0" applyFont="1" applyAlignment="1">
      <alignment horizontal="center"/>
    </xf>
    <xf numFmtId="43" fontId="23" fillId="0" borderId="0" xfId="1" applyFont="1"/>
    <xf numFmtId="43" fontId="23" fillId="0" borderId="0" xfId="0" applyNumberFormat="1" applyFont="1"/>
    <xf numFmtId="49" fontId="19" fillId="0" borderId="0" xfId="0" applyNumberFormat="1" applyFont="1" applyAlignment="1">
      <alignment horizontal="center"/>
    </xf>
    <xf numFmtId="0" fontId="44" fillId="0" borderId="5" xfId="0" quotePrefix="1" applyFont="1" applyBorder="1" applyAlignment="1">
      <alignment horizontal="center"/>
    </xf>
    <xf numFmtId="49" fontId="19" fillId="0" borderId="0" xfId="0" quotePrefix="1" applyNumberFormat="1" applyFont="1" applyAlignment="1">
      <alignment horizontal="center"/>
    </xf>
    <xf numFmtId="0" fontId="45" fillId="7" borderId="5" xfId="0" applyFont="1" applyFill="1" applyBorder="1" applyAlignment="1">
      <alignment horizontal="center"/>
    </xf>
    <xf numFmtId="0" fontId="48" fillId="7" borderId="5" xfId="0" applyFont="1" applyFill="1" applyBorder="1" applyAlignment="1">
      <alignment horizontal="left"/>
    </xf>
    <xf numFmtId="0" fontId="44" fillId="7" borderId="5" xfId="0" applyFont="1" applyFill="1" applyBorder="1" applyAlignment="1">
      <alignment horizontal="center"/>
    </xf>
    <xf numFmtId="0" fontId="48" fillId="7" borderId="5" xfId="0" applyFont="1" applyFill="1" applyBorder="1" applyAlignment="1">
      <alignment horizontal="center"/>
    </xf>
    <xf numFmtId="187" fontId="48" fillId="7" borderId="5" xfId="1" applyNumberFormat="1" applyFont="1" applyFill="1" applyBorder="1" applyAlignment="1"/>
    <xf numFmtId="43" fontId="48" fillId="7" borderId="5" xfId="1" applyFont="1" applyFill="1" applyBorder="1" applyAlignment="1"/>
    <xf numFmtId="43" fontId="44" fillId="7" borderId="5" xfId="1" applyFont="1" applyFill="1" applyBorder="1" applyAlignment="1"/>
    <xf numFmtId="0" fontId="52" fillId="7" borderId="5" xfId="0" applyFont="1" applyFill="1" applyBorder="1" applyAlignment="1">
      <alignment horizontal="center"/>
    </xf>
    <xf numFmtId="0" fontId="67" fillId="7" borderId="5" xfId="0" applyFont="1" applyFill="1" applyBorder="1" applyAlignment="1">
      <alignment horizontal="left"/>
    </xf>
    <xf numFmtId="0" fontId="68" fillId="7" borderId="5" xfId="0" applyFont="1" applyFill="1" applyBorder="1" applyAlignment="1">
      <alignment horizontal="center"/>
    </xf>
    <xf numFmtId="1" fontId="52" fillId="7" borderId="5" xfId="1" quotePrefix="1" applyNumberFormat="1" applyFont="1" applyFill="1" applyBorder="1" applyAlignment="1">
      <alignment horizontal="center"/>
    </xf>
    <xf numFmtId="43" fontId="52" fillId="7" borderId="5" xfId="1" applyFont="1" applyFill="1" applyBorder="1" applyAlignment="1">
      <alignment horizontal="center"/>
    </xf>
    <xf numFmtId="0" fontId="27" fillId="0" borderId="5" xfId="0" applyFont="1" applyBorder="1" applyAlignment="1">
      <alignment horizontal="center" wrapText="1"/>
    </xf>
    <xf numFmtId="0" fontId="46" fillId="8" borderId="5" xfId="0" applyFont="1" applyFill="1" applyBorder="1" applyAlignment="1">
      <alignment horizontal="center"/>
    </xf>
    <xf numFmtId="14" fontId="0" fillId="0" borderId="0" xfId="0" quotePrefix="1" applyNumberFormat="1"/>
    <xf numFmtId="43" fontId="24" fillId="0" borderId="0" xfId="0" applyNumberFormat="1" applyFont="1"/>
    <xf numFmtId="1" fontId="70" fillId="0" borderId="8" xfId="1" quotePrefix="1" applyNumberFormat="1" applyFont="1" applyFill="1" applyBorder="1" applyAlignment="1">
      <alignment horizontal="center"/>
    </xf>
    <xf numFmtId="14" fontId="65" fillId="0" borderId="0" xfId="0" quotePrefix="1" applyNumberFormat="1" applyFont="1"/>
    <xf numFmtId="0" fontId="32" fillId="11" borderId="5" xfId="0" applyFont="1" applyFill="1" applyBorder="1" applyAlignment="1">
      <alignment horizontal="center"/>
    </xf>
    <xf numFmtId="17" fontId="0" fillId="0" borderId="0" xfId="0" applyNumberFormat="1"/>
    <xf numFmtId="0" fontId="45" fillId="13" borderId="5" xfId="0" applyFont="1" applyFill="1" applyBorder="1" applyAlignment="1">
      <alignment horizontal="center"/>
    </xf>
    <xf numFmtId="0" fontId="46" fillId="13" borderId="5" xfId="0" applyFont="1" applyFill="1" applyBorder="1" applyAlignment="1">
      <alignment horizontal="left"/>
    </xf>
    <xf numFmtId="0" fontId="46" fillId="13" borderId="5" xfId="0" applyFont="1" applyFill="1" applyBorder="1" applyAlignment="1">
      <alignment horizontal="center"/>
    </xf>
    <xf numFmtId="187" fontId="45" fillId="13" borderId="5" xfId="1" applyNumberFormat="1" applyFont="1" applyFill="1" applyBorder="1" applyAlignment="1">
      <alignment horizontal="center"/>
    </xf>
    <xf numFmtId="43" fontId="46" fillId="13" borderId="5" xfId="1" applyFont="1" applyFill="1" applyBorder="1" applyAlignment="1"/>
    <xf numFmtId="43" fontId="45" fillId="13" borderId="5" xfId="1" applyFont="1" applyFill="1" applyBorder="1" applyAlignment="1"/>
    <xf numFmtId="0" fontId="48" fillId="13" borderId="5" xfId="0" applyFont="1" applyFill="1" applyBorder="1" applyAlignment="1">
      <alignment horizontal="left"/>
    </xf>
    <xf numFmtId="0" fontId="33" fillId="13" borderId="5" xfId="0" applyFont="1" applyFill="1" applyBorder="1" applyAlignment="1">
      <alignment horizontal="center" shrinkToFit="1"/>
    </xf>
    <xf numFmtId="0" fontId="48" fillId="13" borderId="5" xfId="0" applyFont="1" applyFill="1" applyBorder="1" applyAlignment="1">
      <alignment horizontal="center"/>
    </xf>
    <xf numFmtId="187" fontId="48" fillId="13" borderId="5" xfId="1" applyNumberFormat="1" applyFont="1" applyFill="1" applyBorder="1" applyAlignment="1"/>
    <xf numFmtId="43" fontId="48" fillId="13" borderId="5" xfId="1" applyFont="1" applyFill="1" applyBorder="1" applyAlignment="1"/>
    <xf numFmtId="43" fontId="44" fillId="13" borderId="5" xfId="1" applyFont="1" applyFill="1" applyBorder="1" applyAlignment="1"/>
    <xf numFmtId="0" fontId="54" fillId="0" borderId="5" xfId="0" applyFont="1" applyBorder="1" applyAlignment="1">
      <alignment horizontal="center" vertical="center"/>
    </xf>
    <xf numFmtId="0" fontId="53" fillId="0" borderId="5" xfId="0" applyFont="1" applyBorder="1"/>
    <xf numFmtId="0" fontId="53" fillId="0" borderId="5" xfId="0" applyFont="1" applyBorder="1" applyAlignment="1">
      <alignment horizontal="center" wrapText="1"/>
    </xf>
    <xf numFmtId="0" fontId="84" fillId="0" borderId="0" xfId="0" applyFont="1"/>
    <xf numFmtId="190" fontId="48" fillId="0" borderId="5" xfId="1" applyNumberFormat="1" applyFont="1" applyFill="1" applyBorder="1" applyAlignment="1"/>
    <xf numFmtId="43" fontId="45" fillId="0" borderId="19" xfId="1" applyFont="1" applyFill="1" applyBorder="1" applyAlignment="1"/>
    <xf numFmtId="0" fontId="45" fillId="0" borderId="23" xfId="0" applyFont="1" applyBorder="1" applyAlignment="1">
      <alignment horizontal="center"/>
    </xf>
    <xf numFmtId="0" fontId="35" fillId="3" borderId="10" xfId="0" applyFont="1" applyFill="1" applyBorder="1" applyAlignment="1">
      <alignment horizontal="center" vertical="center"/>
    </xf>
    <xf numFmtId="0" fontId="45" fillId="0" borderId="25" xfId="0" applyFont="1" applyBorder="1" applyAlignment="1">
      <alignment horizontal="center"/>
    </xf>
    <xf numFmtId="187" fontId="45" fillId="0" borderId="25" xfId="1" applyNumberFormat="1" applyFont="1" applyFill="1" applyBorder="1" applyAlignment="1">
      <alignment horizontal="center"/>
    </xf>
    <xf numFmtId="43" fontId="46" fillId="0" borderId="25" xfId="1" applyFont="1" applyFill="1" applyBorder="1" applyAlignment="1"/>
    <xf numFmtId="43" fontId="45" fillId="0" borderId="25" xfId="1" applyFont="1" applyFill="1" applyBorder="1" applyAlignment="1"/>
    <xf numFmtId="0" fontId="45" fillId="0" borderId="19" xfId="0" applyFont="1" applyBorder="1" applyAlignment="1">
      <alignment horizontal="center"/>
    </xf>
    <xf numFmtId="187" fontId="45" fillId="0" borderId="19" xfId="1" applyNumberFormat="1" applyFont="1" applyFill="1" applyBorder="1" applyAlignment="1">
      <alignment horizontal="center"/>
    </xf>
    <xf numFmtId="43" fontId="46" fillId="0" borderId="19" xfId="1" applyFont="1" applyFill="1" applyBorder="1" applyAlignment="1"/>
    <xf numFmtId="43" fontId="35" fillId="0" borderId="19" xfId="0" applyNumberFormat="1" applyFont="1" applyBorder="1" applyAlignment="1">
      <alignment horizontal="center" vertical="center"/>
    </xf>
    <xf numFmtId="187" fontId="45" fillId="0" borderId="19" xfId="1" applyNumberFormat="1" applyFont="1" applyFill="1" applyBorder="1" applyAlignment="1">
      <alignment vertical="center"/>
    </xf>
    <xf numFmtId="0" fontId="47" fillId="0" borderId="5" xfId="0" applyFont="1" applyBorder="1"/>
    <xf numFmtId="43" fontId="29" fillId="0" borderId="0" xfId="0" applyNumberFormat="1" applyFont="1"/>
    <xf numFmtId="0" fontId="34" fillId="0" borderId="5" xfId="0" applyFont="1" applyBorder="1" applyAlignment="1">
      <alignment horizontal="left" vertical="center"/>
    </xf>
    <xf numFmtId="0" fontId="14" fillId="0" borderId="5" xfId="0" applyFont="1" applyBorder="1" applyAlignment="1">
      <alignment horizontal="center" vertical="center"/>
    </xf>
    <xf numFmtId="0" fontId="46" fillId="0" borderId="5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 wrapText="1"/>
    </xf>
    <xf numFmtId="49" fontId="35" fillId="15" borderId="5" xfId="0" applyNumberFormat="1" applyFont="1" applyFill="1" applyBorder="1" applyAlignment="1">
      <alignment horizontal="center" vertical="center"/>
    </xf>
    <xf numFmtId="0" fontId="35" fillId="15" borderId="5" xfId="0" applyFont="1" applyFill="1" applyBorder="1" applyAlignment="1">
      <alignment horizontal="center" vertical="center"/>
    </xf>
    <xf numFmtId="43" fontId="41" fillId="3" borderId="13" xfId="1" applyFont="1" applyFill="1" applyBorder="1" applyAlignment="1"/>
    <xf numFmtId="0" fontId="56" fillId="3" borderId="0" xfId="0" applyFont="1" applyFill="1"/>
    <xf numFmtId="41" fontId="56" fillId="3" borderId="0" xfId="1" applyNumberFormat="1" applyFont="1" applyFill="1" applyBorder="1" applyAlignment="1">
      <alignment horizontal="center"/>
    </xf>
    <xf numFmtId="43" fontId="56" fillId="3" borderId="0" xfId="1" applyFont="1" applyFill="1" applyBorder="1" applyAlignment="1">
      <alignment horizontal="center"/>
    </xf>
    <xf numFmtId="0" fontId="35" fillId="0" borderId="0" xfId="0" applyFont="1" applyAlignment="1">
      <alignment horizontal="center" vertical="center"/>
    </xf>
    <xf numFmtId="0" fontId="87" fillId="11" borderId="0" xfId="0" applyFont="1" applyFill="1"/>
    <xf numFmtId="49" fontId="35" fillId="11" borderId="0" xfId="0" applyNumberFormat="1" applyFont="1" applyFill="1" applyAlignment="1">
      <alignment horizontal="center" vertical="center"/>
    </xf>
    <xf numFmtId="0" fontId="35" fillId="11" borderId="0" xfId="0" applyFont="1" applyFill="1" applyAlignment="1">
      <alignment horizontal="center" vertical="center"/>
    </xf>
    <xf numFmtId="0" fontId="45" fillId="0" borderId="0" xfId="0" applyFont="1" applyAlignment="1">
      <alignment horizontal="center"/>
    </xf>
    <xf numFmtId="187" fontId="48" fillId="0" borderId="0" xfId="1" applyNumberFormat="1" applyFont="1" applyFill="1" applyBorder="1" applyAlignment="1"/>
    <xf numFmtId="43" fontId="86" fillId="3" borderId="18" xfId="0" applyNumberFormat="1" applyFont="1" applyFill="1" applyBorder="1"/>
    <xf numFmtId="0" fontId="48" fillId="0" borderId="0" xfId="0" applyFont="1" applyAlignment="1">
      <alignment horizontal="left"/>
    </xf>
    <xf numFmtId="0" fontId="44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43" fontId="88" fillId="0" borderId="13" xfId="0" applyNumberFormat="1" applyFont="1" applyBorder="1"/>
    <xf numFmtId="0" fontId="26" fillId="15" borderId="5" xfId="0" applyFont="1" applyFill="1" applyBorder="1" applyAlignment="1">
      <alignment horizontal="center" vertical="center" wrapText="1"/>
    </xf>
    <xf numFmtId="43" fontId="88" fillId="0" borderId="26" xfId="0" applyNumberFormat="1" applyFont="1" applyBorder="1"/>
    <xf numFmtId="0" fontId="44" fillId="0" borderId="0" xfId="0" applyFont="1" applyAlignment="1">
      <alignment horizontal="left"/>
    </xf>
    <xf numFmtId="0" fontId="39" fillId="0" borderId="0" xfId="0" applyFont="1" applyAlignment="1">
      <alignment horizontal="left"/>
    </xf>
    <xf numFmtId="0" fontId="39" fillId="0" borderId="0" xfId="0" applyFont="1" applyAlignment="1">
      <alignment horizontal="center"/>
    </xf>
    <xf numFmtId="187" fontId="39" fillId="0" borderId="0" xfId="1" applyNumberFormat="1" applyFont="1" applyFill="1" applyBorder="1" applyAlignment="1"/>
    <xf numFmtId="0" fontId="89" fillId="0" borderId="0" xfId="0" applyFont="1"/>
    <xf numFmtId="0" fontId="90" fillId="0" borderId="0" xfId="0" applyFont="1"/>
    <xf numFmtId="0" fontId="89" fillId="0" borderId="5" xfId="0" applyFont="1" applyBorder="1"/>
    <xf numFmtId="0" fontId="89" fillId="0" borderId="5" xfId="0" applyFont="1" applyBorder="1" applyAlignment="1">
      <alignment horizontal="center"/>
    </xf>
    <xf numFmtId="0" fontId="89" fillId="3" borderId="5" xfId="0" applyFont="1" applyFill="1" applyBorder="1"/>
    <xf numFmtId="0" fontId="89" fillId="0" borderId="14" xfId="0" applyFont="1" applyBorder="1" applyAlignment="1">
      <alignment horizontal="center"/>
    </xf>
    <xf numFmtId="0" fontId="90" fillId="0" borderId="5" xfId="0" applyFont="1" applyBorder="1"/>
    <xf numFmtId="0" fontId="90" fillId="0" borderId="5" xfId="0" applyFont="1" applyBorder="1" applyAlignment="1">
      <alignment horizontal="center"/>
    </xf>
    <xf numFmtId="0" fontId="90" fillId="0" borderId="19" xfId="0" applyFont="1" applyBorder="1" applyAlignment="1">
      <alignment horizontal="center"/>
    </xf>
    <xf numFmtId="0" fontId="90" fillId="0" borderId="5" xfId="0" applyFont="1" applyBorder="1" applyAlignment="1">
      <alignment horizontal="right"/>
    </xf>
    <xf numFmtId="0" fontId="90" fillId="0" borderId="14" xfId="0" applyFont="1" applyBorder="1" applyAlignment="1">
      <alignment horizontal="center"/>
    </xf>
    <xf numFmtId="0" fontId="46" fillId="0" borderId="5" xfId="0" applyFont="1" applyBorder="1"/>
    <xf numFmtId="0" fontId="0" fillId="0" borderId="0" xfId="0" quotePrefix="1"/>
    <xf numFmtId="43" fontId="35" fillId="0" borderId="5" xfId="0" applyNumberFormat="1" applyFont="1" applyBorder="1" applyAlignment="1">
      <alignment horizontal="center" vertical="center"/>
    </xf>
    <xf numFmtId="191" fontId="45" fillId="0" borderId="5" xfId="1" applyNumberFormat="1" applyFont="1" applyFill="1" applyBorder="1" applyAlignment="1">
      <alignment horizontal="center"/>
    </xf>
    <xf numFmtId="0" fontId="30" fillId="0" borderId="5" xfId="0" applyFont="1" applyBorder="1" applyAlignment="1">
      <alignment horizontal="center" wrapText="1"/>
    </xf>
    <xf numFmtId="0" fontId="30" fillId="0" borderId="5" xfId="0" applyFont="1" applyBorder="1" applyAlignment="1">
      <alignment horizontal="left" wrapText="1"/>
    </xf>
    <xf numFmtId="1" fontId="68" fillId="0" borderId="5" xfId="1" applyNumberFormat="1" applyFont="1" applyFill="1" applyBorder="1" applyAlignment="1">
      <alignment horizontal="center" vertical="center"/>
    </xf>
    <xf numFmtId="0" fontId="45" fillId="0" borderId="5" xfId="0" applyFont="1" applyBorder="1" applyAlignment="1">
      <alignment horizontal="left"/>
    </xf>
    <xf numFmtId="49" fontId="2" fillId="0" borderId="10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0" fontId="10" fillId="10" borderId="5" xfId="0" applyFont="1" applyFill="1" applyBorder="1" applyAlignment="1">
      <alignment horizontal="center"/>
    </xf>
    <xf numFmtId="0" fontId="10" fillId="10" borderId="23" xfId="0" applyFont="1" applyFill="1" applyBorder="1" applyAlignment="1">
      <alignment horizontal="center"/>
    </xf>
    <xf numFmtId="49" fontId="0" fillId="0" borderId="10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35" fillId="11" borderId="5" xfId="0" applyFont="1" applyFill="1" applyBorder="1" applyAlignment="1">
      <alignment horizontal="center" vertical="center"/>
    </xf>
    <xf numFmtId="0" fontId="35" fillId="11" borderId="23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23" xfId="0" applyFont="1" applyBorder="1" applyAlignment="1">
      <alignment horizontal="center" vertical="center"/>
    </xf>
    <xf numFmtId="0" fontId="38" fillId="12" borderId="5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49" fontId="0" fillId="0" borderId="9" xfId="0" applyNumberForma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49" fontId="0" fillId="0" borderId="20" xfId="0" applyNumberFormat="1" applyBorder="1" applyAlignment="1">
      <alignment horizontal="center"/>
    </xf>
    <xf numFmtId="49" fontId="0" fillId="0" borderId="21" xfId="0" applyNumberFormat="1" applyBorder="1" applyAlignment="1">
      <alignment horizontal="center"/>
    </xf>
    <xf numFmtId="0" fontId="10" fillId="13" borderId="5" xfId="0" applyFont="1" applyFill="1" applyBorder="1" applyAlignment="1">
      <alignment horizontal="center" vertical="center"/>
    </xf>
    <xf numFmtId="0" fontId="35" fillId="13" borderId="5" xfId="0" applyFont="1" applyFill="1" applyBorder="1" applyAlignment="1">
      <alignment horizontal="center" vertical="center"/>
    </xf>
    <xf numFmtId="0" fontId="35" fillId="13" borderId="23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7" fillId="0" borderId="23" xfId="0" applyFont="1" applyBorder="1" applyAlignment="1">
      <alignment horizontal="center" vertical="center"/>
    </xf>
    <xf numFmtId="0" fontId="56" fillId="3" borderId="5" xfId="0" applyFont="1" applyFill="1" applyBorder="1" applyAlignment="1">
      <alignment horizontal="center" vertical="center"/>
    </xf>
    <xf numFmtId="0" fontId="57" fillId="15" borderId="23" xfId="0" applyFont="1" applyFill="1" applyBorder="1" applyAlignment="1">
      <alignment horizontal="center" vertical="center"/>
    </xf>
    <xf numFmtId="0" fontId="57" fillId="15" borderId="12" xfId="0" applyFont="1" applyFill="1" applyBorder="1" applyAlignment="1">
      <alignment horizontal="center" vertical="center"/>
    </xf>
    <xf numFmtId="0" fontId="81" fillId="0" borderId="13" xfId="0" applyFont="1" applyBorder="1" applyAlignment="1">
      <alignment horizontal="center"/>
    </xf>
    <xf numFmtId="43" fontId="39" fillId="8" borderId="26" xfId="1" applyFont="1" applyFill="1" applyBorder="1" applyAlignment="1">
      <alignment horizontal="center"/>
    </xf>
    <xf numFmtId="0" fontId="23" fillId="4" borderId="0" xfId="0" applyFont="1" applyFill="1" applyAlignment="1">
      <alignment horizontal="center"/>
    </xf>
    <xf numFmtId="0" fontId="58" fillId="15" borderId="5" xfId="0" applyFont="1" applyFill="1" applyBorder="1" applyAlignment="1">
      <alignment horizontal="center"/>
    </xf>
    <xf numFmtId="0" fontId="88" fillId="3" borderId="18" xfId="0" applyFont="1" applyFill="1" applyBorder="1" applyAlignment="1">
      <alignment horizontal="center"/>
    </xf>
    <xf numFmtId="0" fontId="32" fillId="11" borderId="5" xfId="0" applyFont="1" applyFill="1" applyBorder="1" applyAlignment="1">
      <alignment horizontal="center"/>
    </xf>
    <xf numFmtId="0" fontId="33" fillId="14" borderId="5" xfId="0" applyFont="1" applyFill="1" applyBorder="1" applyAlignment="1">
      <alignment horizontal="right"/>
    </xf>
    <xf numFmtId="0" fontId="33" fillId="0" borderId="5" xfId="0" applyFont="1" applyBorder="1" applyAlignment="1">
      <alignment horizontal="center" shrinkToFit="1"/>
    </xf>
    <xf numFmtId="0" fontId="45" fillId="16" borderId="5" xfId="0" applyFont="1" applyFill="1" applyBorder="1" applyAlignment="1">
      <alignment horizontal="center" vertical="center"/>
    </xf>
    <xf numFmtId="0" fontId="43" fillId="16" borderId="5" xfId="0" applyFont="1" applyFill="1" applyBorder="1" applyAlignment="1">
      <alignment horizontal="center" vertical="center"/>
    </xf>
    <xf numFmtId="0" fontId="60" fillId="16" borderId="5" xfId="0" applyFont="1" applyFill="1" applyBorder="1" applyAlignment="1">
      <alignment horizontal="center"/>
    </xf>
    <xf numFmtId="0" fontId="60" fillId="16" borderId="14" xfId="0" applyFont="1" applyFill="1" applyBorder="1" applyAlignment="1">
      <alignment horizontal="center"/>
    </xf>
    <xf numFmtId="0" fontId="33" fillId="14" borderId="5" xfId="0" applyFont="1" applyFill="1" applyBorder="1" applyAlignment="1">
      <alignment horizontal="center"/>
    </xf>
    <xf numFmtId="0" fontId="82" fillId="16" borderId="5" xfId="0" applyFont="1" applyFill="1" applyBorder="1" applyAlignment="1">
      <alignment horizontal="center"/>
    </xf>
    <xf numFmtId="0" fontId="32" fillId="14" borderId="5" xfId="0" applyFont="1" applyFill="1" applyBorder="1" applyAlignment="1">
      <alignment horizontal="center"/>
    </xf>
    <xf numFmtId="0" fontId="32" fillId="0" borderId="5" xfId="0" applyFont="1" applyBorder="1" applyAlignment="1">
      <alignment horizontal="center"/>
    </xf>
    <xf numFmtId="0" fontId="45" fillId="11" borderId="5" xfId="0" applyFont="1" applyFill="1" applyBorder="1" applyAlignment="1">
      <alignment horizontal="center" vertical="center"/>
    </xf>
    <xf numFmtId="0" fontId="43" fillId="11" borderId="5" xfId="0" applyFont="1" applyFill="1" applyBorder="1" applyAlignment="1">
      <alignment horizontal="center" vertical="center"/>
    </xf>
    <xf numFmtId="0" fontId="36" fillId="11" borderId="5" xfId="0" applyFont="1" applyFill="1" applyBorder="1" applyAlignment="1">
      <alignment horizontal="center"/>
    </xf>
    <xf numFmtId="0" fontId="46" fillId="0" borderId="5" xfId="0" applyFont="1" applyBorder="1" applyAlignment="1">
      <alignment horizontal="left" vertical="center"/>
    </xf>
    <xf numFmtId="0" fontId="46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shrinkToFit="1"/>
    </xf>
    <xf numFmtId="0" fontId="40" fillId="14" borderId="5" xfId="0" applyFont="1" applyFill="1" applyBorder="1" applyAlignment="1">
      <alignment horizontal="center"/>
    </xf>
    <xf numFmtId="0" fontId="64" fillId="18" borderId="0" xfId="0" applyFont="1" applyFill="1" applyAlignment="1">
      <alignment horizontal="center"/>
    </xf>
    <xf numFmtId="0" fontId="14" fillId="3" borderId="5" xfId="0" applyFont="1" applyFill="1" applyBorder="1" applyAlignment="1">
      <alignment horizontal="center" vertical="center"/>
    </xf>
    <xf numFmtId="0" fontId="43" fillId="3" borderId="5" xfId="0" applyFont="1" applyFill="1" applyBorder="1" applyAlignment="1">
      <alignment horizontal="center" vertical="center"/>
    </xf>
    <xf numFmtId="0" fontId="36" fillId="3" borderId="5" xfId="0" applyFont="1" applyFill="1" applyBorder="1" applyAlignment="1">
      <alignment horizontal="center"/>
    </xf>
    <xf numFmtId="0" fontId="45" fillId="0" borderId="5" xfId="0" applyFont="1" applyBorder="1" applyAlignment="1">
      <alignment horizontal="left" vertical="center"/>
    </xf>
    <xf numFmtId="0" fontId="45" fillId="0" borderId="5" xfId="0" applyFont="1" applyBorder="1" applyAlignment="1">
      <alignment horizontal="center" vertical="center"/>
    </xf>
    <xf numFmtId="0" fontId="41" fillId="0" borderId="0" xfId="0" applyFont="1" applyAlignment="1">
      <alignment horizontal="right"/>
    </xf>
    <xf numFmtId="0" fontId="67" fillId="0" borderId="23" xfId="0" applyFont="1" applyBorder="1" applyAlignment="1">
      <alignment horizontal="center"/>
    </xf>
    <xf numFmtId="0" fontId="67" fillId="0" borderId="22" xfId="0" applyFont="1" applyBorder="1" applyAlignment="1">
      <alignment horizontal="center"/>
    </xf>
    <xf numFmtId="0" fontId="67" fillId="0" borderId="12" xfId="0" applyFont="1" applyBorder="1" applyAlignment="1">
      <alignment horizontal="center"/>
    </xf>
    <xf numFmtId="43" fontId="68" fillId="0" borderId="5" xfId="1" applyFont="1" applyBorder="1" applyAlignment="1">
      <alignment horizontal="center" vertical="center"/>
    </xf>
    <xf numFmtId="43" fontId="52" fillId="0" borderId="5" xfId="1" applyFont="1" applyBorder="1" applyAlignment="1">
      <alignment horizontal="center" vertical="center"/>
    </xf>
    <xf numFmtId="0" fontId="52" fillId="0" borderId="10" xfId="0" applyFont="1" applyBorder="1" applyAlignment="1">
      <alignment horizontal="center" wrapText="1"/>
    </xf>
    <xf numFmtId="0" fontId="52" fillId="0" borderId="14" xfId="0" applyFont="1" applyBorder="1" applyAlignment="1">
      <alignment horizontal="center" wrapText="1"/>
    </xf>
    <xf numFmtId="0" fontId="74" fillId="0" borderId="10" xfId="0" applyFont="1" applyBorder="1" applyAlignment="1">
      <alignment horizontal="center" wrapText="1"/>
    </xf>
    <xf numFmtId="0" fontId="74" fillId="0" borderId="14" xfId="0" applyFont="1" applyBorder="1" applyAlignment="1">
      <alignment horizontal="center" wrapText="1"/>
    </xf>
    <xf numFmtId="0" fontId="41" fillId="0" borderId="5" xfId="0" applyFont="1" applyBorder="1" applyAlignment="1">
      <alignment horizontal="center" shrinkToFit="1"/>
    </xf>
    <xf numFmtId="0" fontId="52" fillId="0" borderId="5" xfId="0" applyFont="1" applyBorder="1" applyAlignment="1">
      <alignment horizontal="center" vertical="center"/>
    </xf>
    <xf numFmtId="0" fontId="66" fillId="0" borderId="5" xfId="0" applyFont="1" applyBorder="1" applyAlignment="1">
      <alignment vertical="center"/>
    </xf>
    <xf numFmtId="1" fontId="52" fillId="0" borderId="5" xfId="1" quotePrefix="1" applyNumberFormat="1" applyFont="1" applyFill="1" applyBorder="1" applyAlignment="1">
      <alignment horizontal="center" vertical="center"/>
    </xf>
    <xf numFmtId="41" fontId="68" fillId="0" borderId="5" xfId="1" applyNumberFormat="1" applyFont="1" applyFill="1" applyBorder="1" applyAlignment="1">
      <alignment horizontal="center" vertical="center"/>
    </xf>
    <xf numFmtId="0" fontId="71" fillId="0" borderId="0" xfId="0" applyFont="1" applyAlignment="1">
      <alignment horizontal="right"/>
    </xf>
    <xf numFmtId="0" fontId="65" fillId="0" borderId="23" xfId="0" applyFont="1" applyBorder="1" applyAlignment="1">
      <alignment horizontal="center"/>
    </xf>
    <xf numFmtId="0" fontId="65" fillId="0" borderId="22" xfId="0" applyFont="1" applyBorder="1" applyAlignment="1">
      <alignment horizontal="center"/>
    </xf>
    <xf numFmtId="0" fontId="65" fillId="0" borderId="12" xfId="0" applyFont="1" applyBorder="1" applyAlignment="1">
      <alignment horizontal="center"/>
    </xf>
    <xf numFmtId="0" fontId="52" fillId="2" borderId="1" xfId="0" applyFont="1" applyFill="1" applyBorder="1" applyAlignment="1">
      <alignment horizontal="center" vertical="center"/>
    </xf>
    <xf numFmtId="0" fontId="52" fillId="2" borderId="6" xfId="0" applyFont="1" applyFill="1" applyBorder="1" applyAlignment="1">
      <alignment horizontal="center" vertical="center"/>
    </xf>
    <xf numFmtId="0" fontId="64" fillId="2" borderId="4" xfId="0" applyFont="1" applyFill="1" applyBorder="1" applyAlignment="1">
      <alignment horizontal="center" vertical="center"/>
    </xf>
    <xf numFmtId="0" fontId="64" fillId="2" borderId="3" xfId="0" applyFont="1" applyFill="1" applyBorder="1" applyAlignment="1">
      <alignment horizontal="center" vertical="center"/>
    </xf>
    <xf numFmtId="0" fontId="64" fillId="2" borderId="15" xfId="0" applyFont="1" applyFill="1" applyBorder="1" applyAlignment="1">
      <alignment horizontal="center" vertical="center"/>
    </xf>
    <xf numFmtId="0" fontId="64" fillId="2" borderId="7" xfId="0" applyFont="1" applyFill="1" applyBorder="1" applyAlignment="1">
      <alignment horizontal="center" vertical="center"/>
    </xf>
    <xf numFmtId="0" fontId="66" fillId="2" borderId="4" xfId="0" applyFont="1" applyFill="1" applyBorder="1" applyAlignment="1">
      <alignment horizontal="center"/>
    </xf>
    <xf numFmtId="0" fontId="66" fillId="2" borderId="2" xfId="0" applyFont="1" applyFill="1" applyBorder="1" applyAlignment="1">
      <alignment horizontal="center"/>
    </xf>
    <xf numFmtId="0" fontId="66" fillId="2" borderId="3" xfId="0" applyFont="1" applyFill="1" applyBorder="1" applyAlignment="1">
      <alignment horizontal="center"/>
    </xf>
    <xf numFmtId="1" fontId="52" fillId="0" borderId="23" xfId="1" quotePrefix="1" applyNumberFormat="1" applyFont="1" applyFill="1" applyBorder="1" applyAlignment="1">
      <alignment horizontal="center"/>
    </xf>
    <xf numFmtId="1" fontId="52" fillId="0" borderId="22" xfId="1" quotePrefix="1" applyNumberFormat="1" applyFont="1" applyFill="1" applyBorder="1" applyAlignment="1">
      <alignment horizontal="center"/>
    </xf>
    <xf numFmtId="1" fontId="52" fillId="0" borderId="12" xfId="1" quotePrefix="1" applyNumberFormat="1" applyFont="1" applyFill="1" applyBorder="1" applyAlignment="1">
      <alignment horizontal="center"/>
    </xf>
    <xf numFmtId="0" fontId="73" fillId="2" borderId="5" xfId="0" applyFont="1" applyFill="1" applyBorder="1" applyAlignment="1">
      <alignment horizontal="center"/>
    </xf>
    <xf numFmtId="0" fontId="75" fillId="0" borderId="5" xfId="0" applyFont="1" applyBorder="1" applyAlignment="1">
      <alignment horizontal="center"/>
    </xf>
    <xf numFmtId="43" fontId="68" fillId="0" borderId="23" xfId="1" applyFont="1" applyFill="1" applyBorder="1" applyAlignment="1">
      <alignment horizontal="center"/>
    </xf>
    <xf numFmtId="43" fontId="68" fillId="0" borderId="22" xfId="1" applyFont="1" applyFill="1" applyBorder="1" applyAlignment="1">
      <alignment horizontal="center"/>
    </xf>
    <xf numFmtId="43" fontId="68" fillId="0" borderId="12" xfId="1" applyFont="1" applyFill="1" applyBorder="1" applyAlignment="1">
      <alignment horizontal="center"/>
    </xf>
    <xf numFmtId="0" fontId="76" fillId="8" borderId="5" xfId="0" applyFont="1" applyFill="1" applyBorder="1" applyAlignment="1">
      <alignment horizontal="center"/>
    </xf>
    <xf numFmtId="0" fontId="77" fillId="0" borderId="23" xfId="0" quotePrefix="1" applyFont="1" applyBorder="1" applyAlignment="1">
      <alignment horizontal="center"/>
    </xf>
    <xf numFmtId="0" fontId="77" fillId="0" borderId="22" xfId="0" quotePrefix="1" applyFont="1" applyBorder="1" applyAlignment="1">
      <alignment horizontal="center"/>
    </xf>
    <xf numFmtId="0" fontId="77" fillId="0" borderId="12" xfId="0" quotePrefix="1" applyFont="1" applyBorder="1" applyAlignment="1">
      <alignment horizontal="center"/>
    </xf>
    <xf numFmtId="0" fontId="76" fillId="0" borderId="5" xfId="0" applyFont="1" applyBorder="1" applyAlignment="1">
      <alignment horizontal="center"/>
    </xf>
    <xf numFmtId="0" fontId="71" fillId="0" borderId="5" xfId="0" applyFont="1" applyBorder="1" applyAlignment="1">
      <alignment horizontal="right"/>
    </xf>
    <xf numFmtId="0" fontId="71" fillId="8" borderId="23" xfId="0" applyFont="1" applyFill="1" applyBorder="1" applyAlignment="1">
      <alignment horizontal="center"/>
    </xf>
    <xf numFmtId="0" fontId="71" fillId="8" borderId="22" xfId="0" applyFont="1" applyFill="1" applyBorder="1" applyAlignment="1">
      <alignment horizontal="center"/>
    </xf>
    <xf numFmtId="0" fontId="71" fillId="8" borderId="12" xfId="0" applyFont="1" applyFill="1" applyBorder="1" applyAlignment="1">
      <alignment horizontal="center"/>
    </xf>
    <xf numFmtId="0" fontId="64" fillId="5" borderId="0" xfId="0" applyFont="1" applyFill="1" applyAlignment="1">
      <alignment horizontal="center"/>
    </xf>
    <xf numFmtId="0" fontId="66" fillId="2" borderId="1" xfId="0" applyFont="1" applyFill="1" applyBorder="1" applyAlignment="1">
      <alignment horizontal="center" vertical="center"/>
    </xf>
    <xf numFmtId="0" fontId="66" fillId="2" borderId="6" xfId="0" applyFont="1" applyFill="1" applyBorder="1" applyAlignment="1">
      <alignment horizontal="center" vertical="center"/>
    </xf>
    <xf numFmtId="0" fontId="66" fillId="2" borderId="2" xfId="0" applyFont="1" applyFill="1" applyBorder="1" applyAlignment="1">
      <alignment horizontal="center" vertical="center"/>
    </xf>
    <xf numFmtId="0" fontId="66" fillId="2" borderId="3" xfId="0" applyFont="1" applyFill="1" applyBorder="1" applyAlignment="1">
      <alignment horizontal="center" vertical="center"/>
    </xf>
    <xf numFmtId="0" fontId="66" fillId="2" borderId="0" xfId="0" applyFont="1" applyFill="1" applyAlignment="1">
      <alignment horizontal="center" vertical="center"/>
    </xf>
    <xf numFmtId="0" fontId="66" fillId="2" borderId="7" xfId="0" applyFont="1" applyFill="1" applyBorder="1" applyAlignment="1">
      <alignment horizontal="center" vertical="center"/>
    </xf>
    <xf numFmtId="0" fontId="66" fillId="4" borderId="5" xfId="0" applyFont="1" applyFill="1" applyBorder="1" applyAlignment="1">
      <alignment horizontal="center" vertical="center"/>
    </xf>
    <xf numFmtId="0" fontId="52" fillId="0" borderId="5" xfId="0" applyFont="1" applyBorder="1" applyAlignment="1">
      <alignment vertical="center"/>
    </xf>
    <xf numFmtId="0" fontId="68" fillId="0" borderId="5" xfId="0" applyFont="1" applyBorder="1" applyAlignment="1">
      <alignment vertical="center"/>
    </xf>
    <xf numFmtId="0" fontId="71" fillId="2" borderId="5" xfId="0" applyFont="1" applyFill="1" applyBorder="1" applyAlignment="1">
      <alignment horizontal="center"/>
    </xf>
    <xf numFmtId="0" fontId="71" fillId="0" borderId="5" xfId="0" applyFont="1" applyBorder="1" applyAlignment="1">
      <alignment horizontal="center"/>
    </xf>
    <xf numFmtId="0" fontId="20" fillId="3" borderId="5" xfId="0" applyFont="1" applyFill="1" applyBorder="1" applyAlignment="1">
      <alignment horizontal="center" vertical="center"/>
    </xf>
    <xf numFmtId="0" fontId="43" fillId="18" borderId="0" xfId="0" applyFont="1" applyFill="1" applyAlignment="1">
      <alignment horizontal="center"/>
    </xf>
    <xf numFmtId="0" fontId="32" fillId="14" borderId="5" xfId="0" applyFont="1" applyFill="1" applyBorder="1" applyAlignment="1">
      <alignment horizontal="right"/>
    </xf>
    <xf numFmtId="0" fontId="40" fillId="14" borderId="5" xfId="0" applyFont="1" applyFill="1" applyBorder="1" applyAlignment="1">
      <alignment horizontal="right"/>
    </xf>
    <xf numFmtId="0" fontId="26" fillId="3" borderId="10" xfId="0" applyFont="1" applyFill="1" applyBorder="1" applyAlignment="1">
      <alignment horizontal="center" vertical="center"/>
    </xf>
    <xf numFmtId="0" fontId="26" fillId="3" borderId="14" xfId="0" applyFont="1" applyFill="1" applyBorder="1" applyAlignment="1">
      <alignment horizontal="center" vertical="center"/>
    </xf>
    <xf numFmtId="0" fontId="36" fillId="11" borderId="10" xfId="0" applyFont="1" applyFill="1" applyBorder="1" applyAlignment="1">
      <alignment horizontal="center" vertical="center"/>
    </xf>
    <xf numFmtId="0" fontId="36" fillId="11" borderId="14" xfId="0" applyFont="1" applyFill="1" applyBorder="1" applyAlignment="1">
      <alignment horizontal="center" vertical="center"/>
    </xf>
    <xf numFmtId="0" fontId="43" fillId="16" borderId="10" xfId="0" applyFont="1" applyFill="1" applyBorder="1" applyAlignment="1">
      <alignment horizontal="center" vertical="center"/>
    </xf>
    <xf numFmtId="0" fontId="43" fillId="16" borderId="14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161745</xdr:colOff>
      <xdr:row>28</xdr:row>
      <xdr:rowOff>104686</xdr:rowOff>
    </xdr:from>
    <xdr:to>
      <xdr:col>1</xdr:col>
      <xdr:colOff>413349</xdr:colOff>
      <xdr:row>31</xdr:row>
      <xdr:rowOff>188703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92F8E530-44D9-4C40-AD9C-CDAF095F7BAF}"/>
            </a:ext>
          </a:extLst>
        </xdr:cNvPr>
        <xdr:cNvSpPr/>
      </xdr:nvSpPr>
      <xdr:spPr>
        <a:xfrm>
          <a:off x="847545" y="11820436"/>
          <a:ext cx="251604" cy="1265117"/>
        </a:xfrm>
        <a:prstGeom prst="rightBrac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122207</xdr:colOff>
      <xdr:row>28</xdr:row>
      <xdr:rowOff>53466</xdr:rowOff>
    </xdr:from>
    <xdr:to>
      <xdr:col>2</xdr:col>
      <xdr:colOff>458278</xdr:colOff>
      <xdr:row>31</xdr:row>
      <xdr:rowOff>224647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A9B33854-C0BA-4488-AB01-5B0581FDE822}"/>
            </a:ext>
          </a:extLst>
        </xdr:cNvPr>
        <xdr:cNvSpPr/>
      </xdr:nvSpPr>
      <xdr:spPr>
        <a:xfrm>
          <a:off x="4827557" y="11769216"/>
          <a:ext cx="336071" cy="1352281"/>
        </a:xfrm>
        <a:prstGeom prst="rightBrac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 editAs="oneCell">
    <xdr:from>
      <xdr:col>1</xdr:col>
      <xdr:colOff>3608681</xdr:colOff>
      <xdr:row>95</xdr:row>
      <xdr:rowOff>7040</xdr:rowOff>
    </xdr:from>
    <xdr:to>
      <xdr:col>2</xdr:col>
      <xdr:colOff>943514</xdr:colOff>
      <xdr:row>102</xdr:row>
      <xdr:rowOff>96520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B74FAE-B6CC-4B3A-AADA-3455E9797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4481" y="37649840"/>
          <a:ext cx="1354383" cy="1803981"/>
        </a:xfrm>
        <a:prstGeom prst="rect">
          <a:avLst/>
        </a:prstGeom>
      </xdr:spPr>
    </xdr:pic>
    <xdr:clientData/>
  </xdr:twoCellAnchor>
  <xdr:twoCellAnchor editAs="oneCell">
    <xdr:from>
      <xdr:col>1</xdr:col>
      <xdr:colOff>3657242</xdr:colOff>
      <xdr:row>104</xdr:row>
      <xdr:rowOff>162859</xdr:rowOff>
    </xdr:from>
    <xdr:to>
      <xdr:col>2</xdr:col>
      <xdr:colOff>1338891</xdr:colOff>
      <xdr:row>114</xdr:row>
      <xdr:rowOff>162662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D91FB7E-7808-4F69-B471-F9D89487F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43042" y="39901159"/>
          <a:ext cx="1701199" cy="2257228"/>
        </a:xfrm>
        <a:prstGeom prst="rect">
          <a:avLst/>
        </a:prstGeom>
      </xdr:spPr>
    </xdr:pic>
    <xdr:clientData/>
  </xdr:twoCellAnchor>
  <xdr:twoCellAnchor editAs="oneCell">
    <xdr:from>
      <xdr:col>1</xdr:col>
      <xdr:colOff>3713534</xdr:colOff>
      <xdr:row>118</xdr:row>
      <xdr:rowOff>143775</xdr:rowOff>
    </xdr:from>
    <xdr:to>
      <xdr:col>2</xdr:col>
      <xdr:colOff>1536580</xdr:colOff>
      <xdr:row>129</xdr:row>
      <xdr:rowOff>178584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14C8623-A6FF-463A-ADAF-B8A059401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99334" y="42901500"/>
          <a:ext cx="1842596" cy="24446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178593</xdr:colOff>
      <xdr:row>19</xdr:row>
      <xdr:rowOff>23813</xdr:rowOff>
    </xdr:from>
    <xdr:to>
      <xdr:col>1</xdr:col>
      <xdr:colOff>750093</xdr:colOff>
      <xdr:row>22</xdr:row>
      <xdr:rowOff>321469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5BAAFBBC-1F00-4925-8DE9-91F5B8F5AB3A}"/>
            </a:ext>
          </a:extLst>
        </xdr:cNvPr>
        <xdr:cNvSpPr/>
      </xdr:nvSpPr>
      <xdr:spPr>
        <a:xfrm>
          <a:off x="864393" y="9148763"/>
          <a:ext cx="571500" cy="1726406"/>
        </a:xfrm>
        <a:prstGeom prst="rightBrac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95250</xdr:colOff>
      <xdr:row>19</xdr:row>
      <xdr:rowOff>71437</xdr:rowOff>
    </xdr:from>
    <xdr:to>
      <xdr:col>2</xdr:col>
      <xdr:colOff>666750</xdr:colOff>
      <xdr:row>22</xdr:row>
      <xdr:rowOff>369093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67A729D0-E522-4A97-A7AC-E30D4422A7E9}"/>
            </a:ext>
          </a:extLst>
        </xdr:cNvPr>
        <xdr:cNvSpPr/>
      </xdr:nvSpPr>
      <xdr:spPr>
        <a:xfrm>
          <a:off x="4286250" y="9196387"/>
          <a:ext cx="571500" cy="1726406"/>
        </a:xfrm>
        <a:prstGeom prst="rightBrac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161745</xdr:colOff>
      <xdr:row>28</xdr:row>
      <xdr:rowOff>104686</xdr:rowOff>
    </xdr:from>
    <xdr:to>
      <xdr:col>1</xdr:col>
      <xdr:colOff>413349</xdr:colOff>
      <xdr:row>31</xdr:row>
      <xdr:rowOff>188703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EA630DF0-DB01-477F-B198-7656715B9BB6}"/>
            </a:ext>
          </a:extLst>
        </xdr:cNvPr>
        <xdr:cNvSpPr/>
      </xdr:nvSpPr>
      <xdr:spPr>
        <a:xfrm>
          <a:off x="847545" y="11229886"/>
          <a:ext cx="251604" cy="1265117"/>
        </a:xfrm>
        <a:prstGeom prst="rightBrac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122207</xdr:colOff>
      <xdr:row>28</xdr:row>
      <xdr:rowOff>53466</xdr:rowOff>
    </xdr:from>
    <xdr:to>
      <xdr:col>2</xdr:col>
      <xdr:colOff>458278</xdr:colOff>
      <xdr:row>31</xdr:row>
      <xdr:rowOff>224647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04A8DE65-6381-4906-8A29-8DFAF297FEB0}"/>
            </a:ext>
          </a:extLst>
        </xdr:cNvPr>
        <xdr:cNvSpPr/>
      </xdr:nvSpPr>
      <xdr:spPr>
        <a:xfrm>
          <a:off x="4827557" y="11178666"/>
          <a:ext cx="336071" cy="1352281"/>
        </a:xfrm>
        <a:prstGeom prst="rightBrac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 editAs="oneCell">
    <xdr:from>
      <xdr:col>1</xdr:col>
      <xdr:colOff>3608681</xdr:colOff>
      <xdr:row>95</xdr:row>
      <xdr:rowOff>7040</xdr:rowOff>
    </xdr:from>
    <xdr:to>
      <xdr:col>2</xdr:col>
      <xdr:colOff>943514</xdr:colOff>
      <xdr:row>102</xdr:row>
      <xdr:rowOff>96520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2BD3D89-F40B-4710-865B-8E5824EC0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4481" y="36240140"/>
          <a:ext cx="1354383" cy="1803980"/>
        </a:xfrm>
        <a:prstGeom prst="rect">
          <a:avLst/>
        </a:prstGeom>
      </xdr:spPr>
    </xdr:pic>
    <xdr:clientData/>
  </xdr:twoCellAnchor>
  <xdr:twoCellAnchor editAs="oneCell">
    <xdr:from>
      <xdr:col>1</xdr:col>
      <xdr:colOff>3657242</xdr:colOff>
      <xdr:row>104</xdr:row>
      <xdr:rowOff>162859</xdr:rowOff>
    </xdr:from>
    <xdr:to>
      <xdr:col>2</xdr:col>
      <xdr:colOff>1338891</xdr:colOff>
      <xdr:row>114</xdr:row>
      <xdr:rowOff>162662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CA1BE58-8B91-492F-B44E-A8DA9FDA4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43042" y="38491459"/>
          <a:ext cx="1701199" cy="2257228"/>
        </a:xfrm>
        <a:prstGeom prst="rect">
          <a:avLst/>
        </a:prstGeom>
      </xdr:spPr>
    </xdr:pic>
    <xdr:clientData/>
  </xdr:twoCellAnchor>
  <xdr:twoCellAnchor editAs="oneCell">
    <xdr:from>
      <xdr:col>1</xdr:col>
      <xdr:colOff>3713534</xdr:colOff>
      <xdr:row>118</xdr:row>
      <xdr:rowOff>143775</xdr:rowOff>
    </xdr:from>
    <xdr:to>
      <xdr:col>2</xdr:col>
      <xdr:colOff>1536580</xdr:colOff>
      <xdr:row>129</xdr:row>
      <xdr:rowOff>178584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B914C31-0569-492D-BB7C-535651458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99334" y="41491800"/>
          <a:ext cx="1842596" cy="2444634"/>
        </a:xfrm>
        <a:prstGeom prst="rect">
          <a:avLst/>
        </a:prstGeom>
      </xdr:spPr>
    </xdr:pic>
    <xdr:clientData/>
  </xdr:twoCellAnchor>
  <xdr:twoCellAnchor editAs="oneCell">
    <xdr:from>
      <xdr:col>1</xdr:col>
      <xdr:colOff>3684198</xdr:colOff>
      <xdr:row>131</xdr:row>
      <xdr:rowOff>71888</xdr:rowOff>
    </xdr:from>
    <xdr:to>
      <xdr:col>2</xdr:col>
      <xdr:colOff>1689339</xdr:colOff>
      <xdr:row>140</xdr:row>
      <xdr:rowOff>26958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BE36023-BB11-DBBB-2A62-84C3FBB8B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67123" y="43994718"/>
          <a:ext cx="2021815" cy="20218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178593</xdr:colOff>
      <xdr:row>19</xdr:row>
      <xdr:rowOff>23813</xdr:rowOff>
    </xdr:from>
    <xdr:to>
      <xdr:col>1</xdr:col>
      <xdr:colOff>750093</xdr:colOff>
      <xdr:row>22</xdr:row>
      <xdr:rowOff>321469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9966A8DC-2230-4700-A1A4-2C9F81D483B0}"/>
            </a:ext>
          </a:extLst>
        </xdr:cNvPr>
        <xdr:cNvSpPr/>
      </xdr:nvSpPr>
      <xdr:spPr>
        <a:xfrm>
          <a:off x="864393" y="9148763"/>
          <a:ext cx="571500" cy="1726406"/>
        </a:xfrm>
        <a:prstGeom prst="rightBrac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95250</xdr:colOff>
      <xdr:row>19</xdr:row>
      <xdr:rowOff>71437</xdr:rowOff>
    </xdr:from>
    <xdr:to>
      <xdr:col>2</xdr:col>
      <xdr:colOff>666750</xdr:colOff>
      <xdr:row>22</xdr:row>
      <xdr:rowOff>369093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E0F4B04B-F875-4EEC-82B2-C357617647A4}"/>
            </a:ext>
          </a:extLst>
        </xdr:cNvPr>
        <xdr:cNvSpPr/>
      </xdr:nvSpPr>
      <xdr:spPr>
        <a:xfrm>
          <a:off x="4286250" y="9196387"/>
          <a:ext cx="571500" cy="1726406"/>
        </a:xfrm>
        <a:prstGeom prst="rightBrac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161745</xdr:colOff>
      <xdr:row>29</xdr:row>
      <xdr:rowOff>104686</xdr:rowOff>
    </xdr:from>
    <xdr:to>
      <xdr:col>1</xdr:col>
      <xdr:colOff>413349</xdr:colOff>
      <xdr:row>32</xdr:row>
      <xdr:rowOff>188703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D13DA87E-E162-4D56-8B2C-F7921FBE1476}"/>
            </a:ext>
          </a:extLst>
        </xdr:cNvPr>
        <xdr:cNvSpPr/>
      </xdr:nvSpPr>
      <xdr:spPr>
        <a:xfrm>
          <a:off x="847545" y="11229886"/>
          <a:ext cx="251604" cy="1265117"/>
        </a:xfrm>
        <a:prstGeom prst="rightBrac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122207</xdr:colOff>
      <xdr:row>29</xdr:row>
      <xdr:rowOff>53466</xdr:rowOff>
    </xdr:from>
    <xdr:to>
      <xdr:col>2</xdr:col>
      <xdr:colOff>458278</xdr:colOff>
      <xdr:row>32</xdr:row>
      <xdr:rowOff>224647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27BAAD2B-9FD5-4CB2-93B8-70ACB633F608}"/>
            </a:ext>
          </a:extLst>
        </xdr:cNvPr>
        <xdr:cNvSpPr/>
      </xdr:nvSpPr>
      <xdr:spPr>
        <a:xfrm>
          <a:off x="4827557" y="11178666"/>
          <a:ext cx="336071" cy="1352281"/>
        </a:xfrm>
        <a:prstGeom prst="rightBrac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 editAs="oneCell">
    <xdr:from>
      <xdr:col>1</xdr:col>
      <xdr:colOff>3608681</xdr:colOff>
      <xdr:row>96</xdr:row>
      <xdr:rowOff>7040</xdr:rowOff>
    </xdr:from>
    <xdr:to>
      <xdr:col>2</xdr:col>
      <xdr:colOff>943514</xdr:colOff>
      <xdr:row>103</xdr:row>
      <xdr:rowOff>96521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6A44F5-8F57-4821-AD1E-1AC563498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4481" y="36240140"/>
          <a:ext cx="1354383" cy="1803980"/>
        </a:xfrm>
        <a:prstGeom prst="rect">
          <a:avLst/>
        </a:prstGeom>
      </xdr:spPr>
    </xdr:pic>
    <xdr:clientData/>
  </xdr:twoCellAnchor>
  <xdr:twoCellAnchor editAs="oneCell">
    <xdr:from>
      <xdr:col>1</xdr:col>
      <xdr:colOff>3657242</xdr:colOff>
      <xdr:row>105</xdr:row>
      <xdr:rowOff>162859</xdr:rowOff>
    </xdr:from>
    <xdr:to>
      <xdr:col>2</xdr:col>
      <xdr:colOff>1338891</xdr:colOff>
      <xdr:row>115</xdr:row>
      <xdr:rowOff>162662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BCD988-F8A2-4B38-A68F-54AB2E429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43042" y="38491459"/>
          <a:ext cx="1701199" cy="2257228"/>
        </a:xfrm>
        <a:prstGeom prst="rect">
          <a:avLst/>
        </a:prstGeom>
      </xdr:spPr>
    </xdr:pic>
    <xdr:clientData/>
  </xdr:twoCellAnchor>
  <xdr:twoCellAnchor editAs="oneCell">
    <xdr:from>
      <xdr:col>1</xdr:col>
      <xdr:colOff>3713534</xdr:colOff>
      <xdr:row>119</xdr:row>
      <xdr:rowOff>143775</xdr:rowOff>
    </xdr:from>
    <xdr:to>
      <xdr:col>2</xdr:col>
      <xdr:colOff>1536580</xdr:colOff>
      <xdr:row>130</xdr:row>
      <xdr:rowOff>178583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0E293B-9141-452E-B421-1EA14A118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99334" y="41491800"/>
          <a:ext cx="1842596" cy="2444634"/>
        </a:xfrm>
        <a:prstGeom prst="rect">
          <a:avLst/>
        </a:prstGeom>
      </xdr:spPr>
    </xdr:pic>
    <xdr:clientData/>
  </xdr:twoCellAnchor>
  <xdr:twoCellAnchor editAs="oneCell">
    <xdr:from>
      <xdr:col>1</xdr:col>
      <xdr:colOff>3684198</xdr:colOff>
      <xdr:row>132</xdr:row>
      <xdr:rowOff>71888</xdr:rowOff>
    </xdr:from>
    <xdr:to>
      <xdr:col>2</xdr:col>
      <xdr:colOff>1689339</xdr:colOff>
      <xdr:row>141</xdr:row>
      <xdr:rowOff>26958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9E4EB26-971E-4029-A674-208BA5595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69998" y="44191688"/>
          <a:ext cx="2024691" cy="2021995"/>
        </a:xfrm>
        <a:prstGeom prst="rect">
          <a:avLst/>
        </a:prstGeom>
      </xdr:spPr>
    </xdr:pic>
    <xdr:clientData/>
  </xdr:twoCellAnchor>
  <xdr:twoCellAnchor editAs="oneCell">
    <xdr:from>
      <xdr:col>1</xdr:col>
      <xdr:colOff>3612523</xdr:colOff>
      <xdr:row>141</xdr:row>
      <xdr:rowOff>278561</xdr:rowOff>
    </xdr:from>
    <xdr:to>
      <xdr:col>2</xdr:col>
      <xdr:colOff>1680355</xdr:colOff>
      <xdr:row>147</xdr:row>
      <xdr:rowOff>230851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49BE506-4590-CE0D-A323-1866F91DD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95448" y="46645542"/>
          <a:ext cx="2084506" cy="156974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178593</xdr:colOff>
      <xdr:row>19</xdr:row>
      <xdr:rowOff>23813</xdr:rowOff>
    </xdr:from>
    <xdr:to>
      <xdr:col>1</xdr:col>
      <xdr:colOff>750093</xdr:colOff>
      <xdr:row>22</xdr:row>
      <xdr:rowOff>321469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38098C6D-A138-48CA-A8A8-DD68AF9BA914}"/>
            </a:ext>
          </a:extLst>
        </xdr:cNvPr>
        <xdr:cNvSpPr/>
      </xdr:nvSpPr>
      <xdr:spPr>
        <a:xfrm>
          <a:off x="864393" y="9148763"/>
          <a:ext cx="571500" cy="1726406"/>
        </a:xfrm>
        <a:prstGeom prst="rightBrac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95250</xdr:colOff>
      <xdr:row>19</xdr:row>
      <xdr:rowOff>71437</xdr:rowOff>
    </xdr:from>
    <xdr:to>
      <xdr:col>2</xdr:col>
      <xdr:colOff>666750</xdr:colOff>
      <xdr:row>22</xdr:row>
      <xdr:rowOff>369093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09826083-721B-4242-ADF1-14AE1C6A1214}"/>
            </a:ext>
          </a:extLst>
        </xdr:cNvPr>
        <xdr:cNvSpPr/>
      </xdr:nvSpPr>
      <xdr:spPr>
        <a:xfrm>
          <a:off x="4286250" y="9196387"/>
          <a:ext cx="571500" cy="1726406"/>
        </a:xfrm>
        <a:prstGeom prst="rightBrac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161745</xdr:colOff>
      <xdr:row>29</xdr:row>
      <xdr:rowOff>104686</xdr:rowOff>
    </xdr:from>
    <xdr:to>
      <xdr:col>1</xdr:col>
      <xdr:colOff>413349</xdr:colOff>
      <xdr:row>32</xdr:row>
      <xdr:rowOff>188703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42366AE5-64BF-4B73-B49C-1B6F9C673E85}"/>
            </a:ext>
          </a:extLst>
        </xdr:cNvPr>
        <xdr:cNvSpPr/>
      </xdr:nvSpPr>
      <xdr:spPr>
        <a:xfrm>
          <a:off x="847545" y="11610886"/>
          <a:ext cx="251604" cy="1265117"/>
        </a:xfrm>
        <a:prstGeom prst="rightBrac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122207</xdr:colOff>
      <xdr:row>29</xdr:row>
      <xdr:rowOff>53466</xdr:rowOff>
    </xdr:from>
    <xdr:to>
      <xdr:col>2</xdr:col>
      <xdr:colOff>458278</xdr:colOff>
      <xdr:row>32</xdr:row>
      <xdr:rowOff>224647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AA159C62-EA37-4D4E-A69C-773A72CF8312}"/>
            </a:ext>
          </a:extLst>
        </xdr:cNvPr>
        <xdr:cNvSpPr/>
      </xdr:nvSpPr>
      <xdr:spPr>
        <a:xfrm>
          <a:off x="4827557" y="11559666"/>
          <a:ext cx="336071" cy="1352281"/>
        </a:xfrm>
        <a:prstGeom prst="rightBrac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 editAs="oneCell">
    <xdr:from>
      <xdr:col>1</xdr:col>
      <xdr:colOff>3608681</xdr:colOff>
      <xdr:row>96</xdr:row>
      <xdr:rowOff>7040</xdr:rowOff>
    </xdr:from>
    <xdr:to>
      <xdr:col>2</xdr:col>
      <xdr:colOff>943514</xdr:colOff>
      <xdr:row>103</xdr:row>
      <xdr:rowOff>96521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7FC517A-BE98-4653-9DEC-0220AD3B7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4481" y="36621140"/>
          <a:ext cx="1354383" cy="1803981"/>
        </a:xfrm>
        <a:prstGeom prst="rect">
          <a:avLst/>
        </a:prstGeom>
      </xdr:spPr>
    </xdr:pic>
    <xdr:clientData/>
  </xdr:twoCellAnchor>
  <xdr:twoCellAnchor editAs="oneCell">
    <xdr:from>
      <xdr:col>1</xdr:col>
      <xdr:colOff>3657242</xdr:colOff>
      <xdr:row>105</xdr:row>
      <xdr:rowOff>162859</xdr:rowOff>
    </xdr:from>
    <xdr:to>
      <xdr:col>2</xdr:col>
      <xdr:colOff>1338891</xdr:colOff>
      <xdr:row>115</xdr:row>
      <xdr:rowOff>162661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C1BBF2A-7799-441C-A08D-3FB036275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43042" y="38872459"/>
          <a:ext cx="1701199" cy="2257228"/>
        </a:xfrm>
        <a:prstGeom prst="rect">
          <a:avLst/>
        </a:prstGeom>
      </xdr:spPr>
    </xdr:pic>
    <xdr:clientData/>
  </xdr:twoCellAnchor>
  <xdr:twoCellAnchor editAs="oneCell">
    <xdr:from>
      <xdr:col>1</xdr:col>
      <xdr:colOff>3713534</xdr:colOff>
      <xdr:row>119</xdr:row>
      <xdr:rowOff>143775</xdr:rowOff>
    </xdr:from>
    <xdr:to>
      <xdr:col>2</xdr:col>
      <xdr:colOff>1536580</xdr:colOff>
      <xdr:row>130</xdr:row>
      <xdr:rowOff>178584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F4CC0BE-0F08-4111-BBFC-19E21A2E7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99334" y="41872800"/>
          <a:ext cx="1842596" cy="2444633"/>
        </a:xfrm>
        <a:prstGeom prst="rect">
          <a:avLst/>
        </a:prstGeom>
      </xdr:spPr>
    </xdr:pic>
    <xdr:clientData/>
  </xdr:twoCellAnchor>
  <xdr:twoCellAnchor editAs="oneCell">
    <xdr:from>
      <xdr:col>1</xdr:col>
      <xdr:colOff>3684198</xdr:colOff>
      <xdr:row>132</xdr:row>
      <xdr:rowOff>71888</xdr:rowOff>
    </xdr:from>
    <xdr:to>
      <xdr:col>2</xdr:col>
      <xdr:colOff>1689339</xdr:colOff>
      <xdr:row>141</xdr:row>
      <xdr:rowOff>26957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560C084-2435-4C91-B875-3405DAE82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69998" y="44572688"/>
          <a:ext cx="2024691" cy="2021995"/>
        </a:xfrm>
        <a:prstGeom prst="rect">
          <a:avLst/>
        </a:prstGeom>
      </xdr:spPr>
    </xdr:pic>
    <xdr:clientData/>
  </xdr:twoCellAnchor>
  <xdr:twoCellAnchor editAs="oneCell">
    <xdr:from>
      <xdr:col>1</xdr:col>
      <xdr:colOff>3612523</xdr:colOff>
      <xdr:row>141</xdr:row>
      <xdr:rowOff>278561</xdr:rowOff>
    </xdr:from>
    <xdr:to>
      <xdr:col>2</xdr:col>
      <xdr:colOff>1680355</xdr:colOff>
      <xdr:row>147</xdr:row>
      <xdr:rowOff>230851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647EC63-4E8A-4D36-A974-1738E6939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98323" y="46846286"/>
          <a:ext cx="2087382" cy="1562015"/>
        </a:xfrm>
        <a:prstGeom prst="rect">
          <a:avLst/>
        </a:prstGeom>
      </xdr:spPr>
    </xdr:pic>
    <xdr:clientData/>
  </xdr:twoCellAnchor>
  <xdr:twoCellAnchor editAs="oneCell">
    <xdr:from>
      <xdr:col>1</xdr:col>
      <xdr:colOff>3845943</xdr:colOff>
      <xdr:row>148</xdr:row>
      <xdr:rowOff>269574</xdr:rowOff>
    </xdr:from>
    <xdr:to>
      <xdr:col>2</xdr:col>
      <xdr:colOff>1500637</xdr:colOff>
      <xdr:row>154</xdr:row>
      <xdr:rowOff>71885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62D6356-B588-8791-F57F-5A65BA7B5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528868" y="48685329"/>
          <a:ext cx="1671368" cy="141976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178593</xdr:colOff>
      <xdr:row>19</xdr:row>
      <xdr:rowOff>23813</xdr:rowOff>
    </xdr:from>
    <xdr:to>
      <xdr:col>1</xdr:col>
      <xdr:colOff>750093</xdr:colOff>
      <xdr:row>22</xdr:row>
      <xdr:rowOff>321469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3FCD1F17-A2B2-49CB-8CF9-52D7C6A03769}"/>
            </a:ext>
          </a:extLst>
        </xdr:cNvPr>
        <xdr:cNvSpPr/>
      </xdr:nvSpPr>
      <xdr:spPr>
        <a:xfrm>
          <a:off x="864393" y="9148763"/>
          <a:ext cx="571500" cy="1726406"/>
        </a:xfrm>
        <a:prstGeom prst="rightBrac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95250</xdr:colOff>
      <xdr:row>19</xdr:row>
      <xdr:rowOff>71437</xdr:rowOff>
    </xdr:from>
    <xdr:to>
      <xdr:col>2</xdr:col>
      <xdr:colOff>666750</xdr:colOff>
      <xdr:row>22</xdr:row>
      <xdr:rowOff>369093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C2F0DDCB-F196-4AA0-904D-9BBFF76B4B11}"/>
            </a:ext>
          </a:extLst>
        </xdr:cNvPr>
        <xdr:cNvSpPr/>
      </xdr:nvSpPr>
      <xdr:spPr>
        <a:xfrm>
          <a:off x="4286250" y="9196387"/>
          <a:ext cx="571500" cy="1726406"/>
        </a:xfrm>
        <a:prstGeom prst="rightBrac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161745</xdr:colOff>
      <xdr:row>29</xdr:row>
      <xdr:rowOff>104686</xdr:rowOff>
    </xdr:from>
    <xdr:to>
      <xdr:col>1</xdr:col>
      <xdr:colOff>413349</xdr:colOff>
      <xdr:row>32</xdr:row>
      <xdr:rowOff>188703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A8E1BF3C-A436-4992-93D6-66007A923622}"/>
            </a:ext>
          </a:extLst>
        </xdr:cNvPr>
        <xdr:cNvSpPr/>
      </xdr:nvSpPr>
      <xdr:spPr>
        <a:xfrm>
          <a:off x="847545" y="11639461"/>
          <a:ext cx="251604" cy="1265117"/>
        </a:xfrm>
        <a:prstGeom prst="rightBrac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122207</xdr:colOff>
      <xdr:row>29</xdr:row>
      <xdr:rowOff>53466</xdr:rowOff>
    </xdr:from>
    <xdr:to>
      <xdr:col>2</xdr:col>
      <xdr:colOff>458278</xdr:colOff>
      <xdr:row>32</xdr:row>
      <xdr:rowOff>224647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CC7F885F-2D0B-45C8-AA50-1283F5ED8E1F}"/>
            </a:ext>
          </a:extLst>
        </xdr:cNvPr>
        <xdr:cNvSpPr/>
      </xdr:nvSpPr>
      <xdr:spPr>
        <a:xfrm>
          <a:off x="4827557" y="11588241"/>
          <a:ext cx="336071" cy="1352281"/>
        </a:xfrm>
        <a:prstGeom prst="rightBrac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 editAs="oneCell">
    <xdr:from>
      <xdr:col>1</xdr:col>
      <xdr:colOff>3608681</xdr:colOff>
      <xdr:row>96</xdr:row>
      <xdr:rowOff>7040</xdr:rowOff>
    </xdr:from>
    <xdr:to>
      <xdr:col>2</xdr:col>
      <xdr:colOff>943514</xdr:colOff>
      <xdr:row>103</xdr:row>
      <xdr:rowOff>96521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20813DB-5D91-421F-A61F-9F3BA61C1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4481" y="36754490"/>
          <a:ext cx="1354383" cy="1803981"/>
        </a:xfrm>
        <a:prstGeom prst="rect">
          <a:avLst/>
        </a:prstGeom>
      </xdr:spPr>
    </xdr:pic>
    <xdr:clientData/>
  </xdr:twoCellAnchor>
  <xdr:twoCellAnchor editAs="oneCell">
    <xdr:from>
      <xdr:col>1</xdr:col>
      <xdr:colOff>3657242</xdr:colOff>
      <xdr:row>105</xdr:row>
      <xdr:rowOff>162859</xdr:rowOff>
    </xdr:from>
    <xdr:to>
      <xdr:col>2</xdr:col>
      <xdr:colOff>1338891</xdr:colOff>
      <xdr:row>115</xdr:row>
      <xdr:rowOff>162661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E32240E-FF10-4133-A8C7-488C7D8D5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43042" y="39005809"/>
          <a:ext cx="1701199" cy="2257227"/>
        </a:xfrm>
        <a:prstGeom prst="rect">
          <a:avLst/>
        </a:prstGeom>
      </xdr:spPr>
    </xdr:pic>
    <xdr:clientData/>
  </xdr:twoCellAnchor>
  <xdr:twoCellAnchor editAs="oneCell">
    <xdr:from>
      <xdr:col>1</xdr:col>
      <xdr:colOff>3713534</xdr:colOff>
      <xdr:row>119</xdr:row>
      <xdr:rowOff>143775</xdr:rowOff>
    </xdr:from>
    <xdr:to>
      <xdr:col>2</xdr:col>
      <xdr:colOff>1536580</xdr:colOff>
      <xdr:row>130</xdr:row>
      <xdr:rowOff>178584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3972292-20A0-4FEF-B267-16A65CE63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99334" y="42006150"/>
          <a:ext cx="1842596" cy="2444634"/>
        </a:xfrm>
        <a:prstGeom prst="rect">
          <a:avLst/>
        </a:prstGeom>
      </xdr:spPr>
    </xdr:pic>
    <xdr:clientData/>
  </xdr:twoCellAnchor>
  <xdr:twoCellAnchor editAs="oneCell">
    <xdr:from>
      <xdr:col>1</xdr:col>
      <xdr:colOff>3684198</xdr:colOff>
      <xdr:row>132</xdr:row>
      <xdr:rowOff>71888</xdr:rowOff>
    </xdr:from>
    <xdr:to>
      <xdr:col>2</xdr:col>
      <xdr:colOff>1689339</xdr:colOff>
      <xdr:row>141</xdr:row>
      <xdr:rowOff>26957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28C9A5E-1AD1-4C75-A387-5CFD86C44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69998" y="44706038"/>
          <a:ext cx="2024691" cy="2021994"/>
        </a:xfrm>
        <a:prstGeom prst="rect">
          <a:avLst/>
        </a:prstGeom>
      </xdr:spPr>
    </xdr:pic>
    <xdr:clientData/>
  </xdr:twoCellAnchor>
  <xdr:twoCellAnchor editAs="oneCell">
    <xdr:from>
      <xdr:col>1</xdr:col>
      <xdr:colOff>3612523</xdr:colOff>
      <xdr:row>141</xdr:row>
      <xdr:rowOff>278561</xdr:rowOff>
    </xdr:from>
    <xdr:to>
      <xdr:col>2</xdr:col>
      <xdr:colOff>1680355</xdr:colOff>
      <xdr:row>147</xdr:row>
      <xdr:rowOff>230851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EEE5E92-B891-420A-99A1-2A4296390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98323" y="46979636"/>
          <a:ext cx="2087382" cy="1562015"/>
        </a:xfrm>
        <a:prstGeom prst="rect">
          <a:avLst/>
        </a:prstGeom>
      </xdr:spPr>
    </xdr:pic>
    <xdr:clientData/>
  </xdr:twoCellAnchor>
  <xdr:twoCellAnchor editAs="oneCell">
    <xdr:from>
      <xdr:col>1</xdr:col>
      <xdr:colOff>3774056</xdr:colOff>
      <xdr:row>148</xdr:row>
      <xdr:rowOff>216722</xdr:rowOff>
    </xdr:from>
    <xdr:to>
      <xdr:col>2</xdr:col>
      <xdr:colOff>1734269</xdr:colOff>
      <xdr:row>154</xdr:row>
      <xdr:rowOff>278560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3CAAF07-74AD-4B83-9AA5-DB6C8564D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56981" y="48632477"/>
          <a:ext cx="1976887" cy="1679291"/>
        </a:xfrm>
        <a:prstGeom prst="rect">
          <a:avLst/>
        </a:prstGeom>
      </xdr:spPr>
    </xdr:pic>
    <xdr:clientData/>
  </xdr:twoCellAnchor>
  <xdr:twoCellAnchor editAs="oneCell">
    <xdr:from>
      <xdr:col>1</xdr:col>
      <xdr:colOff>3638768</xdr:colOff>
      <xdr:row>156</xdr:row>
      <xdr:rowOff>71886</xdr:rowOff>
    </xdr:from>
    <xdr:to>
      <xdr:col>2</xdr:col>
      <xdr:colOff>1763426</xdr:colOff>
      <xdr:row>162</xdr:row>
      <xdr:rowOff>174799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CEC0FF3-4408-AE58-E206-851B20C07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321693" y="50392641"/>
          <a:ext cx="2141332" cy="161253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178593</xdr:colOff>
      <xdr:row>19</xdr:row>
      <xdr:rowOff>23813</xdr:rowOff>
    </xdr:from>
    <xdr:to>
      <xdr:col>1</xdr:col>
      <xdr:colOff>750093</xdr:colOff>
      <xdr:row>22</xdr:row>
      <xdr:rowOff>321469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D0C5F43C-CC8A-41DE-99C1-9199D06DC1A9}"/>
            </a:ext>
          </a:extLst>
        </xdr:cNvPr>
        <xdr:cNvSpPr/>
      </xdr:nvSpPr>
      <xdr:spPr>
        <a:xfrm>
          <a:off x="864393" y="9148763"/>
          <a:ext cx="571500" cy="1726406"/>
        </a:xfrm>
        <a:prstGeom prst="rightBrac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95250</xdr:colOff>
      <xdr:row>19</xdr:row>
      <xdr:rowOff>71437</xdr:rowOff>
    </xdr:from>
    <xdr:to>
      <xdr:col>2</xdr:col>
      <xdr:colOff>666750</xdr:colOff>
      <xdr:row>22</xdr:row>
      <xdr:rowOff>369093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7B62BEB4-051C-4F4E-93F0-6FAB73ABE4FA}"/>
            </a:ext>
          </a:extLst>
        </xdr:cNvPr>
        <xdr:cNvSpPr/>
      </xdr:nvSpPr>
      <xdr:spPr>
        <a:xfrm>
          <a:off x="4286250" y="9196387"/>
          <a:ext cx="571500" cy="1726406"/>
        </a:xfrm>
        <a:prstGeom prst="rightBrac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161745</xdr:colOff>
      <xdr:row>29</xdr:row>
      <xdr:rowOff>104686</xdr:rowOff>
    </xdr:from>
    <xdr:to>
      <xdr:col>1</xdr:col>
      <xdr:colOff>413349</xdr:colOff>
      <xdr:row>32</xdr:row>
      <xdr:rowOff>188703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30D70472-6B91-4510-9854-D0C58BB84C76}"/>
            </a:ext>
          </a:extLst>
        </xdr:cNvPr>
        <xdr:cNvSpPr/>
      </xdr:nvSpPr>
      <xdr:spPr>
        <a:xfrm>
          <a:off x="847545" y="11639461"/>
          <a:ext cx="251604" cy="1265117"/>
        </a:xfrm>
        <a:prstGeom prst="rightBrac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122207</xdr:colOff>
      <xdr:row>29</xdr:row>
      <xdr:rowOff>53466</xdr:rowOff>
    </xdr:from>
    <xdr:to>
      <xdr:col>2</xdr:col>
      <xdr:colOff>458278</xdr:colOff>
      <xdr:row>32</xdr:row>
      <xdr:rowOff>224647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570D254F-74BD-4831-AA74-50639C9D5BEC}"/>
            </a:ext>
          </a:extLst>
        </xdr:cNvPr>
        <xdr:cNvSpPr/>
      </xdr:nvSpPr>
      <xdr:spPr>
        <a:xfrm>
          <a:off x="4827557" y="11588241"/>
          <a:ext cx="336071" cy="1352281"/>
        </a:xfrm>
        <a:prstGeom prst="rightBrac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 editAs="oneCell">
    <xdr:from>
      <xdr:col>1</xdr:col>
      <xdr:colOff>3608681</xdr:colOff>
      <xdr:row>97</xdr:row>
      <xdr:rowOff>7040</xdr:rowOff>
    </xdr:from>
    <xdr:to>
      <xdr:col>2</xdr:col>
      <xdr:colOff>943514</xdr:colOff>
      <xdr:row>104</xdr:row>
      <xdr:rowOff>96521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6006E88-424A-40BA-B9EF-786D4E22E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4481" y="36754490"/>
          <a:ext cx="1354383" cy="1803981"/>
        </a:xfrm>
        <a:prstGeom prst="rect">
          <a:avLst/>
        </a:prstGeom>
      </xdr:spPr>
    </xdr:pic>
    <xdr:clientData/>
  </xdr:twoCellAnchor>
  <xdr:twoCellAnchor editAs="oneCell">
    <xdr:from>
      <xdr:col>1</xdr:col>
      <xdr:colOff>3657242</xdr:colOff>
      <xdr:row>106</xdr:row>
      <xdr:rowOff>162859</xdr:rowOff>
    </xdr:from>
    <xdr:to>
      <xdr:col>2</xdr:col>
      <xdr:colOff>1338891</xdr:colOff>
      <xdr:row>116</xdr:row>
      <xdr:rowOff>162662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1E7CE01-0E35-4DAF-B29F-EBC65172C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43042" y="39005809"/>
          <a:ext cx="1701199" cy="2257227"/>
        </a:xfrm>
        <a:prstGeom prst="rect">
          <a:avLst/>
        </a:prstGeom>
      </xdr:spPr>
    </xdr:pic>
    <xdr:clientData/>
  </xdr:twoCellAnchor>
  <xdr:twoCellAnchor editAs="oneCell">
    <xdr:from>
      <xdr:col>1</xdr:col>
      <xdr:colOff>3713534</xdr:colOff>
      <xdr:row>120</xdr:row>
      <xdr:rowOff>143775</xdr:rowOff>
    </xdr:from>
    <xdr:to>
      <xdr:col>2</xdr:col>
      <xdr:colOff>1536580</xdr:colOff>
      <xdr:row>131</xdr:row>
      <xdr:rowOff>178583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55DC367-591B-47EF-AE0E-ADFBBF26D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99334" y="42006150"/>
          <a:ext cx="1842596" cy="2444634"/>
        </a:xfrm>
        <a:prstGeom prst="rect">
          <a:avLst/>
        </a:prstGeom>
      </xdr:spPr>
    </xdr:pic>
    <xdr:clientData/>
  </xdr:twoCellAnchor>
  <xdr:twoCellAnchor editAs="oneCell">
    <xdr:from>
      <xdr:col>1</xdr:col>
      <xdr:colOff>3684198</xdr:colOff>
      <xdr:row>133</xdr:row>
      <xdr:rowOff>71888</xdr:rowOff>
    </xdr:from>
    <xdr:to>
      <xdr:col>2</xdr:col>
      <xdr:colOff>1689339</xdr:colOff>
      <xdr:row>142</xdr:row>
      <xdr:rowOff>26958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D40D5AF-9D5A-432E-804D-34D04812B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69998" y="44706038"/>
          <a:ext cx="2024691" cy="2021994"/>
        </a:xfrm>
        <a:prstGeom prst="rect">
          <a:avLst/>
        </a:prstGeom>
      </xdr:spPr>
    </xdr:pic>
    <xdr:clientData/>
  </xdr:twoCellAnchor>
  <xdr:twoCellAnchor editAs="oneCell">
    <xdr:from>
      <xdr:col>1</xdr:col>
      <xdr:colOff>3612523</xdr:colOff>
      <xdr:row>142</xdr:row>
      <xdr:rowOff>278561</xdr:rowOff>
    </xdr:from>
    <xdr:to>
      <xdr:col>2</xdr:col>
      <xdr:colOff>1680355</xdr:colOff>
      <xdr:row>148</xdr:row>
      <xdr:rowOff>230851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E768D7B-20EA-46E3-99B4-2EBBEE92B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98323" y="46979636"/>
          <a:ext cx="2087382" cy="1562015"/>
        </a:xfrm>
        <a:prstGeom prst="rect">
          <a:avLst/>
        </a:prstGeom>
      </xdr:spPr>
    </xdr:pic>
    <xdr:clientData/>
  </xdr:twoCellAnchor>
  <xdr:twoCellAnchor editAs="oneCell">
    <xdr:from>
      <xdr:col>1</xdr:col>
      <xdr:colOff>3774056</xdr:colOff>
      <xdr:row>149</xdr:row>
      <xdr:rowOff>216722</xdr:rowOff>
    </xdr:from>
    <xdr:to>
      <xdr:col>2</xdr:col>
      <xdr:colOff>1734269</xdr:colOff>
      <xdr:row>155</xdr:row>
      <xdr:rowOff>278560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40DFDB6-3905-4522-BB23-B6E210519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59856" y="48813272"/>
          <a:ext cx="1979763" cy="1671563"/>
        </a:xfrm>
        <a:prstGeom prst="rect">
          <a:avLst/>
        </a:prstGeom>
      </xdr:spPr>
    </xdr:pic>
    <xdr:clientData/>
  </xdr:twoCellAnchor>
  <xdr:twoCellAnchor editAs="oneCell">
    <xdr:from>
      <xdr:col>1</xdr:col>
      <xdr:colOff>3638768</xdr:colOff>
      <xdr:row>157</xdr:row>
      <xdr:rowOff>71886</xdr:rowOff>
    </xdr:from>
    <xdr:to>
      <xdr:col>2</xdr:col>
      <xdr:colOff>1763426</xdr:colOff>
      <xdr:row>163</xdr:row>
      <xdr:rowOff>174799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C070102-554D-4BB8-9B65-811C1D852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324568" y="50849661"/>
          <a:ext cx="2144208" cy="1607863"/>
        </a:xfrm>
        <a:prstGeom prst="rect">
          <a:avLst/>
        </a:prstGeom>
      </xdr:spPr>
    </xdr:pic>
    <xdr:clientData/>
  </xdr:twoCellAnchor>
  <xdr:oneCellAnchor>
    <xdr:from>
      <xdr:col>1</xdr:col>
      <xdr:colOff>3638768</xdr:colOff>
      <xdr:row>164</xdr:row>
      <xdr:rowOff>71886</xdr:rowOff>
    </xdr:from>
    <xdr:ext cx="2141332" cy="1612536"/>
    <xdr:pic>
      <xdr:nvPicPr>
        <xdr:cNvPr id="11" name="Picture 10">
          <a:extLst>
            <a:ext uri="{FF2B5EF4-FFF2-40B4-BE49-F238E27FC236}">
              <a16:creationId xmlns:a16="http://schemas.microsoft.com/office/drawing/2014/main" id="{83DBF463-EFED-4E1D-A057-8ADB13CD3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321693" y="51084551"/>
          <a:ext cx="2141332" cy="1612536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178593</xdr:colOff>
      <xdr:row>19</xdr:row>
      <xdr:rowOff>23813</xdr:rowOff>
    </xdr:from>
    <xdr:to>
      <xdr:col>1</xdr:col>
      <xdr:colOff>750093</xdr:colOff>
      <xdr:row>22</xdr:row>
      <xdr:rowOff>321469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73D813B1-89F8-4B4B-9812-0422F3E3DB25}"/>
            </a:ext>
          </a:extLst>
        </xdr:cNvPr>
        <xdr:cNvSpPr/>
      </xdr:nvSpPr>
      <xdr:spPr>
        <a:xfrm>
          <a:off x="864393" y="9148763"/>
          <a:ext cx="571500" cy="1726406"/>
        </a:xfrm>
        <a:prstGeom prst="rightBrac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95250</xdr:colOff>
      <xdr:row>19</xdr:row>
      <xdr:rowOff>71437</xdr:rowOff>
    </xdr:from>
    <xdr:to>
      <xdr:col>2</xdr:col>
      <xdr:colOff>666750</xdr:colOff>
      <xdr:row>22</xdr:row>
      <xdr:rowOff>369093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53D2F952-78CE-48AA-A0C1-B294686FA4DF}"/>
            </a:ext>
          </a:extLst>
        </xdr:cNvPr>
        <xdr:cNvSpPr/>
      </xdr:nvSpPr>
      <xdr:spPr>
        <a:xfrm>
          <a:off x="4286250" y="9196387"/>
          <a:ext cx="571500" cy="1726406"/>
        </a:xfrm>
        <a:prstGeom prst="rightBrac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161745</xdr:colOff>
      <xdr:row>29</xdr:row>
      <xdr:rowOff>104686</xdr:rowOff>
    </xdr:from>
    <xdr:to>
      <xdr:col>1</xdr:col>
      <xdr:colOff>413349</xdr:colOff>
      <xdr:row>32</xdr:row>
      <xdr:rowOff>188703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19475AD1-C5E2-4061-9307-83C86537A6CB}"/>
            </a:ext>
          </a:extLst>
        </xdr:cNvPr>
        <xdr:cNvSpPr/>
      </xdr:nvSpPr>
      <xdr:spPr>
        <a:xfrm>
          <a:off x="847545" y="11639461"/>
          <a:ext cx="251604" cy="1265117"/>
        </a:xfrm>
        <a:prstGeom prst="rightBrac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122207</xdr:colOff>
      <xdr:row>29</xdr:row>
      <xdr:rowOff>53466</xdr:rowOff>
    </xdr:from>
    <xdr:to>
      <xdr:col>2</xdr:col>
      <xdr:colOff>458278</xdr:colOff>
      <xdr:row>32</xdr:row>
      <xdr:rowOff>224647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F45F262A-6BF2-4C98-82CD-C19E962F8A02}"/>
            </a:ext>
          </a:extLst>
        </xdr:cNvPr>
        <xdr:cNvSpPr/>
      </xdr:nvSpPr>
      <xdr:spPr>
        <a:xfrm>
          <a:off x="4827557" y="11588241"/>
          <a:ext cx="336071" cy="1352281"/>
        </a:xfrm>
        <a:prstGeom prst="rightBrac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 editAs="oneCell">
    <xdr:from>
      <xdr:col>1</xdr:col>
      <xdr:colOff>3608681</xdr:colOff>
      <xdr:row>97</xdr:row>
      <xdr:rowOff>7040</xdr:rowOff>
    </xdr:from>
    <xdr:to>
      <xdr:col>2</xdr:col>
      <xdr:colOff>943514</xdr:colOff>
      <xdr:row>104</xdr:row>
      <xdr:rowOff>96521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BF5D3DF-F96B-4D53-9AE7-D1A49D406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4481" y="37154540"/>
          <a:ext cx="1354383" cy="1803981"/>
        </a:xfrm>
        <a:prstGeom prst="rect">
          <a:avLst/>
        </a:prstGeom>
      </xdr:spPr>
    </xdr:pic>
    <xdr:clientData/>
  </xdr:twoCellAnchor>
  <xdr:twoCellAnchor editAs="oneCell">
    <xdr:from>
      <xdr:col>1</xdr:col>
      <xdr:colOff>3657242</xdr:colOff>
      <xdr:row>106</xdr:row>
      <xdr:rowOff>162859</xdr:rowOff>
    </xdr:from>
    <xdr:to>
      <xdr:col>2</xdr:col>
      <xdr:colOff>1338891</xdr:colOff>
      <xdr:row>116</xdr:row>
      <xdr:rowOff>162662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4218C55-19CF-4CC8-B286-553D973F4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43042" y="39405859"/>
          <a:ext cx="1701199" cy="2257228"/>
        </a:xfrm>
        <a:prstGeom prst="rect">
          <a:avLst/>
        </a:prstGeom>
      </xdr:spPr>
    </xdr:pic>
    <xdr:clientData/>
  </xdr:twoCellAnchor>
  <xdr:twoCellAnchor editAs="oneCell">
    <xdr:from>
      <xdr:col>1</xdr:col>
      <xdr:colOff>3713534</xdr:colOff>
      <xdr:row>120</xdr:row>
      <xdr:rowOff>143775</xdr:rowOff>
    </xdr:from>
    <xdr:to>
      <xdr:col>2</xdr:col>
      <xdr:colOff>1536580</xdr:colOff>
      <xdr:row>131</xdr:row>
      <xdr:rowOff>178583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7E00941-678D-4102-B9AC-4EF2FE139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99334" y="42406200"/>
          <a:ext cx="1842596" cy="2444633"/>
        </a:xfrm>
        <a:prstGeom prst="rect">
          <a:avLst/>
        </a:prstGeom>
      </xdr:spPr>
    </xdr:pic>
    <xdr:clientData/>
  </xdr:twoCellAnchor>
  <xdr:twoCellAnchor editAs="oneCell">
    <xdr:from>
      <xdr:col>1</xdr:col>
      <xdr:colOff>3684198</xdr:colOff>
      <xdr:row>133</xdr:row>
      <xdr:rowOff>71888</xdr:rowOff>
    </xdr:from>
    <xdr:to>
      <xdr:col>2</xdr:col>
      <xdr:colOff>1689339</xdr:colOff>
      <xdr:row>142</xdr:row>
      <xdr:rowOff>26958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80ABE31-1411-4916-B6DB-928C20852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69998" y="45106088"/>
          <a:ext cx="2024691" cy="2021995"/>
        </a:xfrm>
        <a:prstGeom prst="rect">
          <a:avLst/>
        </a:prstGeom>
      </xdr:spPr>
    </xdr:pic>
    <xdr:clientData/>
  </xdr:twoCellAnchor>
  <xdr:twoCellAnchor editAs="oneCell">
    <xdr:from>
      <xdr:col>1</xdr:col>
      <xdr:colOff>3612523</xdr:colOff>
      <xdr:row>142</xdr:row>
      <xdr:rowOff>278561</xdr:rowOff>
    </xdr:from>
    <xdr:to>
      <xdr:col>2</xdr:col>
      <xdr:colOff>1680355</xdr:colOff>
      <xdr:row>148</xdr:row>
      <xdr:rowOff>230851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102EE88-B7E4-42E0-A060-C7B0E007D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98323" y="47379686"/>
          <a:ext cx="2087382" cy="1562015"/>
        </a:xfrm>
        <a:prstGeom prst="rect">
          <a:avLst/>
        </a:prstGeom>
      </xdr:spPr>
    </xdr:pic>
    <xdr:clientData/>
  </xdr:twoCellAnchor>
  <xdr:twoCellAnchor editAs="oneCell">
    <xdr:from>
      <xdr:col>1</xdr:col>
      <xdr:colOff>3774056</xdr:colOff>
      <xdr:row>149</xdr:row>
      <xdr:rowOff>216722</xdr:rowOff>
    </xdr:from>
    <xdr:to>
      <xdr:col>2</xdr:col>
      <xdr:colOff>1734269</xdr:colOff>
      <xdr:row>155</xdr:row>
      <xdr:rowOff>278560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D8FE59A-8770-412B-ACED-8AB23BA58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59856" y="49213322"/>
          <a:ext cx="1979763" cy="1671563"/>
        </a:xfrm>
        <a:prstGeom prst="rect">
          <a:avLst/>
        </a:prstGeom>
      </xdr:spPr>
    </xdr:pic>
    <xdr:clientData/>
  </xdr:twoCellAnchor>
  <xdr:twoCellAnchor editAs="oneCell">
    <xdr:from>
      <xdr:col>1</xdr:col>
      <xdr:colOff>3638768</xdr:colOff>
      <xdr:row>157</xdr:row>
      <xdr:rowOff>71886</xdr:rowOff>
    </xdr:from>
    <xdr:to>
      <xdr:col>2</xdr:col>
      <xdr:colOff>1763426</xdr:colOff>
      <xdr:row>163</xdr:row>
      <xdr:rowOff>174799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FB370FC-7516-455B-8402-5092FD222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324568" y="51249711"/>
          <a:ext cx="2144208" cy="1607863"/>
        </a:xfrm>
        <a:prstGeom prst="rect">
          <a:avLst/>
        </a:prstGeom>
      </xdr:spPr>
    </xdr:pic>
    <xdr:clientData/>
  </xdr:twoCellAnchor>
  <xdr:twoCellAnchor editAs="oneCell">
    <xdr:from>
      <xdr:col>1</xdr:col>
      <xdr:colOff>3783041</xdr:colOff>
      <xdr:row>170</xdr:row>
      <xdr:rowOff>168064</xdr:rowOff>
    </xdr:from>
    <xdr:to>
      <xdr:col>2</xdr:col>
      <xdr:colOff>1449714</xdr:colOff>
      <xdr:row>178</xdr:row>
      <xdr:rowOff>219473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5F3821E-1B6B-5A10-9619-44181EEBA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465966" y="54846956"/>
          <a:ext cx="1683347" cy="2243956"/>
        </a:xfrm>
        <a:prstGeom prst="rect">
          <a:avLst/>
        </a:prstGeom>
      </xdr:spPr>
    </xdr:pic>
    <xdr:clientData/>
  </xdr:twoCellAnchor>
  <xdr:twoCellAnchor editAs="oneCell">
    <xdr:from>
      <xdr:col>2</xdr:col>
      <xdr:colOff>188703</xdr:colOff>
      <xdr:row>163</xdr:row>
      <xdr:rowOff>242618</xdr:rowOff>
    </xdr:from>
    <xdr:to>
      <xdr:col>2</xdr:col>
      <xdr:colOff>1382339</xdr:colOff>
      <xdr:row>170</xdr:row>
      <xdr:rowOff>30332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29C0E50-AF57-49EE-B6F0-5ECB752F9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888302" y="53124340"/>
          <a:ext cx="1193636" cy="158488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178593</xdr:colOff>
      <xdr:row>19</xdr:row>
      <xdr:rowOff>23813</xdr:rowOff>
    </xdr:from>
    <xdr:to>
      <xdr:col>1</xdr:col>
      <xdr:colOff>750093</xdr:colOff>
      <xdr:row>22</xdr:row>
      <xdr:rowOff>321469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B9C5408B-6DBE-45E5-9462-D62F90723FE1}"/>
            </a:ext>
          </a:extLst>
        </xdr:cNvPr>
        <xdr:cNvSpPr/>
      </xdr:nvSpPr>
      <xdr:spPr>
        <a:xfrm>
          <a:off x="864393" y="9148763"/>
          <a:ext cx="571500" cy="1726406"/>
        </a:xfrm>
        <a:prstGeom prst="rightBrac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95250</xdr:colOff>
      <xdr:row>19</xdr:row>
      <xdr:rowOff>71437</xdr:rowOff>
    </xdr:from>
    <xdr:to>
      <xdr:col>2</xdr:col>
      <xdr:colOff>666750</xdr:colOff>
      <xdr:row>22</xdr:row>
      <xdr:rowOff>369093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1AE14E9E-6343-43E1-BCE8-BA4C2201BC78}"/>
            </a:ext>
          </a:extLst>
        </xdr:cNvPr>
        <xdr:cNvSpPr/>
      </xdr:nvSpPr>
      <xdr:spPr>
        <a:xfrm>
          <a:off x="4286250" y="9196387"/>
          <a:ext cx="571500" cy="1726406"/>
        </a:xfrm>
        <a:prstGeom prst="rightBrac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161745</xdr:colOff>
      <xdr:row>20</xdr:row>
      <xdr:rowOff>104686</xdr:rowOff>
    </xdr:from>
    <xdr:to>
      <xdr:col>1</xdr:col>
      <xdr:colOff>413349</xdr:colOff>
      <xdr:row>23</xdr:row>
      <xdr:rowOff>188703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7D3F24DC-F0D4-4B5D-88F4-8BB911E286CE}"/>
            </a:ext>
          </a:extLst>
        </xdr:cNvPr>
        <xdr:cNvSpPr/>
      </xdr:nvSpPr>
      <xdr:spPr>
        <a:xfrm>
          <a:off x="847545" y="9248686"/>
          <a:ext cx="251604" cy="1265117"/>
        </a:xfrm>
        <a:prstGeom prst="rightBrac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122207</xdr:colOff>
      <xdr:row>20</xdr:row>
      <xdr:rowOff>53466</xdr:rowOff>
    </xdr:from>
    <xdr:to>
      <xdr:col>2</xdr:col>
      <xdr:colOff>458278</xdr:colOff>
      <xdr:row>23</xdr:row>
      <xdr:rowOff>224647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1194DD59-E720-49CF-B1EE-427D32D388C2}"/>
            </a:ext>
          </a:extLst>
        </xdr:cNvPr>
        <xdr:cNvSpPr/>
      </xdr:nvSpPr>
      <xdr:spPr>
        <a:xfrm>
          <a:off x="4827557" y="9197466"/>
          <a:ext cx="336071" cy="1352281"/>
        </a:xfrm>
        <a:prstGeom prst="rightBrac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161745</xdr:colOff>
      <xdr:row>23</xdr:row>
      <xdr:rowOff>104686</xdr:rowOff>
    </xdr:from>
    <xdr:to>
      <xdr:col>1</xdr:col>
      <xdr:colOff>413349</xdr:colOff>
      <xdr:row>26</xdr:row>
      <xdr:rowOff>188703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99828162-9B8F-47E1-A87A-EB21730B7F02}"/>
            </a:ext>
          </a:extLst>
        </xdr:cNvPr>
        <xdr:cNvSpPr/>
      </xdr:nvSpPr>
      <xdr:spPr>
        <a:xfrm>
          <a:off x="847545" y="9248686"/>
          <a:ext cx="251604" cy="1265117"/>
        </a:xfrm>
        <a:prstGeom prst="rightBrac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122207</xdr:colOff>
      <xdr:row>23</xdr:row>
      <xdr:rowOff>53466</xdr:rowOff>
    </xdr:from>
    <xdr:to>
      <xdr:col>2</xdr:col>
      <xdr:colOff>458278</xdr:colOff>
      <xdr:row>26</xdr:row>
      <xdr:rowOff>224647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38C66674-1252-4A8E-AAC8-B11072BA00E6}"/>
            </a:ext>
          </a:extLst>
        </xdr:cNvPr>
        <xdr:cNvSpPr/>
      </xdr:nvSpPr>
      <xdr:spPr>
        <a:xfrm>
          <a:off x="4827557" y="9197466"/>
          <a:ext cx="336071" cy="1352281"/>
        </a:xfrm>
        <a:prstGeom prst="rightBrac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 editAs="oneCell">
    <xdr:from>
      <xdr:col>1</xdr:col>
      <xdr:colOff>3608681</xdr:colOff>
      <xdr:row>93</xdr:row>
      <xdr:rowOff>7040</xdr:rowOff>
    </xdr:from>
    <xdr:to>
      <xdr:col>2</xdr:col>
      <xdr:colOff>943514</xdr:colOff>
      <xdr:row>100</xdr:row>
      <xdr:rowOff>96521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450F963-EBB7-4C8F-8069-2BBBCC3B8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4481" y="36449690"/>
          <a:ext cx="1354383" cy="1803981"/>
        </a:xfrm>
        <a:prstGeom prst="rect">
          <a:avLst/>
        </a:prstGeom>
      </xdr:spPr>
    </xdr:pic>
    <xdr:clientData/>
  </xdr:twoCellAnchor>
  <xdr:twoCellAnchor editAs="oneCell">
    <xdr:from>
      <xdr:col>1</xdr:col>
      <xdr:colOff>3657242</xdr:colOff>
      <xdr:row>102</xdr:row>
      <xdr:rowOff>162859</xdr:rowOff>
    </xdr:from>
    <xdr:to>
      <xdr:col>2</xdr:col>
      <xdr:colOff>1338891</xdr:colOff>
      <xdr:row>112</xdr:row>
      <xdr:rowOff>162662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8A1693-00CB-41D5-B1D5-7AD8DF7F2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43042" y="38701009"/>
          <a:ext cx="1701199" cy="2257228"/>
        </a:xfrm>
        <a:prstGeom prst="rect">
          <a:avLst/>
        </a:prstGeom>
      </xdr:spPr>
    </xdr:pic>
    <xdr:clientData/>
  </xdr:twoCellAnchor>
  <xdr:twoCellAnchor editAs="oneCell">
    <xdr:from>
      <xdr:col>1</xdr:col>
      <xdr:colOff>3713534</xdr:colOff>
      <xdr:row>116</xdr:row>
      <xdr:rowOff>143775</xdr:rowOff>
    </xdr:from>
    <xdr:to>
      <xdr:col>2</xdr:col>
      <xdr:colOff>1536580</xdr:colOff>
      <xdr:row>127</xdr:row>
      <xdr:rowOff>178584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AA83E00-8EEF-4046-899C-E0B8F95BB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99334" y="41701350"/>
          <a:ext cx="1842596" cy="244463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122207</xdr:colOff>
      <xdr:row>16</xdr:row>
      <xdr:rowOff>53466</xdr:rowOff>
    </xdr:from>
    <xdr:to>
      <xdr:col>1</xdr:col>
      <xdr:colOff>458278</xdr:colOff>
      <xdr:row>19</xdr:row>
      <xdr:rowOff>224647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439C293F-33A8-4C3A-AF8C-44888615DEF3}"/>
            </a:ext>
          </a:extLst>
        </xdr:cNvPr>
        <xdr:cNvSpPr/>
      </xdr:nvSpPr>
      <xdr:spPr>
        <a:xfrm>
          <a:off x="4827557" y="9197466"/>
          <a:ext cx="336071" cy="1352281"/>
        </a:xfrm>
        <a:prstGeom prst="rightBrac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7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B774F-A68D-4153-9713-FB8ABE2B7E36}">
  <dimension ref="A2:G64"/>
  <sheetViews>
    <sheetView view="pageBreakPreview" zoomScale="60" zoomScaleNormal="100" workbookViewId="0">
      <selection activeCell="K11" sqref="K11"/>
    </sheetView>
  </sheetViews>
  <sheetFormatPr defaultRowHeight="14.25" x14ac:dyDescent="0.2"/>
  <cols>
    <col min="2" max="2" width="8.75" style="190"/>
    <col min="3" max="3" width="35.875" customWidth="1"/>
    <col min="4" max="4" width="22" customWidth="1"/>
    <col min="5" max="5" width="18.75" style="73" customWidth="1"/>
    <col min="6" max="6" width="19.5" style="73" customWidth="1"/>
    <col min="7" max="7" width="17.625" style="18" customWidth="1"/>
  </cols>
  <sheetData>
    <row r="2" spans="1:7" x14ac:dyDescent="0.2">
      <c r="B2" s="439" t="s">
        <v>0</v>
      </c>
      <c r="C2" s="440" t="s">
        <v>109</v>
      </c>
      <c r="D2" s="441"/>
      <c r="E2" s="435"/>
      <c r="F2" s="436"/>
      <c r="G2" s="433" t="s">
        <v>107</v>
      </c>
    </row>
    <row r="3" spans="1:7" x14ac:dyDescent="0.2">
      <c r="B3" s="439"/>
      <c r="C3" s="440"/>
      <c r="D3" s="441"/>
      <c r="E3" s="437"/>
      <c r="F3" s="438"/>
      <c r="G3" s="434"/>
    </row>
    <row r="4" spans="1:7" ht="25.15" customHeight="1" x14ac:dyDescent="0.2">
      <c r="A4">
        <v>1</v>
      </c>
      <c r="B4" s="187"/>
      <c r="C4" s="14" t="s">
        <v>169</v>
      </c>
      <c r="D4" s="17" t="s">
        <v>170</v>
      </c>
      <c r="E4" s="76" t="s">
        <v>171</v>
      </c>
      <c r="F4" s="76" t="s">
        <v>172</v>
      </c>
      <c r="G4" s="79"/>
    </row>
    <row r="5" spans="1:7" ht="25.15" customHeight="1" x14ac:dyDescent="0.2">
      <c r="A5">
        <v>2</v>
      </c>
      <c r="B5" s="187" t="s">
        <v>242</v>
      </c>
      <c r="C5" s="14" t="s">
        <v>168</v>
      </c>
      <c r="D5" s="77" t="s">
        <v>216</v>
      </c>
      <c r="E5" s="76" t="s">
        <v>173</v>
      </c>
      <c r="F5" s="76" t="s">
        <v>174</v>
      </c>
      <c r="G5" s="79"/>
    </row>
    <row r="6" spans="1:7" ht="25.15" customHeight="1" x14ac:dyDescent="0.45">
      <c r="A6">
        <v>3</v>
      </c>
      <c r="B6" s="188" t="s">
        <v>207</v>
      </c>
      <c r="C6" s="2" t="s">
        <v>8</v>
      </c>
      <c r="D6" s="15" t="s">
        <v>9</v>
      </c>
      <c r="E6" s="74" t="s">
        <v>149</v>
      </c>
      <c r="F6" s="74" t="s">
        <v>150</v>
      </c>
      <c r="G6" s="79"/>
    </row>
    <row r="7" spans="1:7" ht="25.15" customHeight="1" x14ac:dyDescent="0.45">
      <c r="A7">
        <v>4</v>
      </c>
      <c r="B7" s="188" t="s">
        <v>182</v>
      </c>
      <c r="C7" s="6" t="s">
        <v>111</v>
      </c>
      <c r="D7" s="15" t="s">
        <v>112</v>
      </c>
      <c r="E7" s="74" t="s">
        <v>151</v>
      </c>
      <c r="F7" s="74"/>
      <c r="G7" s="79"/>
    </row>
    <row r="8" spans="1:7" ht="25.15" customHeight="1" x14ac:dyDescent="0.45">
      <c r="A8">
        <v>5</v>
      </c>
      <c r="B8" s="167" t="s">
        <v>195</v>
      </c>
      <c r="C8" s="3" t="s">
        <v>14</v>
      </c>
      <c r="D8" s="61" t="s">
        <v>15</v>
      </c>
      <c r="E8" s="74" t="s">
        <v>136</v>
      </c>
      <c r="F8" s="74" t="s">
        <v>148</v>
      </c>
      <c r="G8" s="79"/>
    </row>
    <row r="9" spans="1:7" ht="25.15" customHeight="1" x14ac:dyDescent="0.45">
      <c r="B9" s="167"/>
      <c r="C9" s="3"/>
      <c r="D9" s="61"/>
      <c r="E9" s="74"/>
      <c r="F9" s="74"/>
      <c r="G9" s="79"/>
    </row>
    <row r="10" spans="1:7" ht="25.15" customHeight="1" x14ac:dyDescent="0.45">
      <c r="A10">
        <v>6</v>
      </c>
      <c r="B10" s="167" t="s">
        <v>196</v>
      </c>
      <c r="C10" s="172" t="s">
        <v>17</v>
      </c>
      <c r="D10" s="173" t="s">
        <v>113</v>
      </c>
      <c r="E10" s="174" t="s">
        <v>134</v>
      </c>
      <c r="F10" s="177" t="s">
        <v>147</v>
      </c>
      <c r="G10" s="178" t="s">
        <v>231</v>
      </c>
    </row>
    <row r="11" spans="1:7" ht="25.15" customHeight="1" x14ac:dyDescent="0.45">
      <c r="B11" s="167"/>
      <c r="C11" s="5"/>
      <c r="D11" s="182"/>
      <c r="E11" s="183"/>
      <c r="F11" s="184"/>
      <c r="G11" s="185"/>
    </row>
    <row r="12" spans="1:7" ht="25.15" customHeight="1" x14ac:dyDescent="0.45">
      <c r="A12">
        <v>7</v>
      </c>
      <c r="B12" s="188" t="s">
        <v>191</v>
      </c>
      <c r="C12" s="6" t="s">
        <v>19</v>
      </c>
      <c r="D12" s="15" t="s">
        <v>20</v>
      </c>
      <c r="E12" s="74"/>
      <c r="F12" s="74"/>
      <c r="G12" s="79"/>
    </row>
    <row r="13" spans="1:7" ht="25.15" customHeight="1" x14ac:dyDescent="0.45">
      <c r="A13">
        <v>8</v>
      </c>
      <c r="B13" s="188" t="s">
        <v>193</v>
      </c>
      <c r="C13" s="6" t="s">
        <v>22</v>
      </c>
      <c r="D13" s="15" t="s">
        <v>23</v>
      </c>
      <c r="E13" s="74" t="s">
        <v>247</v>
      </c>
      <c r="F13" s="74" t="s">
        <v>248</v>
      </c>
      <c r="G13" s="79"/>
    </row>
    <row r="14" spans="1:7" ht="25.15" customHeight="1" x14ac:dyDescent="0.45">
      <c r="B14" s="188"/>
      <c r="C14" s="6"/>
      <c r="D14" s="15"/>
      <c r="E14" s="74" t="s">
        <v>154</v>
      </c>
      <c r="F14" s="74" t="s">
        <v>155</v>
      </c>
      <c r="G14" s="79"/>
    </row>
    <row r="15" spans="1:7" ht="25.15" customHeight="1" x14ac:dyDescent="0.45">
      <c r="A15">
        <v>9</v>
      </c>
      <c r="B15" s="188" t="s">
        <v>197</v>
      </c>
      <c r="C15" s="442" t="s">
        <v>25</v>
      </c>
      <c r="D15" s="443" t="s">
        <v>26</v>
      </c>
      <c r="E15" s="425" t="s">
        <v>156</v>
      </c>
      <c r="F15" s="421" t="s">
        <v>157</v>
      </c>
      <c r="G15" s="79"/>
    </row>
    <row r="16" spans="1:7" ht="25.15" customHeight="1" x14ac:dyDescent="0.45">
      <c r="B16" s="188" t="s">
        <v>198</v>
      </c>
      <c r="C16" s="442"/>
      <c r="D16" s="443"/>
      <c r="E16" s="426"/>
      <c r="F16" s="422"/>
      <c r="G16" s="79"/>
    </row>
    <row r="17" spans="1:7" ht="25.15" customHeight="1" x14ac:dyDescent="0.45">
      <c r="A17">
        <v>10</v>
      </c>
      <c r="B17" s="167" t="s">
        <v>208</v>
      </c>
      <c r="C17" s="430" t="s">
        <v>114</v>
      </c>
      <c r="D17" s="431" t="s">
        <v>30</v>
      </c>
      <c r="E17" s="425" t="s">
        <v>152</v>
      </c>
      <c r="F17" s="421" t="s">
        <v>153</v>
      </c>
      <c r="G17" s="79"/>
    </row>
    <row r="18" spans="1:7" ht="25.15" customHeight="1" x14ac:dyDescent="0.45">
      <c r="B18" s="167" t="s">
        <v>209</v>
      </c>
      <c r="C18" s="430"/>
      <c r="D18" s="431"/>
      <c r="E18" s="426"/>
      <c r="F18" s="422"/>
      <c r="G18" s="79"/>
    </row>
    <row r="19" spans="1:7" ht="25.15" customHeight="1" x14ac:dyDescent="0.45">
      <c r="A19">
        <v>11</v>
      </c>
      <c r="B19" s="188" t="s">
        <v>204</v>
      </c>
      <c r="C19" s="6" t="s">
        <v>33</v>
      </c>
      <c r="D19" s="63" t="s">
        <v>34</v>
      </c>
      <c r="E19" s="74" t="s">
        <v>158</v>
      </c>
      <c r="F19" s="74" t="s">
        <v>159</v>
      </c>
      <c r="G19" s="79"/>
    </row>
    <row r="20" spans="1:7" ht="25.15" customHeight="1" x14ac:dyDescent="0.45">
      <c r="A20">
        <v>12</v>
      </c>
      <c r="B20" s="188" t="s">
        <v>210</v>
      </c>
      <c r="C20" s="6" t="s">
        <v>36</v>
      </c>
      <c r="D20" s="15" t="s">
        <v>37</v>
      </c>
      <c r="E20" s="74" t="s">
        <v>160</v>
      </c>
      <c r="F20" s="74" t="s">
        <v>161</v>
      </c>
      <c r="G20" s="79"/>
    </row>
    <row r="21" spans="1:7" ht="25.15" customHeight="1" x14ac:dyDescent="0.45">
      <c r="A21">
        <v>13</v>
      </c>
      <c r="B21" s="188" t="s">
        <v>205</v>
      </c>
      <c r="C21" s="2"/>
      <c r="D21" s="16"/>
      <c r="E21" s="74"/>
      <c r="F21" s="74"/>
      <c r="G21" s="79"/>
    </row>
    <row r="22" spans="1:7" ht="25.15" customHeight="1" x14ac:dyDescent="0.45">
      <c r="A22">
        <v>14</v>
      </c>
      <c r="B22" s="188" t="s">
        <v>206</v>
      </c>
      <c r="C22" s="6" t="s">
        <v>123</v>
      </c>
      <c r="D22" s="15" t="s">
        <v>124</v>
      </c>
      <c r="E22" s="74" t="s">
        <v>162</v>
      </c>
      <c r="F22" s="74" t="s">
        <v>163</v>
      </c>
      <c r="G22" s="79"/>
    </row>
    <row r="23" spans="1:7" ht="25.15" customHeight="1" x14ac:dyDescent="0.45">
      <c r="A23">
        <v>15</v>
      </c>
      <c r="B23" s="188" t="s">
        <v>211</v>
      </c>
      <c r="C23" s="69" t="s">
        <v>43</v>
      </c>
      <c r="D23" s="70" t="s">
        <v>43</v>
      </c>
      <c r="E23" s="74"/>
      <c r="F23" s="74"/>
      <c r="G23" s="79"/>
    </row>
    <row r="24" spans="1:7" ht="25.15" customHeight="1" x14ac:dyDescent="0.45">
      <c r="A24">
        <v>16</v>
      </c>
      <c r="B24" s="188" t="s">
        <v>212</v>
      </c>
      <c r="C24" s="172" t="s">
        <v>45</v>
      </c>
      <c r="D24" s="173" t="s">
        <v>46</v>
      </c>
      <c r="E24" s="174" t="s">
        <v>164</v>
      </c>
      <c r="F24" s="174" t="s">
        <v>165</v>
      </c>
      <c r="G24" s="178" t="s">
        <v>233</v>
      </c>
    </row>
    <row r="25" spans="1:7" ht="25.15" customHeight="1" x14ac:dyDescent="0.45">
      <c r="A25">
        <v>17</v>
      </c>
      <c r="B25" s="188" t="s">
        <v>213</v>
      </c>
      <c r="C25" s="172" t="s">
        <v>48</v>
      </c>
      <c r="D25" s="175" t="s">
        <v>49</v>
      </c>
      <c r="E25" s="174" t="s">
        <v>166</v>
      </c>
      <c r="F25" s="174" t="s">
        <v>167</v>
      </c>
      <c r="G25" s="178" t="s">
        <v>233</v>
      </c>
    </row>
    <row r="26" spans="1:7" ht="25.15" customHeight="1" x14ac:dyDescent="0.45">
      <c r="B26" s="188"/>
      <c r="C26" s="2"/>
      <c r="D26" s="1"/>
      <c r="E26" s="74"/>
      <c r="F26" s="74"/>
      <c r="G26" s="79"/>
    </row>
    <row r="27" spans="1:7" ht="25.15" customHeight="1" x14ac:dyDescent="0.55000000000000004">
      <c r="B27" s="192"/>
      <c r="C27" s="432" t="s">
        <v>54</v>
      </c>
      <c r="D27" s="432"/>
      <c r="E27" s="74"/>
      <c r="F27" s="74"/>
      <c r="G27" s="79"/>
    </row>
    <row r="28" spans="1:7" ht="25.15" customHeight="1" x14ac:dyDescent="0.45">
      <c r="A28">
        <v>1</v>
      </c>
      <c r="B28" s="188" t="s">
        <v>182</v>
      </c>
      <c r="C28" s="12" t="s">
        <v>119</v>
      </c>
      <c r="D28" s="15" t="s">
        <v>120</v>
      </c>
      <c r="E28" s="74" t="s">
        <v>180</v>
      </c>
      <c r="F28" s="74" t="s">
        <v>181</v>
      </c>
      <c r="G28" s="79"/>
    </row>
    <row r="29" spans="1:7" ht="25.15" customHeight="1" x14ac:dyDescent="0.45">
      <c r="A29">
        <v>2</v>
      </c>
      <c r="B29" s="167" t="s">
        <v>195</v>
      </c>
      <c r="C29" s="172"/>
      <c r="D29" s="173" t="s">
        <v>259</v>
      </c>
      <c r="E29" s="174"/>
      <c r="F29" s="174" t="s">
        <v>260</v>
      </c>
      <c r="G29" s="176"/>
    </row>
    <row r="30" spans="1:7" ht="25.15" customHeight="1" x14ac:dyDescent="0.45">
      <c r="B30" s="167"/>
      <c r="C30" s="2" t="s">
        <v>58</v>
      </c>
      <c r="D30" s="16" t="s">
        <v>59</v>
      </c>
      <c r="E30" s="74" t="s">
        <v>146</v>
      </c>
      <c r="F30" s="74" t="s">
        <v>183</v>
      </c>
      <c r="G30" s="79"/>
    </row>
    <row r="31" spans="1:7" ht="25.15" customHeight="1" x14ac:dyDescent="0.45">
      <c r="A31">
        <v>3</v>
      </c>
      <c r="B31" s="188" t="s">
        <v>196</v>
      </c>
      <c r="C31" s="6" t="s">
        <v>61</v>
      </c>
      <c r="D31" s="15" t="s">
        <v>62</v>
      </c>
      <c r="E31" s="74" t="s">
        <v>249</v>
      </c>
      <c r="F31" s="74" t="s">
        <v>250</v>
      </c>
      <c r="G31" s="79"/>
    </row>
    <row r="32" spans="1:7" ht="25.15" customHeight="1" x14ac:dyDescent="0.45">
      <c r="B32" s="188"/>
      <c r="C32" s="6"/>
      <c r="D32" s="15"/>
      <c r="E32" s="74" t="s">
        <v>251</v>
      </c>
      <c r="F32" s="75" t="s">
        <v>252</v>
      </c>
      <c r="G32" s="79"/>
    </row>
    <row r="33" spans="1:7" ht="25.15" customHeight="1" x14ac:dyDescent="0.45">
      <c r="B33" s="188"/>
      <c r="C33" s="6"/>
      <c r="D33" s="15"/>
      <c r="E33" s="75"/>
      <c r="F33" s="75"/>
    </row>
    <row r="34" spans="1:7" ht="29.45" customHeight="1" x14ac:dyDescent="0.2">
      <c r="B34" s="191" t="s">
        <v>0</v>
      </c>
      <c r="C34" s="428" t="s">
        <v>125</v>
      </c>
      <c r="D34" s="429"/>
      <c r="E34" s="75"/>
      <c r="F34" s="75"/>
      <c r="G34" s="186"/>
    </row>
    <row r="35" spans="1:7" ht="25.15" customHeight="1" x14ac:dyDescent="0.45">
      <c r="A35">
        <v>1</v>
      </c>
      <c r="B35" s="188" t="s">
        <v>191</v>
      </c>
      <c r="C35" s="71" t="s">
        <v>43</v>
      </c>
      <c r="D35" s="72" t="s">
        <v>43</v>
      </c>
      <c r="E35" s="74"/>
      <c r="F35" s="74"/>
      <c r="G35" s="79"/>
    </row>
    <row r="36" spans="1:7" ht="25.15" customHeight="1" x14ac:dyDescent="0.45">
      <c r="A36">
        <v>2</v>
      </c>
      <c r="B36" s="188" t="s">
        <v>192</v>
      </c>
      <c r="C36" s="71" t="s">
        <v>43</v>
      </c>
      <c r="D36" s="72" t="s">
        <v>43</v>
      </c>
      <c r="E36" s="74"/>
      <c r="F36" s="74"/>
      <c r="G36" s="79"/>
    </row>
    <row r="37" spans="1:7" ht="25.15" customHeight="1" x14ac:dyDescent="0.45">
      <c r="A37">
        <v>3</v>
      </c>
      <c r="B37" s="167" t="s">
        <v>193</v>
      </c>
      <c r="C37" s="2" t="s">
        <v>88</v>
      </c>
      <c r="D37" s="61" t="s">
        <v>89</v>
      </c>
      <c r="E37" s="74" t="s">
        <v>247</v>
      </c>
      <c r="F37" s="74" t="s">
        <v>248</v>
      </c>
      <c r="G37" s="79"/>
    </row>
    <row r="38" spans="1:7" ht="25.15" customHeight="1" x14ac:dyDescent="0.45">
      <c r="B38" s="167"/>
      <c r="C38" s="2"/>
      <c r="D38" s="61"/>
      <c r="E38" s="74" t="s">
        <v>154</v>
      </c>
      <c r="F38" s="74" t="s">
        <v>155</v>
      </c>
      <c r="G38" s="79"/>
    </row>
    <row r="39" spans="1:7" ht="25.15" customHeight="1" x14ac:dyDescent="0.5">
      <c r="A39">
        <v>4</v>
      </c>
      <c r="B39" s="167" t="s">
        <v>197</v>
      </c>
      <c r="C39" s="8" t="s">
        <v>91</v>
      </c>
      <c r="D39" s="66" t="s">
        <v>127</v>
      </c>
      <c r="E39" s="74" t="s">
        <v>136</v>
      </c>
      <c r="F39" s="74" t="s">
        <v>148</v>
      </c>
      <c r="G39" s="79"/>
    </row>
    <row r="40" spans="1:7" ht="25.15" customHeight="1" x14ac:dyDescent="0.5">
      <c r="A40">
        <v>5</v>
      </c>
      <c r="B40" s="167" t="s">
        <v>198</v>
      </c>
      <c r="C40" s="8" t="s">
        <v>93</v>
      </c>
      <c r="D40" s="67" t="s">
        <v>128</v>
      </c>
      <c r="E40" s="74" t="s">
        <v>136</v>
      </c>
      <c r="F40" s="74" t="s">
        <v>148</v>
      </c>
      <c r="G40" s="79"/>
    </row>
    <row r="41" spans="1:7" ht="25.15" customHeight="1" x14ac:dyDescent="0.45">
      <c r="A41">
        <v>6</v>
      </c>
      <c r="B41" s="188" t="s">
        <v>199</v>
      </c>
      <c r="C41" s="168" t="s">
        <v>225</v>
      </c>
      <c r="D41" s="17" t="s">
        <v>226</v>
      </c>
      <c r="E41" s="166" t="s">
        <v>237</v>
      </c>
      <c r="F41" s="166" t="s">
        <v>150</v>
      </c>
      <c r="G41" s="79"/>
    </row>
    <row r="42" spans="1:7" ht="25.15" customHeight="1" x14ac:dyDescent="0.45">
      <c r="A42">
        <v>7</v>
      </c>
      <c r="B42" s="188" t="s">
        <v>202</v>
      </c>
      <c r="C42" s="169" t="s">
        <v>94</v>
      </c>
      <c r="D42" s="170" t="s">
        <v>95</v>
      </c>
      <c r="E42" s="171" t="s">
        <v>253</v>
      </c>
      <c r="F42" s="171" t="s">
        <v>254</v>
      </c>
      <c r="G42" s="176"/>
    </row>
    <row r="43" spans="1:7" ht="25.15" customHeight="1" x14ac:dyDescent="0.45">
      <c r="B43" s="188"/>
      <c r="C43" s="168" t="s">
        <v>232</v>
      </c>
      <c r="D43" s="17" t="s">
        <v>95</v>
      </c>
      <c r="E43" s="166" t="s">
        <v>238</v>
      </c>
      <c r="F43" s="166" t="s">
        <v>239</v>
      </c>
      <c r="G43" s="79"/>
    </row>
    <row r="44" spans="1:7" ht="25.15" customHeight="1" x14ac:dyDescent="0.45">
      <c r="A44">
        <v>8</v>
      </c>
      <c r="B44" s="189" t="s">
        <v>200</v>
      </c>
      <c r="C44" s="6" t="s">
        <v>97</v>
      </c>
      <c r="D44" s="65" t="s">
        <v>98</v>
      </c>
      <c r="E44" s="74" t="s">
        <v>187</v>
      </c>
      <c r="F44" s="74" t="s">
        <v>188</v>
      </c>
      <c r="G44" s="79"/>
    </row>
    <row r="45" spans="1:7" ht="25.15" customHeight="1" x14ac:dyDescent="0.45">
      <c r="A45">
        <v>9</v>
      </c>
      <c r="B45" s="167" t="s">
        <v>201</v>
      </c>
      <c r="C45" s="69" t="s">
        <v>43</v>
      </c>
      <c r="D45" s="70" t="s">
        <v>43</v>
      </c>
      <c r="E45" s="74"/>
      <c r="F45" s="74"/>
      <c r="G45" s="79"/>
    </row>
    <row r="46" spans="1:7" ht="25.15" customHeight="1" x14ac:dyDescent="0.45">
      <c r="A46">
        <v>10</v>
      </c>
      <c r="B46" s="188" t="s">
        <v>242</v>
      </c>
      <c r="C46" s="3" t="s">
        <v>175</v>
      </c>
      <c r="D46" s="68" t="s">
        <v>176</v>
      </c>
      <c r="E46" s="74" t="s">
        <v>178</v>
      </c>
      <c r="F46" s="74" t="s">
        <v>179</v>
      </c>
      <c r="G46" s="79"/>
    </row>
    <row r="47" spans="1:7" ht="25.15" customHeight="1" x14ac:dyDescent="0.45">
      <c r="A47">
        <v>11</v>
      </c>
      <c r="B47" s="188" t="s">
        <v>203</v>
      </c>
      <c r="C47" s="3" t="s">
        <v>184</v>
      </c>
      <c r="D47" s="65" t="s">
        <v>177</v>
      </c>
      <c r="E47" s="74" t="s">
        <v>185</v>
      </c>
      <c r="F47" s="74" t="s">
        <v>186</v>
      </c>
      <c r="G47" s="79"/>
    </row>
    <row r="48" spans="1:7" ht="25.15" customHeight="1" x14ac:dyDescent="0.45">
      <c r="A48">
        <v>12</v>
      </c>
      <c r="B48" s="188" t="s">
        <v>204</v>
      </c>
      <c r="C48" s="3" t="s">
        <v>215</v>
      </c>
      <c r="D48" s="4" t="s">
        <v>194</v>
      </c>
      <c r="E48" s="74" t="s">
        <v>240</v>
      </c>
      <c r="F48" s="74" t="s">
        <v>241</v>
      </c>
      <c r="G48" s="79"/>
    </row>
    <row r="49" spans="1:7" ht="25.15" customHeight="1" x14ac:dyDescent="0.45">
      <c r="A49">
        <v>13</v>
      </c>
      <c r="B49" s="188" t="s">
        <v>205</v>
      </c>
      <c r="C49" s="3" t="s">
        <v>229</v>
      </c>
      <c r="D49" s="4" t="s">
        <v>236</v>
      </c>
      <c r="E49" s="74" t="s">
        <v>234</v>
      </c>
      <c r="F49" s="74" t="s">
        <v>235</v>
      </c>
      <c r="G49" s="79"/>
    </row>
    <row r="50" spans="1:7" ht="25.15" customHeight="1" x14ac:dyDescent="0.45">
      <c r="A50">
        <v>14</v>
      </c>
      <c r="B50" s="188" t="s">
        <v>206</v>
      </c>
      <c r="C50" s="13" t="s">
        <v>214</v>
      </c>
      <c r="D50" s="9" t="s">
        <v>105</v>
      </c>
      <c r="E50" s="74" t="s">
        <v>189</v>
      </c>
      <c r="F50" s="74" t="s">
        <v>190</v>
      </c>
      <c r="G50" s="79"/>
    </row>
    <row r="51" spans="1:7" ht="25.15" customHeight="1" x14ac:dyDescent="0.45">
      <c r="B51" s="188"/>
      <c r="C51" s="427"/>
      <c r="D51" s="427"/>
    </row>
    <row r="52" spans="1:7" ht="25.15" customHeight="1" x14ac:dyDescent="0.45">
      <c r="B52" s="193"/>
      <c r="C52" s="423" t="s">
        <v>121</v>
      </c>
      <c r="D52" s="424"/>
      <c r="E52" s="74"/>
      <c r="F52" s="74"/>
    </row>
    <row r="53" spans="1:7" ht="25.15" customHeight="1" x14ac:dyDescent="0.45">
      <c r="B53" s="167" t="s">
        <v>64</v>
      </c>
      <c r="C53" s="7" t="s">
        <v>65</v>
      </c>
      <c r="D53" s="62" t="s">
        <v>66</v>
      </c>
      <c r="E53" s="74"/>
      <c r="F53" s="74"/>
      <c r="G53" s="79"/>
    </row>
    <row r="54" spans="1:7" ht="25.15" customHeight="1" x14ac:dyDescent="0.45">
      <c r="A54">
        <v>15</v>
      </c>
      <c r="B54" s="167" t="s">
        <v>67</v>
      </c>
      <c r="C54" s="10" t="s">
        <v>68</v>
      </c>
      <c r="D54" s="64" t="s">
        <v>69</v>
      </c>
      <c r="E54" s="74" t="s">
        <v>138</v>
      </c>
      <c r="F54" s="78" t="s">
        <v>139</v>
      </c>
      <c r="G54" s="79"/>
    </row>
    <row r="55" spans="1:7" ht="25.15" customHeight="1" x14ac:dyDescent="0.45">
      <c r="A55">
        <v>16</v>
      </c>
      <c r="B55" s="167" t="s">
        <v>70</v>
      </c>
      <c r="C55" s="7" t="s">
        <v>65</v>
      </c>
      <c r="D55" s="62" t="s">
        <v>66</v>
      </c>
      <c r="E55" s="425" t="s">
        <v>140</v>
      </c>
      <c r="F55" s="421" t="s">
        <v>141</v>
      </c>
      <c r="G55" s="79"/>
    </row>
    <row r="56" spans="1:7" ht="25.15" customHeight="1" x14ac:dyDescent="0.45">
      <c r="B56" s="167" t="s">
        <v>71</v>
      </c>
      <c r="C56" s="7" t="s">
        <v>65</v>
      </c>
      <c r="D56" s="62" t="s">
        <v>66</v>
      </c>
      <c r="E56" s="426"/>
      <c r="F56" s="422"/>
      <c r="G56" s="79"/>
    </row>
    <row r="57" spans="1:7" ht="25.15" customHeight="1" x14ac:dyDescent="0.45">
      <c r="A57">
        <v>17</v>
      </c>
      <c r="B57" s="188" t="s">
        <v>72</v>
      </c>
      <c r="C57" s="12" t="s">
        <v>73</v>
      </c>
      <c r="D57" s="16" t="s">
        <v>74</v>
      </c>
      <c r="E57" s="74" t="s">
        <v>146</v>
      </c>
      <c r="F57" s="78" t="s">
        <v>135</v>
      </c>
      <c r="G57" s="79"/>
    </row>
    <row r="58" spans="1:7" ht="25.15" customHeight="1" x14ac:dyDescent="0.45">
      <c r="A58">
        <v>18</v>
      </c>
      <c r="B58" s="167" t="s">
        <v>75</v>
      </c>
      <c r="C58" s="179" t="s">
        <v>76</v>
      </c>
      <c r="D58" s="175" t="s">
        <v>77</v>
      </c>
      <c r="E58" s="174" t="s">
        <v>144</v>
      </c>
      <c r="F58" s="180" t="s">
        <v>145</v>
      </c>
      <c r="G58" s="176" t="s">
        <v>244</v>
      </c>
    </row>
    <row r="59" spans="1:7" ht="25.15" customHeight="1" x14ac:dyDescent="0.45">
      <c r="B59" s="167"/>
      <c r="C59" s="6" t="s">
        <v>230</v>
      </c>
      <c r="D59" s="15" t="s">
        <v>245</v>
      </c>
      <c r="E59" s="74" t="s">
        <v>238</v>
      </c>
      <c r="F59" s="78" t="s">
        <v>246</v>
      </c>
      <c r="G59" s="79"/>
    </row>
    <row r="60" spans="1:7" ht="25.15" customHeight="1" x14ac:dyDescent="0.45">
      <c r="A60">
        <v>19</v>
      </c>
      <c r="B60" s="188" t="s">
        <v>78</v>
      </c>
      <c r="C60" s="11" t="s">
        <v>79</v>
      </c>
      <c r="D60" s="15" t="s">
        <v>80</v>
      </c>
      <c r="E60" s="74" t="s">
        <v>142</v>
      </c>
      <c r="F60" s="78" t="s">
        <v>143</v>
      </c>
      <c r="G60" s="79" t="s">
        <v>243</v>
      </c>
    </row>
    <row r="61" spans="1:7" ht="25.15" customHeight="1" x14ac:dyDescent="0.45">
      <c r="B61" s="167" t="s">
        <v>81</v>
      </c>
      <c r="C61" s="181" t="s">
        <v>257</v>
      </c>
      <c r="D61" s="175" t="s">
        <v>255</v>
      </c>
      <c r="E61" s="174" t="s">
        <v>258</v>
      </c>
      <c r="F61" s="174" t="s">
        <v>256</v>
      </c>
      <c r="G61" s="176"/>
    </row>
    <row r="62" spans="1:7" ht="25.15" customHeight="1" x14ac:dyDescent="0.45">
      <c r="A62">
        <v>20</v>
      </c>
      <c r="B62" s="167"/>
      <c r="C62" s="12" t="s">
        <v>73</v>
      </c>
      <c r="D62" s="16" t="s">
        <v>261</v>
      </c>
      <c r="E62" s="74" t="s">
        <v>136</v>
      </c>
      <c r="F62" s="78" t="s">
        <v>137</v>
      </c>
      <c r="G62" s="79"/>
    </row>
    <row r="63" spans="1:7" ht="25.15" customHeight="1" x14ac:dyDescent="0.2"/>
    <row r="64" spans="1:7" ht="25.15" customHeight="1" x14ac:dyDescent="0.2"/>
  </sheetData>
  <mergeCells count="18">
    <mergeCell ref="G2:G3"/>
    <mergeCell ref="E2:F3"/>
    <mergeCell ref="B2:B3"/>
    <mergeCell ref="C2:D3"/>
    <mergeCell ref="C15:C16"/>
    <mergeCell ref="D15:D16"/>
    <mergeCell ref="E15:E16"/>
    <mergeCell ref="F15:F16"/>
    <mergeCell ref="F55:F56"/>
    <mergeCell ref="C52:D52"/>
    <mergeCell ref="E17:E18"/>
    <mergeCell ref="F17:F18"/>
    <mergeCell ref="C51:D51"/>
    <mergeCell ref="C34:D34"/>
    <mergeCell ref="C17:C18"/>
    <mergeCell ref="D17:D18"/>
    <mergeCell ref="C27:D27"/>
    <mergeCell ref="E55:E56"/>
  </mergeCells>
  <pageMargins left="0.7" right="0.7" top="0.75" bottom="0.75" header="0.3" footer="0.3"/>
  <pageSetup paperSize="9" scale="62" orientation="portrait" r:id="rId1"/>
  <rowBreaks count="1" manualBreakCount="1">
    <brk id="26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8351F-8EF6-438E-866E-0E1C98272DF4}">
  <dimension ref="A1:U172"/>
  <sheetViews>
    <sheetView topLeftCell="A37" zoomScale="106" zoomScaleNormal="106" workbookViewId="0">
      <selection activeCell="E53" sqref="E53"/>
    </sheetView>
  </sheetViews>
  <sheetFormatPr defaultRowHeight="14.25" x14ac:dyDescent="0.2"/>
  <cols>
    <col min="2" max="2" width="52.75" customWidth="1"/>
    <col min="3" max="3" width="31.375" customWidth="1"/>
    <col min="4" max="4" width="12.625" customWidth="1"/>
    <col min="5" max="5" width="11.5" customWidth="1"/>
    <col min="6" max="7" width="12.625" customWidth="1"/>
    <col min="8" max="8" width="18.25" customWidth="1"/>
    <col min="9" max="9" width="18" customWidth="1"/>
    <col min="10" max="10" width="13.125" customWidth="1"/>
    <col min="11" max="11" width="21.125" bestFit="1" customWidth="1"/>
  </cols>
  <sheetData>
    <row r="1" spans="1:13" ht="42" customHeight="1" x14ac:dyDescent="0.8">
      <c r="A1" s="470" t="s">
        <v>407</v>
      </c>
      <c r="B1" s="470"/>
      <c r="C1" s="470"/>
      <c r="D1" s="470"/>
      <c r="E1" s="470"/>
      <c r="F1" s="470"/>
      <c r="G1" s="470"/>
      <c r="H1" s="470"/>
    </row>
    <row r="2" spans="1:13" s="19" customFormat="1" ht="30" customHeight="1" x14ac:dyDescent="0.65">
      <c r="A2" s="471" t="s">
        <v>0</v>
      </c>
      <c r="B2" s="472" t="s">
        <v>109</v>
      </c>
      <c r="C2" s="472"/>
      <c r="D2" s="473" t="s">
        <v>396</v>
      </c>
      <c r="E2" s="473"/>
      <c r="F2" s="473"/>
      <c r="G2" s="473"/>
      <c r="H2" s="473"/>
    </row>
    <row r="3" spans="1:13" s="109" customFormat="1" ht="30" customHeight="1" x14ac:dyDescent="0.4">
      <c r="A3" s="471"/>
      <c r="B3" s="472"/>
      <c r="C3" s="472"/>
      <c r="D3" s="296" t="s">
        <v>383</v>
      </c>
      <c r="E3" s="296" t="s">
        <v>410</v>
      </c>
      <c r="F3" s="297" t="s">
        <v>3</v>
      </c>
      <c r="G3" s="297" t="s">
        <v>4</v>
      </c>
      <c r="H3" s="297" t="s">
        <v>5</v>
      </c>
    </row>
    <row r="4" spans="1:13" s="88" customFormat="1" ht="30" customHeight="1" x14ac:dyDescent="0.65">
      <c r="A4" s="83" t="s">
        <v>7</v>
      </c>
      <c r="B4" s="194" t="s">
        <v>43</v>
      </c>
      <c r="C4" s="129" t="s">
        <v>43</v>
      </c>
      <c r="D4" s="83">
        <v>17995</v>
      </c>
      <c r="E4" s="83">
        <v>17995</v>
      </c>
      <c r="F4" s="85">
        <f>E4-D4</f>
        <v>0</v>
      </c>
      <c r="G4" s="86">
        <v>7</v>
      </c>
      <c r="H4" s="103">
        <f>F4*G4</f>
        <v>0</v>
      </c>
      <c r="I4" s="105" t="s">
        <v>328</v>
      </c>
    </row>
    <row r="5" spans="1:13" s="88" customFormat="1" ht="30" customHeight="1" x14ac:dyDescent="0.65">
      <c r="A5" s="83" t="s">
        <v>10</v>
      </c>
      <c r="B5" s="89" t="s">
        <v>111</v>
      </c>
      <c r="C5" s="83" t="s">
        <v>218</v>
      </c>
      <c r="D5" s="83">
        <v>2618</v>
      </c>
      <c r="E5" s="83">
        <v>2820</v>
      </c>
      <c r="F5" s="85">
        <f>E5-D5</f>
        <v>202</v>
      </c>
      <c r="G5" s="86">
        <v>7</v>
      </c>
      <c r="H5" s="87">
        <f t="shared" ref="H5:H14" si="0">F5*G5</f>
        <v>1414</v>
      </c>
    </row>
    <row r="6" spans="1:13" s="88" customFormat="1" ht="30" customHeight="1" x14ac:dyDescent="0.65">
      <c r="A6" s="90" t="s">
        <v>13</v>
      </c>
      <c r="B6" s="91" t="s">
        <v>264</v>
      </c>
      <c r="C6" s="92" t="s">
        <v>263</v>
      </c>
      <c r="D6" s="93">
        <v>53491</v>
      </c>
      <c r="E6" s="93">
        <v>56336</v>
      </c>
      <c r="F6" s="94">
        <f>E6-D6</f>
        <v>2845</v>
      </c>
      <c r="G6" s="95">
        <v>7</v>
      </c>
      <c r="H6" s="87">
        <f t="shared" si="0"/>
        <v>19915</v>
      </c>
      <c r="I6" s="88" t="s">
        <v>329</v>
      </c>
    </row>
    <row r="7" spans="1:13" s="88" customFormat="1" ht="30" customHeight="1" x14ac:dyDescent="0.65">
      <c r="A7" s="90" t="s">
        <v>16</v>
      </c>
      <c r="B7" s="194" t="s">
        <v>43</v>
      </c>
      <c r="C7" s="129" t="s">
        <v>43</v>
      </c>
      <c r="D7" s="197">
        <v>40448</v>
      </c>
      <c r="E7" s="197">
        <v>40448</v>
      </c>
      <c r="F7" s="94">
        <f t="shared" ref="F7:F15" si="1">E7-D7</f>
        <v>0</v>
      </c>
      <c r="G7" s="86">
        <v>7</v>
      </c>
      <c r="H7" s="87">
        <f t="shared" si="0"/>
        <v>0</v>
      </c>
    </row>
    <row r="8" spans="1:13" s="88" customFormat="1" ht="30" customHeight="1" x14ac:dyDescent="0.65">
      <c r="A8" s="83" t="s">
        <v>18</v>
      </c>
      <c r="B8" s="89" t="s">
        <v>19</v>
      </c>
      <c r="C8" s="83" t="s">
        <v>20</v>
      </c>
      <c r="D8" s="96">
        <v>14745</v>
      </c>
      <c r="E8" s="96">
        <v>18930</v>
      </c>
      <c r="F8" s="97">
        <f>E8-D8</f>
        <v>4185</v>
      </c>
      <c r="G8" s="95">
        <v>5.5</v>
      </c>
      <c r="H8" s="87">
        <f t="shared" si="0"/>
        <v>23017.5</v>
      </c>
    </row>
    <row r="9" spans="1:13" s="88" customFormat="1" ht="30" customHeight="1" x14ac:dyDescent="0.65">
      <c r="A9" s="83" t="s">
        <v>21</v>
      </c>
      <c r="B9" s="89" t="s">
        <v>22</v>
      </c>
      <c r="C9" s="83" t="s">
        <v>23</v>
      </c>
      <c r="D9" s="98">
        <v>22798</v>
      </c>
      <c r="E9" s="98">
        <v>22996</v>
      </c>
      <c r="F9" s="97">
        <f>E9-D9</f>
        <v>198</v>
      </c>
      <c r="G9" s="86">
        <v>7</v>
      </c>
      <c r="H9" s="87">
        <f t="shared" si="0"/>
        <v>1386</v>
      </c>
    </row>
    <row r="10" spans="1:13" s="88" customFormat="1" ht="30" customHeight="1" x14ac:dyDescent="0.65">
      <c r="A10" s="83" t="s">
        <v>24</v>
      </c>
      <c r="B10" s="474" t="s">
        <v>388</v>
      </c>
      <c r="C10" s="475" t="s">
        <v>26</v>
      </c>
      <c r="D10" s="98">
        <v>29677</v>
      </c>
      <c r="E10" s="98">
        <v>29868</v>
      </c>
      <c r="F10" s="97">
        <f t="shared" si="1"/>
        <v>191</v>
      </c>
      <c r="G10" s="86">
        <v>7</v>
      </c>
      <c r="H10" s="87">
        <f t="shared" si="0"/>
        <v>1337</v>
      </c>
      <c r="I10" s="88" t="s">
        <v>346</v>
      </c>
    </row>
    <row r="11" spans="1:13" s="88" customFormat="1" ht="30" customHeight="1" x14ac:dyDescent="0.65">
      <c r="A11" s="83" t="s">
        <v>27</v>
      </c>
      <c r="B11" s="474"/>
      <c r="C11" s="475"/>
      <c r="D11" s="98">
        <v>2668</v>
      </c>
      <c r="E11" s="98">
        <v>2730</v>
      </c>
      <c r="F11" s="97">
        <f>E11-D11</f>
        <v>62</v>
      </c>
      <c r="G11" s="86">
        <v>7</v>
      </c>
      <c r="H11" s="87">
        <f t="shared" si="0"/>
        <v>434</v>
      </c>
    </row>
    <row r="12" spans="1:13" s="88" customFormat="1" ht="30" customHeight="1" x14ac:dyDescent="0.65">
      <c r="A12" s="90" t="s">
        <v>31</v>
      </c>
      <c r="B12" s="466" t="s">
        <v>114</v>
      </c>
      <c r="C12" s="467" t="s">
        <v>30</v>
      </c>
      <c r="D12" s="90">
        <v>26262</v>
      </c>
      <c r="E12" s="90">
        <v>26742</v>
      </c>
      <c r="F12" s="97">
        <f>E12-D12</f>
        <v>480</v>
      </c>
      <c r="G12" s="99">
        <v>7</v>
      </c>
      <c r="H12" s="87">
        <f t="shared" si="0"/>
        <v>3360</v>
      </c>
    </row>
    <row r="13" spans="1:13" s="88" customFormat="1" ht="30" customHeight="1" x14ac:dyDescent="0.65">
      <c r="A13" s="90" t="s">
        <v>28</v>
      </c>
      <c r="B13" s="466"/>
      <c r="C13" s="467"/>
      <c r="D13" s="90">
        <v>11847</v>
      </c>
      <c r="E13" s="90">
        <v>12034</v>
      </c>
      <c r="F13" s="100">
        <f t="shared" si="1"/>
        <v>187</v>
      </c>
      <c r="G13" s="99">
        <v>7</v>
      </c>
      <c r="H13" s="87">
        <f t="shared" si="0"/>
        <v>1309</v>
      </c>
      <c r="M13" s="157"/>
    </row>
    <row r="14" spans="1:13" s="88" customFormat="1" ht="30" customHeight="1" x14ac:dyDescent="0.65">
      <c r="A14" s="83" t="s">
        <v>32</v>
      </c>
      <c r="B14" s="357" t="s">
        <v>411</v>
      </c>
      <c r="C14" s="358" t="s">
        <v>43</v>
      </c>
      <c r="D14" s="129">
        <v>9918</v>
      </c>
      <c r="E14" s="129">
        <v>9924</v>
      </c>
      <c r="F14" s="196">
        <f>+E14-D14</f>
        <v>6</v>
      </c>
      <c r="G14" s="99"/>
      <c r="H14" s="87">
        <f t="shared" si="0"/>
        <v>0</v>
      </c>
      <c r="I14" s="88">
        <f>+F14*7</f>
        <v>42</v>
      </c>
    </row>
    <row r="15" spans="1:13" s="88" customFormat="1" ht="30" customHeight="1" x14ac:dyDescent="0.65">
      <c r="A15" s="83" t="s">
        <v>35</v>
      </c>
      <c r="B15" s="357" t="s">
        <v>43</v>
      </c>
      <c r="C15" s="358" t="s">
        <v>43</v>
      </c>
      <c r="D15" s="133">
        <v>0</v>
      </c>
      <c r="E15" s="133">
        <v>0</v>
      </c>
      <c r="F15" s="134">
        <f t="shared" si="1"/>
        <v>0</v>
      </c>
      <c r="G15" s="135">
        <v>0</v>
      </c>
      <c r="H15" s="135">
        <f>SUM(F15*G15)</f>
        <v>0</v>
      </c>
    </row>
    <row r="16" spans="1:13" s="88" customFormat="1" ht="30" customHeight="1" x14ac:dyDescent="0.65">
      <c r="A16" s="83"/>
      <c r="B16" s="89"/>
      <c r="C16" s="83"/>
      <c r="D16" s="140"/>
      <c r="E16" s="140"/>
      <c r="F16" s="97"/>
      <c r="G16" s="103"/>
      <c r="H16" s="103"/>
    </row>
    <row r="17" spans="1:11" s="31" customFormat="1" ht="30" customHeight="1" thickBot="1" x14ac:dyDescent="0.75">
      <c r="A17" s="32"/>
      <c r="B17" s="461" t="s">
        <v>50</v>
      </c>
      <c r="C17" s="461"/>
      <c r="D17" s="468" t="s">
        <v>106</v>
      </c>
      <c r="E17" s="468"/>
      <c r="F17" s="161">
        <f>SUM(F4:F16)</f>
        <v>8356</v>
      </c>
      <c r="G17" s="29"/>
      <c r="H17" s="149">
        <f>SUM(H4:H16)</f>
        <v>52172.5</v>
      </c>
    </row>
    <row r="18" spans="1:11" s="31" customFormat="1" ht="27.75" customHeight="1" thickTop="1" x14ac:dyDescent="0.7">
      <c r="A18" s="32"/>
      <c r="B18" s="469" t="s">
        <v>52</v>
      </c>
      <c r="C18" s="469"/>
      <c r="D18" s="32"/>
      <c r="E18" s="32"/>
      <c r="F18" s="160"/>
      <c r="G18" s="48"/>
      <c r="H18" s="132">
        <f>SUM(H17*7%)</f>
        <v>3652.0750000000003</v>
      </c>
    </row>
    <row r="19" spans="1:11" s="31" customFormat="1" ht="38.25" customHeight="1" thickBot="1" x14ac:dyDescent="0.9">
      <c r="A19" s="32"/>
      <c r="B19" s="469" t="s">
        <v>50</v>
      </c>
      <c r="C19" s="469"/>
      <c r="D19" s="32"/>
      <c r="E19" s="32"/>
      <c r="F19" s="35"/>
      <c r="G19" s="48"/>
      <c r="H19" s="150">
        <f>SUM(H17:H18)</f>
        <v>55824.574999999997</v>
      </c>
    </row>
    <row r="20" spans="1:11" s="109" customFormat="1" ht="40.15" customHeight="1" thickTop="1" x14ac:dyDescent="0.7">
      <c r="A20" s="152"/>
      <c r="B20" s="444" t="s">
        <v>395</v>
      </c>
      <c r="C20" s="444"/>
      <c r="D20" s="296" t="s">
        <v>383</v>
      </c>
      <c r="E20" s="296" t="s">
        <v>410</v>
      </c>
      <c r="F20" s="297" t="s">
        <v>3</v>
      </c>
      <c r="G20" s="297" t="s">
        <v>4</v>
      </c>
      <c r="H20" s="297" t="s">
        <v>5</v>
      </c>
    </row>
    <row r="21" spans="1:11" s="88" customFormat="1" ht="32.25" customHeight="1" x14ac:dyDescent="0.65">
      <c r="A21" s="83" t="s">
        <v>318</v>
      </c>
      <c r="B21" s="89" t="s">
        <v>323</v>
      </c>
      <c r="C21" s="83" t="s">
        <v>319</v>
      </c>
      <c r="D21" s="90">
        <v>1856</v>
      </c>
      <c r="E21" s="90">
        <v>3600</v>
      </c>
      <c r="F21" s="97">
        <f t="shared" ref="F21" si="2">E21-D21</f>
        <v>1744</v>
      </c>
      <c r="G21" s="99">
        <v>7</v>
      </c>
      <c r="H21" s="87">
        <f t="shared" ref="H21" si="3">F21*G21</f>
        <v>12208</v>
      </c>
      <c r="I21" s="105" t="s">
        <v>317</v>
      </c>
    </row>
    <row r="22" spans="1:11" s="31" customFormat="1" ht="30" customHeight="1" x14ac:dyDescent="0.6">
      <c r="A22" s="27"/>
      <c r="B22" s="28"/>
      <c r="C22" s="22"/>
      <c r="D22" s="41"/>
      <c r="E22" s="41"/>
      <c r="F22" s="42"/>
      <c r="G22" s="36"/>
      <c r="H22" s="30"/>
    </row>
    <row r="23" spans="1:11" s="31" customFormat="1" ht="30" customHeight="1" thickBot="1" x14ac:dyDescent="0.7">
      <c r="A23" s="32"/>
      <c r="B23" s="461" t="s">
        <v>50</v>
      </c>
      <c r="C23" s="461"/>
      <c r="D23" s="462" t="s">
        <v>51</v>
      </c>
      <c r="E23" s="462"/>
      <c r="F23" s="163">
        <f>SUM(F21:F22)</f>
        <v>1744</v>
      </c>
      <c r="G23" s="55"/>
      <c r="H23" s="137">
        <f>SUM(H21:H22)</f>
        <v>12208</v>
      </c>
    </row>
    <row r="24" spans="1:11" s="31" customFormat="1" ht="27" customHeight="1" thickTop="1" x14ac:dyDescent="0.65">
      <c r="A24" s="32"/>
      <c r="B24" s="461" t="s">
        <v>52</v>
      </c>
      <c r="C24" s="461"/>
      <c r="D24" s="56"/>
      <c r="E24" s="56"/>
      <c r="F24" s="162"/>
      <c r="G24" s="55"/>
      <c r="H24" s="138">
        <f>+H23*7%</f>
        <v>854.56000000000006</v>
      </c>
    </row>
    <row r="25" spans="1:11" s="31" customFormat="1" ht="32.25" customHeight="1" x14ac:dyDescent="0.6">
      <c r="A25" s="32"/>
      <c r="B25" s="461" t="s">
        <v>50</v>
      </c>
      <c r="C25" s="461"/>
      <c r="D25" s="56"/>
      <c r="E25" s="56"/>
      <c r="F25" s="57"/>
      <c r="G25" s="82"/>
      <c r="H25" s="301">
        <f>SUM(H23:H24)</f>
        <v>13062.56</v>
      </c>
      <c r="I25" s="31" t="s">
        <v>389</v>
      </c>
      <c r="K25" s="374">
        <f>+H72</f>
        <v>707</v>
      </c>
    </row>
    <row r="26" spans="1:11" s="31" customFormat="1" ht="27.6" customHeight="1" x14ac:dyDescent="0.6">
      <c r="A26" s="49"/>
      <c r="B26" s="50"/>
      <c r="C26" s="26"/>
      <c r="D26" s="51"/>
      <c r="E26" s="51"/>
      <c r="F26" s="52"/>
      <c r="G26" s="53"/>
      <c r="H26" s="54"/>
    </row>
    <row r="27" spans="1:11" s="109" customFormat="1" ht="40.15" customHeight="1" x14ac:dyDescent="0.7">
      <c r="A27" s="152"/>
      <c r="B27" s="444" t="s">
        <v>122</v>
      </c>
      <c r="C27" s="444"/>
      <c r="D27" s="296" t="s">
        <v>383</v>
      </c>
      <c r="E27" s="296" t="s">
        <v>410</v>
      </c>
      <c r="F27" s="297" t="s">
        <v>3</v>
      </c>
      <c r="G27" s="297" t="s">
        <v>4</v>
      </c>
      <c r="H27" s="297" t="s">
        <v>5</v>
      </c>
    </row>
    <row r="28" spans="1:11" s="88" customFormat="1" ht="30" customHeight="1" x14ac:dyDescent="0.65">
      <c r="A28" s="83" t="s">
        <v>39</v>
      </c>
      <c r="B28" s="89" t="s">
        <v>123</v>
      </c>
      <c r="C28" s="83" t="s">
        <v>124</v>
      </c>
      <c r="D28" s="83">
        <v>8092</v>
      </c>
      <c r="E28" s="83">
        <v>8381</v>
      </c>
      <c r="F28" s="97">
        <f t="shared" ref="F28:F33" si="4">E28-D28</f>
        <v>289</v>
      </c>
      <c r="G28" s="99">
        <v>7</v>
      </c>
      <c r="H28" s="103">
        <f t="shared" ref="H28:H33" si="5">SUM(F28*G28)</f>
        <v>2023</v>
      </c>
      <c r="I28" s="156" t="s">
        <v>360</v>
      </c>
    </row>
    <row r="29" spans="1:11" s="88" customFormat="1" ht="33" customHeight="1" x14ac:dyDescent="0.65">
      <c r="A29" s="83" t="s">
        <v>292</v>
      </c>
      <c r="B29" s="89"/>
      <c r="C29" s="83" t="s">
        <v>306</v>
      </c>
      <c r="D29" s="83">
        <v>15057</v>
      </c>
      <c r="E29" s="83">
        <v>16800</v>
      </c>
      <c r="F29" s="97">
        <f t="shared" si="4"/>
        <v>1743</v>
      </c>
      <c r="G29" s="99">
        <v>7</v>
      </c>
      <c r="H29" s="103">
        <f t="shared" si="5"/>
        <v>12201</v>
      </c>
      <c r="I29" s="302" t="s">
        <v>310</v>
      </c>
    </row>
    <row r="30" spans="1:11" s="88" customFormat="1" ht="30" customHeight="1" x14ac:dyDescent="0.65">
      <c r="A30" s="83" t="s">
        <v>42</v>
      </c>
      <c r="B30" s="129"/>
      <c r="C30" s="129"/>
      <c r="D30" s="90">
        <v>1076</v>
      </c>
      <c r="E30" s="90">
        <v>1076</v>
      </c>
      <c r="F30" s="100">
        <f t="shared" si="4"/>
        <v>0</v>
      </c>
      <c r="G30" s="99">
        <v>7</v>
      </c>
      <c r="H30" s="103">
        <f t="shared" si="5"/>
        <v>0</v>
      </c>
      <c r="I30" s="21"/>
    </row>
    <row r="31" spans="1:11" s="88" customFormat="1" ht="30" customHeight="1" x14ac:dyDescent="0.65">
      <c r="A31" s="83" t="s">
        <v>44</v>
      </c>
      <c r="B31" s="91" t="s">
        <v>293</v>
      </c>
      <c r="C31" s="127" t="s">
        <v>276</v>
      </c>
      <c r="D31" s="90">
        <v>1907</v>
      </c>
      <c r="E31" s="90">
        <v>1907</v>
      </c>
      <c r="F31" s="100">
        <f t="shared" si="4"/>
        <v>0</v>
      </c>
      <c r="G31" s="99">
        <v>7</v>
      </c>
      <c r="H31" s="103">
        <f t="shared" si="5"/>
        <v>0</v>
      </c>
      <c r="I31" s="21" t="s">
        <v>311</v>
      </c>
    </row>
    <row r="32" spans="1:11" s="88" customFormat="1" ht="30" customHeight="1" x14ac:dyDescent="0.65">
      <c r="A32" s="83" t="s">
        <v>47</v>
      </c>
      <c r="B32" s="158"/>
      <c r="C32" s="129"/>
      <c r="D32" s="90">
        <v>10218</v>
      </c>
      <c r="E32" s="90">
        <v>10349</v>
      </c>
      <c r="F32" s="100">
        <f t="shared" si="4"/>
        <v>131</v>
      </c>
      <c r="G32" s="99">
        <v>7</v>
      </c>
      <c r="H32" s="103">
        <f t="shared" si="5"/>
        <v>917</v>
      </c>
      <c r="I32" s="88" t="s">
        <v>313</v>
      </c>
    </row>
    <row r="33" spans="1:11" s="88" customFormat="1" ht="60" customHeight="1" x14ac:dyDescent="0.65">
      <c r="A33" s="336" t="s">
        <v>320</v>
      </c>
      <c r="B33" s="337" t="s">
        <v>321</v>
      </c>
      <c r="C33" s="102" t="s">
        <v>322</v>
      </c>
      <c r="D33" s="90">
        <v>2486</v>
      </c>
      <c r="E33" s="90">
        <v>2743</v>
      </c>
      <c r="F33" s="100">
        <f t="shared" si="4"/>
        <v>257</v>
      </c>
      <c r="G33" s="99">
        <v>7</v>
      </c>
      <c r="H33" s="103">
        <f t="shared" si="5"/>
        <v>1799</v>
      </c>
      <c r="I33" s="88" t="s">
        <v>325</v>
      </c>
    </row>
    <row r="34" spans="1:11" s="31" customFormat="1" ht="30" customHeight="1" x14ac:dyDescent="0.6">
      <c r="A34" s="27"/>
      <c r="B34" s="28"/>
      <c r="C34" s="22"/>
      <c r="D34" s="41"/>
      <c r="E34" s="41"/>
      <c r="F34" s="42"/>
      <c r="G34" s="36"/>
      <c r="H34" s="30"/>
    </row>
    <row r="35" spans="1:11" s="31" customFormat="1" ht="30" customHeight="1" thickBot="1" x14ac:dyDescent="0.7">
      <c r="A35" s="32"/>
      <c r="B35" s="461" t="s">
        <v>50</v>
      </c>
      <c r="C35" s="461"/>
      <c r="D35" s="462" t="s">
        <v>51</v>
      </c>
      <c r="E35" s="462"/>
      <c r="F35" s="163">
        <f>SUM(F28:F34)</f>
        <v>2420</v>
      </c>
      <c r="G35" s="55"/>
      <c r="H35" s="137">
        <f>SUM(H28:H34)</f>
        <v>16940</v>
      </c>
    </row>
    <row r="36" spans="1:11" s="31" customFormat="1" ht="30" customHeight="1" thickTop="1" x14ac:dyDescent="0.65">
      <c r="A36" s="32"/>
      <c r="B36" s="461" t="s">
        <v>52</v>
      </c>
      <c r="C36" s="461"/>
      <c r="D36" s="56"/>
      <c r="E36" s="56"/>
      <c r="F36" s="162"/>
      <c r="G36" s="55"/>
      <c r="H36" s="138">
        <f>+H35*7%</f>
        <v>1185.8000000000002</v>
      </c>
    </row>
    <row r="37" spans="1:11" s="31" customFormat="1" ht="34.5" customHeight="1" x14ac:dyDescent="0.6">
      <c r="A37" s="32"/>
      <c r="B37" s="461" t="s">
        <v>50</v>
      </c>
      <c r="C37" s="461"/>
      <c r="D37" s="56"/>
      <c r="E37" s="56"/>
      <c r="F37" s="57"/>
      <c r="G37" s="82"/>
      <c r="H37" s="301">
        <f>SUM(H35:H36)</f>
        <v>18125.8</v>
      </c>
      <c r="I37" s="31" t="s">
        <v>389</v>
      </c>
      <c r="K37" s="374">
        <f>+H86</f>
        <v>24003</v>
      </c>
    </row>
    <row r="38" spans="1:11" s="31" customFormat="1" ht="36.75" customHeight="1" thickBot="1" x14ac:dyDescent="0.85">
      <c r="A38" s="303"/>
      <c r="B38" s="304"/>
      <c r="C38" s="304"/>
      <c r="D38" s="382" t="s">
        <v>393</v>
      </c>
      <c r="E38" s="382"/>
      <c r="F38" s="383"/>
      <c r="G38" s="384"/>
      <c r="H38" s="381">
        <f>+H17+H23+H35</f>
        <v>81320.5</v>
      </c>
      <c r="I38" s="31" t="s">
        <v>390</v>
      </c>
      <c r="K38" s="374">
        <f>+H54+H64</f>
        <v>70406</v>
      </c>
    </row>
    <row r="39" spans="1:11" s="31" customFormat="1" ht="30" customHeight="1" thickTop="1" x14ac:dyDescent="0.35">
      <c r="C39" s="21"/>
      <c r="K39" s="374">
        <f>SUM(K37:K38)</f>
        <v>94409</v>
      </c>
    </row>
    <row r="40" spans="1:11" s="88" customFormat="1" ht="33" customHeight="1" x14ac:dyDescent="0.65">
      <c r="A40" s="463" t="s">
        <v>0</v>
      </c>
      <c r="B40" s="464" t="s">
        <v>125</v>
      </c>
      <c r="C40" s="464"/>
      <c r="D40" s="465" t="s">
        <v>126</v>
      </c>
      <c r="E40" s="465"/>
      <c r="F40" s="465"/>
      <c r="G40" s="465"/>
      <c r="H40" s="465"/>
      <c r="I40" s="88">
        <v>645.74</v>
      </c>
    </row>
    <row r="41" spans="1:11" s="88" customFormat="1" ht="30.6" customHeight="1" x14ac:dyDescent="0.35">
      <c r="A41" s="463"/>
      <c r="B41" s="464"/>
      <c r="C41" s="464"/>
      <c r="D41" s="296" t="s">
        <v>383</v>
      </c>
      <c r="E41" s="296" t="s">
        <v>410</v>
      </c>
      <c r="F41" s="58" t="s">
        <v>3</v>
      </c>
      <c r="G41" s="58" t="s">
        <v>4</v>
      </c>
      <c r="H41" s="58" t="s">
        <v>5</v>
      </c>
    </row>
    <row r="42" spans="1:11" s="88" customFormat="1" ht="30" customHeight="1" x14ac:dyDescent="0.65">
      <c r="A42" s="83" t="s">
        <v>85</v>
      </c>
      <c r="B42" s="91" t="s">
        <v>350</v>
      </c>
      <c r="C42" s="92" t="s">
        <v>351</v>
      </c>
      <c r="D42" s="121">
        <v>56247</v>
      </c>
      <c r="E42" s="121">
        <v>57611</v>
      </c>
      <c r="F42" s="115">
        <f t="shared" ref="F42:F57" si="6">E42-D42</f>
        <v>1364</v>
      </c>
      <c r="G42" s="116">
        <v>7</v>
      </c>
      <c r="H42" s="117">
        <f t="shared" ref="H42:H50" si="7">SUM(F42*G42)</f>
        <v>9548</v>
      </c>
      <c r="I42" s="88" t="s">
        <v>352</v>
      </c>
    </row>
    <row r="43" spans="1:11" s="88" customFormat="1" ht="30" customHeight="1" x14ac:dyDescent="0.65">
      <c r="A43" s="83" t="s">
        <v>86</v>
      </c>
      <c r="B43" s="129" t="s">
        <v>371</v>
      </c>
      <c r="C43" s="129" t="s">
        <v>43</v>
      </c>
      <c r="D43" s="121">
        <v>91370</v>
      </c>
      <c r="E43" s="121">
        <v>91370</v>
      </c>
      <c r="F43" s="118">
        <f t="shared" si="6"/>
        <v>0</v>
      </c>
      <c r="G43" s="119">
        <v>7</v>
      </c>
      <c r="H43" s="120">
        <f t="shared" si="7"/>
        <v>0</v>
      </c>
      <c r="I43" s="88" t="s">
        <v>367</v>
      </c>
    </row>
    <row r="44" spans="1:11" s="88" customFormat="1" ht="30" customHeight="1" x14ac:dyDescent="0.65">
      <c r="A44" s="90" t="s">
        <v>87</v>
      </c>
      <c r="B44" s="84" t="s">
        <v>370</v>
      </c>
      <c r="C44" s="92" t="s">
        <v>89</v>
      </c>
      <c r="D44" s="121">
        <v>64378</v>
      </c>
      <c r="E44" s="121">
        <v>64912</v>
      </c>
      <c r="F44" s="118">
        <f t="shared" si="6"/>
        <v>534</v>
      </c>
      <c r="G44" s="116">
        <v>7</v>
      </c>
      <c r="H44" s="116">
        <f t="shared" si="7"/>
        <v>3738</v>
      </c>
      <c r="I44" s="88" t="s">
        <v>364</v>
      </c>
    </row>
    <row r="45" spans="1:11" s="88" customFormat="1" ht="30" customHeight="1" x14ac:dyDescent="0.65">
      <c r="A45" s="90" t="s">
        <v>90</v>
      </c>
      <c r="B45" s="129" t="s">
        <v>369</v>
      </c>
      <c r="C45" s="129" t="s">
        <v>43</v>
      </c>
      <c r="D45" s="121">
        <v>8248</v>
      </c>
      <c r="E45" s="121">
        <v>8248</v>
      </c>
      <c r="F45" s="118">
        <f t="shared" si="6"/>
        <v>0</v>
      </c>
      <c r="G45" s="116">
        <v>7</v>
      </c>
      <c r="H45" s="116">
        <f t="shared" si="7"/>
        <v>0</v>
      </c>
      <c r="I45" s="124" t="s">
        <v>368</v>
      </c>
    </row>
    <row r="46" spans="1:11" s="88" customFormat="1" ht="30" customHeight="1" x14ac:dyDescent="0.65">
      <c r="A46" s="90" t="s">
        <v>92</v>
      </c>
      <c r="B46" s="113" t="s">
        <v>339</v>
      </c>
      <c r="C46" s="113" t="s">
        <v>43</v>
      </c>
      <c r="D46" s="121">
        <v>8353</v>
      </c>
      <c r="E46" s="121">
        <v>8353</v>
      </c>
      <c r="F46" s="118">
        <f t="shared" si="6"/>
        <v>0</v>
      </c>
      <c r="G46" s="116">
        <v>7</v>
      </c>
      <c r="H46" s="116">
        <f t="shared" si="7"/>
        <v>0</v>
      </c>
      <c r="I46" s="124" t="s">
        <v>341</v>
      </c>
    </row>
    <row r="47" spans="1:11" s="88" customFormat="1" ht="30" customHeight="1" x14ac:dyDescent="0.65">
      <c r="A47" s="83" t="s">
        <v>129</v>
      </c>
      <c r="B47" s="356" t="s">
        <v>342</v>
      </c>
      <c r="C47" s="113" t="s">
        <v>43</v>
      </c>
      <c r="D47" s="127">
        <v>6816</v>
      </c>
      <c r="E47" s="127">
        <v>6816</v>
      </c>
      <c r="F47" s="118">
        <f t="shared" si="6"/>
        <v>0</v>
      </c>
      <c r="G47" s="128">
        <v>7</v>
      </c>
      <c r="H47" s="117">
        <f t="shared" si="7"/>
        <v>0</v>
      </c>
      <c r="I47" s="88" t="s">
        <v>340</v>
      </c>
    </row>
    <row r="48" spans="1:11" s="88" customFormat="1" ht="30" customHeight="1" x14ac:dyDescent="0.65">
      <c r="A48" s="83" t="s">
        <v>130</v>
      </c>
      <c r="B48" s="153" t="s">
        <v>265</v>
      </c>
      <c r="C48" s="126" t="s">
        <v>95</v>
      </c>
      <c r="D48" s="127">
        <v>27965</v>
      </c>
      <c r="E48" s="127">
        <v>29404</v>
      </c>
      <c r="F48" s="118">
        <f t="shared" si="6"/>
        <v>1439</v>
      </c>
      <c r="G48" s="128">
        <v>5</v>
      </c>
      <c r="H48" s="117">
        <f t="shared" si="7"/>
        <v>7195</v>
      </c>
    </row>
    <row r="49" spans="1:13" s="88" customFormat="1" ht="30" customHeight="1" x14ac:dyDescent="0.65">
      <c r="A49" s="83" t="s">
        <v>96</v>
      </c>
      <c r="B49" s="89" t="s">
        <v>97</v>
      </c>
      <c r="C49" s="127" t="s">
        <v>98</v>
      </c>
      <c r="D49" s="322">
        <v>5038</v>
      </c>
      <c r="E49" s="322">
        <v>5654</v>
      </c>
      <c r="F49" s="115">
        <f t="shared" si="6"/>
        <v>616</v>
      </c>
      <c r="G49" s="116">
        <v>7</v>
      </c>
      <c r="H49" s="117">
        <f t="shared" si="7"/>
        <v>4312</v>
      </c>
      <c r="J49" s="21" t="s">
        <v>285</v>
      </c>
      <c r="K49" s="21"/>
      <c r="L49" s="21"/>
    </row>
    <row r="50" spans="1:13" s="88" customFormat="1" ht="28.5" customHeight="1" x14ac:dyDescent="0.65">
      <c r="A50" s="90" t="s">
        <v>99</v>
      </c>
      <c r="B50" s="129" t="s">
        <v>372</v>
      </c>
      <c r="C50" s="129" t="s">
        <v>43</v>
      </c>
      <c r="D50" s="129">
        <v>7679</v>
      </c>
      <c r="E50" s="129">
        <v>7679</v>
      </c>
      <c r="F50" s="130">
        <f t="shared" si="6"/>
        <v>0</v>
      </c>
      <c r="G50" s="86">
        <v>7</v>
      </c>
      <c r="H50" s="86">
        <f t="shared" si="7"/>
        <v>0</v>
      </c>
      <c r="I50" s="21"/>
      <c r="J50" s="21"/>
      <c r="K50" s="21"/>
      <c r="L50" s="21"/>
    </row>
    <row r="51" spans="1:13" s="88" customFormat="1" ht="30" customHeight="1" x14ac:dyDescent="0.65">
      <c r="A51" s="83" t="s">
        <v>100</v>
      </c>
      <c r="B51" s="91" t="s">
        <v>101</v>
      </c>
      <c r="C51" s="291" t="s">
        <v>262</v>
      </c>
      <c r="D51" s="92"/>
      <c r="E51" s="92"/>
      <c r="F51" s="118">
        <f t="shared" si="6"/>
        <v>0</v>
      </c>
      <c r="G51" s="119">
        <v>7</v>
      </c>
      <c r="H51" s="120">
        <v>2000</v>
      </c>
      <c r="I51" s="24" t="s">
        <v>118</v>
      </c>
      <c r="J51" s="21"/>
      <c r="K51" s="21"/>
      <c r="L51" s="21"/>
      <c r="M51" s="19"/>
    </row>
    <row r="52" spans="1:13" s="88" customFormat="1" ht="30" customHeight="1" x14ac:dyDescent="0.65">
      <c r="A52" s="83"/>
      <c r="B52" s="91" t="s">
        <v>131</v>
      </c>
      <c r="C52" s="139" t="s">
        <v>176</v>
      </c>
      <c r="D52" s="92">
        <v>3901</v>
      </c>
      <c r="E52" s="92">
        <v>4376</v>
      </c>
      <c r="F52" s="118">
        <f>E52-D52</f>
        <v>475</v>
      </c>
      <c r="G52" s="119">
        <v>4.54</v>
      </c>
      <c r="H52" s="120">
        <f>F52*G52</f>
        <v>2156.5</v>
      </c>
      <c r="I52" s="24" t="s">
        <v>132</v>
      </c>
      <c r="J52" s="21"/>
      <c r="K52" s="21"/>
      <c r="L52" s="21"/>
      <c r="M52" s="19"/>
    </row>
    <row r="53" spans="1:13" s="88" customFormat="1" ht="30" customHeight="1" x14ac:dyDescent="0.65">
      <c r="A53" s="83" t="s">
        <v>133</v>
      </c>
      <c r="B53" s="325" t="s">
        <v>215</v>
      </c>
      <c r="C53" s="326" t="s">
        <v>194</v>
      </c>
      <c r="D53" s="327">
        <v>55978</v>
      </c>
      <c r="E53" s="327">
        <v>57643</v>
      </c>
      <c r="F53" s="328">
        <f t="shared" si="6"/>
        <v>1665</v>
      </c>
      <c r="G53" s="329">
        <v>7</v>
      </c>
      <c r="H53" s="330">
        <f>SUM(F53*G53)</f>
        <v>11655</v>
      </c>
      <c r="I53" s="24" t="s">
        <v>366</v>
      </c>
      <c r="J53" s="21"/>
      <c r="K53" s="21"/>
      <c r="L53" s="21"/>
      <c r="M53" s="19"/>
    </row>
    <row r="54" spans="1:13" s="88" customFormat="1" ht="30" customHeight="1" x14ac:dyDescent="0.65">
      <c r="A54" s="83" t="s">
        <v>274</v>
      </c>
      <c r="B54" s="91" t="s">
        <v>394</v>
      </c>
      <c r="C54" s="127" t="s">
        <v>276</v>
      </c>
      <c r="D54" s="92">
        <v>13900</v>
      </c>
      <c r="E54" s="92">
        <v>16322</v>
      </c>
      <c r="F54" s="118">
        <f t="shared" si="6"/>
        <v>2422</v>
      </c>
      <c r="G54" s="119">
        <v>7</v>
      </c>
      <c r="H54" s="120">
        <f>SUM(F54*G54)</f>
        <v>16954</v>
      </c>
      <c r="I54" s="302" t="s">
        <v>310</v>
      </c>
      <c r="J54" s="21"/>
      <c r="K54" s="21"/>
      <c r="L54" s="21"/>
      <c r="M54" s="19"/>
    </row>
    <row r="55" spans="1:13" s="88" customFormat="1" ht="30" customHeight="1" x14ac:dyDescent="0.65">
      <c r="A55" s="83" t="s">
        <v>103</v>
      </c>
      <c r="B55" s="129" t="s">
        <v>43</v>
      </c>
      <c r="C55" s="129" t="s">
        <v>312</v>
      </c>
      <c r="D55" s="92">
        <v>11307</v>
      </c>
      <c r="E55" s="92">
        <v>11320</v>
      </c>
      <c r="F55" s="118">
        <f t="shared" si="6"/>
        <v>13</v>
      </c>
      <c r="G55" s="119"/>
      <c r="H55" s="120"/>
      <c r="I55" s="24">
        <f>+F55*7</f>
        <v>91</v>
      </c>
      <c r="J55" s="21"/>
      <c r="K55" s="21"/>
      <c r="L55" s="21"/>
      <c r="M55" s="19"/>
    </row>
    <row r="56" spans="1:13" s="88" customFormat="1" ht="30" customHeight="1" x14ac:dyDescent="0.65">
      <c r="A56" s="83"/>
      <c r="B56" s="113"/>
      <c r="C56" s="113" t="s">
        <v>43</v>
      </c>
      <c r="D56" s="113">
        <v>2930</v>
      </c>
      <c r="E56" s="113">
        <v>2930</v>
      </c>
      <c r="F56" s="118">
        <f>E56-D56</f>
        <v>0</v>
      </c>
      <c r="G56" s="119">
        <v>7</v>
      </c>
      <c r="H56" s="120"/>
      <c r="I56" s="24">
        <v>35</v>
      </c>
      <c r="J56" s="21"/>
      <c r="K56" s="21"/>
      <c r="L56" s="21"/>
      <c r="M56" s="19"/>
    </row>
    <row r="57" spans="1:13" s="88" customFormat="1" ht="30" customHeight="1" x14ac:dyDescent="0.65">
      <c r="A57" s="83" t="s">
        <v>104</v>
      </c>
      <c r="B57" s="131" t="s">
        <v>214</v>
      </c>
      <c r="C57" s="127" t="s">
        <v>105</v>
      </c>
      <c r="D57" s="92">
        <v>21069</v>
      </c>
      <c r="E57" s="92">
        <v>21884</v>
      </c>
      <c r="F57" s="118">
        <f t="shared" si="6"/>
        <v>815</v>
      </c>
      <c r="G57" s="119">
        <v>7</v>
      </c>
      <c r="H57" s="120">
        <f>SUM(F57*G57)</f>
        <v>5705</v>
      </c>
    </row>
    <row r="58" spans="1:13" s="31" customFormat="1" ht="30" customHeight="1" thickBot="1" x14ac:dyDescent="0.75">
      <c r="A58" s="27"/>
      <c r="B58" s="459" t="s">
        <v>50</v>
      </c>
      <c r="C58" s="459"/>
      <c r="D58" s="454" t="s">
        <v>106</v>
      </c>
      <c r="E58" s="454"/>
      <c r="F58" s="290">
        <f>SUM(F42:F57)</f>
        <v>9343</v>
      </c>
      <c r="G58" s="60"/>
      <c r="H58" s="289">
        <f>SUM(H42:H57)</f>
        <v>63263.5</v>
      </c>
    </row>
    <row r="59" spans="1:13" s="31" customFormat="1" ht="30" customHeight="1" thickTop="1" x14ac:dyDescent="0.6">
      <c r="A59" s="27"/>
      <c r="B59" s="459" t="s">
        <v>52</v>
      </c>
      <c r="C59" s="459"/>
      <c r="D59" s="33"/>
      <c r="E59" s="33"/>
      <c r="F59" s="164"/>
      <c r="G59" s="60"/>
      <c r="H59" s="81">
        <f>+H58*7%</f>
        <v>4428.4450000000006</v>
      </c>
    </row>
    <row r="60" spans="1:13" s="31" customFormat="1" ht="33" customHeight="1" thickBot="1" x14ac:dyDescent="0.9">
      <c r="A60" s="27"/>
      <c r="B60" s="459" t="s">
        <v>50</v>
      </c>
      <c r="C60" s="459"/>
      <c r="D60" s="33"/>
      <c r="E60" s="33"/>
      <c r="F60" s="60"/>
      <c r="G60" s="80"/>
      <c r="H60" s="159">
        <f>SUM(H58:H59)</f>
        <v>67691.945000000007</v>
      </c>
    </row>
    <row r="61" spans="1:13" s="144" customFormat="1" ht="35.25" customHeight="1" thickTop="1" x14ac:dyDescent="0.85">
      <c r="A61" s="145"/>
      <c r="B61" s="146"/>
      <c r="C61" s="146"/>
      <c r="D61" s="147"/>
      <c r="E61" s="147"/>
      <c r="F61" s="148"/>
      <c r="G61" s="148"/>
      <c r="H61" s="143"/>
    </row>
    <row r="62" spans="1:13" s="195" customFormat="1" ht="33" customHeight="1" x14ac:dyDescent="0.65">
      <c r="A62" s="455" t="s">
        <v>0</v>
      </c>
      <c r="B62" s="456" t="s">
        <v>125</v>
      </c>
      <c r="C62" s="456"/>
      <c r="D62" s="460" t="s">
        <v>223</v>
      </c>
      <c r="E62" s="460"/>
      <c r="F62" s="460"/>
      <c r="G62" s="460"/>
      <c r="H62" s="460"/>
    </row>
    <row r="63" spans="1:13" s="195" customFormat="1" ht="30.6" customHeight="1" x14ac:dyDescent="0.35">
      <c r="A63" s="455"/>
      <c r="B63" s="456"/>
      <c r="C63" s="456"/>
      <c r="D63" s="296" t="s">
        <v>383</v>
      </c>
      <c r="E63" s="296" t="s">
        <v>410</v>
      </c>
      <c r="F63" s="298" t="s">
        <v>3</v>
      </c>
      <c r="G63" s="298" t="s">
        <v>4</v>
      </c>
      <c r="H63" s="298" t="s">
        <v>5</v>
      </c>
    </row>
    <row r="64" spans="1:13" ht="31.9" customHeight="1" x14ac:dyDescent="0.65">
      <c r="A64" s="344" t="s">
        <v>116</v>
      </c>
      <c r="B64" s="345" t="s">
        <v>101</v>
      </c>
      <c r="C64" s="346" t="s">
        <v>117</v>
      </c>
      <c r="D64" s="344">
        <v>41916</v>
      </c>
      <c r="E64" s="344">
        <v>49552</v>
      </c>
      <c r="F64" s="347">
        <f>E64-D64</f>
        <v>7636</v>
      </c>
      <c r="G64" s="348">
        <v>7</v>
      </c>
      <c r="H64" s="349">
        <f>SUM(F64*G64)</f>
        <v>53452</v>
      </c>
      <c r="I64" s="24" t="s">
        <v>384</v>
      </c>
    </row>
    <row r="65" spans="1:21" ht="31.9" customHeight="1" x14ac:dyDescent="0.65">
      <c r="A65" s="83"/>
      <c r="B65" s="84"/>
      <c r="C65" s="90"/>
      <c r="D65" s="101"/>
      <c r="E65" s="101"/>
      <c r="F65" s="104">
        <f>E65-D65</f>
        <v>0</v>
      </c>
      <c r="G65" s="95">
        <v>7</v>
      </c>
      <c r="H65" s="87">
        <f>SUM(F65*G65)</f>
        <v>0</v>
      </c>
      <c r="I65" s="339">
        <f>SUM(H64:H65)</f>
        <v>53452</v>
      </c>
      <c r="J65" s="359"/>
      <c r="K65" s="359"/>
    </row>
    <row r="66" spans="1:21" ht="40.15" customHeight="1" x14ac:dyDescent="0.6">
      <c r="A66" s="43"/>
      <c r="B66" s="452" t="s">
        <v>121</v>
      </c>
      <c r="C66" s="452"/>
      <c r="D66" s="141"/>
      <c r="E66" s="141"/>
      <c r="F66" s="142"/>
      <c r="G66" s="142"/>
      <c r="H66" s="142"/>
    </row>
    <row r="67" spans="1:21" ht="29.25" x14ac:dyDescent="0.6">
      <c r="A67" s="32" t="s">
        <v>67</v>
      </c>
      <c r="B67" s="45" t="s">
        <v>304</v>
      </c>
      <c r="C67" s="25" t="s">
        <v>408</v>
      </c>
      <c r="D67" s="32">
        <v>3236</v>
      </c>
      <c r="E67" s="32">
        <v>3288</v>
      </c>
      <c r="F67" s="39">
        <f t="shared" ref="F67:F75" si="8">E67-D67</f>
        <v>52</v>
      </c>
      <c r="G67" s="38">
        <v>7</v>
      </c>
      <c r="H67" s="38">
        <f>SUM(F67*G67)</f>
        <v>364</v>
      </c>
      <c r="I67" t="s">
        <v>385</v>
      </c>
    </row>
    <row r="68" spans="1:21" ht="29.25" x14ac:dyDescent="0.6">
      <c r="A68" s="32" t="s">
        <v>70</v>
      </c>
      <c r="B68" s="286"/>
      <c r="C68" s="23" t="s">
        <v>386</v>
      </c>
      <c r="D68" s="34">
        <v>1559</v>
      </c>
      <c r="E68" s="34">
        <v>1592</v>
      </c>
      <c r="F68" s="39">
        <f t="shared" si="8"/>
        <v>33</v>
      </c>
      <c r="G68" s="38"/>
      <c r="H68" s="38">
        <f>SUM(F68*G68)</f>
        <v>0</v>
      </c>
      <c r="I68">
        <f>+F68*7</f>
        <v>231</v>
      </c>
      <c r="J68" t="s">
        <v>392</v>
      </c>
    </row>
    <row r="69" spans="1:21" ht="29.25" x14ac:dyDescent="0.6">
      <c r="A69" s="32" t="s">
        <v>71</v>
      </c>
      <c r="B69" s="45" t="s">
        <v>304</v>
      </c>
      <c r="C69" s="23" t="s">
        <v>373</v>
      </c>
      <c r="D69" s="34">
        <v>1450</v>
      </c>
      <c r="E69" s="34">
        <v>1451</v>
      </c>
      <c r="F69" s="39">
        <f t="shared" si="8"/>
        <v>1</v>
      </c>
      <c r="G69" s="38">
        <v>7</v>
      </c>
      <c r="H69" s="38">
        <f t="shared" ref="H69:H75" si="9">SUM(F69*G69)</f>
        <v>7</v>
      </c>
      <c r="I69" t="s">
        <v>301</v>
      </c>
    </row>
    <row r="70" spans="1:21" ht="29.25" x14ac:dyDescent="0.6">
      <c r="A70" s="27" t="s">
        <v>72</v>
      </c>
      <c r="B70" s="45" t="s">
        <v>343</v>
      </c>
      <c r="C70" s="22" t="s">
        <v>302</v>
      </c>
      <c r="D70" s="37">
        <v>5794</v>
      </c>
      <c r="E70" s="37">
        <v>6160</v>
      </c>
      <c r="F70" s="39">
        <f t="shared" si="8"/>
        <v>366</v>
      </c>
      <c r="G70" s="38">
        <v>7</v>
      </c>
      <c r="H70" s="40">
        <f t="shared" si="9"/>
        <v>2562</v>
      </c>
      <c r="I70" t="s">
        <v>327</v>
      </c>
      <c r="U70" s="151"/>
    </row>
    <row r="71" spans="1:21" ht="29.25" x14ac:dyDescent="0.6">
      <c r="A71" s="32" t="s">
        <v>75</v>
      </c>
      <c r="B71" s="45" t="s">
        <v>271</v>
      </c>
      <c r="C71" s="22" t="s">
        <v>267</v>
      </c>
      <c r="D71" s="34">
        <v>5305</v>
      </c>
      <c r="E71" s="34">
        <v>5392</v>
      </c>
      <c r="F71" s="39">
        <f t="shared" si="8"/>
        <v>87</v>
      </c>
      <c r="G71" s="29">
        <v>7</v>
      </c>
      <c r="H71" s="29">
        <f t="shared" si="9"/>
        <v>609</v>
      </c>
    </row>
    <row r="72" spans="1:21" ht="29.25" x14ac:dyDescent="0.6">
      <c r="A72" s="27" t="s">
        <v>78</v>
      </c>
      <c r="B72" s="46" t="s">
        <v>303</v>
      </c>
      <c r="C72" s="20" t="s">
        <v>80</v>
      </c>
      <c r="D72" s="37">
        <v>5020</v>
      </c>
      <c r="E72" s="37">
        <v>5121</v>
      </c>
      <c r="F72" s="39">
        <f t="shared" si="8"/>
        <v>101</v>
      </c>
      <c r="G72" s="29">
        <v>7</v>
      </c>
      <c r="H72" s="30">
        <f t="shared" si="9"/>
        <v>707</v>
      </c>
    </row>
    <row r="73" spans="1:21" ht="29.25" x14ac:dyDescent="0.6">
      <c r="A73" s="32" t="s">
        <v>81</v>
      </c>
      <c r="B73" s="45" t="s">
        <v>304</v>
      </c>
      <c r="C73" s="22" t="s">
        <v>82</v>
      </c>
      <c r="D73" s="32">
        <v>12831</v>
      </c>
      <c r="E73" s="32">
        <v>13153</v>
      </c>
      <c r="F73" s="39">
        <f t="shared" si="8"/>
        <v>322</v>
      </c>
      <c r="G73" s="29">
        <v>7</v>
      </c>
      <c r="H73" s="29">
        <f t="shared" si="9"/>
        <v>2254</v>
      </c>
    </row>
    <row r="74" spans="1:21" ht="29.25" x14ac:dyDescent="0.6">
      <c r="A74" s="32" t="s">
        <v>266</v>
      </c>
      <c r="B74" s="45" t="s">
        <v>304</v>
      </c>
      <c r="C74" s="22" t="s">
        <v>82</v>
      </c>
      <c r="D74" s="32">
        <v>1822</v>
      </c>
      <c r="E74" s="32">
        <v>2021</v>
      </c>
      <c r="F74" s="39">
        <f>E74-D74</f>
        <v>199</v>
      </c>
      <c r="G74" s="29">
        <v>7</v>
      </c>
      <c r="H74" s="29">
        <f>SUM(F74*G74)</f>
        <v>1393</v>
      </c>
    </row>
    <row r="75" spans="1:21" ht="29.25" x14ac:dyDescent="0.6">
      <c r="A75" s="32"/>
      <c r="B75" s="45"/>
      <c r="C75" s="22"/>
      <c r="D75" s="32"/>
      <c r="E75" s="32"/>
      <c r="F75" s="39">
        <f t="shared" si="8"/>
        <v>0</v>
      </c>
      <c r="G75" s="29"/>
      <c r="H75" s="29">
        <f t="shared" si="9"/>
        <v>0</v>
      </c>
    </row>
    <row r="76" spans="1:21" s="31" customFormat="1" ht="30" customHeight="1" thickBot="1" x14ac:dyDescent="0.65">
      <c r="A76" s="27"/>
      <c r="B76" s="453" t="s">
        <v>50</v>
      </c>
      <c r="C76" s="453"/>
      <c r="D76" s="454" t="s">
        <v>106</v>
      </c>
      <c r="E76" s="454"/>
      <c r="F76" s="165">
        <f>SUM(F67:F75)</f>
        <v>1161</v>
      </c>
      <c r="G76" s="60"/>
      <c r="H76" s="47">
        <f>SUM(H64:H75)</f>
        <v>61348</v>
      </c>
      <c r="I76" s="292"/>
    </row>
    <row r="77" spans="1:21" s="31" customFormat="1" ht="30" customHeight="1" thickTop="1" x14ac:dyDescent="0.6">
      <c r="A77" s="27"/>
      <c r="B77" s="453" t="s">
        <v>52</v>
      </c>
      <c r="C77" s="453"/>
      <c r="D77" s="33"/>
      <c r="E77" s="33"/>
      <c r="F77" s="164"/>
      <c r="G77" s="60"/>
      <c r="H77" s="81">
        <f>+H76*7%</f>
        <v>4294.3600000000006</v>
      </c>
    </row>
    <row r="78" spans="1:21" s="31" customFormat="1" ht="33.75" customHeight="1" thickBot="1" x14ac:dyDescent="0.9">
      <c r="A78" s="27"/>
      <c r="B78" s="453" t="s">
        <v>50</v>
      </c>
      <c r="C78" s="453"/>
      <c r="D78" s="33"/>
      <c r="E78" s="33"/>
      <c r="F78" s="60"/>
      <c r="G78" s="80"/>
      <c r="H78" s="159">
        <f>SUM(H76:H77)</f>
        <v>65642.36</v>
      </c>
    </row>
    <row r="79" spans="1:21" s="88" customFormat="1" ht="33" customHeight="1" thickTop="1" x14ac:dyDescent="0.7">
      <c r="A79" s="455" t="s">
        <v>0</v>
      </c>
      <c r="B79" s="456" t="s">
        <v>224</v>
      </c>
      <c r="C79" s="456"/>
      <c r="D79" s="457" t="s">
        <v>223</v>
      </c>
      <c r="E79" s="457"/>
      <c r="F79" s="457"/>
      <c r="G79" s="457"/>
      <c r="H79" s="458"/>
    </row>
    <row r="80" spans="1:21" s="88" customFormat="1" ht="30.6" customHeight="1" x14ac:dyDescent="0.35">
      <c r="A80" s="455"/>
      <c r="B80" s="456"/>
      <c r="C80" s="456"/>
      <c r="D80" s="296" t="s">
        <v>383</v>
      </c>
      <c r="E80" s="296" t="s">
        <v>410</v>
      </c>
      <c r="F80" s="298" t="s">
        <v>3</v>
      </c>
      <c r="G80" s="298" t="s">
        <v>4</v>
      </c>
      <c r="H80" s="298" t="s">
        <v>5</v>
      </c>
    </row>
    <row r="81" spans="1:10" ht="33" customHeight="1" x14ac:dyDescent="0.75">
      <c r="A81" s="27"/>
      <c r="B81" s="45" t="s">
        <v>119</v>
      </c>
      <c r="C81" s="136" t="s">
        <v>120</v>
      </c>
      <c r="D81" s="110"/>
      <c r="E81" s="110"/>
      <c r="F81" s="111"/>
      <c r="G81" s="112"/>
      <c r="H81" s="112"/>
      <c r="I81" t="s">
        <v>273</v>
      </c>
    </row>
    <row r="82" spans="1:10" ht="31.5" x14ac:dyDescent="0.65">
      <c r="A82" s="90" t="s">
        <v>57</v>
      </c>
      <c r="B82" s="84" t="s">
        <v>290</v>
      </c>
      <c r="C82" s="90" t="s">
        <v>299</v>
      </c>
      <c r="D82" s="93">
        <v>86056</v>
      </c>
      <c r="E82" s="93">
        <v>88280</v>
      </c>
      <c r="F82" s="94">
        <f>E82-D82</f>
        <v>2224</v>
      </c>
      <c r="G82" s="86">
        <v>7</v>
      </c>
      <c r="H82" s="86">
        <f>SUM(F82*G82)</f>
        <v>15568</v>
      </c>
    </row>
    <row r="83" spans="1:10" ht="31.5" x14ac:dyDescent="0.65">
      <c r="A83" s="83" t="s">
        <v>60</v>
      </c>
      <c r="B83" s="89" t="s">
        <v>61</v>
      </c>
      <c r="C83" s="83" t="s">
        <v>62</v>
      </c>
      <c r="D83" s="106">
        <v>22256</v>
      </c>
      <c r="E83" s="106">
        <v>23461</v>
      </c>
      <c r="F83" s="107">
        <f>E83-D83</f>
        <v>1205</v>
      </c>
      <c r="G83" s="108">
        <v>7</v>
      </c>
      <c r="H83" s="108">
        <f>SUM(F83*G83)</f>
        <v>8435</v>
      </c>
    </row>
    <row r="84" spans="1:10" s="31" customFormat="1" ht="30" customHeight="1" thickBot="1" x14ac:dyDescent="0.65">
      <c r="A84" s="27"/>
      <c r="B84" s="453" t="s">
        <v>50</v>
      </c>
      <c r="C84" s="453"/>
      <c r="D84" s="454" t="s">
        <v>106</v>
      </c>
      <c r="E84" s="454"/>
      <c r="F84" s="165">
        <f>SUM(F82:F83)</f>
        <v>3429</v>
      </c>
      <c r="G84" s="60"/>
      <c r="H84" s="47">
        <f>SUM(H82:H83)</f>
        <v>24003</v>
      </c>
      <c r="I84" s="292"/>
    </row>
    <row r="85" spans="1:10" s="31" customFormat="1" ht="30" customHeight="1" thickTop="1" x14ac:dyDescent="0.6">
      <c r="A85" s="27"/>
      <c r="B85" s="453" t="s">
        <v>217</v>
      </c>
      <c r="C85" s="453"/>
      <c r="D85" s="33"/>
      <c r="E85" s="33"/>
      <c r="F85" s="164"/>
      <c r="G85" s="60"/>
      <c r="H85" s="81">
        <f>+H84*0%</f>
        <v>0</v>
      </c>
    </row>
    <row r="86" spans="1:10" s="31" customFormat="1" ht="39" customHeight="1" thickBot="1" x14ac:dyDescent="0.9">
      <c r="A86" s="27"/>
      <c r="B86" s="453" t="s">
        <v>50</v>
      </c>
      <c r="C86" s="453"/>
      <c r="D86" s="33"/>
      <c r="E86" s="33"/>
      <c r="F86" s="60"/>
      <c r="G86" s="80"/>
      <c r="H86" s="159">
        <f>SUM(H84:H85)</f>
        <v>24003</v>
      </c>
      <c r="I86" s="374">
        <f>+F84+F76+F64+F54</f>
        <v>14648</v>
      </c>
      <c r="J86" s="31">
        <f>+I86*4.8</f>
        <v>70310.399999999994</v>
      </c>
    </row>
    <row r="87" spans="1:10" ht="15" thickTop="1" x14ac:dyDescent="0.2">
      <c r="J87" s="299">
        <f>+J86+H17+H35</f>
        <v>139422.9</v>
      </c>
    </row>
    <row r="88" spans="1:10" s="151" customFormat="1" ht="25.9" customHeight="1" x14ac:dyDescent="0.2">
      <c r="D88" s="314" t="s">
        <v>283</v>
      </c>
      <c r="E88" s="314" t="s">
        <v>284</v>
      </c>
    </row>
    <row r="89" spans="1:10" s="151" customFormat="1" ht="22.15" customHeight="1" x14ac:dyDescent="0.2">
      <c r="B89" s="151" t="s">
        <v>281</v>
      </c>
      <c r="C89" s="151" t="s">
        <v>280</v>
      </c>
      <c r="D89" s="315">
        <v>226</v>
      </c>
      <c r="E89" s="315">
        <v>872</v>
      </c>
      <c r="F89" s="315">
        <f>E89-D89</f>
        <v>646</v>
      </c>
      <c r="G89" s="316">
        <v>7</v>
      </c>
      <c r="H89" s="317">
        <f>G89*F89</f>
        <v>4522</v>
      </c>
    </row>
    <row r="90" spans="1:10" s="151" customFormat="1" ht="15" x14ac:dyDescent="0.2">
      <c r="B90" s="151" t="s">
        <v>282</v>
      </c>
      <c r="D90" s="315"/>
      <c r="E90" s="315"/>
      <c r="F90" s="315"/>
      <c r="G90" s="316"/>
      <c r="H90" s="317"/>
    </row>
    <row r="91" spans="1:10" s="151" customFormat="1" ht="15" x14ac:dyDescent="0.2"/>
    <row r="92" spans="1:10" s="151" customFormat="1" ht="15" x14ac:dyDescent="0.2">
      <c r="D92" s="314" t="s">
        <v>284</v>
      </c>
      <c r="E92" s="314" t="s">
        <v>291</v>
      </c>
      <c r="F92" s="315"/>
      <c r="G92" s="316"/>
    </row>
    <row r="93" spans="1:10" s="151" customFormat="1" ht="15" x14ac:dyDescent="0.2">
      <c r="D93" s="315">
        <v>872</v>
      </c>
      <c r="E93" s="315">
        <v>1746</v>
      </c>
      <c r="F93" s="315">
        <f>E93-D93</f>
        <v>874</v>
      </c>
      <c r="G93" s="316">
        <v>7</v>
      </c>
      <c r="H93" s="317">
        <f>G93*F93</f>
        <v>6118</v>
      </c>
    </row>
    <row r="94" spans="1:10" s="151" customFormat="1" ht="15" x14ac:dyDescent="0.2">
      <c r="D94" s="315"/>
      <c r="E94" s="315"/>
      <c r="F94" s="315"/>
    </row>
    <row r="95" spans="1:10" s="151" customFormat="1" ht="15" x14ac:dyDescent="0.2">
      <c r="D95" s="315"/>
      <c r="E95" s="315"/>
      <c r="F95" s="315"/>
    </row>
    <row r="96" spans="1:10" s="151" customFormat="1" ht="15" x14ac:dyDescent="0.2">
      <c r="D96" s="315"/>
      <c r="E96" s="315"/>
      <c r="F96" s="315"/>
    </row>
    <row r="97" spans="4:8" s="151" customFormat="1" ht="22.5" x14ac:dyDescent="0.3">
      <c r="D97" s="449" t="s">
        <v>298</v>
      </c>
      <c r="E97" s="449"/>
      <c r="F97" s="449"/>
      <c r="G97" s="449"/>
      <c r="H97" s="449"/>
    </row>
    <row r="98" spans="4:8" s="151" customFormat="1" ht="15" x14ac:dyDescent="0.2">
      <c r="D98" s="315"/>
      <c r="E98" s="315"/>
      <c r="F98" s="315"/>
    </row>
    <row r="99" spans="4:8" s="151" customFormat="1" ht="22.5" x14ac:dyDescent="0.3">
      <c r="D99" s="321" t="s">
        <v>295</v>
      </c>
      <c r="E99" s="321" t="s">
        <v>296</v>
      </c>
      <c r="F99" s="318" t="s">
        <v>3</v>
      </c>
      <c r="G99" s="318" t="s">
        <v>84</v>
      </c>
      <c r="H99" s="318" t="s">
        <v>297</v>
      </c>
    </row>
    <row r="100" spans="4:8" s="151" customFormat="1" ht="22.5" x14ac:dyDescent="0.3">
      <c r="E100" s="21"/>
      <c r="F100" s="21"/>
      <c r="G100" s="21"/>
      <c r="H100" s="21"/>
    </row>
    <row r="101" spans="4:8" s="151" customFormat="1" ht="22.5" x14ac:dyDescent="0.3">
      <c r="D101" s="318">
        <v>1746</v>
      </c>
      <c r="E101" s="21">
        <v>2425</v>
      </c>
      <c r="F101" s="318">
        <f>E101-D101</f>
        <v>679</v>
      </c>
      <c r="G101" s="319">
        <v>7</v>
      </c>
      <c r="H101" s="320">
        <f>G101*F101</f>
        <v>4753</v>
      </c>
    </row>
    <row r="102" spans="4:8" s="151" customFormat="1" ht="15" x14ac:dyDescent="0.2"/>
    <row r="103" spans="4:8" s="151" customFormat="1" ht="15" x14ac:dyDescent="0.2"/>
    <row r="104" spans="4:8" s="151" customFormat="1" ht="15" x14ac:dyDescent="0.2"/>
    <row r="105" spans="4:8" s="151" customFormat="1" ht="15" x14ac:dyDescent="0.2"/>
    <row r="109" spans="4:8" s="151" customFormat="1" ht="15" x14ac:dyDescent="0.2">
      <c r="D109" s="315"/>
      <c r="E109" s="315"/>
      <c r="F109" s="315"/>
    </row>
    <row r="110" spans="4:8" s="151" customFormat="1" ht="22.5" x14ac:dyDescent="0.3">
      <c r="D110" s="449" t="s">
        <v>309</v>
      </c>
      <c r="E110" s="449"/>
      <c r="F110" s="449"/>
      <c r="G110" s="449"/>
      <c r="H110" s="449"/>
    </row>
    <row r="111" spans="4:8" s="151" customFormat="1" ht="15" x14ac:dyDescent="0.2">
      <c r="D111" s="315"/>
      <c r="E111" s="315"/>
      <c r="F111" s="315"/>
    </row>
    <row r="112" spans="4:8" s="151" customFormat="1" ht="22.5" x14ac:dyDescent="0.3">
      <c r="D112" s="323" t="s">
        <v>308</v>
      </c>
      <c r="E112" s="321" t="s">
        <v>307</v>
      </c>
      <c r="F112" s="318" t="s">
        <v>3</v>
      </c>
      <c r="G112" s="318" t="s">
        <v>84</v>
      </c>
      <c r="H112" s="318" t="s">
        <v>297</v>
      </c>
    </row>
    <row r="113" spans="4:8" s="151" customFormat="1" ht="22.5" x14ac:dyDescent="0.3">
      <c r="D113" s="21"/>
      <c r="E113" s="21"/>
      <c r="F113" s="21"/>
      <c r="G113" s="21"/>
      <c r="H113" s="21"/>
    </row>
    <row r="114" spans="4:8" s="151" customFormat="1" ht="22.5" x14ac:dyDescent="0.3">
      <c r="D114" s="21">
        <v>2425</v>
      </c>
      <c r="E114" s="21">
        <v>3095</v>
      </c>
      <c r="F114" s="318">
        <f>E114-D114</f>
        <v>670</v>
      </c>
      <c r="G114" s="319">
        <v>7</v>
      </c>
      <c r="H114" s="320">
        <f>G114*F114</f>
        <v>4690</v>
      </c>
    </row>
    <row r="115" spans="4:8" s="151" customFormat="1" ht="15" x14ac:dyDescent="0.2"/>
    <row r="116" spans="4:8" s="151" customFormat="1" ht="15" x14ac:dyDescent="0.2"/>
    <row r="117" spans="4:8" s="151" customFormat="1" ht="15" x14ac:dyDescent="0.2"/>
    <row r="118" spans="4:8" s="151" customFormat="1" ht="15" x14ac:dyDescent="0.2"/>
    <row r="120" spans="4:8" ht="22.5" x14ac:dyDescent="0.3">
      <c r="D120" s="449" t="s">
        <v>316</v>
      </c>
      <c r="E120" s="449"/>
      <c r="F120" s="449"/>
      <c r="G120" s="449"/>
      <c r="H120" s="449"/>
    </row>
    <row r="122" spans="4:8" ht="22.5" x14ac:dyDescent="0.3">
      <c r="D122" s="321" t="s">
        <v>307</v>
      </c>
      <c r="E122" s="321" t="s">
        <v>315</v>
      </c>
      <c r="F122" s="318" t="s">
        <v>3</v>
      </c>
      <c r="G122" s="318" t="s">
        <v>84</v>
      </c>
      <c r="H122" s="318" t="s">
        <v>297</v>
      </c>
    </row>
    <row r="123" spans="4:8" ht="22.5" x14ac:dyDescent="0.3">
      <c r="D123" s="21"/>
      <c r="E123" s="21"/>
      <c r="F123" s="21"/>
      <c r="G123" s="21"/>
      <c r="H123" s="21"/>
    </row>
    <row r="124" spans="4:8" ht="22.5" x14ac:dyDescent="0.3">
      <c r="D124" s="21">
        <v>3095</v>
      </c>
      <c r="E124" s="21">
        <v>3628</v>
      </c>
      <c r="F124" s="318">
        <f>E124-D124</f>
        <v>533</v>
      </c>
      <c r="G124" s="319">
        <v>7</v>
      </c>
      <c r="H124" s="320">
        <f>G124*F124</f>
        <v>3731</v>
      </c>
    </row>
    <row r="128" spans="4:8" x14ac:dyDescent="0.2">
      <c r="D128" t="s">
        <v>326</v>
      </c>
    </row>
    <row r="129" spans="1:10" x14ac:dyDescent="0.2">
      <c r="D129" s="343">
        <v>244166</v>
      </c>
      <c r="E129" t="s">
        <v>337</v>
      </c>
    </row>
    <row r="135" spans="1:10" x14ac:dyDescent="0.2">
      <c r="D135" s="338" t="s">
        <v>324</v>
      </c>
    </row>
    <row r="136" spans="1:10" ht="22.5" x14ac:dyDescent="0.3">
      <c r="D136" s="21">
        <v>3628</v>
      </c>
    </row>
    <row r="139" spans="1:10" ht="34.5" x14ac:dyDescent="0.7">
      <c r="A139" s="152"/>
      <c r="B139" s="444" t="s">
        <v>122</v>
      </c>
      <c r="C139" s="444"/>
      <c r="D139" s="296" t="s">
        <v>338</v>
      </c>
      <c r="E139" s="296" t="s">
        <v>347</v>
      </c>
      <c r="F139" s="297" t="s">
        <v>3</v>
      </c>
      <c r="G139" s="297" t="s">
        <v>4</v>
      </c>
      <c r="H139" s="297" t="s">
        <v>5</v>
      </c>
      <c r="I139" s="363" t="s">
        <v>357</v>
      </c>
      <c r="J139" s="363" t="s">
        <v>358</v>
      </c>
    </row>
    <row r="140" spans="1:10" ht="31.5" x14ac:dyDescent="0.65">
      <c r="A140" s="83" t="s">
        <v>39</v>
      </c>
      <c r="B140" s="89" t="s">
        <v>123</v>
      </c>
      <c r="C140" s="83" t="s">
        <v>124</v>
      </c>
      <c r="D140" s="364">
        <v>6769</v>
      </c>
      <c r="E140" s="364">
        <v>7247</v>
      </c>
      <c r="F140" s="365">
        <f t="shared" ref="F140" si="10">E140-D140</f>
        <v>478</v>
      </c>
      <c r="G140" s="366"/>
      <c r="H140" s="367"/>
      <c r="I140" s="103"/>
      <c r="J140" s="103"/>
    </row>
    <row r="141" spans="1:10" ht="31.5" x14ac:dyDescent="0.65">
      <c r="A141" s="83"/>
      <c r="B141" s="89" t="s">
        <v>356</v>
      </c>
      <c r="C141" s="362"/>
      <c r="D141" s="83">
        <v>6769</v>
      </c>
      <c r="E141" s="83">
        <v>6782</v>
      </c>
      <c r="F141" s="360">
        <v>13.084</v>
      </c>
      <c r="G141" s="99">
        <v>7</v>
      </c>
      <c r="H141" s="103">
        <f t="shared" ref="H141:H143" si="11">SUM(F141*G141)</f>
        <v>91.587999999999994</v>
      </c>
      <c r="I141" s="103">
        <f t="shared" ref="I141:I142" si="12">+H141*7%</f>
        <v>6.4111599999999997</v>
      </c>
      <c r="J141" s="103">
        <f t="shared" ref="J141:J142" si="13">SUM(H141:I141)</f>
        <v>97.999159999999989</v>
      </c>
    </row>
    <row r="142" spans="1:10" ht="31.5" x14ac:dyDescent="0.65">
      <c r="A142" s="83"/>
      <c r="B142" s="89" t="s">
        <v>359</v>
      </c>
      <c r="C142" s="362"/>
      <c r="D142" s="83">
        <v>6782</v>
      </c>
      <c r="E142" s="83">
        <v>7247</v>
      </c>
      <c r="F142" s="360">
        <f>+F143-F141</f>
        <v>464.916</v>
      </c>
      <c r="G142" s="99">
        <v>7</v>
      </c>
      <c r="H142" s="103">
        <f t="shared" si="11"/>
        <v>3254.4119999999998</v>
      </c>
      <c r="I142" s="103">
        <f t="shared" si="12"/>
        <v>227.80884</v>
      </c>
      <c r="J142" s="103">
        <f t="shared" si="13"/>
        <v>3482.22084</v>
      </c>
    </row>
    <row r="143" spans="1:10" ht="32.25" thickBot="1" x14ac:dyDescent="0.7">
      <c r="A143" s="83"/>
      <c r="B143" s="89"/>
      <c r="C143" s="83"/>
      <c r="D143" s="368">
        <v>6769</v>
      </c>
      <c r="E143" s="368">
        <v>7247</v>
      </c>
      <c r="F143" s="369">
        <f t="shared" ref="F143" si="14">E143-D143</f>
        <v>478</v>
      </c>
      <c r="G143" s="370">
        <v>7</v>
      </c>
      <c r="H143" s="361">
        <f t="shared" si="11"/>
        <v>3346</v>
      </c>
      <c r="I143" s="361">
        <f>SUM(I141:I142)</f>
        <v>234.22</v>
      </c>
      <c r="J143" s="371">
        <f>SUM(J141:J142)</f>
        <v>3580.22</v>
      </c>
    </row>
    <row r="144" spans="1:10" ht="15" thickTop="1" x14ac:dyDescent="0.2"/>
    <row r="148" spans="1:10" ht="29.25" x14ac:dyDescent="0.2">
      <c r="D148" s="296" t="s">
        <v>338</v>
      </c>
      <c r="E148" s="296" t="s">
        <v>347</v>
      </c>
      <c r="F148" s="297" t="s">
        <v>3</v>
      </c>
      <c r="G148" s="297" t="s">
        <v>4</v>
      </c>
      <c r="H148" s="297" t="s">
        <v>5</v>
      </c>
      <c r="I148" s="297" t="s">
        <v>357</v>
      </c>
      <c r="J148" s="297" t="s">
        <v>358</v>
      </c>
    </row>
    <row r="149" spans="1:10" s="88" customFormat="1" ht="30" customHeight="1" x14ac:dyDescent="0.65">
      <c r="A149" s="90" t="s">
        <v>87</v>
      </c>
      <c r="B149" s="84" t="s">
        <v>355</v>
      </c>
      <c r="C149" s="92" t="s">
        <v>89</v>
      </c>
      <c r="D149" s="121">
        <v>62249</v>
      </c>
      <c r="E149" s="121">
        <v>63037</v>
      </c>
      <c r="F149" s="121">
        <f>+E149-D149</f>
        <v>788</v>
      </c>
      <c r="G149" s="116">
        <v>7</v>
      </c>
      <c r="H149" s="116">
        <f t="shared" ref="H149:H150" si="15">SUM(F149*G149)</f>
        <v>5516</v>
      </c>
      <c r="I149" s="373"/>
      <c r="J149" s="373"/>
    </row>
    <row r="150" spans="1:10" s="88" customFormat="1" ht="30" customHeight="1" x14ac:dyDescent="0.65">
      <c r="A150" s="83"/>
      <c r="B150" s="89" t="s">
        <v>361</v>
      </c>
      <c r="C150" s="362"/>
      <c r="D150" s="121">
        <v>62249</v>
      </c>
      <c r="E150" s="121">
        <v>62391</v>
      </c>
      <c r="F150" s="360">
        <v>142.26499999999999</v>
      </c>
      <c r="G150" s="116">
        <v>7</v>
      </c>
      <c r="H150" s="116">
        <f t="shared" si="15"/>
        <v>995.8549999999999</v>
      </c>
      <c r="I150" s="103">
        <f t="shared" ref="I150:I151" si="16">+H150*7%</f>
        <v>69.709850000000003</v>
      </c>
      <c r="J150" s="103">
        <f>995.86+69.71</f>
        <v>1065.57</v>
      </c>
    </row>
    <row r="151" spans="1:10" ht="31.5" x14ac:dyDescent="0.65">
      <c r="A151" s="83"/>
      <c r="B151" s="89" t="s">
        <v>362</v>
      </c>
      <c r="C151" s="362"/>
      <c r="D151" s="121">
        <v>62391</v>
      </c>
      <c r="E151" s="121">
        <v>63037</v>
      </c>
      <c r="F151" s="360">
        <f>E151-D151-0.265</f>
        <v>645.73500000000001</v>
      </c>
      <c r="G151" s="116">
        <v>7</v>
      </c>
      <c r="H151" s="116">
        <f t="shared" ref="H151" si="17">SUM(F151*G151)</f>
        <v>4520.1450000000004</v>
      </c>
      <c r="I151" s="103">
        <f t="shared" si="16"/>
        <v>316.41015000000004</v>
      </c>
      <c r="J151" s="103">
        <f t="shared" ref="J151" si="18">SUM(H151:I151)</f>
        <v>4836.5551500000001</v>
      </c>
    </row>
    <row r="152" spans="1:10" ht="32.25" thickBot="1" x14ac:dyDescent="0.7">
      <c r="A152" s="83"/>
      <c r="B152" s="89"/>
      <c r="C152" s="83"/>
      <c r="D152" s="121">
        <v>62249</v>
      </c>
      <c r="E152" s="121">
        <v>63037</v>
      </c>
      <c r="F152" s="372">
        <f t="shared" ref="F152" si="19">E152-D152</f>
        <v>788</v>
      </c>
      <c r="G152" s="370">
        <v>7</v>
      </c>
      <c r="H152" s="361">
        <f t="shared" ref="H152" si="20">SUM(F152*G152)</f>
        <v>5516</v>
      </c>
      <c r="I152" s="361">
        <f>SUM(I150:I151)</f>
        <v>386.12000000000006</v>
      </c>
      <c r="J152" s="361">
        <f>SUM(H152:I152)</f>
        <v>5902.12</v>
      </c>
    </row>
    <row r="153" spans="1:10" ht="15" thickTop="1" x14ac:dyDescent="0.2"/>
    <row r="159" spans="1:10" ht="34.5" x14ac:dyDescent="0.7">
      <c r="A159" s="152"/>
      <c r="B159" s="444" t="s">
        <v>398</v>
      </c>
      <c r="C159" s="444"/>
      <c r="D159" s="386" t="s">
        <v>404</v>
      </c>
      <c r="E159" s="387"/>
      <c r="F159" s="388"/>
      <c r="G159" s="388"/>
      <c r="H159" s="388"/>
      <c r="I159" s="388"/>
      <c r="J159" s="385"/>
    </row>
    <row r="160" spans="1:10" s="31" customFormat="1" ht="48" customHeight="1" x14ac:dyDescent="0.8">
      <c r="A160" s="27"/>
      <c r="B160" s="450" t="s">
        <v>221</v>
      </c>
      <c r="C160" s="450"/>
      <c r="D160" s="379" t="s">
        <v>365</v>
      </c>
      <c r="E160" s="379" t="s">
        <v>383</v>
      </c>
      <c r="F160" s="380" t="s">
        <v>3</v>
      </c>
      <c r="G160" s="396" t="s">
        <v>406</v>
      </c>
      <c r="H160" s="380" t="s">
        <v>5</v>
      </c>
      <c r="I160" s="380" t="s">
        <v>358</v>
      </c>
    </row>
    <row r="161" spans="1:11" s="88" customFormat="1" ht="30" customHeight="1" x14ac:dyDescent="0.65">
      <c r="A161" s="90" t="s">
        <v>57</v>
      </c>
      <c r="B161" s="84" t="s">
        <v>290</v>
      </c>
      <c r="C161" s="90" t="s">
        <v>391</v>
      </c>
      <c r="D161" s="93">
        <v>83370</v>
      </c>
      <c r="E161" s="93">
        <v>86056</v>
      </c>
      <c r="F161" s="94">
        <f>E161-D161</f>
        <v>2686</v>
      </c>
      <c r="G161" s="86">
        <v>4.8</v>
      </c>
      <c r="H161" s="86">
        <f>SUM(F161*G161)</f>
        <v>12892.8</v>
      </c>
      <c r="I161" s="86"/>
    </row>
    <row r="162" spans="1:11" s="88" customFormat="1" ht="30" customHeight="1" x14ac:dyDescent="0.65">
      <c r="A162" s="83" t="s">
        <v>60</v>
      </c>
      <c r="B162" s="89" t="s">
        <v>61</v>
      </c>
      <c r="C162" s="83" t="s">
        <v>62</v>
      </c>
      <c r="D162" s="106">
        <v>20815</v>
      </c>
      <c r="E162" s="106">
        <v>22256</v>
      </c>
      <c r="F162" s="107">
        <f>E162-D162</f>
        <v>1441</v>
      </c>
      <c r="G162" s="108">
        <v>4.8</v>
      </c>
      <c r="H162" s="86">
        <f>SUM(F162*G162)</f>
        <v>6916.8</v>
      </c>
      <c r="I162" s="86">
        <f>SUM(H161:H162)</f>
        <v>19809.599999999999</v>
      </c>
    </row>
    <row r="163" spans="1:11" s="88" customFormat="1" ht="52.5" customHeight="1" x14ac:dyDescent="0.65">
      <c r="A163" s="83"/>
      <c r="B163" s="445" t="s">
        <v>402</v>
      </c>
      <c r="C163" s="446"/>
      <c r="D163" s="379" t="s">
        <v>365</v>
      </c>
      <c r="E163" s="379" t="s">
        <v>383</v>
      </c>
      <c r="F163" s="380" t="s">
        <v>3</v>
      </c>
      <c r="G163" s="396" t="s">
        <v>406</v>
      </c>
      <c r="H163" s="380" t="s">
        <v>5</v>
      </c>
      <c r="I163" s="380"/>
    </row>
    <row r="164" spans="1:11" s="88" customFormat="1" ht="39" customHeight="1" x14ac:dyDescent="0.65">
      <c r="A164" s="83"/>
      <c r="B164" s="84" t="s">
        <v>101</v>
      </c>
      <c r="C164" s="90" t="s">
        <v>117</v>
      </c>
      <c r="D164" s="83">
        <v>31833</v>
      </c>
      <c r="E164" s="83">
        <v>41916</v>
      </c>
      <c r="F164" s="97">
        <f>E164-D164</f>
        <v>10083</v>
      </c>
      <c r="G164" s="95">
        <v>4.8</v>
      </c>
      <c r="H164" s="87">
        <f>SUM(F164*G164)</f>
        <v>48398.400000000001</v>
      </c>
      <c r="I164" s="87"/>
      <c r="K164" s="154"/>
    </row>
    <row r="165" spans="1:11" s="88" customFormat="1" ht="31.5" customHeight="1" x14ac:dyDescent="0.65">
      <c r="A165" s="83"/>
      <c r="B165" s="84" t="s">
        <v>272</v>
      </c>
      <c r="C165" s="90" t="s">
        <v>222</v>
      </c>
      <c r="D165" s="101"/>
      <c r="E165" s="101"/>
      <c r="F165" s="118">
        <f>F76</f>
        <v>1161</v>
      </c>
      <c r="G165" s="128">
        <v>4.8</v>
      </c>
      <c r="H165" s="117">
        <f>SUM(F165*G165)</f>
        <v>5572.8</v>
      </c>
      <c r="I165" s="117">
        <f>SUM(H164:H165)</f>
        <v>53971.200000000004</v>
      </c>
      <c r="K165" s="155"/>
    </row>
    <row r="166" spans="1:11" s="88" customFormat="1" ht="31.5" customHeight="1" x14ac:dyDescent="0.65">
      <c r="A166" s="83"/>
      <c r="B166" s="84"/>
      <c r="C166" s="90"/>
      <c r="D166" s="157"/>
      <c r="E166" s="157"/>
      <c r="F166" s="390"/>
      <c r="G166" s="451" t="s">
        <v>400</v>
      </c>
      <c r="H166" s="451"/>
      <c r="I166" s="391">
        <f>SUM(I161:I165)</f>
        <v>73780.800000000003</v>
      </c>
      <c r="K166" s="155"/>
    </row>
    <row r="167" spans="1:11" ht="34.5" x14ac:dyDescent="0.7">
      <c r="A167" s="152"/>
      <c r="B167" s="444" t="s">
        <v>399</v>
      </c>
      <c r="C167" s="444"/>
      <c r="D167" s="386" t="s">
        <v>404</v>
      </c>
      <c r="E167" s="387"/>
      <c r="F167" s="388"/>
      <c r="G167" s="388"/>
      <c r="H167" s="388"/>
      <c r="I167" s="388"/>
      <c r="J167" s="385"/>
    </row>
    <row r="168" spans="1:11" s="88" customFormat="1" ht="55.5" customHeight="1" x14ac:dyDescent="0.65">
      <c r="A168" s="83"/>
      <c r="B168" s="445" t="s">
        <v>402</v>
      </c>
      <c r="C168" s="446"/>
      <c r="D168" s="379" t="s">
        <v>365</v>
      </c>
      <c r="E168" s="379" t="s">
        <v>383</v>
      </c>
      <c r="F168" s="380" t="s">
        <v>3</v>
      </c>
      <c r="G168" s="396" t="s">
        <v>406</v>
      </c>
      <c r="H168" s="380" t="s">
        <v>5</v>
      </c>
      <c r="I168" s="380"/>
    </row>
    <row r="169" spans="1:11" s="88" customFormat="1" ht="39" customHeight="1" x14ac:dyDescent="0.65">
      <c r="A169" s="83"/>
      <c r="B169" s="91" t="s">
        <v>397</v>
      </c>
      <c r="C169" s="127" t="s">
        <v>276</v>
      </c>
      <c r="D169" s="92">
        <v>11011</v>
      </c>
      <c r="E169" s="92">
        <v>13900</v>
      </c>
      <c r="F169" s="118">
        <f t="shared" ref="F169" si="21">E169-D169</f>
        <v>2889</v>
      </c>
      <c r="G169" s="95">
        <v>4.8</v>
      </c>
      <c r="H169" s="87">
        <f>SUM(F169*G169)</f>
        <v>13867.199999999999</v>
      </c>
      <c r="I169" s="87">
        <f>+H169</f>
        <v>13867.199999999999</v>
      </c>
      <c r="K169" s="154"/>
    </row>
    <row r="170" spans="1:11" s="88" customFormat="1" ht="39" customHeight="1" thickBot="1" x14ac:dyDescent="0.7">
      <c r="A170" s="389"/>
      <c r="B170" s="392"/>
      <c r="C170" s="393"/>
      <c r="D170" s="394"/>
      <c r="E170" s="394"/>
      <c r="F170" s="390"/>
      <c r="G170" s="447" t="s">
        <v>401</v>
      </c>
      <c r="H170" s="447"/>
      <c r="I170" s="395">
        <f>+I166+I169</f>
        <v>87648</v>
      </c>
      <c r="K170" s="154"/>
    </row>
    <row r="171" spans="1:11" s="88" customFormat="1" ht="39" customHeight="1" thickTop="1" thickBot="1" x14ac:dyDescent="0.7">
      <c r="A171" s="389"/>
      <c r="B171" s="392"/>
      <c r="C171" s="398"/>
      <c r="D171" s="399" t="s">
        <v>405</v>
      </c>
      <c r="E171" s="400"/>
      <c r="F171" s="401"/>
      <c r="G171" s="448" t="s">
        <v>403</v>
      </c>
      <c r="H171" s="448"/>
      <c r="I171" s="397">
        <f>+H38+I170</f>
        <v>168968.5</v>
      </c>
      <c r="K171" s="154"/>
    </row>
    <row r="172" spans="1:11" ht="34.5" customHeight="1" x14ac:dyDescent="0.2"/>
  </sheetData>
  <mergeCells count="56">
    <mergeCell ref="A1:H1"/>
    <mergeCell ref="A2:A3"/>
    <mergeCell ref="B2:C3"/>
    <mergeCell ref="D2:H2"/>
    <mergeCell ref="B10:B11"/>
    <mergeCell ref="C10:C11"/>
    <mergeCell ref="B27:C27"/>
    <mergeCell ref="B12:B13"/>
    <mergeCell ref="C12:C13"/>
    <mergeCell ref="B17:C17"/>
    <mergeCell ref="D17:E17"/>
    <mergeCell ref="B18:C18"/>
    <mergeCell ref="B19:C19"/>
    <mergeCell ref="B20:C20"/>
    <mergeCell ref="B23:C23"/>
    <mergeCell ref="D23:E23"/>
    <mergeCell ref="B24:C24"/>
    <mergeCell ref="B25:C25"/>
    <mergeCell ref="B35:C35"/>
    <mergeCell ref="D35:E35"/>
    <mergeCell ref="B36:C36"/>
    <mergeCell ref="B37:C37"/>
    <mergeCell ref="A40:A41"/>
    <mergeCell ref="B40:C41"/>
    <mergeCell ref="D40:H40"/>
    <mergeCell ref="A79:A80"/>
    <mergeCell ref="B79:C80"/>
    <mergeCell ref="D79:H79"/>
    <mergeCell ref="B58:C58"/>
    <mergeCell ref="D58:E58"/>
    <mergeCell ref="B59:C59"/>
    <mergeCell ref="B60:C60"/>
    <mergeCell ref="A62:A63"/>
    <mergeCell ref="B62:C63"/>
    <mergeCell ref="D62:H62"/>
    <mergeCell ref="D110:H110"/>
    <mergeCell ref="B66:C66"/>
    <mergeCell ref="B76:C76"/>
    <mergeCell ref="D76:E76"/>
    <mergeCell ref="B77:C77"/>
    <mergeCell ref="B78:C78"/>
    <mergeCell ref="B84:C84"/>
    <mergeCell ref="D84:E84"/>
    <mergeCell ref="B85:C85"/>
    <mergeCell ref="B86:C86"/>
    <mergeCell ref="D97:H97"/>
    <mergeCell ref="B167:C167"/>
    <mergeCell ref="B168:C168"/>
    <mergeCell ref="G170:H170"/>
    <mergeCell ref="G171:H171"/>
    <mergeCell ref="D120:H120"/>
    <mergeCell ref="B139:C139"/>
    <mergeCell ref="B159:C159"/>
    <mergeCell ref="B160:C160"/>
    <mergeCell ref="B163:C163"/>
    <mergeCell ref="G166:H166"/>
  </mergeCells>
  <pageMargins left="0.51181102362204722" right="0.31496062992125984" top="0.35433070866141736" bottom="0.15748031496062992" header="0.31496062992125984" footer="0.31496062992125984"/>
  <pageSetup paperSize="9" scale="55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F4AC7-85F3-4F74-A7A3-FDFE4DB17DBE}">
  <dimension ref="A1:O82"/>
  <sheetViews>
    <sheetView topLeftCell="A46" zoomScale="70" zoomScaleNormal="70" workbookViewId="0">
      <selection activeCell="H33" sqref="H33"/>
    </sheetView>
  </sheetViews>
  <sheetFormatPr defaultRowHeight="14.25" x14ac:dyDescent="0.2"/>
  <cols>
    <col min="2" max="2" width="46" customWidth="1"/>
    <col min="3" max="3" width="40.75" customWidth="1"/>
    <col min="4" max="4" width="18.375" customWidth="1"/>
    <col min="5" max="5" width="17.125" customWidth="1"/>
    <col min="7" max="7" width="17.375" customWidth="1"/>
    <col min="8" max="8" width="17.75" customWidth="1"/>
    <col min="9" max="9" width="22.25" bestFit="1" customWidth="1"/>
    <col min="12" max="12" width="21.875" bestFit="1" customWidth="1"/>
    <col min="18" max="18" width="11.625" customWidth="1"/>
  </cols>
  <sheetData>
    <row r="1" spans="1:8" s="198" customFormat="1" ht="38.25" customHeight="1" thickBot="1" x14ac:dyDescent="0.85">
      <c r="A1" s="521" t="s">
        <v>409</v>
      </c>
      <c r="B1" s="521"/>
      <c r="C1" s="521"/>
      <c r="D1" s="521"/>
      <c r="E1" s="521"/>
      <c r="F1" s="521"/>
      <c r="G1" s="521"/>
      <c r="H1" s="521"/>
    </row>
    <row r="2" spans="1:8" s="198" customFormat="1" ht="37.5" x14ac:dyDescent="0.75">
      <c r="A2" s="522" t="s">
        <v>0</v>
      </c>
      <c r="B2" s="524" t="s">
        <v>1</v>
      </c>
      <c r="C2" s="525"/>
      <c r="D2" s="501" t="s">
        <v>2</v>
      </c>
      <c r="E2" s="502"/>
      <c r="F2" s="502"/>
      <c r="G2" s="502"/>
      <c r="H2" s="503"/>
    </row>
    <row r="3" spans="1:8" s="198" customFormat="1" ht="37.5" x14ac:dyDescent="0.4">
      <c r="A3" s="523"/>
      <c r="B3" s="526"/>
      <c r="C3" s="527"/>
      <c r="D3" s="199" t="s">
        <v>383</v>
      </c>
      <c r="E3" s="199" t="s">
        <v>410</v>
      </c>
      <c r="F3" s="200" t="s">
        <v>3</v>
      </c>
      <c r="G3" s="287" t="s">
        <v>4</v>
      </c>
      <c r="H3" s="201" t="s">
        <v>5</v>
      </c>
    </row>
    <row r="4" spans="1:8" s="198" customFormat="1" ht="37.5" x14ac:dyDescent="0.4">
      <c r="A4" s="202"/>
      <c r="B4" s="528" t="s">
        <v>6</v>
      </c>
      <c r="C4" s="528"/>
      <c r="D4" s="203"/>
      <c r="E4" s="203"/>
      <c r="F4" s="202"/>
      <c r="G4" s="204"/>
      <c r="H4" s="202"/>
    </row>
    <row r="5" spans="1:8" s="198" customFormat="1" ht="37.5" x14ac:dyDescent="0.75">
      <c r="A5" s="205" t="s">
        <v>7</v>
      </c>
      <c r="B5" s="206"/>
      <c r="C5" s="272" t="s">
        <v>43</v>
      </c>
      <c r="D5" s="207">
        <v>11</v>
      </c>
      <c r="E5" s="207">
        <v>11</v>
      </c>
      <c r="F5" s="208">
        <f t="shared" ref="F5:F11" si="0">E5-D5</f>
        <v>0</v>
      </c>
      <c r="G5" s="209">
        <v>20</v>
      </c>
      <c r="H5" s="209">
        <f t="shared" ref="H5:H11" si="1">SUM(F5*G5)</f>
        <v>0</v>
      </c>
    </row>
    <row r="6" spans="1:8" s="198" customFormat="1" ht="37.5" x14ac:dyDescent="0.75">
      <c r="A6" s="205" t="s">
        <v>10</v>
      </c>
      <c r="B6" s="206" t="s">
        <v>11</v>
      </c>
      <c r="C6" s="205" t="s">
        <v>12</v>
      </c>
      <c r="D6" s="210"/>
      <c r="E6" s="210"/>
      <c r="F6" s="211">
        <f t="shared" si="0"/>
        <v>0</v>
      </c>
      <c r="G6" s="212">
        <v>0</v>
      </c>
      <c r="H6" s="212">
        <f t="shared" si="1"/>
        <v>0</v>
      </c>
    </row>
    <row r="7" spans="1:8" s="198" customFormat="1" ht="37.5" x14ac:dyDescent="0.75">
      <c r="A7" s="205" t="s">
        <v>13</v>
      </c>
      <c r="B7" s="213" t="s">
        <v>264</v>
      </c>
      <c r="C7" s="214" t="s">
        <v>263</v>
      </c>
      <c r="D7" s="215">
        <v>2486</v>
      </c>
      <c r="E7" s="215">
        <v>2559</v>
      </c>
      <c r="F7" s="208">
        <f t="shared" si="0"/>
        <v>73</v>
      </c>
      <c r="G7" s="209">
        <v>20</v>
      </c>
      <c r="H7" s="209">
        <f t="shared" si="1"/>
        <v>1460</v>
      </c>
    </row>
    <row r="8" spans="1:8" s="198" customFormat="1" ht="37.5" x14ac:dyDescent="0.75">
      <c r="A8" s="216" t="s">
        <v>16</v>
      </c>
      <c r="B8" s="217" t="s">
        <v>43</v>
      </c>
      <c r="C8" s="218" t="s">
        <v>43</v>
      </c>
      <c r="D8" s="207">
        <v>238</v>
      </c>
      <c r="E8" s="207">
        <v>238</v>
      </c>
      <c r="F8" s="219">
        <f t="shared" si="0"/>
        <v>0</v>
      </c>
      <c r="G8" s="220">
        <v>20</v>
      </c>
      <c r="H8" s="220">
        <f t="shared" si="1"/>
        <v>0</v>
      </c>
    </row>
    <row r="9" spans="1:8" s="198" customFormat="1" ht="37.5" x14ac:dyDescent="0.75">
      <c r="A9" s="136" t="s">
        <v>18</v>
      </c>
      <c r="B9" s="221" t="s">
        <v>19</v>
      </c>
      <c r="C9" s="136" t="s">
        <v>20</v>
      </c>
      <c r="D9" s="222">
        <v>2352</v>
      </c>
      <c r="E9" s="222">
        <v>2380</v>
      </c>
      <c r="F9" s="208">
        <f t="shared" si="0"/>
        <v>28</v>
      </c>
      <c r="G9" s="209">
        <v>20</v>
      </c>
      <c r="H9" s="209">
        <f t="shared" si="1"/>
        <v>560</v>
      </c>
    </row>
    <row r="10" spans="1:8" s="198" customFormat="1" ht="37.5" x14ac:dyDescent="0.75">
      <c r="A10" s="136" t="s">
        <v>21</v>
      </c>
      <c r="B10" s="221" t="s">
        <v>22</v>
      </c>
      <c r="C10" s="136" t="s">
        <v>23</v>
      </c>
      <c r="D10" s="215">
        <v>435</v>
      </c>
      <c r="E10" s="215">
        <v>438</v>
      </c>
      <c r="F10" s="208">
        <f t="shared" si="0"/>
        <v>3</v>
      </c>
      <c r="G10" s="209">
        <v>20</v>
      </c>
      <c r="H10" s="209">
        <f t="shared" si="1"/>
        <v>60</v>
      </c>
    </row>
    <row r="11" spans="1:8" s="198" customFormat="1" ht="35.25" customHeight="1" x14ac:dyDescent="0.75">
      <c r="A11" s="136" t="s">
        <v>24</v>
      </c>
      <c r="B11" s="529" t="s">
        <v>25</v>
      </c>
      <c r="C11" s="487" t="s">
        <v>26</v>
      </c>
      <c r="D11" s="223">
        <v>290</v>
      </c>
      <c r="E11" s="223">
        <v>294</v>
      </c>
      <c r="F11" s="208">
        <f t="shared" si="0"/>
        <v>4</v>
      </c>
      <c r="G11" s="209">
        <v>20</v>
      </c>
      <c r="H11" s="209">
        <f t="shared" si="1"/>
        <v>80</v>
      </c>
    </row>
    <row r="12" spans="1:8" s="198" customFormat="1" ht="27.75" customHeight="1" x14ac:dyDescent="0.75">
      <c r="A12" s="136" t="s">
        <v>27</v>
      </c>
      <c r="B12" s="529"/>
      <c r="C12" s="487"/>
      <c r="D12" s="224"/>
      <c r="E12" s="224"/>
      <c r="F12" s="224"/>
      <c r="G12" s="224"/>
      <c r="H12" s="224"/>
    </row>
    <row r="13" spans="1:8" s="198" customFormat="1" ht="37.5" x14ac:dyDescent="0.75">
      <c r="A13" s="205" t="s">
        <v>28</v>
      </c>
      <c r="B13" s="530" t="s">
        <v>29</v>
      </c>
      <c r="C13" s="487" t="s">
        <v>30</v>
      </c>
      <c r="D13" s="207">
        <v>5</v>
      </c>
      <c r="E13" s="207">
        <v>5</v>
      </c>
      <c r="F13" s="219">
        <f>E13-D13</f>
        <v>0</v>
      </c>
      <c r="G13" s="220">
        <v>20</v>
      </c>
      <c r="H13" s="209">
        <f>SUM(F13*G13)</f>
        <v>0</v>
      </c>
    </row>
    <row r="14" spans="1:8" s="198" customFormat="1" ht="37.5" x14ac:dyDescent="0.75">
      <c r="A14" s="136" t="s">
        <v>31</v>
      </c>
      <c r="B14" s="530"/>
      <c r="C14" s="487"/>
      <c r="D14" s="207">
        <v>5</v>
      </c>
      <c r="E14" s="207">
        <v>5</v>
      </c>
      <c r="F14" s="219">
        <f>E14-D14</f>
        <v>0</v>
      </c>
      <c r="G14" s="220">
        <v>20</v>
      </c>
      <c r="H14" s="209">
        <f>SUM(F14*G14)</f>
        <v>0</v>
      </c>
    </row>
    <row r="15" spans="1:8" s="198" customFormat="1" ht="54" customHeight="1" x14ac:dyDescent="0.75">
      <c r="A15" s="136" t="s">
        <v>32</v>
      </c>
      <c r="B15" s="221" t="s">
        <v>43</v>
      </c>
      <c r="C15" s="225" t="s">
        <v>43</v>
      </c>
      <c r="D15" s="207">
        <v>75</v>
      </c>
      <c r="E15" s="207">
        <v>75</v>
      </c>
      <c r="F15" s="208">
        <f>E15-D15</f>
        <v>0</v>
      </c>
      <c r="G15" s="226">
        <v>20</v>
      </c>
      <c r="H15" s="209">
        <f>SUM(F15*G15)</f>
        <v>0</v>
      </c>
    </row>
    <row r="16" spans="1:8" s="198" customFormat="1" ht="37.5" x14ac:dyDescent="0.75">
      <c r="A16" s="216" t="s">
        <v>35</v>
      </c>
      <c r="B16" s="221" t="s">
        <v>36</v>
      </c>
      <c r="C16" s="136" t="s">
        <v>37</v>
      </c>
      <c r="D16" s="227"/>
      <c r="E16" s="227"/>
      <c r="F16" s="211">
        <f>E16-D16</f>
        <v>0</v>
      </c>
      <c r="G16" s="212">
        <v>0</v>
      </c>
      <c r="H16" s="212">
        <f>SUM(F16*G16)</f>
        <v>0</v>
      </c>
    </row>
    <row r="17" spans="1:13" s="198" customFormat="1" ht="37.5" x14ac:dyDescent="0.75">
      <c r="A17" s="83"/>
      <c r="B17" s="89"/>
      <c r="C17" s="83"/>
      <c r="D17" s="340"/>
      <c r="E17" s="340"/>
      <c r="F17" s="208"/>
      <c r="G17" s="226"/>
      <c r="H17" s="209">
        <f>SUM(F17*G17)</f>
        <v>0</v>
      </c>
    </row>
    <row r="18" spans="1:13" s="198" customFormat="1" ht="38.25" x14ac:dyDescent="0.8">
      <c r="A18" s="224"/>
      <c r="B18" s="531" t="s">
        <v>38</v>
      </c>
      <c r="C18" s="531"/>
      <c r="D18" s="199" t="s">
        <v>383</v>
      </c>
      <c r="E18" s="199" t="s">
        <v>410</v>
      </c>
      <c r="F18" s="228"/>
      <c r="G18" s="228"/>
      <c r="H18" s="228"/>
    </row>
    <row r="19" spans="1:13" s="198" customFormat="1" ht="37.5" x14ac:dyDescent="0.75">
      <c r="A19" s="216" t="s">
        <v>39</v>
      </c>
      <c r="B19" s="229" t="s">
        <v>40</v>
      </c>
      <c r="C19" s="216" t="s">
        <v>41</v>
      </c>
      <c r="D19" s="230">
        <v>0</v>
      </c>
      <c r="E19" s="230">
        <v>0</v>
      </c>
      <c r="F19" s="211">
        <f>E19-D19</f>
        <v>0</v>
      </c>
      <c r="G19" s="212">
        <v>20</v>
      </c>
      <c r="H19" s="212">
        <f>SUM(F19*G19)</f>
        <v>0</v>
      </c>
    </row>
    <row r="20" spans="1:13" s="198" customFormat="1" ht="37.5" x14ac:dyDescent="0.75">
      <c r="A20" s="83" t="s">
        <v>292</v>
      </c>
      <c r="B20" s="89"/>
      <c r="C20" s="83" t="s">
        <v>305</v>
      </c>
      <c r="D20" s="230">
        <v>84</v>
      </c>
      <c r="E20" s="230">
        <v>93</v>
      </c>
      <c r="F20" s="211">
        <f>E20-D20</f>
        <v>9</v>
      </c>
      <c r="G20" s="212">
        <v>20</v>
      </c>
      <c r="H20" s="212">
        <f>SUM(F20*G20)</f>
        <v>180</v>
      </c>
    </row>
    <row r="21" spans="1:13" s="198" customFormat="1" ht="37.5" x14ac:dyDescent="0.75">
      <c r="A21" s="83" t="s">
        <v>42</v>
      </c>
      <c r="B21" s="129"/>
      <c r="C21" s="129"/>
      <c r="D21" s="230">
        <v>0</v>
      </c>
      <c r="E21" s="230">
        <v>0</v>
      </c>
      <c r="F21" s="211">
        <f>E21-D21</f>
        <v>0</v>
      </c>
      <c r="G21" s="212">
        <v>20</v>
      </c>
      <c r="H21" s="212">
        <f>SUM(F21*G21)</f>
        <v>0</v>
      </c>
    </row>
    <row r="22" spans="1:13" s="198" customFormat="1" ht="37.5" x14ac:dyDescent="0.75">
      <c r="A22" s="83" t="s">
        <v>44</v>
      </c>
      <c r="B22" s="91" t="s">
        <v>293</v>
      </c>
      <c r="C22" s="127" t="s">
        <v>276</v>
      </c>
      <c r="D22" s="230">
        <v>0</v>
      </c>
      <c r="E22" s="230">
        <v>0</v>
      </c>
      <c r="F22" s="211">
        <f>E22-D22</f>
        <v>0</v>
      </c>
      <c r="G22" s="212">
        <v>20</v>
      </c>
      <c r="H22" s="212">
        <f>SUM(F22*G22)</f>
        <v>0</v>
      </c>
    </row>
    <row r="23" spans="1:13" s="198" customFormat="1" ht="37.5" x14ac:dyDescent="0.75">
      <c r="A23" s="83" t="s">
        <v>47</v>
      </c>
      <c r="B23" s="158"/>
      <c r="C23" s="129"/>
      <c r="D23" s="207">
        <v>47</v>
      </c>
      <c r="E23" s="207">
        <v>47</v>
      </c>
      <c r="F23" s="208">
        <f>E23-D23</f>
        <v>0</v>
      </c>
      <c r="G23" s="220">
        <v>20</v>
      </c>
      <c r="H23" s="209">
        <f>SUM(F23*G23)</f>
        <v>0</v>
      </c>
    </row>
    <row r="24" spans="1:13" s="198" customFormat="1" ht="51" customHeight="1" x14ac:dyDescent="0.75">
      <c r="A24" s="378" t="s">
        <v>320</v>
      </c>
      <c r="B24" s="337" t="s">
        <v>321</v>
      </c>
      <c r="C24" s="102" t="s">
        <v>322</v>
      </c>
      <c r="D24" s="207" t="s">
        <v>330</v>
      </c>
      <c r="E24" s="207" t="s">
        <v>330</v>
      </c>
      <c r="F24" s="208"/>
      <c r="G24" s="220"/>
      <c r="H24" s="209"/>
    </row>
    <row r="25" spans="1:13" s="198" customFormat="1" ht="51" customHeight="1" x14ac:dyDescent="0.75">
      <c r="A25" s="83" t="s">
        <v>318</v>
      </c>
      <c r="B25" s="89" t="s">
        <v>323</v>
      </c>
      <c r="C25" s="83" t="s">
        <v>319</v>
      </c>
      <c r="D25" s="340">
        <v>211</v>
      </c>
      <c r="E25" s="340">
        <v>242</v>
      </c>
      <c r="F25" s="208">
        <f>E25-D25</f>
        <v>31</v>
      </c>
      <c r="G25" s="226">
        <v>20</v>
      </c>
      <c r="H25" s="209">
        <f>SUM(F25*G25)</f>
        <v>620</v>
      </c>
    </row>
    <row r="26" spans="1:13" s="198" customFormat="1" ht="32.25" x14ac:dyDescent="0.4">
      <c r="A26" s="224"/>
      <c r="B26" s="224"/>
      <c r="C26" s="224"/>
      <c r="D26" s="224"/>
      <c r="E26" s="224"/>
      <c r="F26" s="224"/>
      <c r="G26" s="224"/>
      <c r="H26" s="224"/>
    </row>
    <row r="27" spans="1:13" s="198" customFormat="1" ht="38.25" x14ac:dyDescent="0.8">
      <c r="A27" s="232"/>
      <c r="B27" s="517" t="s">
        <v>50</v>
      </c>
      <c r="C27" s="517"/>
      <c r="D27" s="532" t="s">
        <v>51</v>
      </c>
      <c r="E27" s="532"/>
      <c r="F27" s="233">
        <f>SUM(F5:F26)</f>
        <v>148</v>
      </c>
      <c r="G27" s="234"/>
      <c r="H27" s="235">
        <f>SUM(H5:H26)</f>
        <v>2960</v>
      </c>
    </row>
    <row r="28" spans="1:13" s="198" customFormat="1" ht="38.25" x14ac:dyDescent="0.8">
      <c r="A28" s="232"/>
      <c r="B28" s="517" t="s">
        <v>52</v>
      </c>
      <c r="C28" s="517"/>
      <c r="D28" s="518"/>
      <c r="E28" s="519"/>
      <c r="F28" s="519"/>
      <c r="G28" s="520"/>
      <c r="H28" s="236">
        <f>+H27*7%</f>
        <v>207.20000000000002</v>
      </c>
    </row>
    <row r="29" spans="1:13" s="198" customFormat="1" ht="39" thickBot="1" x14ac:dyDescent="0.85">
      <c r="A29" s="232"/>
      <c r="B29" s="517" t="s">
        <v>50</v>
      </c>
      <c r="C29" s="517"/>
      <c r="D29" s="518"/>
      <c r="E29" s="519"/>
      <c r="F29" s="519"/>
      <c r="G29" s="520"/>
      <c r="H29" s="237">
        <f>SUM(H27:H28)</f>
        <v>3167.2</v>
      </c>
    </row>
    <row r="30" spans="1:13" s="198" customFormat="1" ht="33" thickTop="1" x14ac:dyDescent="0.4"/>
    <row r="31" spans="1:13" s="198" customFormat="1" ht="38.25" x14ac:dyDescent="0.8">
      <c r="A31" s="136"/>
      <c r="B31" s="507" t="s">
        <v>53</v>
      </c>
      <c r="C31" s="507"/>
      <c r="D31" s="199" t="s">
        <v>383</v>
      </c>
      <c r="E31" s="199" t="s">
        <v>410</v>
      </c>
      <c r="F31" s="238" t="s">
        <v>3</v>
      </c>
      <c r="G31" s="288" t="s">
        <v>4</v>
      </c>
      <c r="H31" s="238" t="s">
        <v>5</v>
      </c>
    </row>
    <row r="32" spans="1:13" s="198" customFormat="1" ht="37.5" x14ac:dyDescent="0.75">
      <c r="A32" s="239"/>
      <c r="B32" s="240" t="s">
        <v>55</v>
      </c>
      <c r="C32" s="241" t="s">
        <v>56</v>
      </c>
      <c r="D32" s="242"/>
      <c r="E32" s="242"/>
      <c r="F32" s="243"/>
      <c r="G32" s="244"/>
      <c r="H32" s="245"/>
      <c r="M32" s="198" t="s">
        <v>227</v>
      </c>
    </row>
    <row r="33" spans="1:14" s="198" customFormat="1" ht="37.5" x14ac:dyDescent="0.75">
      <c r="A33" s="205" t="s">
        <v>57</v>
      </c>
      <c r="B33" s="84" t="s">
        <v>290</v>
      </c>
      <c r="C33" s="90" t="s">
        <v>299</v>
      </c>
      <c r="D33" s="215">
        <v>881</v>
      </c>
      <c r="E33" s="215">
        <v>917</v>
      </c>
      <c r="F33" s="246">
        <f>E33-D33</f>
        <v>36</v>
      </c>
      <c r="G33" s="226">
        <v>20</v>
      </c>
      <c r="H33" s="226">
        <f>SUM(F33*G33)</f>
        <v>720</v>
      </c>
    </row>
    <row r="34" spans="1:14" s="198" customFormat="1" ht="37.5" x14ac:dyDescent="0.75">
      <c r="A34" s="136" t="s">
        <v>60</v>
      </c>
      <c r="B34" s="221" t="s">
        <v>61</v>
      </c>
      <c r="C34" s="136" t="s">
        <v>62</v>
      </c>
      <c r="D34" s="223">
        <v>1127</v>
      </c>
      <c r="E34" s="223">
        <v>1137</v>
      </c>
      <c r="F34" s="246">
        <f>E34-D34</f>
        <v>10</v>
      </c>
      <c r="G34" s="209">
        <v>20</v>
      </c>
      <c r="H34" s="209">
        <f>SUM(F34*G34)</f>
        <v>200</v>
      </c>
    </row>
    <row r="35" spans="1:14" s="198" customFormat="1" ht="33.75" customHeight="1" x14ac:dyDescent="0.8">
      <c r="A35" s="247"/>
      <c r="B35" s="491" t="s">
        <v>50</v>
      </c>
      <c r="C35" s="491"/>
      <c r="D35" s="223"/>
      <c r="E35" s="223"/>
      <c r="F35" s="248">
        <f>SUM(F33:F34)</f>
        <v>46</v>
      </c>
      <c r="G35" s="209"/>
      <c r="H35" s="249">
        <f>SUM(H33:H34)</f>
        <v>920</v>
      </c>
    </row>
    <row r="36" spans="1:14" s="198" customFormat="1" ht="33.75" customHeight="1" x14ac:dyDescent="0.8">
      <c r="A36" s="247"/>
      <c r="B36" s="491" t="s">
        <v>217</v>
      </c>
      <c r="C36" s="491"/>
      <c r="D36" s="504"/>
      <c r="E36" s="505"/>
      <c r="F36" s="505"/>
      <c r="G36" s="506"/>
      <c r="H36" s="250">
        <f>+H35*0%</f>
        <v>0</v>
      </c>
    </row>
    <row r="37" spans="1:14" s="198" customFormat="1" ht="33.75" customHeight="1" thickBot="1" x14ac:dyDescent="0.85">
      <c r="A37" s="247"/>
      <c r="B37" s="491" t="s">
        <v>50</v>
      </c>
      <c r="C37" s="491"/>
      <c r="D37" s="504"/>
      <c r="E37" s="505"/>
      <c r="F37" s="505"/>
      <c r="G37" s="506"/>
      <c r="H37" s="251">
        <f>SUM(H35:H36)</f>
        <v>920</v>
      </c>
    </row>
    <row r="38" spans="1:14" s="198" customFormat="1" ht="28.5" customHeight="1" thickTop="1" x14ac:dyDescent="0.75">
      <c r="A38" s="247"/>
      <c r="B38" s="252"/>
      <c r="C38" s="247"/>
      <c r="D38" s="253"/>
      <c r="E38" s="253"/>
      <c r="F38" s="254"/>
      <c r="G38" s="255"/>
      <c r="H38" s="255"/>
    </row>
    <row r="39" spans="1:14" s="198" customFormat="1" ht="38.25" x14ac:dyDescent="0.8">
      <c r="A39" s="256"/>
      <c r="B39" s="507" t="s">
        <v>63</v>
      </c>
      <c r="C39" s="507"/>
      <c r="D39" s="199" t="s">
        <v>383</v>
      </c>
      <c r="E39" s="199" t="s">
        <v>410</v>
      </c>
      <c r="F39" s="293" t="s">
        <v>3</v>
      </c>
      <c r="G39" s="294" t="s">
        <v>4</v>
      </c>
      <c r="H39" s="293" t="s">
        <v>5</v>
      </c>
    </row>
    <row r="40" spans="1:14" s="198" customFormat="1" ht="38.25" x14ac:dyDescent="0.8">
      <c r="A40" s="205" t="s">
        <v>67</v>
      </c>
      <c r="B40" s="265" t="s">
        <v>73</v>
      </c>
      <c r="C40" s="259" t="s">
        <v>69</v>
      </c>
      <c r="D40" s="508" t="s">
        <v>220</v>
      </c>
      <c r="E40" s="508"/>
      <c r="F40" s="508"/>
      <c r="G40" s="508"/>
      <c r="H40" s="258">
        <v>200</v>
      </c>
    </row>
    <row r="41" spans="1:14" s="198" customFormat="1" ht="37.5" x14ac:dyDescent="0.75">
      <c r="A41" s="205" t="s">
        <v>70</v>
      </c>
      <c r="B41" s="257" t="s">
        <v>43</v>
      </c>
      <c r="C41" s="257" t="s">
        <v>387</v>
      </c>
      <c r="D41" s="509">
        <v>0</v>
      </c>
      <c r="E41" s="510"/>
      <c r="F41" s="510"/>
      <c r="G41" s="511"/>
      <c r="H41" s="258">
        <f>SUM(F41*D41)</f>
        <v>0</v>
      </c>
    </row>
    <row r="42" spans="1:14" s="198" customFormat="1" ht="38.25" x14ac:dyDescent="0.8">
      <c r="A42" s="205" t="s">
        <v>71</v>
      </c>
      <c r="B42" s="265" t="s">
        <v>73</v>
      </c>
      <c r="C42" s="377" t="s">
        <v>374</v>
      </c>
      <c r="D42" s="512" t="s">
        <v>220</v>
      </c>
      <c r="E42" s="512"/>
      <c r="F42" s="512"/>
      <c r="G42" s="512"/>
      <c r="H42" s="258">
        <v>200</v>
      </c>
      <c r="I42" s="198" t="s">
        <v>375</v>
      </c>
    </row>
    <row r="43" spans="1:14" s="198" customFormat="1" ht="38.25" x14ac:dyDescent="0.8">
      <c r="A43" s="260" t="s">
        <v>72</v>
      </c>
      <c r="B43" s="45" t="s">
        <v>343</v>
      </c>
      <c r="C43" s="216" t="s">
        <v>302</v>
      </c>
      <c r="D43" s="512" t="s">
        <v>220</v>
      </c>
      <c r="E43" s="512"/>
      <c r="F43" s="512"/>
      <c r="G43" s="512"/>
      <c r="H43" s="261">
        <v>200</v>
      </c>
    </row>
    <row r="44" spans="1:14" s="198" customFormat="1" ht="37.5" x14ac:dyDescent="0.75">
      <c r="A44" s="205" t="s">
        <v>75</v>
      </c>
      <c r="B44" s="221" t="s">
        <v>271</v>
      </c>
      <c r="C44" s="136" t="s">
        <v>267</v>
      </c>
      <c r="D44" s="513" t="s">
        <v>220</v>
      </c>
      <c r="E44" s="514"/>
      <c r="F44" s="514"/>
      <c r="G44" s="515"/>
      <c r="H44" s="262">
        <v>200</v>
      </c>
    </row>
    <row r="45" spans="1:14" s="198" customFormat="1" ht="38.25" x14ac:dyDescent="0.8">
      <c r="A45" s="136" t="s">
        <v>78</v>
      </c>
      <c r="B45" s="263" t="s">
        <v>270</v>
      </c>
      <c r="C45" s="136" t="s">
        <v>80</v>
      </c>
      <c r="D45" s="516" t="s">
        <v>220</v>
      </c>
      <c r="E45" s="516"/>
      <c r="F45" s="516"/>
      <c r="G45" s="516"/>
      <c r="H45" s="264">
        <v>200</v>
      </c>
    </row>
    <row r="46" spans="1:14" s="198" customFormat="1" ht="38.25" x14ac:dyDescent="0.8">
      <c r="A46" s="205" t="s">
        <v>81</v>
      </c>
      <c r="B46" s="265" t="s">
        <v>73</v>
      </c>
      <c r="C46" s="205" t="s">
        <v>82</v>
      </c>
      <c r="D46" s="516" t="s">
        <v>220</v>
      </c>
      <c r="E46" s="516"/>
      <c r="F46" s="516"/>
      <c r="G46" s="516"/>
      <c r="H46" s="258">
        <v>250</v>
      </c>
      <c r="L46" s="341" t="s">
        <v>331</v>
      </c>
    </row>
    <row r="47" spans="1:14" s="198" customFormat="1" ht="38.25" x14ac:dyDescent="0.8">
      <c r="A47" s="205" t="s">
        <v>266</v>
      </c>
      <c r="B47" s="265" t="s">
        <v>73</v>
      </c>
      <c r="C47" s="205" t="s">
        <v>82</v>
      </c>
      <c r="D47" s="516" t="s">
        <v>220</v>
      </c>
      <c r="E47" s="516"/>
      <c r="F47" s="516"/>
      <c r="G47" s="516"/>
      <c r="H47" s="258">
        <v>250</v>
      </c>
      <c r="I47" s="198">
        <v>497</v>
      </c>
      <c r="J47" s="198">
        <v>521</v>
      </c>
      <c r="K47" s="198">
        <f>+J47-I47</f>
        <v>24</v>
      </c>
      <c r="L47" s="198">
        <v>544</v>
      </c>
      <c r="M47" s="198">
        <f>+L47-J47</f>
        <v>23</v>
      </c>
      <c r="N47" s="198">
        <f>+M47*20</f>
        <v>460</v>
      </c>
    </row>
    <row r="48" spans="1:14" s="198" customFormat="1" ht="36" customHeight="1" x14ac:dyDescent="0.8">
      <c r="C48" s="491" t="s">
        <v>50</v>
      </c>
      <c r="D48" s="491"/>
      <c r="E48" s="492"/>
      <c r="F48" s="493"/>
      <c r="G48" s="494"/>
      <c r="H48" s="266">
        <f>SUM(H40:H47)</f>
        <v>1500</v>
      </c>
      <c r="I48" s="198">
        <v>521</v>
      </c>
      <c r="J48" s="198">
        <v>532</v>
      </c>
      <c r="K48" s="198">
        <f>+J48-I48</f>
        <v>11</v>
      </c>
      <c r="L48" s="198">
        <v>554</v>
      </c>
      <c r="M48" s="198">
        <f>+L48-L47</f>
        <v>10</v>
      </c>
      <c r="N48" s="198">
        <f>+M48*20</f>
        <v>200</v>
      </c>
    </row>
    <row r="49" spans="1:15" s="198" customFormat="1" ht="36" customHeight="1" x14ac:dyDescent="0.8">
      <c r="C49" s="491" t="s">
        <v>52</v>
      </c>
      <c r="D49" s="491"/>
      <c r="E49" s="492"/>
      <c r="F49" s="493"/>
      <c r="G49" s="494"/>
      <c r="H49" s="267">
        <f>SUM(H48*7%)</f>
        <v>105.00000000000001</v>
      </c>
      <c r="L49" s="198">
        <v>566</v>
      </c>
      <c r="M49" s="198">
        <f>+L49-L48</f>
        <v>12</v>
      </c>
      <c r="N49" s="198">
        <f>+M49*20</f>
        <v>240</v>
      </c>
    </row>
    <row r="50" spans="1:15" s="198" customFormat="1" ht="36" customHeight="1" thickBot="1" x14ac:dyDescent="0.85">
      <c r="C50" s="491" t="s">
        <v>50</v>
      </c>
      <c r="D50" s="491"/>
      <c r="E50" s="492"/>
      <c r="F50" s="493"/>
      <c r="G50" s="494"/>
      <c r="H50" s="268">
        <f>SUM(H48:H49)</f>
        <v>1605</v>
      </c>
      <c r="L50" s="198">
        <v>574</v>
      </c>
      <c r="M50" s="198">
        <f>+L50-L49</f>
        <v>8</v>
      </c>
      <c r="N50" s="198">
        <f>+M50*20</f>
        <v>160</v>
      </c>
    </row>
    <row r="51" spans="1:15" s="198" customFormat="1" ht="21" customHeight="1" thickTop="1" thickBot="1" x14ac:dyDescent="0.45"/>
    <row r="52" spans="1:15" s="198" customFormat="1" ht="38.25" thickBot="1" x14ac:dyDescent="0.8">
      <c r="A52" s="495"/>
      <c r="B52" s="497" t="s">
        <v>83</v>
      </c>
      <c r="C52" s="498"/>
      <c r="D52" s="501" t="s">
        <v>2</v>
      </c>
      <c r="E52" s="502"/>
      <c r="F52" s="502"/>
      <c r="G52" s="502"/>
      <c r="H52" s="503"/>
      <c r="L52" s="198">
        <v>585</v>
      </c>
      <c r="M52" s="198">
        <f>+L52-L50</f>
        <v>11</v>
      </c>
      <c r="N52" s="198">
        <f>+M52*20</f>
        <v>220</v>
      </c>
    </row>
    <row r="53" spans="1:15" s="198" customFormat="1" ht="37.5" x14ac:dyDescent="0.75">
      <c r="A53" s="496"/>
      <c r="B53" s="499"/>
      <c r="C53" s="500"/>
      <c r="D53" s="199" t="s">
        <v>383</v>
      </c>
      <c r="E53" s="199" t="s">
        <v>410</v>
      </c>
      <c r="F53" s="269" t="s">
        <v>3</v>
      </c>
      <c r="G53" s="270" t="s">
        <v>84</v>
      </c>
      <c r="H53" s="271" t="s">
        <v>5</v>
      </c>
      <c r="L53" s="198">
        <v>595</v>
      </c>
      <c r="M53" s="198">
        <f>+L53-L52</f>
        <v>10</v>
      </c>
      <c r="N53" s="198">
        <f>+M53*20</f>
        <v>200</v>
      </c>
    </row>
    <row r="54" spans="1:15" s="198" customFormat="1" ht="33" customHeight="1" x14ac:dyDescent="0.75">
      <c r="A54" s="136" t="s">
        <v>85</v>
      </c>
      <c r="B54" s="91" t="s">
        <v>350</v>
      </c>
      <c r="C54" s="92" t="s">
        <v>351</v>
      </c>
      <c r="D54" s="207">
        <v>375</v>
      </c>
      <c r="E54" s="207">
        <v>377</v>
      </c>
      <c r="F54" s="246">
        <f>E54-D54</f>
        <v>2</v>
      </c>
      <c r="G54" s="209">
        <v>20</v>
      </c>
      <c r="H54" s="273">
        <f t="shared" ref="H54:H62" si="2">SUM(F54*G54)</f>
        <v>40</v>
      </c>
    </row>
    <row r="55" spans="1:15" s="198" customFormat="1" ht="33" customHeight="1" x14ac:dyDescent="0.75">
      <c r="A55" s="136" t="s">
        <v>86</v>
      </c>
      <c r="B55" s="231" t="s">
        <v>43</v>
      </c>
      <c r="C55" s="231" t="s">
        <v>43</v>
      </c>
      <c r="D55" s="207">
        <v>992</v>
      </c>
      <c r="E55" s="207">
        <v>992</v>
      </c>
      <c r="F55" s="246">
        <f>E55-D55</f>
        <v>0</v>
      </c>
      <c r="G55" s="226">
        <v>20</v>
      </c>
      <c r="H55" s="274">
        <f t="shared" si="2"/>
        <v>0</v>
      </c>
    </row>
    <row r="56" spans="1:15" s="198" customFormat="1" ht="37.5" x14ac:dyDescent="0.75">
      <c r="A56" s="205" t="s">
        <v>87</v>
      </c>
      <c r="B56" s="213" t="s">
        <v>88</v>
      </c>
      <c r="C56" s="205" t="s">
        <v>89</v>
      </c>
      <c r="D56" s="215">
        <v>868</v>
      </c>
      <c r="E56" s="215">
        <v>869</v>
      </c>
      <c r="F56" s="246">
        <f>E56-D56</f>
        <v>1</v>
      </c>
      <c r="G56" s="209">
        <v>20</v>
      </c>
      <c r="H56" s="273">
        <f t="shared" si="2"/>
        <v>20</v>
      </c>
      <c r="O56" s="198" t="s">
        <v>227</v>
      </c>
    </row>
    <row r="57" spans="1:15" s="198" customFormat="1" ht="37.5" x14ac:dyDescent="0.75">
      <c r="A57" s="216" t="s">
        <v>90</v>
      </c>
      <c r="B57" s="231" t="s">
        <v>43</v>
      </c>
      <c r="C57" s="231" t="s">
        <v>43</v>
      </c>
      <c r="D57" s="276">
        <v>24</v>
      </c>
      <c r="E57" s="276">
        <v>24</v>
      </c>
      <c r="F57" s="219">
        <f t="shared" ref="F57:F62" si="3">E57-D57</f>
        <v>0</v>
      </c>
      <c r="G57" s="220">
        <v>20</v>
      </c>
      <c r="H57" s="277">
        <f t="shared" si="2"/>
        <v>0</v>
      </c>
    </row>
    <row r="58" spans="1:15" s="198" customFormat="1" ht="37.5" x14ac:dyDescent="0.75">
      <c r="A58" s="216" t="s">
        <v>92</v>
      </c>
      <c r="B58" s="231" t="s">
        <v>344</v>
      </c>
      <c r="C58" s="272" t="s">
        <v>43</v>
      </c>
      <c r="D58" s="207">
        <v>16</v>
      </c>
      <c r="E58" s="207">
        <v>16</v>
      </c>
      <c r="F58" s="219">
        <f t="shared" si="3"/>
        <v>0</v>
      </c>
      <c r="G58" s="220">
        <v>20</v>
      </c>
      <c r="H58" s="277">
        <f t="shared" si="2"/>
        <v>0</v>
      </c>
    </row>
    <row r="59" spans="1:15" s="198" customFormat="1" ht="32.25" customHeight="1" x14ac:dyDescent="0.4">
      <c r="A59" s="487" t="s">
        <v>228</v>
      </c>
      <c r="B59" s="488" t="s">
        <v>265</v>
      </c>
      <c r="C59" s="487" t="s">
        <v>95</v>
      </c>
      <c r="D59" s="489">
        <v>2479</v>
      </c>
      <c r="E59" s="489">
        <v>2492</v>
      </c>
      <c r="F59" s="490">
        <f t="shared" si="3"/>
        <v>13</v>
      </c>
      <c r="G59" s="480">
        <v>20</v>
      </c>
      <c r="H59" s="481">
        <f t="shared" si="2"/>
        <v>260</v>
      </c>
    </row>
    <row r="60" spans="1:15" s="198" customFormat="1" ht="4.5" customHeight="1" x14ac:dyDescent="0.4">
      <c r="A60" s="487"/>
      <c r="B60" s="488"/>
      <c r="C60" s="487"/>
      <c r="D60" s="489"/>
      <c r="E60" s="489"/>
      <c r="F60" s="490"/>
      <c r="G60" s="480"/>
      <c r="H60" s="481"/>
    </row>
    <row r="61" spans="1:15" s="198" customFormat="1" ht="37.5" x14ac:dyDescent="0.75">
      <c r="A61" s="136" t="s">
        <v>96</v>
      </c>
      <c r="B61" s="275" t="s">
        <v>97</v>
      </c>
      <c r="C61" s="136" t="s">
        <v>98</v>
      </c>
      <c r="D61" s="223">
        <v>3144</v>
      </c>
      <c r="E61" s="223">
        <v>3309</v>
      </c>
      <c r="F61" s="246">
        <f>E61-D61</f>
        <v>165</v>
      </c>
      <c r="G61" s="209">
        <v>20</v>
      </c>
      <c r="H61" s="273">
        <f t="shared" si="2"/>
        <v>3300</v>
      </c>
    </row>
    <row r="62" spans="1:15" s="198" customFormat="1" ht="37.5" x14ac:dyDescent="0.75">
      <c r="A62" s="136" t="s">
        <v>99</v>
      </c>
      <c r="B62" s="231" t="s">
        <v>43</v>
      </c>
      <c r="C62" s="231" t="s">
        <v>43</v>
      </c>
      <c r="D62" s="207">
        <v>5</v>
      </c>
      <c r="E62" s="207">
        <v>5</v>
      </c>
      <c r="F62" s="246">
        <f t="shared" si="3"/>
        <v>0</v>
      </c>
      <c r="G62" s="209">
        <v>20</v>
      </c>
      <c r="H62" s="273">
        <f t="shared" si="2"/>
        <v>0</v>
      </c>
    </row>
    <row r="63" spans="1:15" s="198" customFormat="1" ht="37.5" x14ac:dyDescent="0.75">
      <c r="A63" s="205" t="s">
        <v>100</v>
      </c>
      <c r="B63" s="213" t="s">
        <v>101</v>
      </c>
      <c r="C63" s="205" t="s">
        <v>102</v>
      </c>
      <c r="D63" s="227"/>
      <c r="E63" s="227"/>
      <c r="F63" s="278">
        <f>E63-D63</f>
        <v>0</v>
      </c>
      <c r="G63" s="212">
        <v>20</v>
      </c>
      <c r="H63" s="279">
        <f>SUM(F63*G63)</f>
        <v>0</v>
      </c>
    </row>
    <row r="64" spans="1:15" s="198" customFormat="1" ht="37.5" x14ac:dyDescent="0.75">
      <c r="A64" s="331" t="s">
        <v>219</v>
      </c>
      <c r="B64" s="332" t="s">
        <v>215</v>
      </c>
      <c r="C64" s="333" t="s">
        <v>194</v>
      </c>
      <c r="D64" s="334">
        <v>80</v>
      </c>
      <c r="E64" s="334">
        <v>86</v>
      </c>
      <c r="F64" s="312">
        <f t="shared" ref="F64:F69" si="4">E64-D64</f>
        <v>6</v>
      </c>
      <c r="G64" s="313">
        <v>20</v>
      </c>
      <c r="H64" s="335">
        <f t="shared" ref="H64:H69" si="5">SUM(F64*G64)</f>
        <v>120</v>
      </c>
    </row>
    <row r="65" spans="1:9" s="198" customFormat="1" ht="37.5" x14ac:dyDescent="0.75">
      <c r="A65" s="136" t="s">
        <v>274</v>
      </c>
      <c r="B65" s="91" t="s">
        <v>275</v>
      </c>
      <c r="C65" s="127" t="s">
        <v>276</v>
      </c>
      <c r="D65" s="227"/>
      <c r="E65" s="227"/>
      <c r="F65" s="278"/>
      <c r="G65" s="212"/>
      <c r="H65" s="279"/>
    </row>
    <row r="66" spans="1:9" s="198" customFormat="1" ht="37.5" x14ac:dyDescent="0.75">
      <c r="A66" s="136" t="s">
        <v>103</v>
      </c>
      <c r="B66" s="231" t="s">
        <v>43</v>
      </c>
      <c r="C66" s="231" t="s">
        <v>43</v>
      </c>
      <c r="D66" s="215">
        <v>331</v>
      </c>
      <c r="E66" s="215">
        <v>333</v>
      </c>
      <c r="F66" s="246">
        <f t="shared" si="4"/>
        <v>2</v>
      </c>
      <c r="G66" s="226">
        <v>20</v>
      </c>
      <c r="H66" s="273"/>
      <c r="I66" s="310">
        <f>+F66*G66</f>
        <v>40</v>
      </c>
    </row>
    <row r="67" spans="1:9" s="198" customFormat="1" ht="37.5" x14ac:dyDescent="0.75">
      <c r="A67" s="136" t="s">
        <v>104</v>
      </c>
      <c r="B67" s="280" t="s">
        <v>214</v>
      </c>
      <c r="C67" s="281" t="s">
        <v>105</v>
      </c>
      <c r="D67" s="215">
        <v>427</v>
      </c>
      <c r="E67" s="215">
        <v>443</v>
      </c>
      <c r="F67" s="246">
        <f t="shared" si="4"/>
        <v>16</v>
      </c>
      <c r="G67" s="226">
        <v>20</v>
      </c>
      <c r="H67" s="226">
        <f t="shared" si="5"/>
        <v>320</v>
      </c>
    </row>
    <row r="68" spans="1:9" s="198" customFormat="1" ht="37.5" x14ac:dyDescent="0.75">
      <c r="A68" s="482" t="s">
        <v>278</v>
      </c>
      <c r="B68" s="484" t="s">
        <v>289</v>
      </c>
      <c r="C68" s="281" t="s">
        <v>300</v>
      </c>
      <c r="D68" s="215">
        <v>881</v>
      </c>
      <c r="E68" s="215">
        <v>917</v>
      </c>
      <c r="F68" s="246">
        <f t="shared" si="4"/>
        <v>36</v>
      </c>
      <c r="G68" s="226">
        <v>16</v>
      </c>
      <c r="H68" s="226">
        <f t="shared" si="5"/>
        <v>576</v>
      </c>
    </row>
    <row r="69" spans="1:9" s="198" customFormat="1" ht="45" customHeight="1" x14ac:dyDescent="0.75">
      <c r="A69" s="483"/>
      <c r="B69" s="485"/>
      <c r="C69" s="300" t="s">
        <v>288</v>
      </c>
      <c r="D69" s="223">
        <v>1127</v>
      </c>
      <c r="E69" s="223">
        <v>1137</v>
      </c>
      <c r="F69" s="246">
        <f t="shared" si="4"/>
        <v>10</v>
      </c>
      <c r="G69" s="226">
        <v>16</v>
      </c>
      <c r="H69" s="226">
        <f t="shared" si="5"/>
        <v>160</v>
      </c>
      <c r="I69" s="310">
        <f>SUM(H68:H69)</f>
        <v>736</v>
      </c>
    </row>
    <row r="70" spans="1:9" s="198" customFormat="1" ht="38.25" x14ac:dyDescent="0.8">
      <c r="A70" s="247"/>
      <c r="B70" s="476" t="s">
        <v>50</v>
      </c>
      <c r="C70" s="476"/>
      <c r="D70" s="486" t="s">
        <v>51</v>
      </c>
      <c r="E70" s="486"/>
      <c r="F70" s="282">
        <f>SUM(F54:F69)</f>
        <v>251</v>
      </c>
      <c r="G70" s="283"/>
      <c r="H70" s="266">
        <f>SUM(H54:H69)</f>
        <v>4796</v>
      </c>
    </row>
    <row r="71" spans="1:9" s="198" customFormat="1" ht="38.25" x14ac:dyDescent="0.8">
      <c r="A71" s="247"/>
      <c r="B71" s="476" t="s">
        <v>52</v>
      </c>
      <c r="C71" s="476"/>
      <c r="D71" s="477"/>
      <c r="E71" s="478"/>
      <c r="F71" s="478"/>
      <c r="G71" s="479"/>
      <c r="H71" s="284">
        <f>+H70*7%</f>
        <v>335.72</v>
      </c>
    </row>
    <row r="72" spans="1:9" s="198" customFormat="1" ht="39" thickBot="1" x14ac:dyDescent="0.85">
      <c r="A72" s="247"/>
      <c r="B72" s="476" t="s">
        <v>50</v>
      </c>
      <c r="C72" s="476"/>
      <c r="D72" s="477"/>
      <c r="E72" s="478"/>
      <c r="F72" s="478"/>
      <c r="G72" s="479"/>
      <c r="H72" s="268">
        <f>SUM(H70:H71)</f>
        <v>5131.72</v>
      </c>
    </row>
    <row r="73" spans="1:9" s="198" customFormat="1" ht="33" thickTop="1" x14ac:dyDescent="0.4">
      <c r="B73" s="285"/>
    </row>
    <row r="74" spans="1:9" s="198" customFormat="1" ht="31.9" customHeight="1" x14ac:dyDescent="0.4">
      <c r="C74" s="198" t="s">
        <v>108</v>
      </c>
      <c r="D74" s="198" t="s">
        <v>363</v>
      </c>
      <c r="H74" s="320">
        <f>+H48+H70</f>
        <v>6296</v>
      </c>
      <c r="I74" s="310">
        <f>+H70+H48</f>
        <v>6296</v>
      </c>
    </row>
    <row r="75" spans="1:9" s="198" customFormat="1" ht="31.9" customHeight="1" x14ac:dyDescent="0.4"/>
    <row r="76" spans="1:9" s="198" customFormat="1" ht="32.25" x14ac:dyDescent="0.4">
      <c r="H76" s="295">
        <f>+H27+H35+H48+H70</f>
        <v>10176</v>
      </c>
    </row>
    <row r="77" spans="1:9" s="198" customFormat="1" ht="32.25" x14ac:dyDescent="0.4"/>
    <row r="78" spans="1:9" s="198" customFormat="1" ht="32.25" x14ac:dyDescent="0.4"/>
    <row r="79" spans="1:9" s="198" customFormat="1" ht="32.25" x14ac:dyDescent="0.4"/>
    <row r="80" spans="1:9" s="198" customFormat="1" ht="32.25" x14ac:dyDescent="0.4"/>
    <row r="81" s="198" customFormat="1" ht="32.25" x14ac:dyDescent="0.4"/>
    <row r="82" s="198" customFormat="1" ht="32.25" x14ac:dyDescent="0.4"/>
  </sheetData>
  <mergeCells count="56">
    <mergeCell ref="B28:C28"/>
    <mergeCell ref="D28:G28"/>
    <mergeCell ref="A1:H1"/>
    <mergeCell ref="A2:A3"/>
    <mergeCell ref="B2:C3"/>
    <mergeCell ref="D2:H2"/>
    <mergeCell ref="B4:C4"/>
    <mergeCell ref="B11:B12"/>
    <mergeCell ref="C11:C12"/>
    <mergeCell ref="B13:B14"/>
    <mergeCell ref="C13:C14"/>
    <mergeCell ref="B18:C18"/>
    <mergeCell ref="B27:C27"/>
    <mergeCell ref="D27:E27"/>
    <mergeCell ref="B29:C29"/>
    <mergeCell ref="D29:G29"/>
    <mergeCell ref="B31:C31"/>
    <mergeCell ref="B35:C35"/>
    <mergeCell ref="B36:C36"/>
    <mergeCell ref="D36:G36"/>
    <mergeCell ref="C48:D48"/>
    <mergeCell ref="E48:G48"/>
    <mergeCell ref="B37:C37"/>
    <mergeCell ref="D37:G37"/>
    <mergeCell ref="B39:C39"/>
    <mergeCell ref="D40:G40"/>
    <mergeCell ref="D41:G41"/>
    <mergeCell ref="D42:G42"/>
    <mergeCell ref="D43:G43"/>
    <mergeCell ref="D44:G44"/>
    <mergeCell ref="D45:G45"/>
    <mergeCell ref="D46:G46"/>
    <mergeCell ref="D47:G47"/>
    <mergeCell ref="C49:D49"/>
    <mergeCell ref="E49:G49"/>
    <mergeCell ref="C50:D50"/>
    <mergeCell ref="E50:G50"/>
    <mergeCell ref="A52:A53"/>
    <mergeCell ref="B52:C53"/>
    <mergeCell ref="D52:H52"/>
    <mergeCell ref="H59:H60"/>
    <mergeCell ref="A68:A69"/>
    <mergeCell ref="B68:B69"/>
    <mergeCell ref="B70:C70"/>
    <mergeCell ref="D70:E70"/>
    <mergeCell ref="A59:A60"/>
    <mergeCell ref="B59:B60"/>
    <mergeCell ref="C59:C60"/>
    <mergeCell ref="D59:D60"/>
    <mergeCell ref="E59:E60"/>
    <mergeCell ref="F59:F60"/>
    <mergeCell ref="B71:C71"/>
    <mergeCell ref="D71:G71"/>
    <mergeCell ref="B72:C72"/>
    <mergeCell ref="D72:G72"/>
    <mergeCell ref="G59:G60"/>
  </mergeCells>
  <pageMargins left="0.23622047244094491" right="0.23622047244094491" top="0.55118110236220474" bottom="0.55118110236220474" header="0.31496062992125984" footer="0.31496062992125984"/>
  <pageSetup paperSize="9" scale="50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C7EA0-71FD-41E9-9F17-F86364650961}">
  <dimension ref="A1:U179"/>
  <sheetViews>
    <sheetView topLeftCell="A61" zoomScale="106" zoomScaleNormal="106" workbookViewId="0">
      <selection activeCell="E68" sqref="E68"/>
    </sheetView>
  </sheetViews>
  <sheetFormatPr defaultRowHeight="14.25" x14ac:dyDescent="0.2"/>
  <cols>
    <col min="2" max="2" width="52.75" customWidth="1"/>
    <col min="3" max="3" width="31.375" customWidth="1"/>
    <col min="4" max="4" width="12.625" customWidth="1"/>
    <col min="5" max="5" width="11.5" customWidth="1"/>
    <col min="6" max="7" width="12.625" customWidth="1"/>
    <col min="8" max="8" width="18.25" customWidth="1"/>
    <col min="9" max="9" width="18" customWidth="1"/>
    <col min="10" max="10" width="13.125" customWidth="1"/>
    <col min="11" max="11" width="21.125" bestFit="1" customWidth="1"/>
  </cols>
  <sheetData>
    <row r="1" spans="1:13" ht="42" customHeight="1" x14ac:dyDescent="0.8">
      <c r="A1" s="470" t="s">
        <v>412</v>
      </c>
      <c r="B1" s="470"/>
      <c r="C1" s="470"/>
      <c r="D1" s="470"/>
      <c r="E1" s="470"/>
      <c r="F1" s="470"/>
      <c r="G1" s="470"/>
      <c r="H1" s="470"/>
    </row>
    <row r="2" spans="1:13" s="19" customFormat="1" ht="30" customHeight="1" x14ac:dyDescent="0.65">
      <c r="A2" s="471" t="s">
        <v>0</v>
      </c>
      <c r="B2" s="472" t="s">
        <v>109</v>
      </c>
      <c r="C2" s="472"/>
      <c r="D2" s="473" t="s">
        <v>396</v>
      </c>
      <c r="E2" s="473"/>
      <c r="F2" s="473"/>
      <c r="G2" s="473"/>
      <c r="H2" s="473"/>
    </row>
    <row r="3" spans="1:13" s="109" customFormat="1" ht="30" customHeight="1" x14ac:dyDescent="0.4">
      <c r="A3" s="471"/>
      <c r="B3" s="472"/>
      <c r="C3" s="472"/>
      <c r="D3" s="296" t="s">
        <v>410</v>
      </c>
      <c r="E3" s="296" t="s">
        <v>437</v>
      </c>
      <c r="F3" s="297" t="s">
        <v>3</v>
      </c>
      <c r="G3" s="297" t="s">
        <v>4</v>
      </c>
      <c r="H3" s="297" t="s">
        <v>5</v>
      </c>
    </row>
    <row r="4" spans="1:13" s="88" customFormat="1" ht="30" customHeight="1" x14ac:dyDescent="0.65">
      <c r="A4" s="83" t="s">
        <v>7</v>
      </c>
      <c r="B4" s="84" t="s">
        <v>440</v>
      </c>
      <c r="C4" s="90" t="s">
        <v>438</v>
      </c>
      <c r="D4" s="83">
        <v>17996</v>
      </c>
      <c r="E4" s="83">
        <v>18016</v>
      </c>
      <c r="F4" s="85">
        <f>E4-D4</f>
        <v>20</v>
      </c>
      <c r="G4" s="86">
        <v>7</v>
      </c>
      <c r="H4" s="103">
        <f>F4*G4</f>
        <v>140</v>
      </c>
      <c r="I4" s="24" t="s">
        <v>454</v>
      </c>
    </row>
    <row r="5" spans="1:13" s="88" customFormat="1" ht="30" customHeight="1" x14ac:dyDescent="0.65">
      <c r="A5" s="83" t="s">
        <v>10</v>
      </c>
      <c r="B5" s="89" t="s">
        <v>111</v>
      </c>
      <c r="C5" s="83" t="s">
        <v>218</v>
      </c>
      <c r="D5" s="83">
        <v>2820</v>
      </c>
      <c r="E5" s="83">
        <v>2994</v>
      </c>
      <c r="F5" s="85">
        <f>E5-D5</f>
        <v>174</v>
      </c>
      <c r="G5" s="86">
        <v>7</v>
      </c>
      <c r="H5" s="87">
        <f t="shared" ref="H5:H14" si="0">F5*G5</f>
        <v>1218</v>
      </c>
    </row>
    <row r="6" spans="1:13" s="88" customFormat="1" ht="30" customHeight="1" x14ac:dyDescent="0.65">
      <c r="A6" s="90" t="s">
        <v>13</v>
      </c>
      <c r="B6" s="91" t="s">
        <v>264</v>
      </c>
      <c r="C6" s="92" t="s">
        <v>263</v>
      </c>
      <c r="D6" s="93">
        <v>56336</v>
      </c>
      <c r="E6" s="93">
        <v>59395</v>
      </c>
      <c r="F6" s="94">
        <f>E6-D6</f>
        <v>3059</v>
      </c>
      <c r="G6" s="95">
        <v>7</v>
      </c>
      <c r="H6" s="87">
        <f t="shared" si="0"/>
        <v>21413</v>
      </c>
      <c r="I6" s="88" t="s">
        <v>329</v>
      </c>
    </row>
    <row r="7" spans="1:13" s="88" customFormat="1" ht="30" customHeight="1" x14ac:dyDescent="0.65">
      <c r="A7" s="90" t="s">
        <v>16</v>
      </c>
      <c r="B7" s="194" t="s">
        <v>43</v>
      </c>
      <c r="C7" s="129" t="s">
        <v>43</v>
      </c>
      <c r="D7" s="197">
        <v>40448</v>
      </c>
      <c r="E7" s="197">
        <v>40448</v>
      </c>
      <c r="F7" s="94">
        <f t="shared" ref="F7:F15" si="1">E7-D7</f>
        <v>0</v>
      </c>
      <c r="G7" s="86">
        <v>7</v>
      </c>
      <c r="H7" s="87">
        <f t="shared" si="0"/>
        <v>0</v>
      </c>
    </row>
    <row r="8" spans="1:13" s="88" customFormat="1" ht="30" customHeight="1" x14ac:dyDescent="0.65">
      <c r="A8" s="83" t="s">
        <v>18</v>
      </c>
      <c r="B8" s="89" t="s">
        <v>19</v>
      </c>
      <c r="C8" s="83" t="s">
        <v>20</v>
      </c>
      <c r="D8" s="96">
        <v>18930</v>
      </c>
      <c r="E8" s="96">
        <v>23286</v>
      </c>
      <c r="F8" s="97">
        <f>E8-D8</f>
        <v>4356</v>
      </c>
      <c r="G8" s="95">
        <v>5.5</v>
      </c>
      <c r="H8" s="87">
        <f t="shared" si="0"/>
        <v>23958</v>
      </c>
    </row>
    <row r="9" spans="1:13" s="88" customFormat="1" ht="30" customHeight="1" x14ac:dyDescent="0.65">
      <c r="A9" s="83" t="s">
        <v>21</v>
      </c>
      <c r="B9" s="89" t="s">
        <v>22</v>
      </c>
      <c r="C9" s="83" t="s">
        <v>23</v>
      </c>
      <c r="D9" s="98">
        <v>22996</v>
      </c>
      <c r="E9" s="98">
        <v>23218</v>
      </c>
      <c r="F9" s="97">
        <f>E9-D9</f>
        <v>222</v>
      </c>
      <c r="G9" s="86">
        <v>7</v>
      </c>
      <c r="H9" s="87">
        <f t="shared" si="0"/>
        <v>1554</v>
      </c>
    </row>
    <row r="10" spans="1:13" s="88" customFormat="1" ht="30" customHeight="1" x14ac:dyDescent="0.65">
      <c r="A10" s="83" t="s">
        <v>24</v>
      </c>
      <c r="B10" s="474" t="s">
        <v>388</v>
      </c>
      <c r="C10" s="475" t="s">
        <v>26</v>
      </c>
      <c r="D10" s="98">
        <v>29868</v>
      </c>
      <c r="E10" s="98">
        <v>30049</v>
      </c>
      <c r="F10" s="97">
        <f t="shared" si="1"/>
        <v>181</v>
      </c>
      <c r="G10" s="86">
        <v>7</v>
      </c>
      <c r="H10" s="87">
        <f t="shared" si="0"/>
        <v>1267</v>
      </c>
      <c r="I10" s="88" t="s">
        <v>445</v>
      </c>
    </row>
    <row r="11" spans="1:13" s="88" customFormat="1" ht="30" customHeight="1" x14ac:dyDescent="0.65">
      <c r="A11" s="83" t="s">
        <v>27</v>
      </c>
      <c r="B11" s="474"/>
      <c r="C11" s="475"/>
      <c r="D11" s="98">
        <v>2730</v>
      </c>
      <c r="E11" s="98">
        <v>2792</v>
      </c>
      <c r="F11" s="97">
        <f>E11-D11</f>
        <v>62</v>
      </c>
      <c r="G11" s="86">
        <v>7</v>
      </c>
      <c r="H11" s="87">
        <f t="shared" si="0"/>
        <v>434</v>
      </c>
    </row>
    <row r="12" spans="1:13" s="88" customFormat="1" ht="30" customHeight="1" x14ac:dyDescent="0.65">
      <c r="A12" s="90" t="s">
        <v>31</v>
      </c>
      <c r="B12" s="466" t="s">
        <v>114</v>
      </c>
      <c r="C12" s="467" t="s">
        <v>30</v>
      </c>
      <c r="D12" s="90">
        <v>26742</v>
      </c>
      <c r="E12" s="90">
        <v>27189</v>
      </c>
      <c r="F12" s="97">
        <f>E12-D12</f>
        <v>447</v>
      </c>
      <c r="G12" s="99">
        <v>7</v>
      </c>
      <c r="H12" s="87">
        <f t="shared" si="0"/>
        <v>3129</v>
      </c>
    </row>
    <row r="13" spans="1:13" s="88" customFormat="1" ht="30" customHeight="1" x14ac:dyDescent="0.65">
      <c r="A13" s="90" t="s">
        <v>28</v>
      </c>
      <c r="B13" s="466"/>
      <c r="C13" s="467"/>
      <c r="D13" s="90">
        <v>12034</v>
      </c>
      <c r="E13" s="90">
        <v>12253</v>
      </c>
      <c r="F13" s="100">
        <f t="shared" si="1"/>
        <v>219</v>
      </c>
      <c r="G13" s="99">
        <v>7</v>
      </c>
      <c r="H13" s="87">
        <f t="shared" si="0"/>
        <v>1533</v>
      </c>
      <c r="M13" s="157"/>
    </row>
    <row r="14" spans="1:13" s="88" customFormat="1" ht="30" customHeight="1" x14ac:dyDescent="0.65">
      <c r="A14" s="83" t="s">
        <v>32</v>
      </c>
      <c r="B14" s="413" t="s">
        <v>441</v>
      </c>
      <c r="C14" s="102" t="s">
        <v>442</v>
      </c>
      <c r="D14" s="90">
        <v>9927</v>
      </c>
      <c r="E14" s="90">
        <v>9971</v>
      </c>
      <c r="F14" s="100">
        <f>+E14-D14</f>
        <v>44</v>
      </c>
      <c r="G14" s="99">
        <v>7</v>
      </c>
      <c r="H14" s="87">
        <f t="shared" si="0"/>
        <v>308</v>
      </c>
      <c r="I14" s="88">
        <f>+F14*7</f>
        <v>308</v>
      </c>
    </row>
    <row r="15" spans="1:13" s="88" customFormat="1" ht="30" customHeight="1" x14ac:dyDescent="0.65">
      <c r="A15" s="83" t="s">
        <v>35</v>
      </c>
      <c r="B15" s="89" t="s">
        <v>443</v>
      </c>
      <c r="C15" s="83" t="s">
        <v>444</v>
      </c>
      <c r="D15" s="133">
        <v>0</v>
      </c>
      <c r="E15" s="133">
        <v>0</v>
      </c>
      <c r="F15" s="134">
        <f t="shared" si="1"/>
        <v>0</v>
      </c>
      <c r="G15" s="135">
        <v>0</v>
      </c>
      <c r="H15" s="135">
        <f>SUM(F15*G15)</f>
        <v>0</v>
      </c>
    </row>
    <row r="16" spans="1:13" s="88" customFormat="1" ht="30" customHeight="1" x14ac:dyDescent="0.65">
      <c r="A16" s="83"/>
      <c r="B16" s="89"/>
      <c r="C16" s="83"/>
      <c r="D16" s="140"/>
      <c r="E16" s="140"/>
      <c r="F16" s="97"/>
      <c r="G16" s="103"/>
      <c r="H16" s="103"/>
    </row>
    <row r="17" spans="1:11" s="31" customFormat="1" ht="30" customHeight="1" thickBot="1" x14ac:dyDescent="0.75">
      <c r="A17" s="32"/>
      <c r="B17" s="461" t="s">
        <v>50</v>
      </c>
      <c r="C17" s="461"/>
      <c r="D17" s="468" t="s">
        <v>106</v>
      </c>
      <c r="E17" s="468"/>
      <c r="F17" s="161">
        <f>SUM(F4:F16)</f>
        <v>8784</v>
      </c>
      <c r="G17" s="29"/>
      <c r="H17" s="149">
        <f>SUM(H4:H16)</f>
        <v>54954</v>
      </c>
    </row>
    <row r="18" spans="1:11" s="31" customFormat="1" ht="27.75" customHeight="1" thickTop="1" x14ac:dyDescent="0.7">
      <c r="A18" s="32"/>
      <c r="B18" s="469" t="s">
        <v>52</v>
      </c>
      <c r="C18" s="469"/>
      <c r="D18" s="32"/>
      <c r="E18" s="32"/>
      <c r="F18" s="160"/>
      <c r="G18" s="48"/>
      <c r="H18" s="132">
        <f>SUM(H17*7%)</f>
        <v>3846.78</v>
      </c>
    </row>
    <row r="19" spans="1:11" s="31" customFormat="1" ht="38.25" customHeight="1" thickBot="1" x14ac:dyDescent="0.9">
      <c r="A19" s="32"/>
      <c r="B19" s="469" t="s">
        <v>50</v>
      </c>
      <c r="C19" s="469"/>
      <c r="D19" s="32"/>
      <c r="E19" s="32"/>
      <c r="F19" s="35"/>
      <c r="G19" s="48"/>
      <c r="H19" s="150">
        <f>SUM(H17:H18)</f>
        <v>58800.78</v>
      </c>
    </row>
    <row r="20" spans="1:11" s="109" customFormat="1" ht="40.15" customHeight="1" thickTop="1" x14ac:dyDescent="0.7">
      <c r="A20" s="152"/>
      <c r="B20" s="444" t="s">
        <v>395</v>
      </c>
      <c r="C20" s="444"/>
      <c r="D20" s="296" t="s">
        <v>410</v>
      </c>
      <c r="E20" s="296" t="s">
        <v>437</v>
      </c>
      <c r="F20" s="297" t="s">
        <v>3</v>
      </c>
      <c r="G20" s="297" t="s">
        <v>4</v>
      </c>
      <c r="H20" s="297" t="s">
        <v>5</v>
      </c>
    </row>
    <row r="21" spans="1:11" s="88" customFormat="1" ht="32.25" customHeight="1" x14ac:dyDescent="0.65">
      <c r="A21" s="83" t="s">
        <v>318</v>
      </c>
      <c r="B21" s="89" t="s">
        <v>323</v>
      </c>
      <c r="C21" s="83" t="s">
        <v>319</v>
      </c>
      <c r="D21" s="90">
        <v>3600</v>
      </c>
      <c r="E21" s="90">
        <v>5630</v>
      </c>
      <c r="F21" s="97">
        <f t="shared" ref="F21" si="2">E21-D21</f>
        <v>2030</v>
      </c>
      <c r="G21" s="99">
        <v>7</v>
      </c>
      <c r="H21" s="87">
        <f t="shared" ref="H21" si="3">F21*G21</f>
        <v>14210</v>
      </c>
      <c r="I21" s="105" t="s">
        <v>317</v>
      </c>
    </row>
    <row r="22" spans="1:11" s="31" customFormat="1" ht="30" customHeight="1" x14ac:dyDescent="0.6">
      <c r="A22" s="27"/>
      <c r="B22" s="28"/>
      <c r="C22" s="22"/>
      <c r="D22" s="41"/>
      <c r="E22" s="41"/>
      <c r="F22" s="42"/>
      <c r="G22" s="36"/>
      <c r="H22" s="30"/>
    </row>
    <row r="23" spans="1:11" s="31" customFormat="1" ht="30" customHeight="1" thickBot="1" x14ac:dyDescent="0.7">
      <c r="A23" s="32"/>
      <c r="B23" s="461" t="s">
        <v>50</v>
      </c>
      <c r="C23" s="461"/>
      <c r="D23" s="462" t="s">
        <v>51</v>
      </c>
      <c r="E23" s="462"/>
      <c r="F23" s="163">
        <f>SUM(F21:F22)</f>
        <v>2030</v>
      </c>
      <c r="G23" s="55"/>
      <c r="H23" s="137">
        <f>SUM(H21:H22)</f>
        <v>14210</v>
      </c>
    </row>
    <row r="24" spans="1:11" s="31" customFormat="1" ht="27" customHeight="1" thickTop="1" x14ac:dyDescent="0.65">
      <c r="A24" s="32"/>
      <c r="B24" s="461" t="s">
        <v>52</v>
      </c>
      <c r="C24" s="461"/>
      <c r="D24" s="56"/>
      <c r="E24" s="56"/>
      <c r="F24" s="162"/>
      <c r="G24" s="55"/>
      <c r="H24" s="138">
        <f>+H23*7%</f>
        <v>994.7</v>
      </c>
    </row>
    <row r="25" spans="1:11" s="31" customFormat="1" ht="32.25" customHeight="1" x14ac:dyDescent="0.6">
      <c r="A25" s="32"/>
      <c r="B25" s="461" t="s">
        <v>50</v>
      </c>
      <c r="C25" s="461"/>
      <c r="D25" s="56"/>
      <c r="E25" s="56"/>
      <c r="F25" s="57"/>
      <c r="G25" s="82"/>
      <c r="H25" s="301">
        <f>SUM(H23:H24)</f>
        <v>15204.7</v>
      </c>
      <c r="I25" s="31" t="s">
        <v>389</v>
      </c>
      <c r="K25" s="374">
        <f>+H72</f>
        <v>756</v>
      </c>
    </row>
    <row r="26" spans="1:11" s="31" customFormat="1" ht="27.6" customHeight="1" x14ac:dyDescent="0.6">
      <c r="A26" s="49"/>
      <c r="B26" s="50"/>
      <c r="C26" s="26"/>
      <c r="D26" s="51"/>
      <c r="E26" s="51"/>
      <c r="F26" s="52"/>
      <c r="G26" s="53"/>
      <c r="H26" s="54"/>
    </row>
    <row r="27" spans="1:11" s="109" customFormat="1" ht="40.15" customHeight="1" x14ac:dyDescent="0.7">
      <c r="A27" s="152"/>
      <c r="B27" s="444" t="s">
        <v>122</v>
      </c>
      <c r="C27" s="444"/>
      <c r="D27" s="296" t="s">
        <v>410</v>
      </c>
      <c r="E27" s="296" t="s">
        <v>437</v>
      </c>
      <c r="F27" s="297" t="s">
        <v>3</v>
      </c>
      <c r="G27" s="297" t="s">
        <v>4</v>
      </c>
      <c r="H27" s="297" t="s">
        <v>5</v>
      </c>
    </row>
    <row r="28" spans="1:11" s="88" customFormat="1" ht="30" customHeight="1" x14ac:dyDescent="0.65">
      <c r="A28" s="83" t="s">
        <v>39</v>
      </c>
      <c r="B28" s="89" t="s">
        <v>123</v>
      </c>
      <c r="C28" s="83" t="s">
        <v>124</v>
      </c>
      <c r="D28" s="83">
        <v>8381</v>
      </c>
      <c r="E28" s="83">
        <v>8665</v>
      </c>
      <c r="F28" s="97">
        <f t="shared" ref="F28:F33" si="4">E28-D28</f>
        <v>284</v>
      </c>
      <c r="G28" s="99">
        <v>7</v>
      </c>
      <c r="H28" s="103">
        <f t="shared" ref="H28:H33" si="5">SUM(F28*G28)</f>
        <v>1988</v>
      </c>
      <c r="I28" s="156" t="s">
        <v>360</v>
      </c>
    </row>
    <row r="29" spans="1:11" s="88" customFormat="1" ht="33" customHeight="1" x14ac:dyDescent="0.65">
      <c r="A29" s="83" t="s">
        <v>292</v>
      </c>
      <c r="B29" s="89"/>
      <c r="C29" s="83" t="s">
        <v>306</v>
      </c>
      <c r="D29" s="83">
        <v>16800</v>
      </c>
      <c r="E29" s="83">
        <v>18300</v>
      </c>
      <c r="F29" s="97">
        <f t="shared" si="4"/>
        <v>1500</v>
      </c>
      <c r="G29" s="99">
        <v>7</v>
      </c>
      <c r="H29" s="103">
        <f t="shared" si="5"/>
        <v>10500</v>
      </c>
      <c r="I29" s="302" t="s">
        <v>310</v>
      </c>
    </row>
    <row r="30" spans="1:11" s="88" customFormat="1" ht="30" customHeight="1" x14ac:dyDescent="0.65">
      <c r="A30" s="83" t="s">
        <v>42</v>
      </c>
      <c r="B30" s="129"/>
      <c r="C30" s="129"/>
      <c r="D30" s="90">
        <v>1076</v>
      </c>
      <c r="E30" s="90">
        <v>1076</v>
      </c>
      <c r="F30" s="100">
        <f t="shared" si="4"/>
        <v>0</v>
      </c>
      <c r="G30" s="99">
        <v>7</v>
      </c>
      <c r="H30" s="103">
        <f t="shared" si="5"/>
        <v>0</v>
      </c>
      <c r="I30" s="21"/>
    </row>
    <row r="31" spans="1:11" s="88" customFormat="1" ht="30" customHeight="1" x14ac:dyDescent="0.65">
      <c r="A31" s="83" t="s">
        <v>44</v>
      </c>
      <c r="B31" s="91" t="s">
        <v>293</v>
      </c>
      <c r="C31" s="127" t="s">
        <v>276</v>
      </c>
      <c r="D31" s="90">
        <v>1907</v>
      </c>
      <c r="E31" s="90">
        <v>1911</v>
      </c>
      <c r="F31" s="100">
        <f t="shared" si="4"/>
        <v>4</v>
      </c>
      <c r="G31" s="99">
        <v>7</v>
      </c>
      <c r="H31" s="103">
        <f t="shared" si="5"/>
        <v>28</v>
      </c>
      <c r="I31" s="21" t="s">
        <v>311</v>
      </c>
    </row>
    <row r="32" spans="1:11" s="88" customFormat="1" ht="30" customHeight="1" x14ac:dyDescent="0.65">
      <c r="A32" s="83" t="s">
        <v>47</v>
      </c>
      <c r="B32" s="158"/>
      <c r="C32" s="129"/>
      <c r="D32" s="90">
        <v>10349</v>
      </c>
      <c r="E32" s="90">
        <v>10497</v>
      </c>
      <c r="F32" s="100">
        <f t="shared" si="4"/>
        <v>148</v>
      </c>
      <c r="G32" s="99">
        <v>7</v>
      </c>
      <c r="H32" s="103">
        <f t="shared" si="5"/>
        <v>1036</v>
      </c>
      <c r="I32" s="88" t="s">
        <v>313</v>
      </c>
    </row>
    <row r="33" spans="1:11" s="88" customFormat="1" ht="60" customHeight="1" x14ac:dyDescent="0.65">
      <c r="A33" s="336" t="s">
        <v>320</v>
      </c>
      <c r="B33" s="337" t="s">
        <v>321</v>
      </c>
      <c r="C33" s="102" t="s">
        <v>322</v>
      </c>
      <c r="D33" s="90">
        <v>2743</v>
      </c>
      <c r="E33" s="90">
        <v>2952</v>
      </c>
      <c r="F33" s="100">
        <f t="shared" si="4"/>
        <v>209</v>
      </c>
      <c r="G33" s="99">
        <v>7</v>
      </c>
      <c r="H33" s="103">
        <f t="shared" si="5"/>
        <v>1463</v>
      </c>
      <c r="I33" s="88" t="s">
        <v>325</v>
      </c>
    </row>
    <row r="34" spans="1:11" s="31" customFormat="1" ht="30" customHeight="1" x14ac:dyDescent="0.6">
      <c r="A34" s="27"/>
      <c r="B34" s="28"/>
      <c r="C34" s="22"/>
      <c r="D34" s="41"/>
      <c r="E34" s="41"/>
      <c r="F34" s="42"/>
      <c r="G34" s="36"/>
      <c r="H34" s="30"/>
    </row>
    <row r="35" spans="1:11" s="31" customFormat="1" ht="30" customHeight="1" thickBot="1" x14ac:dyDescent="0.7">
      <c r="A35" s="32"/>
      <c r="B35" s="461" t="s">
        <v>50</v>
      </c>
      <c r="C35" s="461"/>
      <c r="D35" s="462" t="s">
        <v>51</v>
      </c>
      <c r="E35" s="462"/>
      <c r="F35" s="163">
        <f>SUM(F28:F34)</f>
        <v>2145</v>
      </c>
      <c r="G35" s="55"/>
      <c r="H35" s="137">
        <f>SUM(H28:H34)</f>
        <v>15015</v>
      </c>
    </row>
    <row r="36" spans="1:11" s="31" customFormat="1" ht="30" customHeight="1" thickTop="1" x14ac:dyDescent="0.65">
      <c r="A36" s="32"/>
      <c r="B36" s="461" t="s">
        <v>52</v>
      </c>
      <c r="C36" s="461"/>
      <c r="D36" s="56"/>
      <c r="E36" s="56"/>
      <c r="F36" s="162"/>
      <c r="G36" s="55"/>
      <c r="H36" s="138">
        <f>+H35*7%</f>
        <v>1051.0500000000002</v>
      </c>
    </row>
    <row r="37" spans="1:11" s="31" customFormat="1" ht="34.5" customHeight="1" x14ac:dyDescent="0.6">
      <c r="A37" s="32"/>
      <c r="B37" s="461" t="s">
        <v>50</v>
      </c>
      <c r="C37" s="461"/>
      <c r="D37" s="56"/>
      <c r="E37" s="56"/>
      <c r="F37" s="57"/>
      <c r="G37" s="82"/>
      <c r="H37" s="301">
        <f>SUM(H35:H36)</f>
        <v>16066.05</v>
      </c>
      <c r="I37" s="31" t="s">
        <v>389</v>
      </c>
      <c r="K37" s="374">
        <f>+H86</f>
        <v>26887</v>
      </c>
    </row>
    <row r="38" spans="1:11" s="31" customFormat="1" ht="36.75" customHeight="1" thickBot="1" x14ac:dyDescent="0.85">
      <c r="A38" s="303"/>
      <c r="B38" s="304"/>
      <c r="C38" s="304"/>
      <c r="D38" s="382" t="s">
        <v>393</v>
      </c>
      <c r="E38" s="382"/>
      <c r="F38" s="383"/>
      <c r="G38" s="384"/>
      <c r="H38" s="381">
        <f>+H17+H23+H35</f>
        <v>84179</v>
      </c>
      <c r="I38" s="31" t="s">
        <v>390</v>
      </c>
      <c r="K38" s="374">
        <f>+H54+H64</f>
        <v>77252</v>
      </c>
    </row>
    <row r="39" spans="1:11" s="31" customFormat="1" ht="30" customHeight="1" thickTop="1" x14ac:dyDescent="0.35">
      <c r="C39" s="21"/>
      <c r="K39" s="374">
        <f>SUM(K37:K38)</f>
        <v>104139</v>
      </c>
    </row>
    <row r="40" spans="1:11" s="88" customFormat="1" ht="33" customHeight="1" x14ac:dyDescent="0.65">
      <c r="A40" s="463" t="s">
        <v>0</v>
      </c>
      <c r="B40" s="464" t="s">
        <v>125</v>
      </c>
      <c r="C40" s="464"/>
      <c r="D40" s="465" t="s">
        <v>126</v>
      </c>
      <c r="E40" s="465"/>
      <c r="F40" s="465"/>
      <c r="G40" s="465"/>
      <c r="H40" s="465"/>
      <c r="I40" s="88">
        <v>645.74</v>
      </c>
    </row>
    <row r="41" spans="1:11" s="88" customFormat="1" ht="30.6" customHeight="1" x14ac:dyDescent="0.35">
      <c r="A41" s="463"/>
      <c r="B41" s="464"/>
      <c r="C41" s="464"/>
      <c r="D41" s="296" t="s">
        <v>410</v>
      </c>
      <c r="E41" s="296" t="s">
        <v>437</v>
      </c>
      <c r="F41" s="58" t="s">
        <v>3</v>
      </c>
      <c r="G41" s="58" t="s">
        <v>4</v>
      </c>
      <c r="H41" s="58" t="s">
        <v>5</v>
      </c>
    </row>
    <row r="42" spans="1:11" s="88" customFormat="1" ht="30" customHeight="1" x14ac:dyDescent="0.65">
      <c r="A42" s="83" t="s">
        <v>85</v>
      </c>
      <c r="B42" s="91" t="s">
        <v>350</v>
      </c>
      <c r="C42" s="92" t="s">
        <v>351</v>
      </c>
      <c r="D42" s="121">
        <v>57611</v>
      </c>
      <c r="E42" s="121">
        <v>58815</v>
      </c>
      <c r="F42" s="115">
        <f t="shared" ref="F42:F57" si="6">E42-D42</f>
        <v>1204</v>
      </c>
      <c r="G42" s="116">
        <v>7</v>
      </c>
      <c r="H42" s="117">
        <f t="shared" ref="H42:H50" si="7">SUM(F42*G42)</f>
        <v>8428</v>
      </c>
      <c r="I42" s="88" t="s">
        <v>352</v>
      </c>
    </row>
    <row r="43" spans="1:11" s="88" customFormat="1" ht="30" customHeight="1" x14ac:dyDescent="0.65">
      <c r="A43" s="83" t="s">
        <v>86</v>
      </c>
      <c r="B43" s="129" t="s">
        <v>371</v>
      </c>
      <c r="C43" s="129" t="s">
        <v>43</v>
      </c>
      <c r="D43" s="121">
        <v>91370</v>
      </c>
      <c r="E43" s="121">
        <v>91370</v>
      </c>
      <c r="F43" s="118">
        <f t="shared" si="6"/>
        <v>0</v>
      </c>
      <c r="G43" s="119">
        <v>7</v>
      </c>
      <c r="H43" s="120">
        <f t="shared" si="7"/>
        <v>0</v>
      </c>
      <c r="I43" s="88" t="s">
        <v>367</v>
      </c>
    </row>
    <row r="44" spans="1:11" s="88" customFormat="1" ht="30" customHeight="1" x14ac:dyDescent="0.65">
      <c r="A44" s="90" t="s">
        <v>87</v>
      </c>
      <c r="B44" s="84" t="s">
        <v>370</v>
      </c>
      <c r="C44" s="92" t="s">
        <v>89</v>
      </c>
      <c r="D44" s="121">
        <v>64912</v>
      </c>
      <c r="E44" s="121">
        <v>65130</v>
      </c>
      <c r="F44" s="118">
        <f t="shared" si="6"/>
        <v>218</v>
      </c>
      <c r="G44" s="116">
        <v>7</v>
      </c>
      <c r="H44" s="116">
        <f t="shared" si="7"/>
        <v>1526</v>
      </c>
      <c r="I44" s="88" t="s">
        <v>364</v>
      </c>
    </row>
    <row r="45" spans="1:11" s="88" customFormat="1" ht="30" customHeight="1" x14ac:dyDescent="0.65">
      <c r="A45" s="90" t="s">
        <v>90</v>
      </c>
      <c r="B45" s="129" t="s">
        <v>369</v>
      </c>
      <c r="C45" s="129" t="s">
        <v>43</v>
      </c>
      <c r="D45" s="121">
        <v>8248</v>
      </c>
      <c r="E45" s="121">
        <v>8248</v>
      </c>
      <c r="F45" s="118">
        <f t="shared" si="6"/>
        <v>0</v>
      </c>
      <c r="G45" s="116">
        <v>7</v>
      </c>
      <c r="H45" s="116">
        <f t="shared" si="7"/>
        <v>0</v>
      </c>
      <c r="I45" s="124" t="s">
        <v>368</v>
      </c>
    </row>
    <row r="46" spans="1:11" s="88" customFormat="1" ht="30" customHeight="1" x14ac:dyDescent="0.65">
      <c r="A46" s="90" t="s">
        <v>92</v>
      </c>
      <c r="B46" s="113" t="s">
        <v>339</v>
      </c>
      <c r="C46" s="113" t="s">
        <v>43</v>
      </c>
      <c r="D46" s="121">
        <v>8353</v>
      </c>
      <c r="E46" s="121">
        <v>8353</v>
      </c>
      <c r="F46" s="118">
        <f t="shared" si="6"/>
        <v>0</v>
      </c>
      <c r="G46" s="116">
        <v>7</v>
      </c>
      <c r="H46" s="116">
        <f t="shared" si="7"/>
        <v>0</v>
      </c>
      <c r="I46" s="124" t="s">
        <v>341</v>
      </c>
    </row>
    <row r="47" spans="1:11" s="88" customFormat="1" ht="30" customHeight="1" x14ac:dyDescent="0.65">
      <c r="A47" s="83" t="s">
        <v>129</v>
      </c>
      <c r="B47" s="356" t="s">
        <v>342</v>
      </c>
      <c r="C47" s="113" t="s">
        <v>43</v>
      </c>
      <c r="D47" s="127">
        <v>6816</v>
      </c>
      <c r="E47" s="127">
        <v>6816</v>
      </c>
      <c r="F47" s="118">
        <f t="shared" si="6"/>
        <v>0</v>
      </c>
      <c r="G47" s="128">
        <v>7</v>
      </c>
      <c r="H47" s="117">
        <f t="shared" si="7"/>
        <v>0</v>
      </c>
      <c r="I47" s="88" t="s">
        <v>340</v>
      </c>
    </row>
    <row r="48" spans="1:11" s="88" customFormat="1" ht="30" customHeight="1" x14ac:dyDescent="0.65">
      <c r="A48" s="83" t="s">
        <v>130</v>
      </c>
      <c r="B48" s="153" t="s">
        <v>265</v>
      </c>
      <c r="C48" s="126" t="s">
        <v>95</v>
      </c>
      <c r="D48" s="127">
        <v>29404</v>
      </c>
      <c r="E48" s="127">
        <v>30887</v>
      </c>
      <c r="F48" s="118">
        <f t="shared" si="6"/>
        <v>1483</v>
      </c>
      <c r="G48" s="128">
        <v>5</v>
      </c>
      <c r="H48" s="117">
        <f t="shared" si="7"/>
        <v>7415</v>
      </c>
    </row>
    <row r="49" spans="1:13" s="88" customFormat="1" ht="30" customHeight="1" x14ac:dyDescent="0.65">
      <c r="A49" s="83" t="s">
        <v>96</v>
      </c>
      <c r="B49" s="89" t="s">
        <v>97</v>
      </c>
      <c r="C49" s="127" t="s">
        <v>98</v>
      </c>
      <c r="D49" s="322">
        <v>5654</v>
      </c>
      <c r="E49" s="322">
        <v>6261</v>
      </c>
      <c r="F49" s="115">
        <f t="shared" si="6"/>
        <v>607</v>
      </c>
      <c r="G49" s="116">
        <v>7</v>
      </c>
      <c r="H49" s="117">
        <f t="shared" si="7"/>
        <v>4249</v>
      </c>
      <c r="J49" s="21" t="s">
        <v>285</v>
      </c>
      <c r="K49" s="21"/>
      <c r="L49" s="21"/>
    </row>
    <row r="50" spans="1:13" s="88" customFormat="1" ht="28.5" customHeight="1" x14ac:dyDescent="0.65">
      <c r="A50" s="90" t="s">
        <v>99</v>
      </c>
      <c r="B50" s="129" t="s">
        <v>372</v>
      </c>
      <c r="C50" s="129" t="s">
        <v>43</v>
      </c>
      <c r="D50" s="129">
        <v>7679</v>
      </c>
      <c r="E50" s="129">
        <v>7679</v>
      </c>
      <c r="F50" s="130">
        <f t="shared" si="6"/>
        <v>0</v>
      </c>
      <c r="G50" s="86">
        <v>7</v>
      </c>
      <c r="H50" s="86">
        <f t="shared" si="7"/>
        <v>0</v>
      </c>
      <c r="I50" s="21"/>
      <c r="J50" s="21"/>
      <c r="K50" s="21"/>
      <c r="L50" s="21"/>
    </row>
    <row r="51" spans="1:13" s="88" customFormat="1" ht="30" customHeight="1" x14ac:dyDescent="0.65">
      <c r="A51" s="83" t="s">
        <v>100</v>
      </c>
      <c r="B51" s="91" t="s">
        <v>101</v>
      </c>
      <c r="C51" s="291" t="s">
        <v>262</v>
      </c>
      <c r="D51" s="92"/>
      <c r="E51" s="92"/>
      <c r="F51" s="118">
        <f t="shared" si="6"/>
        <v>0</v>
      </c>
      <c r="G51" s="119">
        <v>7</v>
      </c>
      <c r="H51" s="120">
        <v>2000</v>
      </c>
      <c r="I51" s="24" t="s">
        <v>118</v>
      </c>
      <c r="J51" s="21"/>
      <c r="K51" s="21"/>
      <c r="L51" s="21"/>
      <c r="M51" s="19"/>
    </row>
    <row r="52" spans="1:13" s="88" customFormat="1" ht="30" customHeight="1" x14ac:dyDescent="0.65">
      <c r="A52" s="83"/>
      <c r="B52" s="91" t="s">
        <v>131</v>
      </c>
      <c r="C52" s="139" t="s">
        <v>176</v>
      </c>
      <c r="D52" s="92">
        <v>4376</v>
      </c>
      <c r="E52" s="92">
        <v>4883</v>
      </c>
      <c r="F52" s="118">
        <f>E52-D52</f>
        <v>507</v>
      </c>
      <c r="G52" s="119">
        <v>4.54</v>
      </c>
      <c r="H52" s="120">
        <f>F52*G52</f>
        <v>2301.7800000000002</v>
      </c>
      <c r="I52" s="24" t="s">
        <v>448</v>
      </c>
      <c r="J52" s="21"/>
      <c r="K52" s="21"/>
      <c r="L52" s="21"/>
      <c r="M52" s="19"/>
    </row>
    <row r="53" spans="1:13" s="88" customFormat="1" ht="30" customHeight="1" x14ac:dyDescent="0.65">
      <c r="A53" s="83" t="s">
        <v>133</v>
      </c>
      <c r="B53" s="325" t="s">
        <v>215</v>
      </c>
      <c r="C53" s="326" t="s">
        <v>194</v>
      </c>
      <c r="D53" s="327">
        <v>57643</v>
      </c>
      <c r="E53" s="327">
        <v>59014</v>
      </c>
      <c r="F53" s="328">
        <f t="shared" si="6"/>
        <v>1371</v>
      </c>
      <c r="G53" s="329">
        <v>7</v>
      </c>
      <c r="H53" s="330">
        <f>SUM(F53*G53)</f>
        <v>9597</v>
      </c>
      <c r="I53" s="24" t="s">
        <v>366</v>
      </c>
      <c r="J53" s="21"/>
      <c r="K53" s="21"/>
      <c r="L53" s="21"/>
      <c r="M53" s="19"/>
    </row>
    <row r="54" spans="1:13" s="88" customFormat="1" ht="30" customHeight="1" x14ac:dyDescent="0.65">
      <c r="A54" s="83" t="s">
        <v>274</v>
      </c>
      <c r="B54" s="91" t="s">
        <v>394</v>
      </c>
      <c r="C54" s="127" t="s">
        <v>276</v>
      </c>
      <c r="D54" s="92">
        <v>16322</v>
      </c>
      <c r="E54" s="92">
        <v>18413</v>
      </c>
      <c r="F54" s="118">
        <f t="shared" si="6"/>
        <v>2091</v>
      </c>
      <c r="G54" s="119">
        <v>7</v>
      </c>
      <c r="H54" s="120">
        <f>SUM(F54*G54)</f>
        <v>14637</v>
      </c>
      <c r="I54" s="302" t="s">
        <v>310</v>
      </c>
      <c r="J54" s="21"/>
      <c r="K54" s="21"/>
      <c r="L54" s="21"/>
      <c r="M54" s="19"/>
    </row>
    <row r="55" spans="1:13" s="88" customFormat="1" ht="30" customHeight="1" x14ac:dyDescent="0.65">
      <c r="A55" s="83" t="s">
        <v>103</v>
      </c>
      <c r="B55" s="129" t="s">
        <v>43</v>
      </c>
      <c r="C55" s="129" t="s">
        <v>312</v>
      </c>
      <c r="D55" s="92">
        <v>11320</v>
      </c>
      <c r="E55" s="92">
        <v>11368</v>
      </c>
      <c r="F55" s="118">
        <f t="shared" si="6"/>
        <v>48</v>
      </c>
      <c r="G55" s="119"/>
      <c r="H55" s="120"/>
      <c r="I55" s="24">
        <f>+F55*7</f>
        <v>336</v>
      </c>
      <c r="J55" s="21"/>
      <c r="K55" s="21"/>
      <c r="L55" s="21"/>
      <c r="M55" s="19"/>
    </row>
    <row r="56" spans="1:13" s="88" customFormat="1" ht="30" customHeight="1" x14ac:dyDescent="0.65">
      <c r="A56" s="83"/>
      <c r="B56" s="113"/>
      <c r="C56" s="113" t="s">
        <v>43</v>
      </c>
      <c r="D56" s="113">
        <v>2930</v>
      </c>
      <c r="E56" s="113">
        <v>2930</v>
      </c>
      <c r="F56" s="118">
        <f>E56-D56</f>
        <v>0</v>
      </c>
      <c r="G56" s="119">
        <v>7</v>
      </c>
      <c r="H56" s="120"/>
      <c r="I56" s="24">
        <v>35</v>
      </c>
      <c r="J56" s="21"/>
      <c r="K56" s="21"/>
      <c r="L56" s="21"/>
      <c r="M56" s="19"/>
    </row>
    <row r="57" spans="1:13" s="88" customFormat="1" ht="30" customHeight="1" x14ac:dyDescent="0.65">
      <c r="A57" s="83" t="s">
        <v>104</v>
      </c>
      <c r="B57" s="131" t="s">
        <v>214</v>
      </c>
      <c r="C57" s="127" t="s">
        <v>105</v>
      </c>
      <c r="D57" s="92">
        <v>21884</v>
      </c>
      <c r="E57" s="92">
        <v>22811</v>
      </c>
      <c r="F57" s="118">
        <f t="shared" si="6"/>
        <v>927</v>
      </c>
      <c r="G57" s="119">
        <v>7</v>
      </c>
      <c r="H57" s="120">
        <f>SUM(F57*G57)</f>
        <v>6489</v>
      </c>
    </row>
    <row r="58" spans="1:13" s="31" customFormat="1" ht="30" customHeight="1" thickBot="1" x14ac:dyDescent="0.75">
      <c r="A58" s="27"/>
      <c r="B58" s="459" t="s">
        <v>50</v>
      </c>
      <c r="C58" s="459"/>
      <c r="D58" s="454" t="s">
        <v>106</v>
      </c>
      <c r="E58" s="454"/>
      <c r="F58" s="290">
        <f>SUM(F42:F57)</f>
        <v>8456</v>
      </c>
      <c r="G58" s="60"/>
      <c r="H58" s="289">
        <f>SUM(H42:H57)</f>
        <v>56642.78</v>
      </c>
    </row>
    <row r="59" spans="1:13" s="31" customFormat="1" ht="30" customHeight="1" thickTop="1" x14ac:dyDescent="0.6">
      <c r="A59" s="27"/>
      <c r="B59" s="459" t="s">
        <v>52</v>
      </c>
      <c r="C59" s="459"/>
      <c r="D59" s="33"/>
      <c r="E59" s="33"/>
      <c r="F59" s="164"/>
      <c r="G59" s="60"/>
      <c r="H59" s="81">
        <f>+H58*7%</f>
        <v>3964.9946000000004</v>
      </c>
    </row>
    <row r="60" spans="1:13" s="31" customFormat="1" ht="33" customHeight="1" thickBot="1" x14ac:dyDescent="0.9">
      <c r="A60" s="27"/>
      <c r="B60" s="459" t="s">
        <v>50</v>
      </c>
      <c r="C60" s="459"/>
      <c r="D60" s="33"/>
      <c r="E60" s="33"/>
      <c r="F60" s="60"/>
      <c r="G60" s="80"/>
      <c r="H60" s="159">
        <f>SUM(H58:H59)</f>
        <v>60607.774599999997</v>
      </c>
    </row>
    <row r="61" spans="1:13" s="144" customFormat="1" ht="35.25" customHeight="1" thickTop="1" x14ac:dyDescent="0.85">
      <c r="A61" s="145"/>
      <c r="B61" s="146"/>
      <c r="C61" s="146"/>
      <c r="D61" s="147"/>
      <c r="E61" s="147"/>
      <c r="F61" s="148"/>
      <c r="G61" s="148"/>
      <c r="H61" s="143"/>
    </row>
    <row r="62" spans="1:13" s="195" customFormat="1" ht="33" customHeight="1" x14ac:dyDescent="0.65">
      <c r="A62" s="455" t="s">
        <v>0</v>
      </c>
      <c r="B62" s="456" t="s">
        <v>125</v>
      </c>
      <c r="C62" s="456"/>
      <c r="D62" s="460" t="s">
        <v>223</v>
      </c>
      <c r="E62" s="460"/>
      <c r="F62" s="460"/>
      <c r="G62" s="460"/>
      <c r="H62" s="460"/>
    </row>
    <row r="63" spans="1:13" s="195" customFormat="1" ht="30.6" customHeight="1" x14ac:dyDescent="0.35">
      <c r="A63" s="455"/>
      <c r="B63" s="456"/>
      <c r="C63" s="456"/>
      <c r="D63" s="296" t="s">
        <v>410</v>
      </c>
      <c r="E63" s="296" t="s">
        <v>437</v>
      </c>
      <c r="F63" s="298" t="s">
        <v>3</v>
      </c>
      <c r="G63" s="298" t="s">
        <v>4</v>
      </c>
      <c r="H63" s="298" t="s">
        <v>5</v>
      </c>
    </row>
    <row r="64" spans="1:13" ht="31.9" customHeight="1" x14ac:dyDescent="0.65">
      <c r="A64" s="344" t="s">
        <v>116</v>
      </c>
      <c r="B64" s="345" t="s">
        <v>101</v>
      </c>
      <c r="C64" s="346" t="s">
        <v>117</v>
      </c>
      <c r="D64" s="344">
        <v>49552</v>
      </c>
      <c r="E64" s="344">
        <v>58497</v>
      </c>
      <c r="F64" s="347">
        <f>E64-D64</f>
        <v>8945</v>
      </c>
      <c r="G64" s="348">
        <v>7</v>
      </c>
      <c r="H64" s="349">
        <f>SUM(F64*G64)</f>
        <v>62615</v>
      </c>
      <c r="I64" s="24" t="s">
        <v>384</v>
      </c>
    </row>
    <row r="65" spans="1:21" ht="31.9" customHeight="1" x14ac:dyDescent="0.65">
      <c r="A65" s="83"/>
      <c r="B65" s="84"/>
      <c r="C65" s="90"/>
      <c r="D65" s="101"/>
      <c r="E65" s="101"/>
      <c r="F65" s="104">
        <f>E65-D65</f>
        <v>0</v>
      </c>
      <c r="G65" s="95">
        <v>7</v>
      </c>
      <c r="H65" s="87">
        <f>SUM(F65*G65)</f>
        <v>0</v>
      </c>
      <c r="I65" s="339">
        <f>SUM(H64:H65)</f>
        <v>62615</v>
      </c>
      <c r="J65" s="359"/>
      <c r="K65" s="359"/>
    </row>
    <row r="66" spans="1:21" ht="40.15" customHeight="1" x14ac:dyDescent="0.6">
      <c r="A66" s="43"/>
      <c r="B66" s="452" t="s">
        <v>121</v>
      </c>
      <c r="C66" s="452"/>
      <c r="D66" s="141"/>
      <c r="E66" s="141"/>
      <c r="F66" s="142"/>
      <c r="G66" s="142"/>
      <c r="H66" s="142"/>
    </row>
    <row r="67" spans="1:21" ht="29.25" x14ac:dyDescent="0.6">
      <c r="A67" s="32" t="s">
        <v>67</v>
      </c>
      <c r="B67" s="45" t="s">
        <v>304</v>
      </c>
      <c r="C67" s="25" t="s">
        <v>408</v>
      </c>
      <c r="D67" s="32">
        <v>3288</v>
      </c>
      <c r="E67" s="32">
        <v>3356</v>
      </c>
      <c r="F67" s="39">
        <f t="shared" ref="F67:F75" si="8">E67-D67</f>
        <v>68</v>
      </c>
      <c r="G67" s="38">
        <v>7</v>
      </c>
      <c r="H67" s="38">
        <f>SUM(F67*G67)</f>
        <v>476</v>
      </c>
      <c r="I67" t="s">
        <v>385</v>
      </c>
    </row>
    <row r="68" spans="1:21" ht="29.25" x14ac:dyDescent="0.6">
      <c r="A68" s="32" t="s">
        <v>70</v>
      </c>
      <c r="B68" s="286"/>
      <c r="C68" s="23" t="s">
        <v>386</v>
      </c>
      <c r="D68" s="34">
        <v>1592</v>
      </c>
      <c r="E68" s="34">
        <v>1623</v>
      </c>
      <c r="F68" s="39">
        <f t="shared" si="8"/>
        <v>31</v>
      </c>
      <c r="G68" s="38"/>
      <c r="H68" s="38">
        <f>SUM(F68*G68)</f>
        <v>0</v>
      </c>
      <c r="I68">
        <f>+F68*7</f>
        <v>217</v>
      </c>
      <c r="J68" t="s">
        <v>392</v>
      </c>
    </row>
    <row r="69" spans="1:21" ht="29.25" x14ac:dyDescent="0.6">
      <c r="A69" s="32" t="s">
        <v>71</v>
      </c>
      <c r="B69" s="45" t="s">
        <v>304</v>
      </c>
      <c r="C69" s="23" t="s">
        <v>373</v>
      </c>
      <c r="D69" s="34">
        <v>1451</v>
      </c>
      <c r="E69" s="34">
        <v>1455</v>
      </c>
      <c r="F69" s="39">
        <f t="shared" si="8"/>
        <v>4</v>
      </c>
      <c r="G69" s="38">
        <v>7</v>
      </c>
      <c r="H69" s="38">
        <f t="shared" ref="H69:H75" si="9">SUM(F69*G69)</f>
        <v>28</v>
      </c>
      <c r="I69" t="s">
        <v>301</v>
      </c>
    </row>
    <row r="70" spans="1:21" ht="29.25" x14ac:dyDescent="0.6">
      <c r="A70" s="27" t="s">
        <v>72</v>
      </c>
      <c r="B70" s="45" t="s">
        <v>343</v>
      </c>
      <c r="C70" s="22" t="s">
        <v>302</v>
      </c>
      <c r="D70" s="37">
        <v>6160</v>
      </c>
      <c r="E70" s="37">
        <v>6537</v>
      </c>
      <c r="F70" s="39">
        <f t="shared" si="8"/>
        <v>377</v>
      </c>
      <c r="G70" s="38">
        <v>7</v>
      </c>
      <c r="H70" s="40">
        <f t="shared" si="9"/>
        <v>2639</v>
      </c>
      <c r="I70" t="s">
        <v>327</v>
      </c>
      <c r="U70" s="151"/>
    </row>
    <row r="71" spans="1:21" ht="29.25" x14ac:dyDescent="0.6">
      <c r="A71" s="32" t="s">
        <v>75</v>
      </c>
      <c r="B71" s="45" t="s">
        <v>271</v>
      </c>
      <c r="C71" s="22" t="s">
        <v>267</v>
      </c>
      <c r="D71" s="34">
        <v>5392</v>
      </c>
      <c r="E71" s="34">
        <v>5474</v>
      </c>
      <c r="F71" s="39">
        <f t="shared" si="8"/>
        <v>82</v>
      </c>
      <c r="G71" s="29">
        <v>7</v>
      </c>
      <c r="H71" s="29">
        <f t="shared" si="9"/>
        <v>574</v>
      </c>
    </row>
    <row r="72" spans="1:21" ht="29.25" x14ac:dyDescent="0.6">
      <c r="A72" s="27" t="s">
        <v>78</v>
      </c>
      <c r="B72" s="46" t="s">
        <v>303</v>
      </c>
      <c r="C72" s="20" t="s">
        <v>80</v>
      </c>
      <c r="D72" s="37">
        <v>5121</v>
      </c>
      <c r="E72" s="37">
        <v>5229</v>
      </c>
      <c r="F72" s="39">
        <f t="shared" si="8"/>
        <v>108</v>
      </c>
      <c r="G72" s="29">
        <v>7</v>
      </c>
      <c r="H72" s="30">
        <f t="shared" si="9"/>
        <v>756</v>
      </c>
    </row>
    <row r="73" spans="1:21" ht="29.25" x14ac:dyDescent="0.6">
      <c r="A73" s="32" t="s">
        <v>81</v>
      </c>
      <c r="B73" s="45" t="s">
        <v>304</v>
      </c>
      <c r="C73" s="22" t="s">
        <v>82</v>
      </c>
      <c r="D73" s="32">
        <v>13153</v>
      </c>
      <c r="E73" s="32">
        <v>13509</v>
      </c>
      <c r="F73" s="39">
        <f t="shared" si="8"/>
        <v>356</v>
      </c>
      <c r="G73" s="29">
        <v>7</v>
      </c>
      <c r="H73" s="29">
        <f t="shared" si="9"/>
        <v>2492</v>
      </c>
    </row>
    <row r="74" spans="1:21" ht="29.25" x14ac:dyDescent="0.6">
      <c r="A74" s="32" t="s">
        <v>266</v>
      </c>
      <c r="B74" s="45" t="s">
        <v>304</v>
      </c>
      <c r="C74" s="22" t="s">
        <v>82</v>
      </c>
      <c r="D74" s="32">
        <v>2021</v>
      </c>
      <c r="E74" s="32">
        <v>2229</v>
      </c>
      <c r="F74" s="39">
        <f>E74-D74</f>
        <v>208</v>
      </c>
      <c r="G74" s="29">
        <v>7</v>
      </c>
      <c r="H74" s="29">
        <f>SUM(F74*G74)</f>
        <v>1456</v>
      </c>
    </row>
    <row r="75" spans="1:21" ht="29.25" x14ac:dyDescent="0.6">
      <c r="A75" s="32"/>
      <c r="B75" s="45"/>
      <c r="C75" s="22"/>
      <c r="D75" s="32"/>
      <c r="E75" s="32"/>
      <c r="F75" s="39">
        <f t="shared" si="8"/>
        <v>0</v>
      </c>
      <c r="G75" s="29"/>
      <c r="H75" s="29">
        <f t="shared" si="9"/>
        <v>0</v>
      </c>
    </row>
    <row r="76" spans="1:21" s="31" customFormat="1" ht="30" customHeight="1" thickBot="1" x14ac:dyDescent="0.65">
      <c r="A76" s="27"/>
      <c r="B76" s="453" t="s">
        <v>50</v>
      </c>
      <c r="C76" s="453"/>
      <c r="D76" s="454" t="s">
        <v>106</v>
      </c>
      <c r="E76" s="454"/>
      <c r="F76" s="165">
        <f>SUM(F67:F75)</f>
        <v>1234</v>
      </c>
      <c r="G76" s="60"/>
      <c r="H76" s="47">
        <f>SUM(H64:H75)</f>
        <v>71036</v>
      </c>
      <c r="I76" s="292"/>
    </row>
    <row r="77" spans="1:21" s="31" customFormat="1" ht="30" customHeight="1" thickTop="1" x14ac:dyDescent="0.6">
      <c r="A77" s="27"/>
      <c r="B77" s="453" t="s">
        <v>52</v>
      </c>
      <c r="C77" s="453"/>
      <c r="D77" s="33"/>
      <c r="E77" s="33"/>
      <c r="F77" s="164"/>
      <c r="G77" s="60"/>
      <c r="H77" s="81">
        <f>+H76*7%</f>
        <v>4972.5200000000004</v>
      </c>
    </row>
    <row r="78" spans="1:21" s="31" customFormat="1" ht="33.75" customHeight="1" thickBot="1" x14ac:dyDescent="0.9">
      <c r="A78" s="27"/>
      <c r="B78" s="453" t="s">
        <v>50</v>
      </c>
      <c r="C78" s="453"/>
      <c r="D78" s="33"/>
      <c r="E78" s="33"/>
      <c r="F78" s="60"/>
      <c r="G78" s="80"/>
      <c r="H78" s="159">
        <f>SUM(H76:H77)</f>
        <v>76008.52</v>
      </c>
    </row>
    <row r="79" spans="1:21" s="88" customFormat="1" ht="33" customHeight="1" thickTop="1" x14ac:dyDescent="0.7">
      <c r="A79" s="455" t="s">
        <v>0</v>
      </c>
      <c r="B79" s="456" t="s">
        <v>224</v>
      </c>
      <c r="C79" s="456"/>
      <c r="D79" s="457" t="s">
        <v>223</v>
      </c>
      <c r="E79" s="457"/>
      <c r="F79" s="457"/>
      <c r="G79" s="457"/>
      <c r="H79" s="458"/>
    </row>
    <row r="80" spans="1:21" s="88" customFormat="1" ht="30.6" customHeight="1" x14ac:dyDescent="0.35">
      <c r="A80" s="455"/>
      <c r="B80" s="456"/>
      <c r="C80" s="456"/>
      <c r="D80" s="296" t="s">
        <v>410</v>
      </c>
      <c r="E80" s="296" t="s">
        <v>437</v>
      </c>
      <c r="F80" s="298" t="s">
        <v>3</v>
      </c>
      <c r="G80" s="298" t="s">
        <v>4</v>
      </c>
      <c r="H80" s="298" t="s">
        <v>5</v>
      </c>
    </row>
    <row r="81" spans="1:10" ht="33" customHeight="1" x14ac:dyDescent="0.75">
      <c r="A81" s="27"/>
      <c r="B81" s="45" t="s">
        <v>119</v>
      </c>
      <c r="C81" s="136" t="s">
        <v>120</v>
      </c>
      <c r="D81" s="110"/>
      <c r="E81" s="110"/>
      <c r="F81" s="111"/>
      <c r="G81" s="112"/>
      <c r="H81" s="112"/>
      <c r="I81" t="s">
        <v>273</v>
      </c>
    </row>
    <row r="82" spans="1:10" ht="31.5" x14ac:dyDescent="0.65">
      <c r="A82" s="90" t="s">
        <v>57</v>
      </c>
      <c r="B82" s="84" t="s">
        <v>290</v>
      </c>
      <c r="C82" s="90" t="s">
        <v>299</v>
      </c>
      <c r="D82" s="93">
        <v>88280</v>
      </c>
      <c r="E82" s="93">
        <v>90736</v>
      </c>
      <c r="F82" s="94">
        <f>E82-D82</f>
        <v>2456</v>
      </c>
      <c r="G82" s="86">
        <v>7</v>
      </c>
      <c r="H82" s="86">
        <f>SUM(F82*G82)</f>
        <v>17192</v>
      </c>
    </row>
    <row r="83" spans="1:10" ht="31.5" x14ac:dyDescent="0.65">
      <c r="A83" s="83" t="s">
        <v>60</v>
      </c>
      <c r="B83" s="89" t="s">
        <v>61</v>
      </c>
      <c r="C83" s="83" t="s">
        <v>62</v>
      </c>
      <c r="D83" s="106">
        <v>23461</v>
      </c>
      <c r="E83" s="106">
        <v>24846</v>
      </c>
      <c r="F83" s="107">
        <f>E83-D83</f>
        <v>1385</v>
      </c>
      <c r="G83" s="108">
        <v>7</v>
      </c>
      <c r="H83" s="108">
        <f>SUM(F83*G83)</f>
        <v>9695</v>
      </c>
    </row>
    <row r="84" spans="1:10" s="31" customFormat="1" ht="30" customHeight="1" thickBot="1" x14ac:dyDescent="0.65">
      <c r="A84" s="27"/>
      <c r="B84" s="453" t="s">
        <v>50</v>
      </c>
      <c r="C84" s="453"/>
      <c r="D84" s="454" t="s">
        <v>106</v>
      </c>
      <c r="E84" s="454"/>
      <c r="F84" s="165">
        <f>SUM(F82:F83)</f>
        <v>3841</v>
      </c>
      <c r="G84" s="60"/>
      <c r="H84" s="47">
        <f>SUM(H82:H83)</f>
        <v>26887</v>
      </c>
      <c r="I84" s="292"/>
    </row>
    <row r="85" spans="1:10" s="31" customFormat="1" ht="30" customHeight="1" thickTop="1" x14ac:dyDescent="0.6">
      <c r="A85" s="27"/>
      <c r="B85" s="453" t="s">
        <v>217</v>
      </c>
      <c r="C85" s="453"/>
      <c r="D85" s="33"/>
      <c r="E85" s="33"/>
      <c r="F85" s="164"/>
      <c r="G85" s="60"/>
      <c r="H85" s="81">
        <f>+H84*0%</f>
        <v>0</v>
      </c>
    </row>
    <row r="86" spans="1:10" s="31" customFormat="1" ht="39" customHeight="1" thickBot="1" x14ac:dyDescent="0.9">
      <c r="A86" s="27"/>
      <c r="B86" s="453" t="s">
        <v>50</v>
      </c>
      <c r="C86" s="453"/>
      <c r="D86" s="33"/>
      <c r="E86" s="33"/>
      <c r="F86" s="60"/>
      <c r="G86" s="80"/>
      <c r="H86" s="159">
        <f>SUM(H84:H85)</f>
        <v>26887</v>
      </c>
      <c r="I86" s="374">
        <f>+F84+F76+F64+F54</f>
        <v>16111</v>
      </c>
      <c r="J86" s="31">
        <f>+I86*4.8</f>
        <v>77332.800000000003</v>
      </c>
    </row>
    <row r="87" spans="1:10" ht="15" thickTop="1" x14ac:dyDescent="0.2">
      <c r="J87" s="299">
        <f>+J86+H17+H35</f>
        <v>147301.79999999999</v>
      </c>
    </row>
    <row r="88" spans="1:10" s="151" customFormat="1" ht="25.9" customHeight="1" x14ac:dyDescent="0.2">
      <c r="D88" s="314" t="s">
        <v>283</v>
      </c>
      <c r="E88" s="314" t="s">
        <v>284</v>
      </c>
    </row>
    <row r="89" spans="1:10" s="151" customFormat="1" ht="22.15" customHeight="1" x14ac:dyDescent="0.2">
      <c r="B89" s="151" t="s">
        <v>281</v>
      </c>
      <c r="C89" s="151" t="s">
        <v>280</v>
      </c>
      <c r="D89" s="315">
        <v>226</v>
      </c>
      <c r="E89" s="315">
        <v>872</v>
      </c>
      <c r="F89" s="315">
        <f>E89-D89</f>
        <v>646</v>
      </c>
      <c r="G89" s="316">
        <v>7</v>
      </c>
      <c r="H89" s="317">
        <f>G89*F89</f>
        <v>4522</v>
      </c>
    </row>
    <row r="90" spans="1:10" s="151" customFormat="1" ht="15" x14ac:dyDescent="0.2">
      <c r="B90" s="151" t="s">
        <v>282</v>
      </c>
      <c r="D90" s="315"/>
      <c r="E90" s="315"/>
      <c r="F90" s="315"/>
      <c r="G90" s="316"/>
      <c r="H90" s="317"/>
    </row>
    <row r="91" spans="1:10" s="151" customFormat="1" ht="15" x14ac:dyDescent="0.2"/>
    <row r="92" spans="1:10" s="151" customFormat="1" ht="15" x14ac:dyDescent="0.2">
      <c r="D92" s="314" t="s">
        <v>284</v>
      </c>
      <c r="E92" s="314" t="s">
        <v>291</v>
      </c>
      <c r="F92" s="315"/>
      <c r="G92" s="316"/>
    </row>
    <row r="93" spans="1:10" s="151" customFormat="1" ht="15" x14ac:dyDescent="0.2">
      <c r="D93" s="315">
        <v>872</v>
      </c>
      <c r="E93" s="315">
        <v>1746</v>
      </c>
      <c r="F93" s="315">
        <f>E93-D93</f>
        <v>874</v>
      </c>
      <c r="G93" s="316">
        <v>7</v>
      </c>
      <c r="H93" s="317">
        <f>G93*F93</f>
        <v>6118</v>
      </c>
    </row>
    <row r="94" spans="1:10" s="151" customFormat="1" ht="15" x14ac:dyDescent="0.2">
      <c r="D94" s="315"/>
      <c r="E94" s="315"/>
      <c r="F94" s="315"/>
    </row>
    <row r="95" spans="1:10" s="151" customFormat="1" ht="15" x14ac:dyDescent="0.2">
      <c r="D95" s="315"/>
      <c r="E95" s="315"/>
      <c r="F95" s="315"/>
    </row>
    <row r="96" spans="1:10" s="151" customFormat="1" ht="15" x14ac:dyDescent="0.2">
      <c r="D96" s="315"/>
      <c r="E96" s="315"/>
      <c r="F96" s="315"/>
    </row>
    <row r="97" spans="4:8" s="151" customFormat="1" ht="22.5" x14ac:dyDescent="0.3">
      <c r="D97" s="449" t="s">
        <v>298</v>
      </c>
      <c r="E97" s="449"/>
      <c r="F97" s="449"/>
      <c r="G97" s="449"/>
      <c r="H97" s="449"/>
    </row>
    <row r="98" spans="4:8" s="151" customFormat="1" ht="15" x14ac:dyDescent="0.2">
      <c r="D98" s="315"/>
      <c r="E98" s="315"/>
      <c r="F98" s="315"/>
    </row>
    <row r="99" spans="4:8" s="151" customFormat="1" ht="22.5" x14ac:dyDescent="0.3">
      <c r="D99" s="321" t="s">
        <v>295</v>
      </c>
      <c r="E99" s="321" t="s">
        <v>296</v>
      </c>
      <c r="F99" s="318" t="s">
        <v>3</v>
      </c>
      <c r="G99" s="318" t="s">
        <v>84</v>
      </c>
      <c r="H99" s="318" t="s">
        <v>297</v>
      </c>
    </row>
    <row r="100" spans="4:8" s="151" customFormat="1" ht="22.5" x14ac:dyDescent="0.3">
      <c r="E100" s="21"/>
      <c r="F100" s="21"/>
      <c r="G100" s="21"/>
      <c r="H100" s="21"/>
    </row>
    <row r="101" spans="4:8" s="151" customFormat="1" ht="22.5" x14ac:dyDescent="0.3">
      <c r="D101" s="318">
        <v>1746</v>
      </c>
      <c r="E101" s="21">
        <v>2425</v>
      </c>
      <c r="F101" s="318">
        <f>E101-D101</f>
        <v>679</v>
      </c>
      <c r="G101" s="319">
        <v>7</v>
      </c>
      <c r="H101" s="320">
        <f>G101*F101</f>
        <v>4753</v>
      </c>
    </row>
    <row r="102" spans="4:8" s="151" customFormat="1" ht="15" x14ac:dyDescent="0.2"/>
    <row r="103" spans="4:8" s="151" customFormat="1" ht="15" x14ac:dyDescent="0.2"/>
    <row r="104" spans="4:8" s="151" customFormat="1" ht="15" x14ac:dyDescent="0.2"/>
    <row r="105" spans="4:8" s="151" customFormat="1" ht="15" x14ac:dyDescent="0.2"/>
    <row r="109" spans="4:8" s="151" customFormat="1" ht="15" x14ac:dyDescent="0.2">
      <c r="D109" s="315"/>
      <c r="E109" s="315"/>
      <c r="F109" s="315"/>
    </row>
    <row r="110" spans="4:8" s="151" customFormat="1" ht="22.5" x14ac:dyDescent="0.3">
      <c r="D110" s="449" t="s">
        <v>309</v>
      </c>
      <c r="E110" s="449"/>
      <c r="F110" s="449"/>
      <c r="G110" s="449"/>
      <c r="H110" s="449"/>
    </row>
    <row r="111" spans="4:8" s="151" customFormat="1" ht="15" x14ac:dyDescent="0.2">
      <c r="D111" s="315"/>
      <c r="E111" s="315"/>
      <c r="F111" s="315"/>
    </row>
    <row r="112" spans="4:8" s="151" customFormat="1" ht="22.5" x14ac:dyDescent="0.3">
      <c r="D112" s="323" t="s">
        <v>308</v>
      </c>
      <c r="E112" s="321" t="s">
        <v>307</v>
      </c>
      <c r="F112" s="318" t="s">
        <v>3</v>
      </c>
      <c r="G112" s="318" t="s">
        <v>84</v>
      </c>
      <c r="H112" s="318" t="s">
        <v>297</v>
      </c>
    </row>
    <row r="113" spans="4:8" s="151" customFormat="1" ht="22.5" x14ac:dyDescent="0.3">
      <c r="D113" s="21"/>
      <c r="E113" s="21"/>
      <c r="F113" s="21"/>
      <c r="G113" s="21"/>
      <c r="H113" s="21"/>
    </row>
    <row r="114" spans="4:8" s="151" customFormat="1" ht="22.5" x14ac:dyDescent="0.3">
      <c r="D114" s="21">
        <v>2425</v>
      </c>
      <c r="E114" s="21">
        <v>3095</v>
      </c>
      <c r="F114" s="318">
        <f>E114-D114</f>
        <v>670</v>
      </c>
      <c r="G114" s="319">
        <v>7</v>
      </c>
      <c r="H114" s="320">
        <f>G114*F114</f>
        <v>4690</v>
      </c>
    </row>
    <row r="115" spans="4:8" s="151" customFormat="1" ht="15" x14ac:dyDescent="0.2"/>
    <row r="116" spans="4:8" s="151" customFormat="1" ht="15" x14ac:dyDescent="0.2"/>
    <row r="117" spans="4:8" s="151" customFormat="1" ht="15" x14ac:dyDescent="0.2"/>
    <row r="118" spans="4:8" s="151" customFormat="1" ht="15" x14ac:dyDescent="0.2"/>
    <row r="120" spans="4:8" ht="22.5" x14ac:dyDescent="0.3">
      <c r="D120" s="449" t="s">
        <v>316</v>
      </c>
      <c r="E120" s="449"/>
      <c r="F120" s="449"/>
      <c r="G120" s="449"/>
      <c r="H120" s="449"/>
    </row>
    <row r="122" spans="4:8" ht="22.5" x14ac:dyDescent="0.3">
      <c r="D122" s="321" t="s">
        <v>307</v>
      </c>
      <c r="E122" s="321" t="s">
        <v>315</v>
      </c>
      <c r="F122" s="318" t="s">
        <v>3</v>
      </c>
      <c r="G122" s="318" t="s">
        <v>84</v>
      </c>
      <c r="H122" s="318" t="s">
        <v>297</v>
      </c>
    </row>
    <row r="123" spans="4:8" ht="22.5" x14ac:dyDescent="0.3">
      <c r="D123" s="21"/>
      <c r="E123" s="21"/>
      <c r="F123" s="21"/>
      <c r="G123" s="21"/>
      <c r="H123" s="21"/>
    </row>
    <row r="124" spans="4:8" ht="22.5" x14ac:dyDescent="0.3">
      <c r="D124" s="21">
        <v>3095</v>
      </c>
      <c r="E124" s="21">
        <v>3628</v>
      </c>
      <c r="F124" s="318">
        <f>E124-D124</f>
        <v>533</v>
      </c>
      <c r="G124" s="319">
        <v>7</v>
      </c>
      <c r="H124" s="320">
        <f>G124*F124</f>
        <v>3731</v>
      </c>
    </row>
    <row r="128" spans="4:8" x14ac:dyDescent="0.2">
      <c r="D128" t="s">
        <v>326</v>
      </c>
    </row>
    <row r="129" spans="4:8" x14ac:dyDescent="0.2">
      <c r="D129" s="343">
        <v>244166</v>
      </c>
      <c r="E129" t="s">
        <v>337</v>
      </c>
    </row>
    <row r="133" spans="4:8" ht="22.5" x14ac:dyDescent="0.3">
      <c r="D133" s="449" t="s">
        <v>446</v>
      </c>
      <c r="E133" s="449"/>
      <c r="F133" s="449"/>
      <c r="G133" s="449"/>
      <c r="H133" s="449"/>
    </row>
    <row r="135" spans="4:8" x14ac:dyDescent="0.2">
      <c r="D135" s="338" t="s">
        <v>324</v>
      </c>
      <c r="E135" s="414" t="s">
        <v>447</v>
      </c>
    </row>
    <row r="136" spans="4:8" ht="22.5" x14ac:dyDescent="0.3">
      <c r="D136" s="21">
        <v>3628</v>
      </c>
      <c r="E136" s="21">
        <v>3905</v>
      </c>
      <c r="F136" s="21">
        <f>+E136-D136</f>
        <v>277</v>
      </c>
      <c r="G136" s="21">
        <v>8</v>
      </c>
      <c r="H136" s="320">
        <f>+G136*F136</f>
        <v>2216</v>
      </c>
    </row>
    <row r="137" spans="4:8" ht="22.5" x14ac:dyDescent="0.3">
      <c r="D137" s="21"/>
    </row>
    <row r="138" spans="4:8" ht="15" x14ac:dyDescent="0.2">
      <c r="E138" s="151"/>
    </row>
    <row r="139" spans="4:8" ht="15" x14ac:dyDescent="0.2">
      <c r="E139" s="151"/>
    </row>
    <row r="140" spans="4:8" ht="22.5" x14ac:dyDescent="0.3">
      <c r="D140" s="21"/>
    </row>
    <row r="141" spans="4:8" ht="22.5" x14ac:dyDescent="0.3">
      <c r="D141" s="21"/>
    </row>
    <row r="142" spans="4:8" ht="22.5" x14ac:dyDescent="0.3">
      <c r="D142" s="21"/>
    </row>
    <row r="143" spans="4:8" ht="22.5" x14ac:dyDescent="0.3">
      <c r="D143" s="21"/>
    </row>
    <row r="146" spans="1:10" ht="34.5" x14ac:dyDescent="0.7">
      <c r="A146" s="152"/>
      <c r="B146" s="444" t="s">
        <v>122</v>
      </c>
      <c r="C146" s="444"/>
      <c r="D146" s="296" t="s">
        <v>338</v>
      </c>
      <c r="E146" s="296" t="s">
        <v>347</v>
      </c>
      <c r="F146" s="297" t="s">
        <v>3</v>
      </c>
      <c r="G146" s="297" t="s">
        <v>4</v>
      </c>
      <c r="H146" s="297" t="s">
        <v>5</v>
      </c>
      <c r="I146" s="363" t="s">
        <v>357</v>
      </c>
      <c r="J146" s="363" t="s">
        <v>358</v>
      </c>
    </row>
    <row r="147" spans="1:10" ht="31.5" x14ac:dyDescent="0.65">
      <c r="A147" s="83" t="s">
        <v>39</v>
      </c>
      <c r="B147" s="89" t="s">
        <v>123</v>
      </c>
      <c r="C147" s="83" t="s">
        <v>124</v>
      </c>
      <c r="D147" s="364">
        <v>6769</v>
      </c>
      <c r="E147" s="364">
        <v>7247</v>
      </c>
      <c r="F147" s="365">
        <f t="shared" ref="F147" si="10">E147-D147</f>
        <v>478</v>
      </c>
      <c r="G147" s="366"/>
      <c r="H147" s="367"/>
      <c r="I147" s="103"/>
      <c r="J147" s="103"/>
    </row>
    <row r="148" spans="1:10" ht="31.5" x14ac:dyDescent="0.65">
      <c r="A148" s="83"/>
      <c r="B148" s="89" t="s">
        <v>356</v>
      </c>
      <c r="C148" s="362"/>
      <c r="D148" s="83">
        <v>6769</v>
      </c>
      <c r="E148" s="83">
        <v>6782</v>
      </c>
      <c r="F148" s="360">
        <v>13.084</v>
      </c>
      <c r="G148" s="99">
        <v>7</v>
      </c>
      <c r="H148" s="103">
        <f t="shared" ref="H148:H150" si="11">SUM(F148*G148)</f>
        <v>91.587999999999994</v>
      </c>
      <c r="I148" s="103">
        <f t="shared" ref="I148:I149" si="12">+H148*7%</f>
        <v>6.4111599999999997</v>
      </c>
      <c r="J148" s="103">
        <f t="shared" ref="J148:J149" si="13">SUM(H148:I148)</f>
        <v>97.999159999999989</v>
      </c>
    </row>
    <row r="149" spans="1:10" ht="31.5" x14ac:dyDescent="0.65">
      <c r="A149" s="83"/>
      <c r="B149" s="89" t="s">
        <v>359</v>
      </c>
      <c r="C149" s="362"/>
      <c r="D149" s="83">
        <v>6782</v>
      </c>
      <c r="E149" s="83">
        <v>7247</v>
      </c>
      <c r="F149" s="360">
        <f>+F150-F148</f>
        <v>464.916</v>
      </c>
      <c r="G149" s="99">
        <v>7</v>
      </c>
      <c r="H149" s="103">
        <f t="shared" si="11"/>
        <v>3254.4119999999998</v>
      </c>
      <c r="I149" s="103">
        <f t="shared" si="12"/>
        <v>227.80884</v>
      </c>
      <c r="J149" s="103">
        <f t="shared" si="13"/>
        <v>3482.22084</v>
      </c>
    </row>
    <row r="150" spans="1:10" ht="32.25" thickBot="1" x14ac:dyDescent="0.7">
      <c r="A150" s="83"/>
      <c r="B150" s="89"/>
      <c r="C150" s="83"/>
      <c r="D150" s="368">
        <v>6769</v>
      </c>
      <c r="E150" s="368">
        <v>7247</v>
      </c>
      <c r="F150" s="369">
        <f t="shared" ref="F150" si="14">E150-D150</f>
        <v>478</v>
      </c>
      <c r="G150" s="370">
        <v>7</v>
      </c>
      <c r="H150" s="361">
        <f t="shared" si="11"/>
        <v>3346</v>
      </c>
      <c r="I150" s="361">
        <f>SUM(I148:I149)</f>
        <v>234.22</v>
      </c>
      <c r="J150" s="371">
        <f>SUM(J148:J149)</f>
        <v>3580.22</v>
      </c>
    </row>
    <row r="151" spans="1:10" ht="15" thickTop="1" x14ac:dyDescent="0.2"/>
    <row r="155" spans="1:10" ht="29.25" x14ac:dyDescent="0.2">
      <c r="D155" s="296" t="s">
        <v>338</v>
      </c>
      <c r="E155" s="296" t="s">
        <v>347</v>
      </c>
      <c r="F155" s="297" t="s">
        <v>3</v>
      </c>
      <c r="G155" s="297" t="s">
        <v>4</v>
      </c>
      <c r="H155" s="297" t="s">
        <v>5</v>
      </c>
      <c r="I155" s="297" t="s">
        <v>357</v>
      </c>
      <c r="J155" s="297" t="s">
        <v>358</v>
      </c>
    </row>
    <row r="156" spans="1:10" s="88" customFormat="1" ht="30" customHeight="1" x14ac:dyDescent="0.65">
      <c r="A156" s="90" t="s">
        <v>87</v>
      </c>
      <c r="B156" s="84" t="s">
        <v>355</v>
      </c>
      <c r="C156" s="92" t="s">
        <v>89</v>
      </c>
      <c r="D156" s="121">
        <v>62249</v>
      </c>
      <c r="E156" s="121">
        <v>63037</v>
      </c>
      <c r="F156" s="121">
        <f>+E156-D156</f>
        <v>788</v>
      </c>
      <c r="G156" s="116">
        <v>7</v>
      </c>
      <c r="H156" s="116">
        <f t="shared" ref="H156:H157" si="15">SUM(F156*G156)</f>
        <v>5516</v>
      </c>
      <c r="I156" s="373"/>
      <c r="J156" s="373"/>
    </row>
    <row r="157" spans="1:10" s="88" customFormat="1" ht="30" customHeight="1" x14ac:dyDescent="0.65">
      <c r="A157" s="83"/>
      <c r="B157" s="89" t="s">
        <v>361</v>
      </c>
      <c r="C157" s="362"/>
      <c r="D157" s="121">
        <v>62249</v>
      </c>
      <c r="E157" s="121">
        <v>62391</v>
      </c>
      <c r="F157" s="360">
        <v>142.26499999999999</v>
      </c>
      <c r="G157" s="116">
        <v>7</v>
      </c>
      <c r="H157" s="116">
        <f t="shared" si="15"/>
        <v>995.8549999999999</v>
      </c>
      <c r="I157" s="103">
        <f t="shared" ref="I157:I158" si="16">+H157*7%</f>
        <v>69.709850000000003</v>
      </c>
      <c r="J157" s="103">
        <f>995.86+69.71</f>
        <v>1065.57</v>
      </c>
    </row>
    <row r="158" spans="1:10" ht="31.5" x14ac:dyDescent="0.65">
      <c r="A158" s="83"/>
      <c r="B158" s="89" t="s">
        <v>362</v>
      </c>
      <c r="C158" s="362"/>
      <c r="D158" s="121">
        <v>62391</v>
      </c>
      <c r="E158" s="121">
        <v>63037</v>
      </c>
      <c r="F158" s="360">
        <f>E158-D158-0.265</f>
        <v>645.73500000000001</v>
      </c>
      <c r="G158" s="116">
        <v>7</v>
      </c>
      <c r="H158" s="116">
        <f t="shared" ref="H158" si="17">SUM(F158*G158)</f>
        <v>4520.1450000000004</v>
      </c>
      <c r="I158" s="103">
        <f t="shared" si="16"/>
        <v>316.41015000000004</v>
      </c>
      <c r="J158" s="103">
        <f t="shared" ref="J158" si="18">SUM(H158:I158)</f>
        <v>4836.5551500000001</v>
      </c>
    </row>
    <row r="159" spans="1:10" ht="32.25" thickBot="1" x14ac:dyDescent="0.7">
      <c r="A159" s="83"/>
      <c r="B159" s="89"/>
      <c r="C159" s="83"/>
      <c r="D159" s="121">
        <v>62249</v>
      </c>
      <c r="E159" s="121">
        <v>63037</v>
      </c>
      <c r="F159" s="372">
        <f t="shared" ref="F159" si="19">E159-D159</f>
        <v>788</v>
      </c>
      <c r="G159" s="370">
        <v>7</v>
      </c>
      <c r="H159" s="361">
        <f t="shared" ref="H159" si="20">SUM(F159*G159)</f>
        <v>5516</v>
      </c>
      <c r="I159" s="361">
        <f>SUM(I157:I158)</f>
        <v>386.12000000000006</v>
      </c>
      <c r="J159" s="361">
        <f>SUM(H159:I159)</f>
        <v>5902.12</v>
      </c>
    </row>
    <row r="160" spans="1:10" ht="15" thickTop="1" x14ac:dyDescent="0.2"/>
    <row r="166" spans="1:11" ht="34.5" x14ac:dyDescent="0.7">
      <c r="A166" s="152"/>
      <c r="B166" s="444" t="s">
        <v>398</v>
      </c>
      <c r="C166" s="444"/>
      <c r="D166" s="386" t="s">
        <v>404</v>
      </c>
      <c r="E166" s="387"/>
      <c r="F166" s="388"/>
      <c r="G166" s="388"/>
      <c r="H166" s="388"/>
      <c r="I166" s="388"/>
      <c r="J166" s="385"/>
    </row>
    <row r="167" spans="1:11" s="31" customFormat="1" ht="48" customHeight="1" x14ac:dyDescent="0.8">
      <c r="A167" s="27"/>
      <c r="B167" s="450" t="s">
        <v>221</v>
      </c>
      <c r="C167" s="450"/>
      <c r="D167" s="379" t="s">
        <v>365</v>
      </c>
      <c r="E167" s="379" t="s">
        <v>383</v>
      </c>
      <c r="F167" s="380" t="s">
        <v>3</v>
      </c>
      <c r="G167" s="396" t="s">
        <v>406</v>
      </c>
      <c r="H167" s="380" t="s">
        <v>5</v>
      </c>
      <c r="I167" s="380" t="s">
        <v>358</v>
      </c>
    </row>
    <row r="168" spans="1:11" s="88" customFormat="1" ht="30" customHeight="1" x14ac:dyDescent="0.65">
      <c r="A168" s="90" t="s">
        <v>57</v>
      </c>
      <c r="B168" s="84" t="s">
        <v>290</v>
      </c>
      <c r="C168" s="90" t="s">
        <v>391</v>
      </c>
      <c r="D168" s="93">
        <v>83370</v>
      </c>
      <c r="E168" s="93">
        <v>86056</v>
      </c>
      <c r="F168" s="94">
        <f>E168-D168</f>
        <v>2686</v>
      </c>
      <c r="G168" s="86">
        <v>4.8</v>
      </c>
      <c r="H168" s="86">
        <f>SUM(F168*G168)</f>
        <v>12892.8</v>
      </c>
      <c r="I168" s="86"/>
    </row>
    <row r="169" spans="1:11" s="88" customFormat="1" ht="30" customHeight="1" x14ac:dyDescent="0.65">
      <c r="A169" s="83" t="s">
        <v>60</v>
      </c>
      <c r="B169" s="89" t="s">
        <v>61</v>
      </c>
      <c r="C169" s="83" t="s">
        <v>62</v>
      </c>
      <c r="D169" s="106">
        <v>20815</v>
      </c>
      <c r="E169" s="106">
        <v>22256</v>
      </c>
      <c r="F169" s="107">
        <f>E169-D169</f>
        <v>1441</v>
      </c>
      <c r="G169" s="108">
        <v>4.8</v>
      </c>
      <c r="H169" s="86">
        <f>SUM(F169*G169)</f>
        <v>6916.8</v>
      </c>
      <c r="I169" s="86">
        <f>SUM(H168:H169)</f>
        <v>19809.599999999999</v>
      </c>
    </row>
    <row r="170" spans="1:11" s="88" customFormat="1" ht="52.5" customHeight="1" x14ac:dyDescent="0.65">
      <c r="A170" s="83"/>
      <c r="B170" s="445" t="s">
        <v>402</v>
      </c>
      <c r="C170" s="446"/>
      <c r="D170" s="379" t="s">
        <v>365</v>
      </c>
      <c r="E170" s="379" t="s">
        <v>383</v>
      </c>
      <c r="F170" s="380" t="s">
        <v>3</v>
      </c>
      <c r="G170" s="396" t="s">
        <v>406</v>
      </c>
      <c r="H170" s="380" t="s">
        <v>5</v>
      </c>
      <c r="I170" s="380"/>
    </row>
    <row r="171" spans="1:11" s="88" customFormat="1" ht="39" customHeight="1" x14ac:dyDescent="0.65">
      <c r="A171" s="83"/>
      <c r="B171" s="84" t="s">
        <v>101</v>
      </c>
      <c r="C171" s="90" t="s">
        <v>117</v>
      </c>
      <c r="D171" s="83">
        <v>31833</v>
      </c>
      <c r="E171" s="83">
        <v>41916</v>
      </c>
      <c r="F171" s="97">
        <f>E171-D171</f>
        <v>10083</v>
      </c>
      <c r="G171" s="95">
        <v>4.8</v>
      </c>
      <c r="H171" s="87">
        <f>SUM(F171*G171)</f>
        <v>48398.400000000001</v>
      </c>
      <c r="I171" s="87"/>
      <c r="K171" s="154"/>
    </row>
    <row r="172" spans="1:11" s="88" customFormat="1" ht="31.5" customHeight="1" x14ac:dyDescent="0.65">
      <c r="A172" s="83"/>
      <c r="B172" s="84" t="s">
        <v>272</v>
      </c>
      <c r="C172" s="90" t="s">
        <v>222</v>
      </c>
      <c r="D172" s="101"/>
      <c r="E172" s="101"/>
      <c r="F172" s="118">
        <f>F76</f>
        <v>1234</v>
      </c>
      <c r="G172" s="128">
        <v>4.8</v>
      </c>
      <c r="H172" s="117">
        <f>SUM(F172*G172)</f>
        <v>5923.2</v>
      </c>
      <c r="I172" s="117">
        <f>SUM(H171:H172)</f>
        <v>54321.599999999999</v>
      </c>
      <c r="K172" s="155"/>
    </row>
    <row r="173" spans="1:11" s="88" customFormat="1" ht="31.5" customHeight="1" x14ac:dyDescent="0.65">
      <c r="A173" s="83"/>
      <c r="B173" s="84"/>
      <c r="C173" s="90"/>
      <c r="D173" s="157"/>
      <c r="E173" s="157"/>
      <c r="F173" s="390"/>
      <c r="G173" s="451" t="s">
        <v>400</v>
      </c>
      <c r="H173" s="451"/>
      <c r="I173" s="391">
        <f>SUM(I168:I172)</f>
        <v>74131.199999999997</v>
      </c>
      <c r="K173" s="155"/>
    </row>
    <row r="174" spans="1:11" ht="34.5" x14ac:dyDescent="0.7">
      <c r="A174" s="152"/>
      <c r="B174" s="444" t="s">
        <v>399</v>
      </c>
      <c r="C174" s="444"/>
      <c r="D174" s="386" t="s">
        <v>404</v>
      </c>
      <c r="E174" s="387"/>
      <c r="F174" s="388"/>
      <c r="G174" s="388"/>
      <c r="H174" s="388"/>
      <c r="I174" s="388"/>
      <c r="J174" s="385"/>
    </row>
    <row r="175" spans="1:11" s="88" customFormat="1" ht="55.5" customHeight="1" x14ac:dyDescent="0.65">
      <c r="A175" s="83"/>
      <c r="B175" s="445" t="s">
        <v>402</v>
      </c>
      <c r="C175" s="446"/>
      <c r="D175" s="379" t="s">
        <v>365</v>
      </c>
      <c r="E175" s="379" t="s">
        <v>383</v>
      </c>
      <c r="F175" s="380" t="s">
        <v>3</v>
      </c>
      <c r="G175" s="396" t="s">
        <v>406</v>
      </c>
      <c r="H175" s="380" t="s">
        <v>5</v>
      </c>
      <c r="I175" s="380"/>
    </row>
    <row r="176" spans="1:11" s="88" customFormat="1" ht="39" customHeight="1" x14ac:dyDescent="0.65">
      <c r="A176" s="83"/>
      <c r="B176" s="91" t="s">
        <v>397</v>
      </c>
      <c r="C176" s="127" t="s">
        <v>276</v>
      </c>
      <c r="D176" s="92">
        <v>11011</v>
      </c>
      <c r="E176" s="92">
        <v>13900</v>
      </c>
      <c r="F176" s="118">
        <f t="shared" ref="F176" si="21">E176-D176</f>
        <v>2889</v>
      </c>
      <c r="G176" s="95">
        <v>4.8</v>
      </c>
      <c r="H176" s="87">
        <f>SUM(F176*G176)</f>
        <v>13867.199999999999</v>
      </c>
      <c r="I176" s="87">
        <f>+H176</f>
        <v>13867.199999999999</v>
      </c>
      <c r="K176" s="154"/>
    </row>
    <row r="177" spans="1:11" s="88" customFormat="1" ht="39" customHeight="1" thickBot="1" x14ac:dyDescent="0.7">
      <c r="A177" s="389"/>
      <c r="B177" s="392"/>
      <c r="C177" s="393"/>
      <c r="D177" s="394"/>
      <c r="E177" s="394"/>
      <c r="F177" s="390"/>
      <c r="G177" s="447" t="s">
        <v>401</v>
      </c>
      <c r="H177" s="447"/>
      <c r="I177" s="395">
        <f>+I173+I176</f>
        <v>87998.399999999994</v>
      </c>
      <c r="K177" s="154"/>
    </row>
    <row r="178" spans="1:11" s="88" customFormat="1" ht="39" customHeight="1" thickTop="1" thickBot="1" x14ac:dyDescent="0.7">
      <c r="A178" s="389"/>
      <c r="B178" s="392"/>
      <c r="C178" s="398"/>
      <c r="D178" s="399" t="s">
        <v>405</v>
      </c>
      <c r="E178" s="400"/>
      <c r="F178" s="401"/>
      <c r="G178" s="448" t="s">
        <v>403</v>
      </c>
      <c r="H178" s="448"/>
      <c r="I178" s="397">
        <f>+H38+I177</f>
        <v>172177.4</v>
      </c>
      <c r="K178" s="154"/>
    </row>
    <row r="179" spans="1:11" ht="34.5" customHeight="1" x14ac:dyDescent="0.2"/>
  </sheetData>
  <mergeCells count="57">
    <mergeCell ref="A1:H1"/>
    <mergeCell ref="A2:A3"/>
    <mergeCell ref="B2:C3"/>
    <mergeCell ref="D2:H2"/>
    <mergeCell ref="B10:B11"/>
    <mergeCell ref="C10:C11"/>
    <mergeCell ref="B27:C27"/>
    <mergeCell ref="B12:B13"/>
    <mergeCell ref="C12:C13"/>
    <mergeCell ref="B17:C17"/>
    <mergeCell ref="D17:E17"/>
    <mergeCell ref="B18:C18"/>
    <mergeCell ref="B19:C19"/>
    <mergeCell ref="B20:C20"/>
    <mergeCell ref="B23:C23"/>
    <mergeCell ref="D23:E23"/>
    <mergeCell ref="B24:C24"/>
    <mergeCell ref="B25:C25"/>
    <mergeCell ref="B35:C35"/>
    <mergeCell ref="D35:E35"/>
    <mergeCell ref="B36:C36"/>
    <mergeCell ref="B37:C37"/>
    <mergeCell ref="A40:A41"/>
    <mergeCell ref="B40:C41"/>
    <mergeCell ref="D40:H40"/>
    <mergeCell ref="A79:A80"/>
    <mergeCell ref="B79:C80"/>
    <mergeCell ref="D79:H79"/>
    <mergeCell ref="B58:C58"/>
    <mergeCell ref="D58:E58"/>
    <mergeCell ref="B59:C59"/>
    <mergeCell ref="B60:C60"/>
    <mergeCell ref="A62:A63"/>
    <mergeCell ref="B62:C63"/>
    <mergeCell ref="D62:H62"/>
    <mergeCell ref="D110:H110"/>
    <mergeCell ref="B66:C66"/>
    <mergeCell ref="B76:C76"/>
    <mergeCell ref="D76:E76"/>
    <mergeCell ref="B77:C77"/>
    <mergeCell ref="B78:C78"/>
    <mergeCell ref="B84:C84"/>
    <mergeCell ref="D84:E84"/>
    <mergeCell ref="B85:C85"/>
    <mergeCell ref="B86:C86"/>
    <mergeCell ref="D97:H97"/>
    <mergeCell ref="B174:C174"/>
    <mergeCell ref="B175:C175"/>
    <mergeCell ref="G177:H177"/>
    <mergeCell ref="G178:H178"/>
    <mergeCell ref="D120:H120"/>
    <mergeCell ref="B146:C146"/>
    <mergeCell ref="B166:C166"/>
    <mergeCell ref="B167:C167"/>
    <mergeCell ref="B170:C170"/>
    <mergeCell ref="G173:H173"/>
    <mergeCell ref="D133:H133"/>
  </mergeCells>
  <pageMargins left="0.51181102362204722" right="0.31496062992125984" top="0.35433070866141736" bottom="0.15748031496062992" header="0.31496062992125984" footer="0.31496062992125984"/>
  <pageSetup paperSize="9" scale="55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75990-F38B-48DB-9AC7-4585F80599A5}">
  <dimension ref="A1:O82"/>
  <sheetViews>
    <sheetView zoomScale="70" zoomScaleNormal="70" workbookViewId="0">
      <selection activeCell="K53" sqref="K53"/>
    </sheetView>
  </sheetViews>
  <sheetFormatPr defaultRowHeight="14.25" x14ac:dyDescent="0.2"/>
  <cols>
    <col min="2" max="2" width="46" customWidth="1"/>
    <col min="3" max="3" width="40.75" customWidth="1"/>
    <col min="4" max="4" width="18.375" customWidth="1"/>
    <col min="5" max="5" width="17.125" customWidth="1"/>
    <col min="7" max="7" width="17.375" customWidth="1"/>
    <col min="8" max="8" width="17.75" customWidth="1"/>
    <col min="9" max="9" width="22.25" bestFit="1" customWidth="1"/>
    <col min="12" max="12" width="21.875" bestFit="1" customWidth="1"/>
    <col min="18" max="18" width="11.625" customWidth="1"/>
  </cols>
  <sheetData>
    <row r="1" spans="1:8" s="198" customFormat="1" ht="38.25" customHeight="1" thickBot="1" x14ac:dyDescent="0.85">
      <c r="A1" s="521" t="s">
        <v>413</v>
      </c>
      <c r="B1" s="521"/>
      <c r="C1" s="521"/>
      <c r="D1" s="521"/>
      <c r="E1" s="521"/>
      <c r="F1" s="521"/>
      <c r="G1" s="521"/>
      <c r="H1" s="521"/>
    </row>
    <row r="2" spans="1:8" s="198" customFormat="1" ht="37.5" x14ac:dyDescent="0.75">
      <c r="A2" s="522" t="s">
        <v>0</v>
      </c>
      <c r="B2" s="524" t="s">
        <v>1</v>
      </c>
      <c r="C2" s="525"/>
      <c r="D2" s="501" t="s">
        <v>2</v>
      </c>
      <c r="E2" s="502"/>
      <c r="F2" s="502"/>
      <c r="G2" s="502"/>
      <c r="H2" s="503"/>
    </row>
    <row r="3" spans="1:8" s="198" customFormat="1" ht="37.5" x14ac:dyDescent="0.4">
      <c r="A3" s="523"/>
      <c r="B3" s="526"/>
      <c r="C3" s="527"/>
      <c r="D3" s="199" t="s">
        <v>410</v>
      </c>
      <c r="E3" s="199" t="s">
        <v>437</v>
      </c>
      <c r="F3" s="200" t="s">
        <v>3</v>
      </c>
      <c r="G3" s="287" t="s">
        <v>4</v>
      </c>
      <c r="H3" s="201" t="s">
        <v>5</v>
      </c>
    </row>
    <row r="4" spans="1:8" s="198" customFormat="1" ht="37.5" x14ac:dyDescent="0.4">
      <c r="A4" s="202"/>
      <c r="B4" s="528" t="s">
        <v>6</v>
      </c>
      <c r="C4" s="528"/>
      <c r="D4" s="203"/>
      <c r="E4" s="203"/>
      <c r="F4" s="202"/>
      <c r="G4" s="204"/>
      <c r="H4" s="202"/>
    </row>
    <row r="5" spans="1:8" s="198" customFormat="1" ht="37.5" x14ac:dyDescent="0.75">
      <c r="A5" s="205" t="s">
        <v>7</v>
      </c>
      <c r="B5" s="84" t="s">
        <v>440</v>
      </c>
      <c r="C5" s="90" t="s">
        <v>438</v>
      </c>
      <c r="D5" s="207">
        <v>12</v>
      </c>
      <c r="E5" s="207">
        <v>13</v>
      </c>
      <c r="F5" s="208">
        <f t="shared" ref="F5:F11" si="0">E5-D5</f>
        <v>1</v>
      </c>
      <c r="G5" s="209">
        <v>20</v>
      </c>
      <c r="H5" s="209">
        <f t="shared" ref="H5:H11" si="1">SUM(F5*G5)</f>
        <v>20</v>
      </c>
    </row>
    <row r="6" spans="1:8" s="198" customFormat="1" ht="37.5" x14ac:dyDescent="0.75">
      <c r="A6" s="205" t="s">
        <v>10</v>
      </c>
      <c r="B6" s="206" t="s">
        <v>11</v>
      </c>
      <c r="C6" s="205" t="s">
        <v>12</v>
      </c>
      <c r="D6" s="210"/>
      <c r="E6" s="210"/>
      <c r="F6" s="211">
        <f t="shared" si="0"/>
        <v>0</v>
      </c>
      <c r="G6" s="212">
        <v>0</v>
      </c>
      <c r="H6" s="212">
        <f t="shared" si="1"/>
        <v>0</v>
      </c>
    </row>
    <row r="7" spans="1:8" s="198" customFormat="1" ht="37.5" x14ac:dyDescent="0.75">
      <c r="A7" s="205" t="s">
        <v>13</v>
      </c>
      <c r="B7" s="213" t="s">
        <v>264</v>
      </c>
      <c r="C7" s="214" t="s">
        <v>263</v>
      </c>
      <c r="D7" s="215">
        <v>2559</v>
      </c>
      <c r="E7" s="215">
        <v>2641</v>
      </c>
      <c r="F7" s="208">
        <f t="shared" si="0"/>
        <v>82</v>
      </c>
      <c r="G7" s="209">
        <v>20</v>
      </c>
      <c r="H7" s="209">
        <f t="shared" si="1"/>
        <v>1640</v>
      </c>
    </row>
    <row r="8" spans="1:8" s="198" customFormat="1" ht="37.5" x14ac:dyDescent="0.75">
      <c r="A8" s="216" t="s">
        <v>16</v>
      </c>
      <c r="B8" s="217" t="s">
        <v>43</v>
      </c>
      <c r="C8" s="218" t="s">
        <v>43</v>
      </c>
      <c r="D8" s="207">
        <v>238</v>
      </c>
      <c r="E8" s="207">
        <v>238</v>
      </c>
      <c r="F8" s="219">
        <f t="shared" si="0"/>
        <v>0</v>
      </c>
      <c r="G8" s="220">
        <v>20</v>
      </c>
      <c r="H8" s="220">
        <f t="shared" si="1"/>
        <v>0</v>
      </c>
    </row>
    <row r="9" spans="1:8" s="198" customFormat="1" ht="37.5" x14ac:dyDescent="0.75">
      <c r="A9" s="136" t="s">
        <v>18</v>
      </c>
      <c r="B9" s="221" t="s">
        <v>19</v>
      </c>
      <c r="C9" s="136" t="s">
        <v>20</v>
      </c>
      <c r="D9" s="222">
        <v>2380</v>
      </c>
      <c r="E9" s="222">
        <v>2410</v>
      </c>
      <c r="F9" s="208">
        <f t="shared" si="0"/>
        <v>30</v>
      </c>
      <c r="G9" s="209">
        <v>20</v>
      </c>
      <c r="H9" s="209">
        <f t="shared" si="1"/>
        <v>600</v>
      </c>
    </row>
    <row r="10" spans="1:8" s="198" customFormat="1" ht="37.5" x14ac:dyDescent="0.75">
      <c r="A10" s="136" t="s">
        <v>21</v>
      </c>
      <c r="B10" s="221" t="s">
        <v>22</v>
      </c>
      <c r="C10" s="136" t="s">
        <v>23</v>
      </c>
      <c r="D10" s="215">
        <v>438</v>
      </c>
      <c r="E10" s="215">
        <v>441</v>
      </c>
      <c r="F10" s="208">
        <f t="shared" si="0"/>
        <v>3</v>
      </c>
      <c r="G10" s="209">
        <v>20</v>
      </c>
      <c r="H10" s="209">
        <f t="shared" si="1"/>
        <v>60</v>
      </c>
    </row>
    <row r="11" spans="1:8" s="198" customFormat="1" ht="35.25" customHeight="1" x14ac:dyDescent="0.75">
      <c r="A11" s="136" t="s">
        <v>24</v>
      </c>
      <c r="B11" s="529" t="s">
        <v>25</v>
      </c>
      <c r="C11" s="487" t="s">
        <v>26</v>
      </c>
      <c r="D11" s="223">
        <v>294</v>
      </c>
      <c r="E11" s="223">
        <v>297</v>
      </c>
      <c r="F11" s="208">
        <f t="shared" si="0"/>
        <v>3</v>
      </c>
      <c r="G11" s="209">
        <v>20</v>
      </c>
      <c r="H11" s="209">
        <f t="shared" si="1"/>
        <v>60</v>
      </c>
    </row>
    <row r="12" spans="1:8" s="198" customFormat="1" ht="27.75" customHeight="1" x14ac:dyDescent="0.75">
      <c r="A12" s="136" t="s">
        <v>27</v>
      </c>
      <c r="B12" s="529"/>
      <c r="C12" s="487"/>
      <c r="D12" s="224"/>
      <c r="E12" s="224"/>
      <c r="F12" s="224"/>
      <c r="G12" s="224"/>
      <c r="H12" s="224"/>
    </row>
    <row r="13" spans="1:8" s="198" customFormat="1" ht="37.5" x14ac:dyDescent="0.75">
      <c r="A13" s="205" t="s">
        <v>28</v>
      </c>
      <c r="B13" s="530" t="s">
        <v>29</v>
      </c>
      <c r="C13" s="487" t="s">
        <v>30</v>
      </c>
      <c r="D13" s="207">
        <v>5</v>
      </c>
      <c r="E13" s="207">
        <v>5</v>
      </c>
      <c r="F13" s="219">
        <f>E13-D13</f>
        <v>0</v>
      </c>
      <c r="G13" s="220">
        <v>20</v>
      </c>
      <c r="H13" s="209">
        <f>SUM(F13*G13)</f>
        <v>0</v>
      </c>
    </row>
    <row r="14" spans="1:8" s="198" customFormat="1" ht="37.5" x14ac:dyDescent="0.75">
      <c r="A14" s="136" t="s">
        <v>31</v>
      </c>
      <c r="B14" s="530"/>
      <c r="C14" s="487"/>
      <c r="D14" s="207">
        <v>5</v>
      </c>
      <c r="E14" s="207">
        <v>5</v>
      </c>
      <c r="F14" s="219">
        <f>E14-D14</f>
        <v>0</v>
      </c>
      <c r="G14" s="220">
        <v>20</v>
      </c>
      <c r="H14" s="209">
        <f>SUM(F14*G14)</f>
        <v>0</v>
      </c>
    </row>
    <row r="15" spans="1:8" s="198" customFormat="1" ht="54" customHeight="1" x14ac:dyDescent="0.75">
      <c r="A15" s="136" t="s">
        <v>32</v>
      </c>
      <c r="B15" s="413" t="s">
        <v>441</v>
      </c>
      <c r="C15" s="102" t="s">
        <v>442</v>
      </c>
      <c r="D15" s="207">
        <v>75</v>
      </c>
      <c r="E15" s="207">
        <v>76</v>
      </c>
      <c r="F15" s="208">
        <f>E15-D15</f>
        <v>1</v>
      </c>
      <c r="G15" s="226">
        <v>20</v>
      </c>
      <c r="H15" s="209">
        <f>SUM(F15*G15)</f>
        <v>20</v>
      </c>
    </row>
    <row r="16" spans="1:8" s="198" customFormat="1" ht="37.5" x14ac:dyDescent="0.75">
      <c r="A16" s="216" t="s">
        <v>35</v>
      </c>
      <c r="B16" s="221" t="s">
        <v>443</v>
      </c>
      <c r="C16" s="136" t="s">
        <v>444</v>
      </c>
      <c r="D16" s="227"/>
      <c r="E16" s="227"/>
      <c r="F16" s="211">
        <f>E16-D16</f>
        <v>0</v>
      </c>
      <c r="G16" s="212">
        <v>0</v>
      </c>
      <c r="H16" s="212">
        <f>SUM(F16*G16)</f>
        <v>0</v>
      </c>
    </row>
    <row r="17" spans="1:13" s="198" customFormat="1" ht="37.5" x14ac:dyDescent="0.75">
      <c r="A17" s="83"/>
      <c r="B17" s="89"/>
      <c r="C17" s="83"/>
      <c r="D17" s="340"/>
      <c r="E17" s="340"/>
      <c r="F17" s="208"/>
      <c r="G17" s="226"/>
      <c r="H17" s="209">
        <f>SUM(F17*G17)</f>
        <v>0</v>
      </c>
    </row>
    <row r="18" spans="1:13" s="198" customFormat="1" ht="38.25" x14ac:dyDescent="0.8">
      <c r="A18" s="224"/>
      <c r="B18" s="531" t="s">
        <v>38</v>
      </c>
      <c r="C18" s="531"/>
      <c r="D18" s="199" t="s">
        <v>410</v>
      </c>
      <c r="E18" s="199" t="s">
        <v>437</v>
      </c>
      <c r="F18" s="228"/>
      <c r="G18" s="228"/>
      <c r="H18" s="228"/>
    </row>
    <row r="19" spans="1:13" s="198" customFormat="1" ht="37.5" x14ac:dyDescent="0.75">
      <c r="A19" s="216" t="s">
        <v>39</v>
      </c>
      <c r="B19" s="229" t="s">
        <v>40</v>
      </c>
      <c r="C19" s="216" t="s">
        <v>41</v>
      </c>
      <c r="D19" s="230">
        <v>0</v>
      </c>
      <c r="E19" s="230">
        <v>0</v>
      </c>
      <c r="F19" s="211">
        <f>E19-D19</f>
        <v>0</v>
      </c>
      <c r="G19" s="212">
        <v>20</v>
      </c>
      <c r="H19" s="212">
        <f>SUM(F19*G19)</f>
        <v>0</v>
      </c>
    </row>
    <row r="20" spans="1:13" s="198" customFormat="1" ht="37.5" x14ac:dyDescent="0.75">
      <c r="A20" s="83" t="s">
        <v>292</v>
      </c>
      <c r="B20" s="89"/>
      <c r="C20" s="83" t="s">
        <v>305</v>
      </c>
      <c r="D20" s="230">
        <v>93</v>
      </c>
      <c r="E20" s="230">
        <v>104</v>
      </c>
      <c r="F20" s="211">
        <f>E20-D20</f>
        <v>11</v>
      </c>
      <c r="G20" s="212">
        <v>20</v>
      </c>
      <c r="H20" s="212">
        <f>SUM(F20*G20)</f>
        <v>220</v>
      </c>
    </row>
    <row r="21" spans="1:13" s="198" customFormat="1" ht="37.5" x14ac:dyDescent="0.75">
      <c r="A21" s="83" t="s">
        <v>42</v>
      </c>
      <c r="B21" s="129"/>
      <c r="C21" s="129"/>
      <c r="D21" s="230">
        <v>0</v>
      </c>
      <c r="E21" s="230">
        <v>0</v>
      </c>
      <c r="F21" s="211">
        <f>E21-D21</f>
        <v>0</v>
      </c>
      <c r="G21" s="212">
        <v>20</v>
      </c>
      <c r="H21" s="212">
        <f>SUM(F21*G21)</f>
        <v>0</v>
      </c>
    </row>
    <row r="22" spans="1:13" s="198" customFormat="1" ht="37.5" x14ac:dyDescent="0.75">
      <c r="A22" s="83" t="s">
        <v>44</v>
      </c>
      <c r="B22" s="91" t="s">
        <v>293</v>
      </c>
      <c r="C22" s="127" t="s">
        <v>276</v>
      </c>
      <c r="D22" s="230">
        <v>0</v>
      </c>
      <c r="E22" s="230">
        <v>0</v>
      </c>
      <c r="F22" s="211">
        <f>E22-D22</f>
        <v>0</v>
      </c>
      <c r="G22" s="212">
        <v>20</v>
      </c>
      <c r="H22" s="212">
        <f>SUM(F22*G22)</f>
        <v>0</v>
      </c>
    </row>
    <row r="23" spans="1:13" s="198" customFormat="1" ht="37.5" x14ac:dyDescent="0.75">
      <c r="A23" s="83" t="s">
        <v>47</v>
      </c>
      <c r="B23" s="158"/>
      <c r="C23" s="129"/>
      <c r="D23" s="207">
        <v>47</v>
      </c>
      <c r="E23" s="207">
        <v>47</v>
      </c>
      <c r="F23" s="208">
        <f>E23-D23</f>
        <v>0</v>
      </c>
      <c r="G23" s="220">
        <v>20</v>
      </c>
      <c r="H23" s="209">
        <f>SUM(F23*G23)</f>
        <v>0</v>
      </c>
    </row>
    <row r="24" spans="1:13" s="198" customFormat="1" ht="51" customHeight="1" x14ac:dyDescent="0.75">
      <c r="A24" s="378" t="s">
        <v>320</v>
      </c>
      <c r="B24" s="337" t="s">
        <v>321</v>
      </c>
      <c r="C24" s="102" t="s">
        <v>322</v>
      </c>
      <c r="D24" s="207" t="s">
        <v>330</v>
      </c>
      <c r="E24" s="207" t="s">
        <v>330</v>
      </c>
      <c r="F24" s="208"/>
      <c r="G24" s="220"/>
      <c r="H24" s="209"/>
    </row>
    <row r="25" spans="1:13" s="198" customFormat="1" ht="51" customHeight="1" x14ac:dyDescent="0.75">
      <c r="A25" s="83" t="s">
        <v>318</v>
      </c>
      <c r="B25" s="89" t="s">
        <v>323</v>
      </c>
      <c r="C25" s="83" t="s">
        <v>319</v>
      </c>
      <c r="D25" s="340">
        <v>242</v>
      </c>
      <c r="E25" s="340">
        <v>281</v>
      </c>
      <c r="F25" s="208">
        <f>E25-D25</f>
        <v>39</v>
      </c>
      <c r="G25" s="226">
        <v>20</v>
      </c>
      <c r="H25" s="209">
        <f>SUM(F25*G25)</f>
        <v>780</v>
      </c>
    </row>
    <row r="26" spans="1:13" s="198" customFormat="1" ht="32.25" x14ac:dyDescent="0.4">
      <c r="A26" s="224"/>
      <c r="B26" s="224"/>
      <c r="C26" s="224"/>
      <c r="D26" s="224"/>
      <c r="E26" s="224"/>
      <c r="F26" s="224"/>
      <c r="G26" s="224"/>
      <c r="H26" s="224"/>
    </row>
    <row r="27" spans="1:13" s="198" customFormat="1" ht="38.25" x14ac:dyDescent="0.8">
      <c r="A27" s="232"/>
      <c r="B27" s="517" t="s">
        <v>50</v>
      </c>
      <c r="C27" s="517"/>
      <c r="D27" s="532" t="s">
        <v>51</v>
      </c>
      <c r="E27" s="532"/>
      <c r="F27" s="233">
        <f>SUM(F5:F26)</f>
        <v>170</v>
      </c>
      <c r="G27" s="234"/>
      <c r="H27" s="235">
        <f>SUM(H5:H26)</f>
        <v>3400</v>
      </c>
    </row>
    <row r="28" spans="1:13" s="198" customFormat="1" ht="38.25" x14ac:dyDescent="0.8">
      <c r="A28" s="232"/>
      <c r="B28" s="517" t="s">
        <v>52</v>
      </c>
      <c r="C28" s="517"/>
      <c r="D28" s="518"/>
      <c r="E28" s="519"/>
      <c r="F28" s="519"/>
      <c r="G28" s="520"/>
      <c r="H28" s="236">
        <f>+H27*7%</f>
        <v>238.00000000000003</v>
      </c>
    </row>
    <row r="29" spans="1:13" s="198" customFormat="1" ht="39" thickBot="1" x14ac:dyDescent="0.85">
      <c r="A29" s="232"/>
      <c r="B29" s="517" t="s">
        <v>50</v>
      </c>
      <c r="C29" s="517"/>
      <c r="D29" s="518"/>
      <c r="E29" s="519"/>
      <c r="F29" s="519"/>
      <c r="G29" s="520"/>
      <c r="H29" s="237">
        <f>SUM(H27:H28)</f>
        <v>3638</v>
      </c>
    </row>
    <row r="30" spans="1:13" s="198" customFormat="1" ht="33" thickTop="1" x14ac:dyDescent="0.4"/>
    <row r="31" spans="1:13" s="198" customFormat="1" ht="38.25" x14ac:dyDescent="0.8">
      <c r="A31" s="136"/>
      <c r="B31" s="507" t="s">
        <v>53</v>
      </c>
      <c r="C31" s="507"/>
      <c r="D31" s="199" t="s">
        <v>410</v>
      </c>
      <c r="E31" s="199" t="s">
        <v>437</v>
      </c>
      <c r="F31" s="238" t="s">
        <v>3</v>
      </c>
      <c r="G31" s="288" t="s">
        <v>4</v>
      </c>
      <c r="H31" s="238" t="s">
        <v>5</v>
      </c>
    </row>
    <row r="32" spans="1:13" s="198" customFormat="1" ht="37.5" x14ac:dyDescent="0.75">
      <c r="A32" s="239"/>
      <c r="B32" s="240" t="s">
        <v>55</v>
      </c>
      <c r="C32" s="241" t="s">
        <v>56</v>
      </c>
      <c r="D32" s="242"/>
      <c r="E32" s="242"/>
      <c r="F32" s="243"/>
      <c r="G32" s="244"/>
      <c r="H32" s="245"/>
      <c r="M32" s="198" t="s">
        <v>227</v>
      </c>
    </row>
    <row r="33" spans="1:14" s="198" customFormat="1" ht="37.5" x14ac:dyDescent="0.75">
      <c r="A33" s="205" t="s">
        <v>57</v>
      </c>
      <c r="B33" s="84" t="s">
        <v>290</v>
      </c>
      <c r="C33" s="90" t="s">
        <v>299</v>
      </c>
      <c r="D33" s="215">
        <v>917</v>
      </c>
      <c r="E33" s="215">
        <v>952</v>
      </c>
      <c r="F33" s="246">
        <f>E33-D33</f>
        <v>35</v>
      </c>
      <c r="G33" s="226">
        <v>20</v>
      </c>
      <c r="H33" s="226">
        <f>SUM(F33*G33)</f>
        <v>700</v>
      </c>
    </row>
    <row r="34" spans="1:14" s="198" customFormat="1" ht="37.5" x14ac:dyDescent="0.75">
      <c r="A34" s="136" t="s">
        <v>60</v>
      </c>
      <c r="B34" s="221" t="s">
        <v>61</v>
      </c>
      <c r="C34" s="136" t="s">
        <v>62</v>
      </c>
      <c r="D34" s="223">
        <v>1137</v>
      </c>
      <c r="E34" s="223">
        <v>1147</v>
      </c>
      <c r="F34" s="246">
        <f>E34-D34</f>
        <v>10</v>
      </c>
      <c r="G34" s="209">
        <v>20</v>
      </c>
      <c r="H34" s="209">
        <f>SUM(F34*G34)</f>
        <v>200</v>
      </c>
    </row>
    <row r="35" spans="1:14" s="198" customFormat="1" ht="33.75" customHeight="1" x14ac:dyDescent="0.8">
      <c r="A35" s="247"/>
      <c r="B35" s="491" t="s">
        <v>50</v>
      </c>
      <c r="C35" s="491"/>
      <c r="D35" s="223"/>
      <c r="E35" s="223"/>
      <c r="F35" s="248">
        <f>SUM(F33:F34)</f>
        <v>45</v>
      </c>
      <c r="G35" s="209"/>
      <c r="H35" s="249">
        <f>SUM(H33:H34)</f>
        <v>900</v>
      </c>
    </row>
    <row r="36" spans="1:14" s="198" customFormat="1" ht="33.75" customHeight="1" x14ac:dyDescent="0.8">
      <c r="A36" s="247"/>
      <c r="B36" s="491" t="s">
        <v>217</v>
      </c>
      <c r="C36" s="491"/>
      <c r="D36" s="504"/>
      <c r="E36" s="505"/>
      <c r="F36" s="505"/>
      <c r="G36" s="506"/>
      <c r="H36" s="250">
        <f>+H35*0%</f>
        <v>0</v>
      </c>
    </row>
    <row r="37" spans="1:14" s="198" customFormat="1" ht="33.75" customHeight="1" thickBot="1" x14ac:dyDescent="0.85">
      <c r="A37" s="247"/>
      <c r="B37" s="491" t="s">
        <v>50</v>
      </c>
      <c r="C37" s="491"/>
      <c r="D37" s="504"/>
      <c r="E37" s="505"/>
      <c r="F37" s="505"/>
      <c r="G37" s="506"/>
      <c r="H37" s="251">
        <f>SUM(H35:H36)</f>
        <v>900</v>
      </c>
    </row>
    <row r="38" spans="1:14" s="198" customFormat="1" ht="28.5" customHeight="1" thickTop="1" x14ac:dyDescent="0.75">
      <c r="A38" s="247"/>
      <c r="B38" s="252"/>
      <c r="C38" s="247"/>
      <c r="D38" s="253"/>
      <c r="E38" s="253"/>
      <c r="F38" s="254"/>
      <c r="G38" s="255"/>
      <c r="H38" s="255"/>
    </row>
    <row r="39" spans="1:14" s="198" customFormat="1" ht="38.25" x14ac:dyDescent="0.8">
      <c r="A39" s="256"/>
      <c r="B39" s="507" t="s">
        <v>63</v>
      </c>
      <c r="C39" s="507"/>
      <c r="D39" s="199" t="s">
        <v>383</v>
      </c>
      <c r="E39" s="199" t="s">
        <v>437</v>
      </c>
      <c r="F39" s="293" t="s">
        <v>3</v>
      </c>
      <c r="G39" s="294" t="s">
        <v>4</v>
      </c>
      <c r="H39" s="293" t="s">
        <v>5</v>
      </c>
    </row>
    <row r="40" spans="1:14" s="198" customFormat="1" ht="38.25" x14ac:dyDescent="0.8">
      <c r="A40" s="205" t="s">
        <v>67</v>
      </c>
      <c r="B40" s="265" t="s">
        <v>73</v>
      </c>
      <c r="C40" s="259" t="s">
        <v>436</v>
      </c>
      <c r="D40" s="508" t="s">
        <v>220</v>
      </c>
      <c r="E40" s="508"/>
      <c r="F40" s="508"/>
      <c r="G40" s="508"/>
      <c r="H40" s="258">
        <v>200</v>
      </c>
    </row>
    <row r="41" spans="1:14" s="198" customFormat="1" ht="37.5" x14ac:dyDescent="0.75">
      <c r="A41" s="205" t="s">
        <v>70</v>
      </c>
      <c r="B41" s="257" t="s">
        <v>43</v>
      </c>
      <c r="C41" s="257" t="s">
        <v>387</v>
      </c>
      <c r="D41" s="509">
        <v>0</v>
      </c>
      <c r="E41" s="510"/>
      <c r="F41" s="510"/>
      <c r="G41" s="511"/>
      <c r="H41" s="258">
        <f>SUM(F41*D41)</f>
        <v>0</v>
      </c>
    </row>
    <row r="42" spans="1:14" s="198" customFormat="1" ht="38.25" x14ac:dyDescent="0.8">
      <c r="A42" s="205" t="s">
        <v>71</v>
      </c>
      <c r="B42" s="265" t="s">
        <v>73</v>
      </c>
      <c r="C42" s="377" t="s">
        <v>374</v>
      </c>
      <c r="D42" s="512" t="s">
        <v>220</v>
      </c>
      <c r="E42" s="512"/>
      <c r="F42" s="512"/>
      <c r="G42" s="512"/>
      <c r="H42" s="258">
        <v>200</v>
      </c>
      <c r="I42" s="198" t="s">
        <v>375</v>
      </c>
    </row>
    <row r="43" spans="1:14" s="198" customFormat="1" ht="38.25" x14ac:dyDescent="0.8">
      <c r="A43" s="260" t="s">
        <v>72</v>
      </c>
      <c r="B43" s="45" t="s">
        <v>343</v>
      </c>
      <c r="C43" s="216" t="s">
        <v>302</v>
      </c>
      <c r="D43" s="512" t="s">
        <v>220</v>
      </c>
      <c r="E43" s="512"/>
      <c r="F43" s="512"/>
      <c r="G43" s="512"/>
      <c r="H43" s="261">
        <v>200</v>
      </c>
    </row>
    <row r="44" spans="1:14" s="198" customFormat="1" ht="37.5" x14ac:dyDescent="0.75">
      <c r="A44" s="205" t="s">
        <v>75</v>
      </c>
      <c r="B44" s="221" t="s">
        <v>271</v>
      </c>
      <c r="C44" s="136" t="s">
        <v>267</v>
      </c>
      <c r="D44" s="513" t="s">
        <v>220</v>
      </c>
      <c r="E44" s="514"/>
      <c r="F44" s="514"/>
      <c r="G44" s="515"/>
      <c r="H44" s="262">
        <v>200</v>
      </c>
    </row>
    <row r="45" spans="1:14" s="198" customFormat="1" ht="38.25" x14ac:dyDescent="0.8">
      <c r="A45" s="136" t="s">
        <v>78</v>
      </c>
      <c r="B45" s="263" t="s">
        <v>270</v>
      </c>
      <c r="C45" s="136" t="s">
        <v>80</v>
      </c>
      <c r="D45" s="516" t="s">
        <v>220</v>
      </c>
      <c r="E45" s="516"/>
      <c r="F45" s="516"/>
      <c r="G45" s="516"/>
      <c r="H45" s="264">
        <v>200</v>
      </c>
    </row>
    <row r="46" spans="1:14" s="198" customFormat="1" ht="38.25" x14ac:dyDescent="0.8">
      <c r="A46" s="205" t="s">
        <v>81</v>
      </c>
      <c r="B46" s="265" t="s">
        <v>73</v>
      </c>
      <c r="C46" s="205" t="s">
        <v>82</v>
      </c>
      <c r="D46" s="516" t="s">
        <v>220</v>
      </c>
      <c r="E46" s="516"/>
      <c r="F46" s="516"/>
      <c r="G46" s="516"/>
      <c r="H46" s="258">
        <v>250</v>
      </c>
      <c r="L46" s="341" t="s">
        <v>331</v>
      </c>
    </row>
    <row r="47" spans="1:14" s="198" customFormat="1" ht="38.25" x14ac:dyDescent="0.8">
      <c r="A47" s="205" t="s">
        <v>266</v>
      </c>
      <c r="B47" s="265" t="s">
        <v>73</v>
      </c>
      <c r="C47" s="205" t="s">
        <v>82</v>
      </c>
      <c r="D47" s="516" t="s">
        <v>220</v>
      </c>
      <c r="E47" s="516"/>
      <c r="F47" s="516"/>
      <c r="G47" s="516"/>
      <c r="H47" s="258">
        <v>250</v>
      </c>
      <c r="I47" s="198">
        <v>497</v>
      </c>
      <c r="J47" s="198">
        <v>521</v>
      </c>
      <c r="K47" s="198">
        <f>+J47-I47</f>
        <v>24</v>
      </c>
      <c r="L47" s="198">
        <v>544</v>
      </c>
      <c r="M47" s="198">
        <f>+L47-J47</f>
        <v>23</v>
      </c>
      <c r="N47" s="198">
        <f>+M47*20</f>
        <v>460</v>
      </c>
    </row>
    <row r="48" spans="1:14" s="198" customFormat="1" ht="36" customHeight="1" x14ac:dyDescent="0.8">
      <c r="C48" s="491" t="s">
        <v>50</v>
      </c>
      <c r="D48" s="491"/>
      <c r="E48" s="492"/>
      <c r="F48" s="493"/>
      <c r="G48" s="494"/>
      <c r="H48" s="266">
        <f>SUM(H40:H47)</f>
        <v>1500</v>
      </c>
      <c r="I48" s="198">
        <v>521</v>
      </c>
      <c r="J48" s="198">
        <v>532</v>
      </c>
      <c r="K48" s="198">
        <f>+J48-I48</f>
        <v>11</v>
      </c>
      <c r="L48" s="198">
        <v>554</v>
      </c>
      <c r="M48" s="198">
        <f>+L48-L47</f>
        <v>10</v>
      </c>
      <c r="N48" s="198">
        <f>+M48*20</f>
        <v>200</v>
      </c>
    </row>
    <row r="49" spans="1:15" s="198" customFormat="1" ht="36" customHeight="1" x14ac:dyDescent="0.8">
      <c r="C49" s="491" t="s">
        <v>52</v>
      </c>
      <c r="D49" s="491"/>
      <c r="E49" s="492"/>
      <c r="F49" s="493"/>
      <c r="G49" s="494"/>
      <c r="H49" s="267">
        <f>SUM(H48*7%)</f>
        <v>105.00000000000001</v>
      </c>
      <c r="L49" s="198">
        <v>566</v>
      </c>
      <c r="M49" s="198">
        <f>+L49-L48</f>
        <v>12</v>
      </c>
      <c r="N49" s="198">
        <f>+M49*20</f>
        <v>240</v>
      </c>
    </row>
    <row r="50" spans="1:15" s="198" customFormat="1" ht="36" customHeight="1" thickBot="1" x14ac:dyDescent="0.85">
      <c r="C50" s="491" t="s">
        <v>50</v>
      </c>
      <c r="D50" s="491"/>
      <c r="E50" s="492"/>
      <c r="F50" s="493"/>
      <c r="G50" s="494"/>
      <c r="H50" s="268">
        <f>SUM(H48:H49)</f>
        <v>1605</v>
      </c>
      <c r="L50" s="198">
        <v>574</v>
      </c>
      <c r="M50" s="198">
        <f>+L50-L49</f>
        <v>8</v>
      </c>
      <c r="N50" s="198">
        <f>+M50*20</f>
        <v>160</v>
      </c>
    </row>
    <row r="51" spans="1:15" s="198" customFormat="1" ht="21" customHeight="1" thickTop="1" thickBot="1" x14ac:dyDescent="0.45"/>
    <row r="52" spans="1:15" s="198" customFormat="1" ht="38.25" thickBot="1" x14ac:dyDescent="0.8">
      <c r="A52" s="495"/>
      <c r="B52" s="497" t="s">
        <v>83</v>
      </c>
      <c r="C52" s="498"/>
      <c r="D52" s="501" t="s">
        <v>2</v>
      </c>
      <c r="E52" s="502"/>
      <c r="F52" s="502"/>
      <c r="G52" s="502"/>
      <c r="H52" s="503"/>
      <c r="L52" s="198">
        <v>585</v>
      </c>
      <c r="M52" s="198">
        <f>+L52-L50</f>
        <v>11</v>
      </c>
      <c r="N52" s="198">
        <f>+M52*20</f>
        <v>220</v>
      </c>
    </row>
    <row r="53" spans="1:15" s="198" customFormat="1" ht="37.5" x14ac:dyDescent="0.75">
      <c r="A53" s="496"/>
      <c r="B53" s="499"/>
      <c r="C53" s="500"/>
      <c r="D53" s="199" t="s">
        <v>410</v>
      </c>
      <c r="E53" s="199" t="s">
        <v>437</v>
      </c>
      <c r="F53" s="269" t="s">
        <v>3</v>
      </c>
      <c r="G53" s="270" t="s">
        <v>84</v>
      </c>
      <c r="H53" s="271" t="s">
        <v>5</v>
      </c>
      <c r="L53" s="198">
        <v>595</v>
      </c>
      <c r="M53" s="198">
        <f>+L53-L52</f>
        <v>10</v>
      </c>
      <c r="N53" s="198">
        <f>+M53*20</f>
        <v>200</v>
      </c>
    </row>
    <row r="54" spans="1:15" s="198" customFormat="1" ht="33" customHeight="1" x14ac:dyDescent="0.75">
      <c r="A54" s="136" t="s">
        <v>85</v>
      </c>
      <c r="B54" s="91" t="s">
        <v>350</v>
      </c>
      <c r="C54" s="92" t="s">
        <v>351</v>
      </c>
      <c r="D54" s="207">
        <v>377</v>
      </c>
      <c r="E54" s="207">
        <v>378</v>
      </c>
      <c r="F54" s="246">
        <f>E54-D54</f>
        <v>1</v>
      </c>
      <c r="G54" s="209">
        <v>20</v>
      </c>
      <c r="H54" s="273">
        <f t="shared" ref="H54:H62" si="2">SUM(F54*G54)</f>
        <v>20</v>
      </c>
      <c r="L54" s="198">
        <v>604</v>
      </c>
      <c r="M54" s="198">
        <f>+L54-L53</f>
        <v>9</v>
      </c>
      <c r="N54" s="198">
        <f>+M54*20</f>
        <v>180</v>
      </c>
    </row>
    <row r="55" spans="1:15" s="198" customFormat="1" ht="33" customHeight="1" x14ac:dyDescent="0.75">
      <c r="A55" s="136" t="s">
        <v>86</v>
      </c>
      <c r="B55" s="231" t="s">
        <v>43</v>
      </c>
      <c r="C55" s="231" t="s">
        <v>43</v>
      </c>
      <c r="D55" s="207">
        <v>992</v>
      </c>
      <c r="E55" s="207">
        <v>992</v>
      </c>
      <c r="F55" s="246">
        <f>E55-D55</f>
        <v>0</v>
      </c>
      <c r="G55" s="226">
        <v>20</v>
      </c>
      <c r="H55" s="274">
        <f t="shared" si="2"/>
        <v>0</v>
      </c>
    </row>
    <row r="56" spans="1:15" s="198" customFormat="1" ht="37.5" x14ac:dyDescent="0.75">
      <c r="A56" s="205" t="s">
        <v>87</v>
      </c>
      <c r="B56" s="213" t="s">
        <v>88</v>
      </c>
      <c r="C56" s="205" t="s">
        <v>89</v>
      </c>
      <c r="D56" s="215">
        <v>869</v>
      </c>
      <c r="E56" s="215">
        <v>871</v>
      </c>
      <c r="F56" s="246">
        <f>E56-D56</f>
        <v>2</v>
      </c>
      <c r="G56" s="209">
        <v>20</v>
      </c>
      <c r="H56" s="273">
        <f t="shared" si="2"/>
        <v>40</v>
      </c>
      <c r="O56" s="198" t="s">
        <v>227</v>
      </c>
    </row>
    <row r="57" spans="1:15" s="198" customFormat="1" ht="37.5" x14ac:dyDescent="0.75">
      <c r="A57" s="216" t="s">
        <v>90</v>
      </c>
      <c r="B57" s="231" t="s">
        <v>43</v>
      </c>
      <c r="C57" s="231" t="s">
        <v>43</v>
      </c>
      <c r="D57" s="276">
        <v>24</v>
      </c>
      <c r="E57" s="276">
        <v>24</v>
      </c>
      <c r="F57" s="219">
        <f t="shared" ref="F57:F62" si="3">E57-D57</f>
        <v>0</v>
      </c>
      <c r="G57" s="220">
        <v>20</v>
      </c>
      <c r="H57" s="277">
        <f t="shared" si="2"/>
        <v>0</v>
      </c>
    </row>
    <row r="58" spans="1:15" s="198" customFormat="1" ht="37.5" x14ac:dyDescent="0.75">
      <c r="A58" s="216" t="s">
        <v>92</v>
      </c>
      <c r="B58" s="231" t="s">
        <v>344</v>
      </c>
      <c r="C58" s="272" t="s">
        <v>43</v>
      </c>
      <c r="D58" s="207">
        <v>16</v>
      </c>
      <c r="E58" s="207">
        <v>16</v>
      </c>
      <c r="F58" s="219">
        <f t="shared" si="3"/>
        <v>0</v>
      </c>
      <c r="G58" s="220">
        <v>20</v>
      </c>
      <c r="H58" s="277">
        <f t="shared" si="2"/>
        <v>0</v>
      </c>
    </row>
    <row r="59" spans="1:15" s="198" customFormat="1" ht="32.25" customHeight="1" x14ac:dyDescent="0.4">
      <c r="A59" s="487" t="s">
        <v>228</v>
      </c>
      <c r="B59" s="488" t="s">
        <v>265</v>
      </c>
      <c r="C59" s="487" t="s">
        <v>95</v>
      </c>
      <c r="D59" s="489">
        <v>2492</v>
      </c>
      <c r="E59" s="489">
        <v>2504</v>
      </c>
      <c r="F59" s="490">
        <f t="shared" si="3"/>
        <v>12</v>
      </c>
      <c r="G59" s="480">
        <v>20</v>
      </c>
      <c r="H59" s="481">
        <f t="shared" si="2"/>
        <v>240</v>
      </c>
    </row>
    <row r="60" spans="1:15" s="198" customFormat="1" ht="4.5" customHeight="1" x14ac:dyDescent="0.4">
      <c r="A60" s="487"/>
      <c r="B60" s="488"/>
      <c r="C60" s="487"/>
      <c r="D60" s="489"/>
      <c r="E60" s="489"/>
      <c r="F60" s="490"/>
      <c r="G60" s="480"/>
      <c r="H60" s="481"/>
    </row>
    <row r="61" spans="1:15" s="198" customFormat="1" ht="37.5" x14ac:dyDescent="0.75">
      <c r="A61" s="136" t="s">
        <v>96</v>
      </c>
      <c r="B61" s="275" t="s">
        <v>97</v>
      </c>
      <c r="C61" s="136" t="s">
        <v>98</v>
      </c>
      <c r="D61" s="223">
        <v>3309</v>
      </c>
      <c r="E61" s="223">
        <v>3473</v>
      </c>
      <c r="F61" s="246">
        <f>E61-D61</f>
        <v>164</v>
      </c>
      <c r="G61" s="209">
        <v>20</v>
      </c>
      <c r="H61" s="273">
        <f t="shared" si="2"/>
        <v>3280</v>
      </c>
    </row>
    <row r="62" spans="1:15" s="198" customFormat="1" ht="37.5" x14ac:dyDescent="0.75">
      <c r="A62" s="136" t="s">
        <v>99</v>
      </c>
      <c r="B62" s="231" t="s">
        <v>43</v>
      </c>
      <c r="C62" s="231" t="s">
        <v>43</v>
      </c>
      <c r="D62" s="207">
        <v>5</v>
      </c>
      <c r="E62" s="207">
        <v>5</v>
      </c>
      <c r="F62" s="246">
        <f t="shared" si="3"/>
        <v>0</v>
      </c>
      <c r="G62" s="209">
        <v>20</v>
      </c>
      <c r="H62" s="273">
        <f t="shared" si="2"/>
        <v>0</v>
      </c>
    </row>
    <row r="63" spans="1:15" s="198" customFormat="1" ht="37.5" x14ac:dyDescent="0.75">
      <c r="A63" s="205" t="s">
        <v>100</v>
      </c>
      <c r="B63" s="213" t="s">
        <v>101</v>
      </c>
      <c r="C63" s="205" t="s">
        <v>102</v>
      </c>
      <c r="D63" s="227"/>
      <c r="E63" s="227"/>
      <c r="F63" s="278">
        <f>E63-D63</f>
        <v>0</v>
      </c>
      <c r="G63" s="212">
        <v>20</v>
      </c>
      <c r="H63" s="279">
        <f>SUM(F63*G63)</f>
        <v>0</v>
      </c>
    </row>
    <row r="64" spans="1:15" s="198" customFormat="1" ht="37.5" x14ac:dyDescent="0.75">
      <c r="A64" s="331" t="s">
        <v>219</v>
      </c>
      <c r="B64" s="332" t="s">
        <v>215</v>
      </c>
      <c r="C64" s="333" t="s">
        <v>194</v>
      </c>
      <c r="D64" s="334">
        <v>86</v>
      </c>
      <c r="E64" s="334">
        <v>91</v>
      </c>
      <c r="F64" s="312">
        <f t="shared" ref="F64:F69" si="4">E64-D64</f>
        <v>5</v>
      </c>
      <c r="G64" s="313">
        <v>20</v>
      </c>
      <c r="H64" s="335">
        <f t="shared" ref="H64:H69" si="5">SUM(F64*G64)</f>
        <v>100</v>
      </c>
    </row>
    <row r="65" spans="1:9" s="198" customFormat="1" ht="37.5" x14ac:dyDescent="0.75">
      <c r="A65" s="136" t="s">
        <v>274</v>
      </c>
      <c r="B65" s="91" t="s">
        <v>275</v>
      </c>
      <c r="C65" s="127" t="s">
        <v>276</v>
      </c>
      <c r="D65" s="227"/>
      <c r="E65" s="227"/>
      <c r="F65" s="278"/>
      <c r="G65" s="212"/>
      <c r="H65" s="279"/>
    </row>
    <row r="66" spans="1:9" s="198" customFormat="1" ht="37.5" x14ac:dyDescent="0.75">
      <c r="A66" s="136" t="s">
        <v>103</v>
      </c>
      <c r="B66" s="231" t="s">
        <v>43</v>
      </c>
      <c r="C66" s="231" t="s">
        <v>43</v>
      </c>
      <c r="D66" s="215">
        <v>333</v>
      </c>
      <c r="E66" s="215">
        <v>338</v>
      </c>
      <c r="F66" s="246">
        <f t="shared" si="4"/>
        <v>5</v>
      </c>
      <c r="G66" s="226">
        <v>20</v>
      </c>
      <c r="H66" s="273"/>
      <c r="I66" s="310">
        <f>+F66*G66</f>
        <v>100</v>
      </c>
    </row>
    <row r="67" spans="1:9" s="198" customFormat="1" ht="37.5" x14ac:dyDescent="0.75">
      <c r="A67" s="136" t="s">
        <v>104</v>
      </c>
      <c r="B67" s="280" t="s">
        <v>214</v>
      </c>
      <c r="C67" s="281" t="s">
        <v>105</v>
      </c>
      <c r="D67" s="215">
        <v>443</v>
      </c>
      <c r="E67" s="215">
        <v>461</v>
      </c>
      <c r="F67" s="246">
        <f t="shared" si="4"/>
        <v>18</v>
      </c>
      <c r="G67" s="226">
        <v>20</v>
      </c>
      <c r="H67" s="226">
        <f t="shared" si="5"/>
        <v>360</v>
      </c>
    </row>
    <row r="68" spans="1:9" s="198" customFormat="1" ht="37.5" x14ac:dyDescent="0.75">
      <c r="A68" s="482" t="s">
        <v>278</v>
      </c>
      <c r="B68" s="484" t="s">
        <v>289</v>
      </c>
      <c r="C68" s="281" t="s">
        <v>300</v>
      </c>
      <c r="D68" s="215">
        <v>917</v>
      </c>
      <c r="E68" s="215">
        <v>952</v>
      </c>
      <c r="F68" s="246">
        <f t="shared" si="4"/>
        <v>35</v>
      </c>
      <c r="G68" s="226">
        <v>16</v>
      </c>
      <c r="H68" s="226">
        <f t="shared" si="5"/>
        <v>560</v>
      </c>
    </row>
    <row r="69" spans="1:9" s="198" customFormat="1" ht="45" customHeight="1" x14ac:dyDescent="0.75">
      <c r="A69" s="483"/>
      <c r="B69" s="485"/>
      <c r="C69" s="300" t="s">
        <v>288</v>
      </c>
      <c r="D69" s="223">
        <v>1137</v>
      </c>
      <c r="E69" s="223">
        <v>1147</v>
      </c>
      <c r="F69" s="246">
        <f t="shared" si="4"/>
        <v>10</v>
      </c>
      <c r="G69" s="226">
        <v>16</v>
      </c>
      <c r="H69" s="226">
        <f t="shared" si="5"/>
        <v>160</v>
      </c>
      <c r="I69" s="310">
        <f>SUM(H68:H69)</f>
        <v>720</v>
      </c>
    </row>
    <row r="70" spans="1:9" s="198" customFormat="1" ht="38.25" x14ac:dyDescent="0.8">
      <c r="A70" s="247"/>
      <c r="B70" s="476" t="s">
        <v>50</v>
      </c>
      <c r="C70" s="476"/>
      <c r="D70" s="486" t="s">
        <v>51</v>
      </c>
      <c r="E70" s="486"/>
      <c r="F70" s="282">
        <f>SUM(F54:F69)</f>
        <v>252</v>
      </c>
      <c r="G70" s="283"/>
      <c r="H70" s="266">
        <f>SUM(H54:H69)</f>
        <v>4760</v>
      </c>
    </row>
    <row r="71" spans="1:9" s="198" customFormat="1" ht="38.25" x14ac:dyDescent="0.8">
      <c r="A71" s="247"/>
      <c r="B71" s="476" t="s">
        <v>52</v>
      </c>
      <c r="C71" s="476"/>
      <c r="D71" s="477"/>
      <c r="E71" s="478"/>
      <c r="F71" s="478"/>
      <c r="G71" s="479"/>
      <c r="H71" s="284">
        <f>+H70*7%</f>
        <v>333.20000000000005</v>
      </c>
    </row>
    <row r="72" spans="1:9" s="198" customFormat="1" ht="39" thickBot="1" x14ac:dyDescent="0.85">
      <c r="A72" s="247"/>
      <c r="B72" s="476" t="s">
        <v>50</v>
      </c>
      <c r="C72" s="476"/>
      <c r="D72" s="477"/>
      <c r="E72" s="478"/>
      <c r="F72" s="478"/>
      <c r="G72" s="479"/>
      <c r="H72" s="268">
        <f>SUM(H70:H71)</f>
        <v>5093.2</v>
      </c>
    </row>
    <row r="73" spans="1:9" s="198" customFormat="1" ht="33" thickTop="1" x14ac:dyDescent="0.4">
      <c r="B73" s="285"/>
    </row>
    <row r="74" spans="1:9" s="198" customFormat="1" ht="31.9" customHeight="1" x14ac:dyDescent="0.4">
      <c r="C74" s="198" t="s">
        <v>108</v>
      </c>
      <c r="D74" s="198" t="s">
        <v>363</v>
      </c>
      <c r="H74" s="320">
        <f>+H48+H70</f>
        <v>6260</v>
      </c>
      <c r="I74" s="310">
        <f>+H70+H48</f>
        <v>6260</v>
      </c>
    </row>
    <row r="75" spans="1:9" s="198" customFormat="1" ht="31.9" customHeight="1" x14ac:dyDescent="0.4"/>
    <row r="76" spans="1:9" s="198" customFormat="1" ht="32.25" x14ac:dyDescent="0.4">
      <c r="H76" s="295">
        <f>+H27+H35+H48+H70</f>
        <v>10560</v>
      </c>
    </row>
    <row r="77" spans="1:9" s="198" customFormat="1" ht="32.25" x14ac:dyDescent="0.4"/>
    <row r="78" spans="1:9" s="198" customFormat="1" ht="32.25" x14ac:dyDescent="0.4"/>
    <row r="79" spans="1:9" s="198" customFormat="1" ht="32.25" x14ac:dyDescent="0.4"/>
    <row r="80" spans="1:9" s="198" customFormat="1" ht="32.25" x14ac:dyDescent="0.4"/>
    <row r="81" s="198" customFormat="1" ht="32.25" x14ac:dyDescent="0.4"/>
    <row r="82" s="198" customFormat="1" ht="32.25" x14ac:dyDescent="0.4"/>
  </sheetData>
  <mergeCells count="56">
    <mergeCell ref="B28:C28"/>
    <mergeCell ref="D28:G28"/>
    <mergeCell ref="A1:H1"/>
    <mergeCell ref="A2:A3"/>
    <mergeCell ref="B2:C3"/>
    <mergeCell ref="D2:H2"/>
    <mergeCell ref="B4:C4"/>
    <mergeCell ref="B11:B12"/>
    <mergeCell ref="C11:C12"/>
    <mergeCell ref="B13:B14"/>
    <mergeCell ref="C13:C14"/>
    <mergeCell ref="B18:C18"/>
    <mergeCell ref="B27:C27"/>
    <mergeCell ref="D27:E27"/>
    <mergeCell ref="B29:C29"/>
    <mergeCell ref="D29:G29"/>
    <mergeCell ref="B31:C31"/>
    <mergeCell ref="B35:C35"/>
    <mergeCell ref="B36:C36"/>
    <mergeCell ref="D36:G36"/>
    <mergeCell ref="C48:D48"/>
    <mergeCell ref="E48:G48"/>
    <mergeCell ref="B37:C37"/>
    <mergeCell ref="D37:G37"/>
    <mergeCell ref="B39:C39"/>
    <mergeCell ref="D40:G40"/>
    <mergeCell ref="D41:G41"/>
    <mergeCell ref="D42:G42"/>
    <mergeCell ref="D43:G43"/>
    <mergeCell ref="D44:G44"/>
    <mergeCell ref="D45:G45"/>
    <mergeCell ref="D46:G46"/>
    <mergeCell ref="D47:G47"/>
    <mergeCell ref="C49:D49"/>
    <mergeCell ref="E49:G49"/>
    <mergeCell ref="C50:D50"/>
    <mergeCell ref="E50:G50"/>
    <mergeCell ref="A52:A53"/>
    <mergeCell ref="B52:C53"/>
    <mergeCell ref="D52:H52"/>
    <mergeCell ref="H59:H60"/>
    <mergeCell ref="A68:A69"/>
    <mergeCell ref="B68:B69"/>
    <mergeCell ref="B70:C70"/>
    <mergeCell ref="D70:E70"/>
    <mergeCell ref="A59:A60"/>
    <mergeCell ref="B59:B60"/>
    <mergeCell ref="C59:C60"/>
    <mergeCell ref="D59:D60"/>
    <mergeCell ref="E59:E60"/>
    <mergeCell ref="F59:F60"/>
    <mergeCell ref="B71:C71"/>
    <mergeCell ref="D71:G71"/>
    <mergeCell ref="B72:C72"/>
    <mergeCell ref="D72:G72"/>
    <mergeCell ref="G59:G60"/>
  </mergeCells>
  <pageMargins left="0.23622047244094491" right="0.23622047244094491" top="0.55118110236220474" bottom="0.55118110236220474" header="0.31496062992125984" footer="0.31496062992125984"/>
  <pageSetup paperSize="9" scale="50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65B8B-11FD-4D59-9F04-3B3040A18DA5}">
  <dimension ref="A1:U194"/>
  <sheetViews>
    <sheetView topLeftCell="A19" zoomScale="106" zoomScaleNormal="106" workbookViewId="0">
      <selection activeCell="H74" sqref="H74:H75"/>
    </sheetView>
  </sheetViews>
  <sheetFormatPr defaultRowHeight="14.25" x14ac:dyDescent="0.2"/>
  <cols>
    <col min="2" max="2" width="52.75" customWidth="1"/>
    <col min="3" max="3" width="31.375" customWidth="1"/>
    <col min="4" max="4" width="12.625" customWidth="1"/>
    <col min="5" max="5" width="11.5" customWidth="1"/>
    <col min="6" max="7" width="12.625" customWidth="1"/>
    <col min="8" max="8" width="18.25" customWidth="1"/>
    <col min="9" max="9" width="18" customWidth="1"/>
    <col min="10" max="10" width="13.125" customWidth="1"/>
    <col min="11" max="11" width="21.125" bestFit="1" customWidth="1"/>
  </cols>
  <sheetData>
    <row r="1" spans="1:13" ht="42" customHeight="1" x14ac:dyDescent="0.8">
      <c r="A1" s="470" t="s">
        <v>449</v>
      </c>
      <c r="B1" s="470"/>
      <c r="C1" s="470"/>
      <c r="D1" s="470"/>
      <c r="E1" s="470"/>
      <c r="F1" s="470"/>
      <c r="G1" s="470"/>
      <c r="H1" s="470"/>
    </row>
    <row r="2" spans="1:13" s="19" customFormat="1" ht="30" customHeight="1" x14ac:dyDescent="0.65">
      <c r="A2" s="471" t="s">
        <v>0</v>
      </c>
      <c r="B2" s="472" t="s">
        <v>109</v>
      </c>
      <c r="C2" s="472"/>
      <c r="D2" s="473" t="s">
        <v>396</v>
      </c>
      <c r="E2" s="473"/>
      <c r="F2" s="473"/>
      <c r="G2" s="473"/>
      <c r="H2" s="473"/>
    </row>
    <row r="3" spans="1:13" s="109" customFormat="1" ht="30" customHeight="1" x14ac:dyDescent="0.4">
      <c r="A3" s="471"/>
      <c r="B3" s="472"/>
      <c r="C3" s="472"/>
      <c r="D3" s="296" t="s">
        <v>437</v>
      </c>
      <c r="E3" s="296" t="s">
        <v>450</v>
      </c>
      <c r="F3" s="297" t="s">
        <v>3</v>
      </c>
      <c r="G3" s="297" t="s">
        <v>4</v>
      </c>
      <c r="H3" s="297" t="s">
        <v>5</v>
      </c>
    </row>
    <row r="4" spans="1:13" s="88" customFormat="1" ht="30" customHeight="1" x14ac:dyDescent="0.65">
      <c r="A4" s="83" t="s">
        <v>7</v>
      </c>
      <c r="B4" s="84" t="s">
        <v>440</v>
      </c>
      <c r="C4" s="90" t="s">
        <v>438</v>
      </c>
      <c r="D4" s="83">
        <v>17996</v>
      </c>
      <c r="E4" s="83">
        <v>18090</v>
      </c>
      <c r="F4" s="85">
        <f>E4-D4</f>
        <v>94</v>
      </c>
      <c r="G4" s="86">
        <v>7</v>
      </c>
      <c r="H4" s="103">
        <f>F4*G4</f>
        <v>658</v>
      </c>
      <c r="I4" s="24" t="s">
        <v>439</v>
      </c>
    </row>
    <row r="5" spans="1:13" s="88" customFormat="1" ht="30" customHeight="1" x14ac:dyDescent="0.65">
      <c r="A5" s="83" t="s">
        <v>10</v>
      </c>
      <c r="B5" s="89" t="s">
        <v>111</v>
      </c>
      <c r="C5" s="83" t="s">
        <v>218</v>
      </c>
      <c r="D5" s="83">
        <v>2994</v>
      </c>
      <c r="E5" s="83">
        <v>3058</v>
      </c>
      <c r="F5" s="85">
        <f>E5-D5</f>
        <v>64</v>
      </c>
      <c r="G5" s="86">
        <v>7</v>
      </c>
      <c r="H5" s="87">
        <f t="shared" ref="H5:H14" si="0">F5*G5</f>
        <v>448</v>
      </c>
    </row>
    <row r="6" spans="1:13" s="88" customFormat="1" ht="30" customHeight="1" x14ac:dyDescent="0.65">
      <c r="A6" s="90" t="s">
        <v>13</v>
      </c>
      <c r="B6" s="91" t="s">
        <v>264</v>
      </c>
      <c r="C6" s="92" t="s">
        <v>263</v>
      </c>
      <c r="D6" s="93">
        <v>59395</v>
      </c>
      <c r="E6" s="93">
        <v>61931</v>
      </c>
      <c r="F6" s="94">
        <f>E6-D6</f>
        <v>2536</v>
      </c>
      <c r="G6" s="95">
        <v>7</v>
      </c>
      <c r="H6" s="87">
        <f t="shared" si="0"/>
        <v>17752</v>
      </c>
      <c r="I6" s="88" t="s">
        <v>329</v>
      </c>
    </row>
    <row r="7" spans="1:13" s="88" customFormat="1" ht="30" customHeight="1" x14ac:dyDescent="0.65">
      <c r="A7" s="90" t="s">
        <v>16</v>
      </c>
      <c r="B7" s="194" t="s">
        <v>43</v>
      </c>
      <c r="C7" s="129" t="s">
        <v>43</v>
      </c>
      <c r="D7" s="197">
        <v>40448</v>
      </c>
      <c r="E7" s="197">
        <v>40448</v>
      </c>
      <c r="F7" s="94">
        <f t="shared" ref="F7:F16" si="1">E7-D7</f>
        <v>0</v>
      </c>
      <c r="G7" s="86">
        <v>7</v>
      </c>
      <c r="H7" s="87">
        <f t="shared" si="0"/>
        <v>0</v>
      </c>
    </row>
    <row r="8" spans="1:13" s="88" customFormat="1" ht="30" customHeight="1" x14ac:dyDescent="0.65">
      <c r="A8" s="83" t="s">
        <v>18</v>
      </c>
      <c r="B8" s="89" t="s">
        <v>19</v>
      </c>
      <c r="C8" s="83" t="s">
        <v>20</v>
      </c>
      <c r="D8" s="96">
        <v>23286</v>
      </c>
      <c r="E8" s="96">
        <v>27500</v>
      </c>
      <c r="F8" s="97">
        <f>E8-D8</f>
        <v>4214</v>
      </c>
      <c r="G8" s="95">
        <v>5.5</v>
      </c>
      <c r="H8" s="87">
        <f t="shared" si="0"/>
        <v>23177</v>
      </c>
    </row>
    <row r="9" spans="1:13" s="88" customFormat="1" ht="30" customHeight="1" x14ac:dyDescent="0.65">
      <c r="A9" s="83" t="s">
        <v>21</v>
      </c>
      <c r="B9" s="89" t="s">
        <v>22</v>
      </c>
      <c r="C9" s="83" t="s">
        <v>23</v>
      </c>
      <c r="D9" s="98">
        <v>23218</v>
      </c>
      <c r="E9" s="98">
        <v>23378</v>
      </c>
      <c r="F9" s="97">
        <f>E9-D9</f>
        <v>160</v>
      </c>
      <c r="G9" s="86">
        <v>7</v>
      </c>
      <c r="H9" s="87">
        <f t="shared" si="0"/>
        <v>1120</v>
      </c>
    </row>
    <row r="10" spans="1:13" s="88" customFormat="1" ht="30" customHeight="1" x14ac:dyDescent="0.65">
      <c r="A10" s="83" t="s">
        <v>24</v>
      </c>
      <c r="B10" s="474" t="s">
        <v>388</v>
      </c>
      <c r="C10" s="475" t="s">
        <v>26</v>
      </c>
      <c r="D10" s="98">
        <v>30049</v>
      </c>
      <c r="E10" s="98">
        <v>30211</v>
      </c>
      <c r="F10" s="97">
        <f t="shared" si="1"/>
        <v>162</v>
      </c>
      <c r="G10" s="86">
        <v>7</v>
      </c>
      <c r="H10" s="87">
        <f t="shared" si="0"/>
        <v>1134</v>
      </c>
      <c r="I10" s="88" t="s">
        <v>445</v>
      </c>
    </row>
    <row r="11" spans="1:13" s="88" customFormat="1" ht="30" customHeight="1" x14ac:dyDescent="0.65">
      <c r="A11" s="83" t="s">
        <v>27</v>
      </c>
      <c r="B11" s="474"/>
      <c r="C11" s="475"/>
      <c r="D11" s="98">
        <v>2792</v>
      </c>
      <c r="E11" s="98">
        <v>2853</v>
      </c>
      <c r="F11" s="97">
        <f>E11-D11</f>
        <v>61</v>
      </c>
      <c r="G11" s="86">
        <v>7</v>
      </c>
      <c r="H11" s="87">
        <f t="shared" si="0"/>
        <v>427</v>
      </c>
    </row>
    <row r="12" spans="1:13" s="88" customFormat="1" ht="30" customHeight="1" x14ac:dyDescent="0.65">
      <c r="A12" s="90" t="s">
        <v>31</v>
      </c>
      <c r="B12" s="466" t="s">
        <v>114</v>
      </c>
      <c r="C12" s="467" t="s">
        <v>30</v>
      </c>
      <c r="D12" s="90">
        <v>27189</v>
      </c>
      <c r="E12" s="90">
        <v>27598</v>
      </c>
      <c r="F12" s="97">
        <f>E12-D12</f>
        <v>409</v>
      </c>
      <c r="G12" s="99">
        <v>7</v>
      </c>
      <c r="H12" s="87">
        <f t="shared" si="0"/>
        <v>2863</v>
      </c>
    </row>
    <row r="13" spans="1:13" s="88" customFormat="1" ht="30" customHeight="1" x14ac:dyDescent="0.65">
      <c r="A13" s="90" t="s">
        <v>28</v>
      </c>
      <c r="B13" s="466"/>
      <c r="C13" s="467"/>
      <c r="D13" s="90">
        <v>12253</v>
      </c>
      <c r="E13" s="90">
        <v>12468</v>
      </c>
      <c r="F13" s="100">
        <f t="shared" si="1"/>
        <v>215</v>
      </c>
      <c r="G13" s="99">
        <v>7</v>
      </c>
      <c r="H13" s="87">
        <f t="shared" si="0"/>
        <v>1505</v>
      </c>
      <c r="M13" s="157"/>
    </row>
    <row r="14" spans="1:13" s="88" customFormat="1" ht="30" customHeight="1" x14ac:dyDescent="0.65">
      <c r="A14" s="83" t="s">
        <v>32</v>
      </c>
      <c r="B14" s="413" t="s">
        <v>441</v>
      </c>
      <c r="C14" s="102" t="s">
        <v>442</v>
      </c>
      <c r="D14" s="90">
        <v>9927</v>
      </c>
      <c r="E14" s="90">
        <v>9999</v>
      </c>
      <c r="F14" s="100">
        <f>+E14-D14</f>
        <v>72</v>
      </c>
      <c r="G14" s="99">
        <v>7</v>
      </c>
      <c r="H14" s="87">
        <f t="shared" si="0"/>
        <v>504</v>
      </c>
      <c r="I14" s="88">
        <f>+F14*7</f>
        <v>504</v>
      </c>
    </row>
    <row r="15" spans="1:13" s="88" customFormat="1" ht="30" customHeight="1" x14ac:dyDescent="0.65">
      <c r="A15" s="83"/>
      <c r="B15" s="413"/>
      <c r="C15" s="102"/>
      <c r="D15" s="90">
        <v>0</v>
      </c>
      <c r="E15" s="90">
        <v>595</v>
      </c>
      <c r="F15" s="100">
        <f>+E15-D15</f>
        <v>595</v>
      </c>
      <c r="G15" s="99">
        <v>7</v>
      </c>
      <c r="H15" s="87">
        <f t="shared" ref="H15" si="2">F15*G15</f>
        <v>4165</v>
      </c>
    </row>
    <row r="16" spans="1:13" s="88" customFormat="1" ht="30" customHeight="1" x14ac:dyDescent="0.65">
      <c r="A16" s="83" t="s">
        <v>35</v>
      </c>
      <c r="B16" s="89" t="s">
        <v>443</v>
      </c>
      <c r="C16" s="83" t="s">
        <v>444</v>
      </c>
      <c r="D16" s="133">
        <v>0</v>
      </c>
      <c r="E16" s="133">
        <v>0</v>
      </c>
      <c r="F16" s="134">
        <f t="shared" si="1"/>
        <v>0</v>
      </c>
      <c r="G16" s="135">
        <v>0</v>
      </c>
      <c r="H16" s="135">
        <f>SUM(F16*G16)</f>
        <v>0</v>
      </c>
    </row>
    <row r="17" spans="1:11" s="88" customFormat="1" ht="30" customHeight="1" x14ac:dyDescent="0.65">
      <c r="A17" s="83"/>
      <c r="B17" s="89"/>
      <c r="C17" s="83"/>
      <c r="D17" s="140"/>
      <c r="E17" s="140"/>
      <c r="F17" s="97"/>
      <c r="G17" s="103"/>
      <c r="H17" s="103"/>
    </row>
    <row r="18" spans="1:11" s="31" customFormat="1" ht="30" customHeight="1" thickBot="1" x14ac:dyDescent="0.75">
      <c r="A18" s="32"/>
      <c r="B18" s="461" t="s">
        <v>50</v>
      </c>
      <c r="C18" s="461"/>
      <c r="D18" s="468" t="s">
        <v>106</v>
      </c>
      <c r="E18" s="468"/>
      <c r="F18" s="161">
        <f>SUM(F4:F17)</f>
        <v>8582</v>
      </c>
      <c r="G18" s="29"/>
      <c r="H18" s="149">
        <f>SUM(H4:H17)</f>
        <v>53753</v>
      </c>
    </row>
    <row r="19" spans="1:11" s="31" customFormat="1" ht="27.75" customHeight="1" thickTop="1" x14ac:dyDescent="0.7">
      <c r="A19" s="32"/>
      <c r="B19" s="469" t="s">
        <v>52</v>
      </c>
      <c r="C19" s="469"/>
      <c r="D19" s="32"/>
      <c r="E19" s="32"/>
      <c r="F19" s="160"/>
      <c r="G19" s="48"/>
      <c r="H19" s="132">
        <f>SUM(H18*7%)</f>
        <v>3762.7100000000005</v>
      </c>
    </row>
    <row r="20" spans="1:11" s="31" customFormat="1" ht="38.25" customHeight="1" thickBot="1" x14ac:dyDescent="0.9">
      <c r="A20" s="32"/>
      <c r="B20" s="469" t="s">
        <v>50</v>
      </c>
      <c r="C20" s="469"/>
      <c r="D20" s="32"/>
      <c r="E20" s="32"/>
      <c r="F20" s="35"/>
      <c r="G20" s="48"/>
      <c r="H20" s="150">
        <f>SUM(H18:H19)</f>
        <v>57515.71</v>
      </c>
    </row>
    <row r="21" spans="1:11" s="109" customFormat="1" ht="40.15" customHeight="1" thickTop="1" x14ac:dyDescent="0.7">
      <c r="A21" s="152"/>
      <c r="B21" s="444" t="s">
        <v>395</v>
      </c>
      <c r="C21" s="444"/>
      <c r="D21" s="296" t="s">
        <v>437</v>
      </c>
      <c r="E21" s="296" t="s">
        <v>450</v>
      </c>
      <c r="F21" s="297" t="s">
        <v>3</v>
      </c>
      <c r="G21" s="297" t="s">
        <v>4</v>
      </c>
      <c r="H21" s="297" t="s">
        <v>5</v>
      </c>
    </row>
    <row r="22" spans="1:11" s="88" customFormat="1" ht="32.25" customHeight="1" x14ac:dyDescent="0.65">
      <c r="A22" s="83" t="s">
        <v>318</v>
      </c>
      <c r="B22" s="89" t="s">
        <v>323</v>
      </c>
      <c r="C22" s="83" t="s">
        <v>319</v>
      </c>
      <c r="D22" s="90">
        <v>5630</v>
      </c>
      <c r="E22" s="90">
        <v>7529</v>
      </c>
      <c r="F22" s="97">
        <f t="shared" ref="F22" si="3">E22-D22</f>
        <v>1899</v>
      </c>
      <c r="G22" s="99">
        <v>7</v>
      </c>
      <c r="H22" s="87">
        <f t="shared" ref="H22" si="4">F22*G22</f>
        <v>13293</v>
      </c>
      <c r="I22" s="105" t="s">
        <v>317</v>
      </c>
    </row>
    <row r="23" spans="1:11" s="31" customFormat="1" ht="30" customHeight="1" x14ac:dyDescent="0.6">
      <c r="A23" s="27"/>
      <c r="B23" s="28"/>
      <c r="C23" s="22"/>
      <c r="D23" s="41"/>
      <c r="E23" s="41"/>
      <c r="F23" s="42"/>
      <c r="G23" s="36"/>
      <c r="H23" s="30"/>
    </row>
    <row r="24" spans="1:11" s="31" customFormat="1" ht="30" customHeight="1" thickBot="1" x14ac:dyDescent="0.7">
      <c r="A24" s="32"/>
      <c r="B24" s="461" t="s">
        <v>50</v>
      </c>
      <c r="C24" s="461"/>
      <c r="D24" s="462" t="s">
        <v>51</v>
      </c>
      <c r="E24" s="462"/>
      <c r="F24" s="163">
        <f>SUM(F22:F23)</f>
        <v>1899</v>
      </c>
      <c r="G24" s="55"/>
      <c r="H24" s="137">
        <f>SUM(H22:H23)</f>
        <v>13293</v>
      </c>
    </row>
    <row r="25" spans="1:11" s="31" customFormat="1" ht="27" customHeight="1" thickTop="1" x14ac:dyDescent="0.65">
      <c r="A25" s="32"/>
      <c r="B25" s="461" t="s">
        <v>52</v>
      </c>
      <c r="C25" s="461"/>
      <c r="D25" s="56"/>
      <c r="E25" s="56"/>
      <c r="F25" s="162"/>
      <c r="G25" s="55"/>
      <c r="H25" s="138">
        <f>+H24*7%</f>
        <v>930.5100000000001</v>
      </c>
    </row>
    <row r="26" spans="1:11" s="31" customFormat="1" ht="32.25" customHeight="1" x14ac:dyDescent="0.6">
      <c r="A26" s="32"/>
      <c r="B26" s="461" t="s">
        <v>50</v>
      </c>
      <c r="C26" s="461"/>
      <c r="D26" s="56"/>
      <c r="E26" s="56"/>
      <c r="F26" s="57"/>
      <c r="G26" s="82"/>
      <c r="H26" s="301">
        <f>SUM(H24:H25)</f>
        <v>14223.51</v>
      </c>
      <c r="I26" s="31" t="s">
        <v>389</v>
      </c>
      <c r="K26" s="374">
        <f>+H73</f>
        <v>707</v>
      </c>
    </row>
    <row r="27" spans="1:11" s="31" customFormat="1" ht="27.6" customHeight="1" x14ac:dyDescent="0.6">
      <c r="A27" s="49"/>
      <c r="B27" s="50"/>
      <c r="C27" s="26"/>
      <c r="D27" s="51"/>
      <c r="E27" s="51"/>
      <c r="F27" s="52"/>
      <c r="G27" s="53"/>
      <c r="H27" s="54"/>
    </row>
    <row r="28" spans="1:11" s="109" customFormat="1" ht="40.15" customHeight="1" x14ac:dyDescent="0.7">
      <c r="A28" s="152"/>
      <c r="B28" s="444" t="s">
        <v>122</v>
      </c>
      <c r="C28" s="444"/>
      <c r="D28" s="296" t="s">
        <v>437</v>
      </c>
      <c r="E28" s="296" t="s">
        <v>450</v>
      </c>
      <c r="F28" s="297" t="s">
        <v>3</v>
      </c>
      <c r="G28" s="297" t="s">
        <v>4</v>
      </c>
      <c r="H28" s="297" t="s">
        <v>5</v>
      </c>
    </row>
    <row r="29" spans="1:11" s="88" customFormat="1" ht="30" customHeight="1" x14ac:dyDescent="0.65">
      <c r="A29" s="83" t="s">
        <v>39</v>
      </c>
      <c r="B29" s="89" t="s">
        <v>123</v>
      </c>
      <c r="C29" s="83" t="s">
        <v>124</v>
      </c>
      <c r="D29" s="83">
        <v>8665</v>
      </c>
      <c r="E29" s="83">
        <v>8984</v>
      </c>
      <c r="F29" s="97">
        <f t="shared" ref="F29:F34" si="5">E29-D29</f>
        <v>319</v>
      </c>
      <c r="G29" s="99">
        <v>7</v>
      </c>
      <c r="H29" s="103">
        <f t="shared" ref="H29:H34" si="6">SUM(F29*G29)</f>
        <v>2233</v>
      </c>
      <c r="I29" s="156" t="s">
        <v>360</v>
      </c>
    </row>
    <row r="30" spans="1:11" s="88" customFormat="1" ht="33" customHeight="1" x14ac:dyDescent="0.65">
      <c r="A30" s="83" t="s">
        <v>292</v>
      </c>
      <c r="B30" s="89"/>
      <c r="C30" s="83" t="s">
        <v>306</v>
      </c>
      <c r="D30" s="83">
        <v>18300</v>
      </c>
      <c r="E30" s="83">
        <v>19753</v>
      </c>
      <c r="F30" s="97">
        <f t="shared" si="5"/>
        <v>1453</v>
      </c>
      <c r="G30" s="99">
        <v>7</v>
      </c>
      <c r="H30" s="103">
        <f t="shared" si="6"/>
        <v>10171</v>
      </c>
      <c r="I30" s="302" t="s">
        <v>310</v>
      </c>
    </row>
    <row r="31" spans="1:11" s="88" customFormat="1" ht="30" customHeight="1" x14ac:dyDescent="0.65">
      <c r="A31" s="83" t="s">
        <v>42</v>
      </c>
      <c r="B31" s="129"/>
      <c r="C31" s="129"/>
      <c r="D31" s="90">
        <v>1076</v>
      </c>
      <c r="E31" s="90">
        <v>1187</v>
      </c>
      <c r="F31" s="100">
        <f t="shared" si="5"/>
        <v>111</v>
      </c>
      <c r="G31" s="99">
        <v>7</v>
      </c>
      <c r="H31" s="103">
        <f t="shared" si="6"/>
        <v>777</v>
      </c>
      <c r="I31" s="21"/>
    </row>
    <row r="32" spans="1:11" s="88" customFormat="1" ht="30" customHeight="1" x14ac:dyDescent="0.65">
      <c r="A32" s="83" t="s">
        <v>44</v>
      </c>
      <c r="B32" s="91" t="s">
        <v>293</v>
      </c>
      <c r="C32" s="127" t="s">
        <v>276</v>
      </c>
      <c r="D32" s="90">
        <v>1911</v>
      </c>
      <c r="E32" s="90">
        <v>1911</v>
      </c>
      <c r="F32" s="100">
        <f t="shared" si="5"/>
        <v>0</v>
      </c>
      <c r="G32" s="99">
        <v>7</v>
      </c>
      <c r="H32" s="103">
        <f t="shared" si="6"/>
        <v>0</v>
      </c>
      <c r="I32" s="21" t="s">
        <v>311</v>
      </c>
    </row>
    <row r="33" spans="1:11" s="88" customFormat="1" ht="30" customHeight="1" x14ac:dyDescent="0.65">
      <c r="A33" s="83" t="s">
        <v>47</v>
      </c>
      <c r="B33" s="158"/>
      <c r="C33" s="129"/>
      <c r="D33" s="90">
        <v>10497</v>
      </c>
      <c r="E33" s="90">
        <v>10663</v>
      </c>
      <c r="F33" s="100">
        <f t="shared" si="5"/>
        <v>166</v>
      </c>
      <c r="G33" s="99">
        <v>7</v>
      </c>
      <c r="H33" s="103">
        <f t="shared" si="6"/>
        <v>1162</v>
      </c>
      <c r="I33" s="88" t="s">
        <v>313</v>
      </c>
    </row>
    <row r="34" spans="1:11" s="88" customFormat="1" ht="60" customHeight="1" x14ac:dyDescent="0.65">
      <c r="A34" s="336" t="s">
        <v>320</v>
      </c>
      <c r="B34" s="337" t="s">
        <v>321</v>
      </c>
      <c r="C34" s="102" t="s">
        <v>322</v>
      </c>
      <c r="D34" s="90">
        <v>2952</v>
      </c>
      <c r="E34" s="90">
        <v>3134</v>
      </c>
      <c r="F34" s="100">
        <f t="shared" si="5"/>
        <v>182</v>
      </c>
      <c r="G34" s="99">
        <v>7</v>
      </c>
      <c r="H34" s="103">
        <f t="shared" si="6"/>
        <v>1274</v>
      </c>
      <c r="I34" s="88" t="s">
        <v>325</v>
      </c>
    </row>
    <row r="35" spans="1:11" s="31" customFormat="1" ht="30" customHeight="1" x14ac:dyDescent="0.6">
      <c r="A35" s="27"/>
      <c r="B35" s="28"/>
      <c r="C35" s="22"/>
      <c r="D35" s="41"/>
      <c r="E35" s="41"/>
      <c r="F35" s="42"/>
      <c r="G35" s="36"/>
      <c r="H35" s="30"/>
    </row>
    <row r="36" spans="1:11" s="31" customFormat="1" ht="30" customHeight="1" thickBot="1" x14ac:dyDescent="0.7">
      <c r="A36" s="32"/>
      <c r="B36" s="461" t="s">
        <v>50</v>
      </c>
      <c r="C36" s="461"/>
      <c r="D36" s="462" t="s">
        <v>51</v>
      </c>
      <c r="E36" s="462"/>
      <c r="F36" s="163">
        <f>SUM(F29:F35)</f>
        <v>2231</v>
      </c>
      <c r="G36" s="55"/>
      <c r="H36" s="137">
        <f>SUM(H29:H35)</f>
        <v>15617</v>
      </c>
    </row>
    <row r="37" spans="1:11" s="31" customFormat="1" ht="30" customHeight="1" thickTop="1" x14ac:dyDescent="0.65">
      <c r="A37" s="32"/>
      <c r="B37" s="461" t="s">
        <v>52</v>
      </c>
      <c r="C37" s="461"/>
      <c r="D37" s="56"/>
      <c r="E37" s="56"/>
      <c r="F37" s="162"/>
      <c r="G37" s="55"/>
      <c r="H37" s="138">
        <f>+H36*7%</f>
        <v>1093.19</v>
      </c>
    </row>
    <row r="38" spans="1:11" s="31" customFormat="1" ht="34.5" customHeight="1" x14ac:dyDescent="0.6">
      <c r="A38" s="32"/>
      <c r="B38" s="461" t="s">
        <v>50</v>
      </c>
      <c r="C38" s="461"/>
      <c r="D38" s="56"/>
      <c r="E38" s="56"/>
      <c r="F38" s="57"/>
      <c r="G38" s="82"/>
      <c r="H38" s="301">
        <f>SUM(H36:H37)</f>
        <v>16710.189999999999</v>
      </c>
      <c r="I38" s="31" t="s">
        <v>389</v>
      </c>
      <c r="K38" s="374">
        <f>+H87</f>
        <v>24472</v>
      </c>
    </row>
    <row r="39" spans="1:11" s="31" customFormat="1" ht="36.75" customHeight="1" thickBot="1" x14ac:dyDescent="0.85">
      <c r="A39" s="303"/>
      <c r="B39" s="304"/>
      <c r="C39" s="304"/>
      <c r="D39" s="382" t="s">
        <v>393</v>
      </c>
      <c r="E39" s="382"/>
      <c r="F39" s="383"/>
      <c r="G39" s="384"/>
      <c r="H39" s="381">
        <f>+H18+H24+H36</f>
        <v>82663</v>
      </c>
      <c r="I39" s="31" t="s">
        <v>390</v>
      </c>
      <c r="K39" s="374">
        <f>+H55+H65</f>
        <v>70560</v>
      </c>
    </row>
    <row r="40" spans="1:11" s="31" customFormat="1" ht="30" customHeight="1" thickTop="1" x14ac:dyDescent="0.35">
      <c r="C40" s="21"/>
      <c r="K40" s="374">
        <f>SUM(K38:K39)</f>
        <v>95032</v>
      </c>
    </row>
    <row r="41" spans="1:11" s="88" customFormat="1" ht="33" customHeight="1" x14ac:dyDescent="0.65">
      <c r="A41" s="463" t="s">
        <v>0</v>
      </c>
      <c r="B41" s="464" t="s">
        <v>125</v>
      </c>
      <c r="C41" s="464"/>
      <c r="D41" s="465" t="s">
        <v>126</v>
      </c>
      <c r="E41" s="465"/>
      <c r="F41" s="465"/>
      <c r="G41" s="465"/>
      <c r="H41" s="465"/>
      <c r="I41" s="88">
        <v>645.74</v>
      </c>
    </row>
    <row r="42" spans="1:11" s="88" customFormat="1" ht="30.6" customHeight="1" x14ac:dyDescent="0.35">
      <c r="A42" s="463"/>
      <c r="B42" s="464"/>
      <c r="C42" s="464"/>
      <c r="D42" s="296" t="s">
        <v>437</v>
      </c>
      <c r="E42" s="296" t="s">
        <v>450</v>
      </c>
      <c r="F42" s="58" t="s">
        <v>3</v>
      </c>
      <c r="G42" s="58" t="s">
        <v>4</v>
      </c>
      <c r="H42" s="58" t="s">
        <v>5</v>
      </c>
    </row>
    <row r="43" spans="1:11" s="88" customFormat="1" ht="30" customHeight="1" x14ac:dyDescent="0.65">
      <c r="A43" s="83" t="s">
        <v>85</v>
      </c>
      <c r="B43" s="91" t="s">
        <v>350</v>
      </c>
      <c r="C43" s="92" t="s">
        <v>351</v>
      </c>
      <c r="D43" s="121">
        <v>58815</v>
      </c>
      <c r="E43" s="121">
        <v>60341</v>
      </c>
      <c r="F43" s="115">
        <f t="shared" ref="F43:F58" si="7">E43-D43</f>
        <v>1526</v>
      </c>
      <c r="G43" s="116">
        <v>7</v>
      </c>
      <c r="H43" s="117">
        <f t="shared" ref="H43:H51" si="8">SUM(F43*G43)</f>
        <v>10682</v>
      </c>
      <c r="I43" s="88" t="s">
        <v>352</v>
      </c>
    </row>
    <row r="44" spans="1:11" s="88" customFormat="1" ht="30" customHeight="1" x14ac:dyDescent="0.65">
      <c r="A44" s="83" t="s">
        <v>86</v>
      </c>
      <c r="B44" s="129" t="s">
        <v>371</v>
      </c>
      <c r="C44" s="129" t="s">
        <v>43</v>
      </c>
      <c r="D44" s="121">
        <v>91370</v>
      </c>
      <c r="E44" s="121">
        <v>91370</v>
      </c>
      <c r="F44" s="118">
        <f t="shared" si="7"/>
        <v>0</v>
      </c>
      <c r="G44" s="119">
        <v>7</v>
      </c>
      <c r="H44" s="120">
        <f t="shared" si="8"/>
        <v>0</v>
      </c>
      <c r="I44" s="88" t="s">
        <v>367</v>
      </c>
    </row>
    <row r="45" spans="1:11" s="88" customFormat="1" ht="30" customHeight="1" x14ac:dyDescent="0.65">
      <c r="A45" s="90" t="s">
        <v>87</v>
      </c>
      <c r="B45" s="84" t="s">
        <v>370</v>
      </c>
      <c r="C45" s="92" t="s">
        <v>89</v>
      </c>
      <c r="D45" s="121">
        <v>65130</v>
      </c>
      <c r="E45" s="121">
        <v>65194</v>
      </c>
      <c r="F45" s="118">
        <f t="shared" si="7"/>
        <v>64</v>
      </c>
      <c r="G45" s="116">
        <v>7</v>
      </c>
      <c r="H45" s="116">
        <f t="shared" si="8"/>
        <v>448</v>
      </c>
      <c r="I45" s="88" t="s">
        <v>364</v>
      </c>
    </row>
    <row r="46" spans="1:11" s="88" customFormat="1" ht="30" customHeight="1" x14ac:dyDescent="0.65">
      <c r="A46" s="90" t="s">
        <v>90</v>
      </c>
      <c r="B46" s="129" t="s">
        <v>369</v>
      </c>
      <c r="C46" s="129" t="s">
        <v>43</v>
      </c>
      <c r="D46" s="121">
        <v>8248</v>
      </c>
      <c r="E46" s="121">
        <v>8248</v>
      </c>
      <c r="F46" s="118">
        <f t="shared" si="7"/>
        <v>0</v>
      </c>
      <c r="G46" s="116">
        <v>7</v>
      </c>
      <c r="H46" s="116">
        <f t="shared" si="8"/>
        <v>0</v>
      </c>
      <c r="I46" s="124" t="s">
        <v>368</v>
      </c>
    </row>
    <row r="47" spans="1:11" s="88" customFormat="1" ht="30" customHeight="1" x14ac:dyDescent="0.65">
      <c r="A47" s="90" t="s">
        <v>92</v>
      </c>
      <c r="B47" s="113" t="s">
        <v>339</v>
      </c>
      <c r="C47" s="113" t="s">
        <v>43</v>
      </c>
      <c r="D47" s="121">
        <v>8353</v>
      </c>
      <c r="E47" s="121">
        <v>8353</v>
      </c>
      <c r="F47" s="118">
        <f t="shared" si="7"/>
        <v>0</v>
      </c>
      <c r="G47" s="116">
        <v>7</v>
      </c>
      <c r="H47" s="116">
        <f t="shared" si="8"/>
        <v>0</v>
      </c>
      <c r="I47" s="124" t="s">
        <v>341</v>
      </c>
    </row>
    <row r="48" spans="1:11" s="88" customFormat="1" ht="30" customHeight="1" x14ac:dyDescent="0.65">
      <c r="A48" s="83" t="s">
        <v>129</v>
      </c>
      <c r="B48" s="356" t="s">
        <v>342</v>
      </c>
      <c r="C48" s="113" t="s">
        <v>43</v>
      </c>
      <c r="D48" s="127">
        <v>6816</v>
      </c>
      <c r="E48" s="127">
        <v>6818</v>
      </c>
      <c r="F48" s="118">
        <v>0</v>
      </c>
      <c r="G48" s="128">
        <v>7</v>
      </c>
      <c r="H48" s="117">
        <f t="shared" si="8"/>
        <v>0</v>
      </c>
      <c r="I48" s="88" t="s">
        <v>340</v>
      </c>
    </row>
    <row r="49" spans="1:13" s="88" customFormat="1" ht="30" customHeight="1" x14ac:dyDescent="0.65">
      <c r="A49" s="83" t="s">
        <v>130</v>
      </c>
      <c r="B49" s="153" t="s">
        <v>265</v>
      </c>
      <c r="C49" s="126" t="s">
        <v>95</v>
      </c>
      <c r="D49" s="127">
        <v>30887</v>
      </c>
      <c r="E49" s="127">
        <v>32225</v>
      </c>
      <c r="F49" s="118">
        <f t="shared" si="7"/>
        <v>1338</v>
      </c>
      <c r="G49" s="128">
        <v>5</v>
      </c>
      <c r="H49" s="117">
        <f t="shared" si="8"/>
        <v>6690</v>
      </c>
    </row>
    <row r="50" spans="1:13" s="88" customFormat="1" ht="30" customHeight="1" x14ac:dyDescent="0.65">
      <c r="A50" s="83" t="s">
        <v>96</v>
      </c>
      <c r="B50" s="89" t="s">
        <v>97</v>
      </c>
      <c r="C50" s="127" t="s">
        <v>98</v>
      </c>
      <c r="D50" s="322">
        <v>6261</v>
      </c>
      <c r="E50" s="322">
        <v>6828</v>
      </c>
      <c r="F50" s="115">
        <f t="shared" si="7"/>
        <v>567</v>
      </c>
      <c r="G50" s="116">
        <v>7</v>
      </c>
      <c r="H50" s="117">
        <f t="shared" si="8"/>
        <v>3969</v>
      </c>
      <c r="J50" s="21" t="s">
        <v>285</v>
      </c>
      <c r="K50" s="21"/>
      <c r="L50" s="21"/>
    </row>
    <row r="51" spans="1:13" s="88" customFormat="1" ht="28.5" customHeight="1" x14ac:dyDescent="0.65">
      <c r="A51" s="90" t="s">
        <v>99</v>
      </c>
      <c r="B51" s="129" t="s">
        <v>372</v>
      </c>
      <c r="C51" s="129" t="s">
        <v>43</v>
      </c>
      <c r="D51" s="129">
        <v>7679</v>
      </c>
      <c r="E51" s="129">
        <v>7679</v>
      </c>
      <c r="F51" s="130">
        <f t="shared" si="7"/>
        <v>0</v>
      </c>
      <c r="G51" s="86">
        <v>7</v>
      </c>
      <c r="H51" s="86">
        <f t="shared" si="8"/>
        <v>0</v>
      </c>
      <c r="I51" s="21"/>
      <c r="J51" s="21"/>
      <c r="K51" s="21"/>
      <c r="L51" s="21"/>
    </row>
    <row r="52" spans="1:13" s="88" customFormat="1" ht="30" customHeight="1" x14ac:dyDescent="0.65">
      <c r="A52" s="83" t="s">
        <v>100</v>
      </c>
      <c r="B52" s="91" t="s">
        <v>101</v>
      </c>
      <c r="C52" s="291" t="s">
        <v>262</v>
      </c>
      <c r="D52" s="92"/>
      <c r="E52" s="92"/>
      <c r="F52" s="118">
        <f t="shared" si="7"/>
        <v>0</v>
      </c>
      <c r="G52" s="119">
        <v>7</v>
      </c>
      <c r="H52" s="120">
        <v>2000</v>
      </c>
      <c r="I52" s="24" t="s">
        <v>118</v>
      </c>
      <c r="J52" s="21"/>
      <c r="K52" s="21"/>
      <c r="L52" s="21"/>
      <c r="M52" s="19"/>
    </row>
    <row r="53" spans="1:13" s="88" customFormat="1" ht="30" customHeight="1" x14ac:dyDescent="0.65">
      <c r="A53" s="83"/>
      <c r="B53" s="91" t="s">
        <v>131</v>
      </c>
      <c r="C53" s="139" t="s">
        <v>176</v>
      </c>
      <c r="D53" s="92">
        <v>4883</v>
      </c>
      <c r="E53" s="92">
        <v>5189</v>
      </c>
      <c r="F53" s="118">
        <f>E53-D53</f>
        <v>306</v>
      </c>
      <c r="G53" s="119">
        <v>4.47</v>
      </c>
      <c r="H53" s="120">
        <f>F53*G53</f>
        <v>1367.82</v>
      </c>
      <c r="I53" s="24" t="s">
        <v>448</v>
      </c>
      <c r="J53" s="21"/>
      <c r="K53" s="21"/>
      <c r="L53" s="21"/>
      <c r="M53" s="19"/>
    </row>
    <row r="54" spans="1:13" s="88" customFormat="1" ht="30" customHeight="1" x14ac:dyDescent="0.65">
      <c r="A54" s="83" t="s">
        <v>133</v>
      </c>
      <c r="B54" s="325" t="s">
        <v>215</v>
      </c>
      <c r="C54" s="326" t="s">
        <v>194</v>
      </c>
      <c r="D54" s="327">
        <v>59014</v>
      </c>
      <c r="E54" s="327">
        <v>61127</v>
      </c>
      <c r="F54" s="328">
        <f t="shared" si="7"/>
        <v>2113</v>
      </c>
      <c r="G54" s="329">
        <v>7</v>
      </c>
      <c r="H54" s="330">
        <f>SUM(F54*G54)</f>
        <v>14791</v>
      </c>
      <c r="I54" s="24" t="s">
        <v>366</v>
      </c>
      <c r="J54" s="21"/>
      <c r="K54" s="21"/>
      <c r="L54" s="21"/>
      <c r="M54" s="19"/>
    </row>
    <row r="55" spans="1:13" s="88" customFormat="1" ht="30" customHeight="1" x14ac:dyDescent="0.65">
      <c r="A55" s="83" t="s">
        <v>274</v>
      </c>
      <c r="B55" s="91" t="s">
        <v>394</v>
      </c>
      <c r="C55" s="127" t="s">
        <v>276</v>
      </c>
      <c r="D55" s="92">
        <v>18413</v>
      </c>
      <c r="E55" s="92">
        <v>20416</v>
      </c>
      <c r="F55" s="118">
        <f t="shared" si="7"/>
        <v>2003</v>
      </c>
      <c r="G55" s="119">
        <v>7</v>
      </c>
      <c r="H55" s="120">
        <f>SUM(F55*G55)</f>
        <v>14021</v>
      </c>
      <c r="I55" s="302" t="s">
        <v>310</v>
      </c>
      <c r="J55" s="21"/>
      <c r="K55" s="21"/>
      <c r="L55" s="21"/>
      <c r="M55" s="19"/>
    </row>
    <row r="56" spans="1:13" s="88" customFormat="1" ht="30" customHeight="1" x14ac:dyDescent="0.65">
      <c r="A56" s="83" t="s">
        <v>103</v>
      </c>
      <c r="B56" s="129" t="s">
        <v>43</v>
      </c>
      <c r="C56" s="129" t="s">
        <v>312</v>
      </c>
      <c r="D56" s="92">
        <v>11368</v>
      </c>
      <c r="E56" s="92">
        <v>11405</v>
      </c>
      <c r="F56" s="118">
        <v>0</v>
      </c>
      <c r="G56" s="119"/>
      <c r="H56" s="120"/>
      <c r="I56" s="24">
        <f>+D56-E56</f>
        <v>-37</v>
      </c>
      <c r="J56" s="21">
        <f>+I56*7</f>
        <v>-259</v>
      </c>
      <c r="K56" s="21"/>
      <c r="L56" s="21"/>
      <c r="M56" s="19"/>
    </row>
    <row r="57" spans="1:13" s="88" customFormat="1" ht="30" customHeight="1" x14ac:dyDescent="0.65">
      <c r="A57" s="83"/>
      <c r="B57" s="113"/>
      <c r="C57" s="113" t="s">
        <v>43</v>
      </c>
      <c r="D57" s="113">
        <v>2930</v>
      </c>
      <c r="E57" s="113">
        <v>2930</v>
      </c>
      <c r="F57" s="118">
        <f>E57-D57</f>
        <v>0</v>
      </c>
      <c r="G57" s="119">
        <v>7</v>
      </c>
      <c r="H57" s="120"/>
      <c r="I57" s="24"/>
      <c r="J57" s="21"/>
      <c r="K57" s="21"/>
      <c r="L57" s="21"/>
      <c r="M57" s="19"/>
    </row>
    <row r="58" spans="1:13" s="88" customFormat="1" ht="30" customHeight="1" x14ac:dyDescent="0.65">
      <c r="A58" s="83" t="s">
        <v>104</v>
      </c>
      <c r="B58" s="131" t="s">
        <v>214</v>
      </c>
      <c r="C58" s="127" t="s">
        <v>105</v>
      </c>
      <c r="D58" s="92">
        <v>22811</v>
      </c>
      <c r="E58" s="92">
        <v>23676</v>
      </c>
      <c r="F58" s="118">
        <f t="shared" si="7"/>
        <v>865</v>
      </c>
      <c r="G58" s="119">
        <v>7</v>
      </c>
      <c r="H58" s="120">
        <f>SUM(F58*G58)</f>
        <v>6055</v>
      </c>
    </row>
    <row r="59" spans="1:13" s="31" customFormat="1" ht="30" customHeight="1" thickBot="1" x14ac:dyDescent="0.75">
      <c r="A59" s="27"/>
      <c r="B59" s="459" t="s">
        <v>50</v>
      </c>
      <c r="C59" s="459"/>
      <c r="D59" s="454" t="s">
        <v>106</v>
      </c>
      <c r="E59" s="454"/>
      <c r="F59" s="290">
        <f>SUM(F43:F58)</f>
        <v>8782</v>
      </c>
      <c r="G59" s="60"/>
      <c r="H59" s="289">
        <f>SUM(H43:H58)</f>
        <v>60023.82</v>
      </c>
    </row>
    <row r="60" spans="1:13" s="31" customFormat="1" ht="30" customHeight="1" thickTop="1" x14ac:dyDescent="0.6">
      <c r="A60" s="27"/>
      <c r="B60" s="459" t="s">
        <v>52</v>
      </c>
      <c r="C60" s="459"/>
      <c r="D60" s="33"/>
      <c r="E60" s="33"/>
      <c r="F60" s="164"/>
      <c r="G60" s="60"/>
      <c r="H60" s="81">
        <f>+H59*7%</f>
        <v>4201.6674000000003</v>
      </c>
    </row>
    <row r="61" spans="1:13" s="31" customFormat="1" ht="33" customHeight="1" thickBot="1" x14ac:dyDescent="0.9">
      <c r="A61" s="27"/>
      <c r="B61" s="459" t="s">
        <v>50</v>
      </c>
      <c r="C61" s="459"/>
      <c r="D61" s="33"/>
      <c r="E61" s="33"/>
      <c r="F61" s="60"/>
      <c r="G61" s="80"/>
      <c r="H61" s="159">
        <f>SUM(H59:H60)</f>
        <v>64225.487399999998</v>
      </c>
    </row>
    <row r="62" spans="1:13" s="144" customFormat="1" ht="35.25" customHeight="1" thickTop="1" x14ac:dyDescent="0.85">
      <c r="A62" s="145"/>
      <c r="B62" s="146"/>
      <c r="C62" s="146"/>
      <c r="D62" s="147"/>
      <c r="E62" s="147"/>
      <c r="F62" s="148"/>
      <c r="G62" s="148"/>
      <c r="H62" s="143"/>
    </row>
    <row r="63" spans="1:13" s="195" customFormat="1" ht="33" customHeight="1" x14ac:dyDescent="0.65">
      <c r="A63" s="455" t="s">
        <v>0</v>
      </c>
      <c r="B63" s="456" t="s">
        <v>125</v>
      </c>
      <c r="C63" s="456"/>
      <c r="D63" s="460" t="s">
        <v>223</v>
      </c>
      <c r="E63" s="460"/>
      <c r="F63" s="460"/>
      <c r="G63" s="460"/>
      <c r="H63" s="460"/>
    </row>
    <row r="64" spans="1:13" s="195" customFormat="1" ht="30.6" customHeight="1" x14ac:dyDescent="0.35">
      <c r="A64" s="455"/>
      <c r="B64" s="456"/>
      <c r="C64" s="456"/>
      <c r="D64" s="296" t="s">
        <v>437</v>
      </c>
      <c r="E64" s="296" t="s">
        <v>450</v>
      </c>
      <c r="F64" s="298" t="s">
        <v>3</v>
      </c>
      <c r="G64" s="298" t="s">
        <v>4</v>
      </c>
      <c r="H64" s="298" t="s">
        <v>5</v>
      </c>
    </row>
    <row r="65" spans="1:21" ht="31.9" customHeight="1" x14ac:dyDescent="0.65">
      <c r="A65" s="344" t="s">
        <v>116</v>
      </c>
      <c r="B65" s="345" t="s">
        <v>101</v>
      </c>
      <c r="C65" s="346" t="s">
        <v>117</v>
      </c>
      <c r="D65" s="344">
        <v>58497</v>
      </c>
      <c r="E65" s="344">
        <v>66574</v>
      </c>
      <c r="F65" s="347">
        <f>E65-D65</f>
        <v>8077</v>
      </c>
      <c r="G65" s="348">
        <v>7</v>
      </c>
      <c r="H65" s="349">
        <f>SUM(F65*G65)</f>
        <v>56539</v>
      </c>
      <c r="I65" s="24" t="s">
        <v>384</v>
      </c>
    </row>
    <row r="66" spans="1:21" ht="31.9" customHeight="1" x14ac:dyDescent="0.65">
      <c r="A66" s="83"/>
      <c r="B66" s="84"/>
      <c r="C66" s="90"/>
      <c r="D66" s="101"/>
      <c r="E66" s="101"/>
      <c r="F66" s="104">
        <f>E66-D66</f>
        <v>0</v>
      </c>
      <c r="G66" s="95">
        <v>7</v>
      </c>
      <c r="H66" s="87">
        <f>SUM(F66*G66)</f>
        <v>0</v>
      </c>
      <c r="I66" s="339">
        <f>SUM(H65:H66)</f>
        <v>56539</v>
      </c>
      <c r="J66" s="359"/>
      <c r="K66" s="359"/>
    </row>
    <row r="67" spans="1:21" ht="40.15" customHeight="1" x14ac:dyDescent="0.6">
      <c r="A67" s="43"/>
      <c r="B67" s="452" t="s">
        <v>121</v>
      </c>
      <c r="C67" s="452"/>
      <c r="D67" s="141"/>
      <c r="E67" s="141"/>
      <c r="F67" s="142"/>
      <c r="G67" s="142"/>
      <c r="H67" s="142"/>
    </row>
    <row r="68" spans="1:21" ht="29.25" x14ac:dyDescent="0.6">
      <c r="A68" s="32" t="s">
        <v>67</v>
      </c>
      <c r="B68" s="45" t="s">
        <v>304</v>
      </c>
      <c r="C68" s="25" t="s">
        <v>408</v>
      </c>
      <c r="D68" s="32">
        <v>3356</v>
      </c>
      <c r="E68" s="32">
        <v>3425</v>
      </c>
      <c r="F68" s="39">
        <f t="shared" ref="F68:F76" si="9">E68-D68</f>
        <v>69</v>
      </c>
      <c r="G68" s="38">
        <v>7</v>
      </c>
      <c r="H68" s="38">
        <f>SUM(F68*G68)</f>
        <v>483</v>
      </c>
      <c r="I68" t="s">
        <v>385</v>
      </c>
    </row>
    <row r="69" spans="1:21" ht="29.25" x14ac:dyDescent="0.6">
      <c r="A69" s="32" t="s">
        <v>70</v>
      </c>
      <c r="B69" s="45" t="s">
        <v>304</v>
      </c>
      <c r="C69" s="23" t="s">
        <v>386</v>
      </c>
      <c r="D69" s="34">
        <v>1652</v>
      </c>
      <c r="E69" s="34">
        <v>1652</v>
      </c>
      <c r="F69" s="39">
        <f t="shared" si="9"/>
        <v>0</v>
      </c>
      <c r="G69" s="38">
        <v>7</v>
      </c>
      <c r="H69" s="38">
        <f>SUM(F69*G69)</f>
        <v>0</v>
      </c>
      <c r="I69" t="s">
        <v>455</v>
      </c>
    </row>
    <row r="70" spans="1:21" ht="29.25" x14ac:dyDescent="0.6">
      <c r="A70" s="32" t="s">
        <v>71</v>
      </c>
      <c r="B70" s="45" t="s">
        <v>304</v>
      </c>
      <c r="C70" s="23" t="s">
        <v>373</v>
      </c>
      <c r="D70" s="34">
        <v>1455</v>
      </c>
      <c r="E70" s="34">
        <v>1456</v>
      </c>
      <c r="F70" s="39">
        <f t="shared" si="9"/>
        <v>1</v>
      </c>
      <c r="G70" s="38">
        <v>7</v>
      </c>
      <c r="H70" s="38">
        <f t="shared" ref="H70:H76" si="10">SUM(F70*G70)</f>
        <v>7</v>
      </c>
      <c r="I70" t="s">
        <v>301</v>
      </c>
    </row>
    <row r="71" spans="1:21" ht="29.25" x14ac:dyDescent="0.6">
      <c r="A71" s="27" t="s">
        <v>72</v>
      </c>
      <c r="B71" s="45" t="s">
        <v>343</v>
      </c>
      <c r="C71" s="22" t="s">
        <v>302</v>
      </c>
      <c r="D71" s="37">
        <v>6537</v>
      </c>
      <c r="E71" s="37">
        <v>6903</v>
      </c>
      <c r="F71" s="39">
        <f t="shared" si="9"/>
        <v>366</v>
      </c>
      <c r="G71" s="38">
        <v>7</v>
      </c>
      <c r="H71" s="40">
        <f t="shared" si="10"/>
        <v>2562</v>
      </c>
      <c r="I71" t="s">
        <v>327</v>
      </c>
      <c r="U71" s="151"/>
    </row>
    <row r="72" spans="1:21" ht="29.25" x14ac:dyDescent="0.6">
      <c r="A72" s="32" t="s">
        <v>75</v>
      </c>
      <c r="B72" s="45" t="s">
        <v>271</v>
      </c>
      <c r="C72" s="22" t="s">
        <v>267</v>
      </c>
      <c r="D72" s="34">
        <v>5474</v>
      </c>
      <c r="E72" s="34">
        <v>5551</v>
      </c>
      <c r="F72" s="39">
        <f t="shared" si="9"/>
        <v>77</v>
      </c>
      <c r="G72" s="29">
        <v>7</v>
      </c>
      <c r="H72" s="29">
        <f t="shared" si="10"/>
        <v>539</v>
      </c>
    </row>
    <row r="73" spans="1:21" ht="29.25" x14ac:dyDescent="0.6">
      <c r="A73" s="27" t="s">
        <v>78</v>
      </c>
      <c r="B73" s="46" t="s">
        <v>303</v>
      </c>
      <c r="C73" s="20" t="s">
        <v>80</v>
      </c>
      <c r="D73" s="37">
        <v>5229</v>
      </c>
      <c r="E73" s="37">
        <v>5330</v>
      </c>
      <c r="F73" s="39">
        <f t="shared" si="9"/>
        <v>101</v>
      </c>
      <c r="G73" s="29">
        <v>7</v>
      </c>
      <c r="H73" s="30">
        <f t="shared" si="10"/>
        <v>707</v>
      </c>
    </row>
    <row r="74" spans="1:21" ht="29.25" x14ac:dyDescent="0.6">
      <c r="A74" s="32" t="s">
        <v>81</v>
      </c>
      <c r="B74" s="45" t="s">
        <v>304</v>
      </c>
      <c r="C74" s="22" t="s">
        <v>82</v>
      </c>
      <c r="D74" s="32">
        <v>13509</v>
      </c>
      <c r="E74" s="32">
        <v>13857</v>
      </c>
      <c r="F74" s="39">
        <f t="shared" si="9"/>
        <v>348</v>
      </c>
      <c r="G74" s="29">
        <v>7</v>
      </c>
      <c r="H74" s="29">
        <f t="shared" si="10"/>
        <v>2436</v>
      </c>
    </row>
    <row r="75" spans="1:21" ht="29.25" x14ac:dyDescent="0.6">
      <c r="A75" s="32" t="s">
        <v>266</v>
      </c>
      <c r="B75" s="45" t="s">
        <v>304</v>
      </c>
      <c r="C75" s="22" t="s">
        <v>82</v>
      </c>
      <c r="D75" s="32">
        <v>2229</v>
      </c>
      <c r="E75" s="32">
        <v>2421</v>
      </c>
      <c r="F75" s="39">
        <f>E75-D75</f>
        <v>192</v>
      </c>
      <c r="G75" s="29">
        <v>7</v>
      </c>
      <c r="H75" s="29">
        <f>SUM(F75*G75)</f>
        <v>1344</v>
      </c>
    </row>
    <row r="76" spans="1:21" ht="29.25" x14ac:dyDescent="0.6">
      <c r="A76" s="32"/>
      <c r="B76" s="45"/>
      <c r="C76" s="22"/>
      <c r="D76" s="32"/>
      <c r="E76" s="32"/>
      <c r="F76" s="39">
        <f t="shared" si="9"/>
        <v>0</v>
      </c>
      <c r="G76" s="29"/>
      <c r="H76" s="29">
        <f t="shared" si="10"/>
        <v>0</v>
      </c>
    </row>
    <row r="77" spans="1:21" s="31" customFormat="1" ht="30" customHeight="1" thickBot="1" x14ac:dyDescent="0.65">
      <c r="A77" s="27"/>
      <c r="B77" s="453" t="s">
        <v>50</v>
      </c>
      <c r="C77" s="453"/>
      <c r="D77" s="454" t="s">
        <v>106</v>
      </c>
      <c r="E77" s="454"/>
      <c r="F77" s="165">
        <f>SUM(F68:F76)</f>
        <v>1154</v>
      </c>
      <c r="G77" s="60"/>
      <c r="H77" s="47">
        <f>SUM(H65:H76)</f>
        <v>64617</v>
      </c>
      <c r="I77" s="292"/>
    </row>
    <row r="78" spans="1:21" s="31" customFormat="1" ht="30" customHeight="1" thickTop="1" x14ac:dyDescent="0.6">
      <c r="A78" s="27"/>
      <c r="B78" s="453" t="s">
        <v>52</v>
      </c>
      <c r="C78" s="453"/>
      <c r="D78" s="33"/>
      <c r="E78" s="33"/>
      <c r="F78" s="164"/>
      <c r="G78" s="60"/>
      <c r="H78" s="81">
        <f>+H77*7%</f>
        <v>4523.1900000000005</v>
      </c>
    </row>
    <row r="79" spans="1:21" s="31" customFormat="1" ht="33.75" customHeight="1" thickBot="1" x14ac:dyDescent="0.9">
      <c r="A79" s="27"/>
      <c r="B79" s="453" t="s">
        <v>50</v>
      </c>
      <c r="C79" s="453"/>
      <c r="D79" s="33"/>
      <c r="E79" s="33"/>
      <c r="F79" s="60"/>
      <c r="G79" s="80"/>
      <c r="H79" s="159">
        <f>SUM(H77:H78)</f>
        <v>69140.19</v>
      </c>
    </row>
    <row r="80" spans="1:21" s="88" customFormat="1" ht="33" customHeight="1" thickTop="1" x14ac:dyDescent="0.7">
      <c r="A80" s="455" t="s">
        <v>0</v>
      </c>
      <c r="B80" s="456" t="s">
        <v>224</v>
      </c>
      <c r="C80" s="456"/>
      <c r="D80" s="457" t="s">
        <v>223</v>
      </c>
      <c r="E80" s="457"/>
      <c r="F80" s="457"/>
      <c r="G80" s="457"/>
      <c r="H80" s="458"/>
    </row>
    <row r="81" spans="1:10" s="88" customFormat="1" ht="30.6" customHeight="1" x14ac:dyDescent="0.35">
      <c r="A81" s="455"/>
      <c r="B81" s="456"/>
      <c r="C81" s="456"/>
      <c r="D81" s="296" t="s">
        <v>437</v>
      </c>
      <c r="E81" s="296" t="s">
        <v>450</v>
      </c>
      <c r="F81" s="298" t="s">
        <v>3</v>
      </c>
      <c r="G81" s="298" t="s">
        <v>4</v>
      </c>
      <c r="H81" s="298" t="s">
        <v>5</v>
      </c>
    </row>
    <row r="82" spans="1:10" ht="33" customHeight="1" x14ac:dyDescent="0.75">
      <c r="A82" s="27"/>
      <c r="B82" s="45" t="s">
        <v>119</v>
      </c>
      <c r="C82" s="136" t="s">
        <v>120</v>
      </c>
      <c r="D82" s="110"/>
      <c r="E82" s="110"/>
      <c r="F82" s="111"/>
      <c r="G82" s="112"/>
      <c r="H82" s="112"/>
      <c r="I82" t="s">
        <v>273</v>
      </c>
    </row>
    <row r="83" spans="1:10" ht="31.5" x14ac:dyDescent="0.65">
      <c r="A83" s="90" t="s">
        <v>57</v>
      </c>
      <c r="B83" s="84" t="s">
        <v>290</v>
      </c>
      <c r="C83" s="90" t="s">
        <v>299</v>
      </c>
      <c r="D83" s="93">
        <v>90736</v>
      </c>
      <c r="E83" s="93">
        <v>92963</v>
      </c>
      <c r="F83" s="94">
        <f>E83-D83</f>
        <v>2227</v>
      </c>
      <c r="G83" s="86">
        <v>7</v>
      </c>
      <c r="H83" s="86">
        <f>SUM(F83*G83)</f>
        <v>15589</v>
      </c>
    </row>
    <row r="84" spans="1:10" ht="31.5" x14ac:dyDescent="0.65">
      <c r="A84" s="83" t="s">
        <v>60</v>
      </c>
      <c r="B84" s="89" t="s">
        <v>61</v>
      </c>
      <c r="C84" s="83" t="s">
        <v>62</v>
      </c>
      <c r="D84" s="106">
        <v>24846</v>
      </c>
      <c r="E84" s="106">
        <v>26115</v>
      </c>
      <c r="F84" s="107">
        <f>E84-D84</f>
        <v>1269</v>
      </c>
      <c r="G84" s="108">
        <v>7</v>
      </c>
      <c r="H84" s="108">
        <f>SUM(F84*G84)</f>
        <v>8883</v>
      </c>
    </row>
    <row r="85" spans="1:10" s="31" customFormat="1" ht="30" customHeight="1" thickBot="1" x14ac:dyDescent="0.65">
      <c r="A85" s="27"/>
      <c r="B85" s="453" t="s">
        <v>50</v>
      </c>
      <c r="C85" s="453"/>
      <c r="D85" s="454" t="s">
        <v>106</v>
      </c>
      <c r="E85" s="454"/>
      <c r="F85" s="165">
        <f>SUM(F83:F84)</f>
        <v>3496</v>
      </c>
      <c r="G85" s="60"/>
      <c r="H85" s="47">
        <f>SUM(H83:H84)</f>
        <v>24472</v>
      </c>
      <c r="I85" s="292"/>
    </row>
    <row r="86" spans="1:10" s="31" customFormat="1" ht="30" customHeight="1" thickTop="1" x14ac:dyDescent="0.6">
      <c r="A86" s="27"/>
      <c r="B86" s="453" t="s">
        <v>217</v>
      </c>
      <c r="C86" s="453"/>
      <c r="D86" s="33"/>
      <c r="E86" s="33"/>
      <c r="F86" s="164"/>
      <c r="G86" s="60"/>
      <c r="H86" s="81">
        <f>+H85*0%</f>
        <v>0</v>
      </c>
    </row>
    <row r="87" spans="1:10" s="31" customFormat="1" ht="39" customHeight="1" thickBot="1" x14ac:dyDescent="0.9">
      <c r="A87" s="27"/>
      <c r="B87" s="453" t="s">
        <v>50</v>
      </c>
      <c r="C87" s="453"/>
      <c r="D87" s="33"/>
      <c r="E87" s="33"/>
      <c r="F87" s="60"/>
      <c r="G87" s="80"/>
      <c r="H87" s="159">
        <f>SUM(H85:H86)</f>
        <v>24472</v>
      </c>
      <c r="I87" s="374">
        <f>+F85+F77+F65+F55</f>
        <v>14730</v>
      </c>
      <c r="J87" s="31">
        <f>+I87*4.8</f>
        <v>70704</v>
      </c>
    </row>
    <row r="88" spans="1:10" ht="15" thickTop="1" x14ac:dyDescent="0.2">
      <c r="J88" s="299">
        <f>+J87+H18+H36</f>
        <v>140074</v>
      </c>
    </row>
    <row r="89" spans="1:10" s="151" customFormat="1" ht="25.9" customHeight="1" x14ac:dyDescent="0.2">
      <c r="D89" s="314" t="s">
        <v>283</v>
      </c>
      <c r="E89" s="314" t="s">
        <v>284</v>
      </c>
    </row>
    <row r="90" spans="1:10" s="151" customFormat="1" ht="22.15" customHeight="1" x14ac:dyDescent="0.2">
      <c r="B90" s="151" t="s">
        <v>281</v>
      </c>
      <c r="C90" s="151" t="s">
        <v>280</v>
      </c>
      <c r="D90" s="315">
        <v>226</v>
      </c>
      <c r="E90" s="315">
        <v>872</v>
      </c>
      <c r="F90" s="315">
        <f>E90-D90</f>
        <v>646</v>
      </c>
      <c r="G90" s="316">
        <v>7</v>
      </c>
      <c r="H90" s="317">
        <f>G90*F90</f>
        <v>4522</v>
      </c>
    </row>
    <row r="91" spans="1:10" s="151" customFormat="1" ht="15" x14ac:dyDescent="0.2">
      <c r="B91" s="151" t="s">
        <v>282</v>
      </c>
      <c r="D91" s="315"/>
      <c r="E91" s="315"/>
      <c r="F91" s="315"/>
      <c r="G91" s="316"/>
      <c r="H91" s="317"/>
    </row>
    <row r="92" spans="1:10" s="151" customFormat="1" ht="15" x14ac:dyDescent="0.2"/>
    <row r="93" spans="1:10" s="151" customFormat="1" ht="15" x14ac:dyDescent="0.2">
      <c r="D93" s="314" t="s">
        <v>284</v>
      </c>
      <c r="E93" s="314" t="s">
        <v>291</v>
      </c>
      <c r="F93" s="315"/>
      <c r="G93" s="316"/>
    </row>
    <row r="94" spans="1:10" s="151" customFormat="1" ht="15" x14ac:dyDescent="0.2">
      <c r="D94" s="315">
        <v>872</v>
      </c>
      <c r="E94" s="315">
        <v>1746</v>
      </c>
      <c r="F94" s="315">
        <f>E94-D94</f>
        <v>874</v>
      </c>
      <c r="G94" s="316">
        <v>7</v>
      </c>
      <c r="H94" s="317">
        <f>G94*F94</f>
        <v>6118</v>
      </c>
    </row>
    <row r="95" spans="1:10" s="151" customFormat="1" ht="15" x14ac:dyDescent="0.2">
      <c r="D95" s="315"/>
      <c r="E95" s="315"/>
      <c r="F95" s="315"/>
    </row>
    <row r="96" spans="1:10" s="151" customFormat="1" ht="15" x14ac:dyDescent="0.2">
      <c r="D96" s="315"/>
      <c r="E96" s="315"/>
      <c r="F96" s="315"/>
    </row>
    <row r="97" spans="4:8" s="151" customFormat="1" ht="15" x14ac:dyDescent="0.2">
      <c r="D97" s="315"/>
      <c r="E97" s="315"/>
      <c r="F97" s="315"/>
    </row>
    <row r="98" spans="4:8" s="151" customFormat="1" ht="22.5" x14ac:dyDescent="0.3">
      <c r="D98" s="449" t="s">
        <v>298</v>
      </c>
      <c r="E98" s="449"/>
      <c r="F98" s="449"/>
      <c r="G98" s="449"/>
      <c r="H98" s="449"/>
    </row>
    <row r="99" spans="4:8" s="151" customFormat="1" ht="15" x14ac:dyDescent="0.2">
      <c r="D99" s="315"/>
      <c r="E99" s="315"/>
      <c r="F99" s="315"/>
    </row>
    <row r="100" spans="4:8" s="151" customFormat="1" ht="22.5" x14ac:dyDescent="0.3">
      <c r="D100" s="321" t="s">
        <v>295</v>
      </c>
      <c r="E100" s="321" t="s">
        <v>296</v>
      </c>
      <c r="F100" s="318" t="s">
        <v>3</v>
      </c>
      <c r="G100" s="318" t="s">
        <v>84</v>
      </c>
      <c r="H100" s="318" t="s">
        <v>297</v>
      </c>
    </row>
    <row r="101" spans="4:8" s="151" customFormat="1" ht="22.5" x14ac:dyDescent="0.3">
      <c r="E101" s="21"/>
      <c r="F101" s="21"/>
      <c r="G101" s="21"/>
      <c r="H101" s="21"/>
    </row>
    <row r="102" spans="4:8" s="151" customFormat="1" ht="22.5" x14ac:dyDescent="0.3">
      <c r="D102" s="318">
        <v>1746</v>
      </c>
      <c r="E102" s="21">
        <v>2425</v>
      </c>
      <c r="F102" s="318">
        <f>E102-D102</f>
        <v>679</v>
      </c>
      <c r="G102" s="319">
        <v>7</v>
      </c>
      <c r="H102" s="320">
        <f>G102*F102</f>
        <v>4753</v>
      </c>
    </row>
    <row r="103" spans="4:8" s="151" customFormat="1" ht="15" x14ac:dyDescent="0.2"/>
    <row r="104" spans="4:8" s="151" customFormat="1" ht="15" x14ac:dyDescent="0.2"/>
    <row r="105" spans="4:8" s="151" customFormat="1" ht="15" x14ac:dyDescent="0.2"/>
    <row r="106" spans="4:8" s="151" customFormat="1" ht="15" x14ac:dyDescent="0.2"/>
    <row r="110" spans="4:8" s="151" customFormat="1" ht="15" x14ac:dyDescent="0.2">
      <c r="D110" s="315"/>
      <c r="E110" s="315"/>
      <c r="F110" s="315"/>
    </row>
    <row r="111" spans="4:8" s="151" customFormat="1" ht="22.5" x14ac:dyDescent="0.3">
      <c r="D111" s="449" t="s">
        <v>309</v>
      </c>
      <c r="E111" s="449"/>
      <c r="F111" s="449"/>
      <c r="G111" s="449"/>
      <c r="H111" s="449"/>
    </row>
    <row r="112" spans="4:8" s="151" customFormat="1" ht="15" x14ac:dyDescent="0.2">
      <c r="D112" s="315"/>
      <c r="E112" s="315"/>
      <c r="F112" s="315"/>
    </row>
    <row r="113" spans="4:8" s="151" customFormat="1" ht="22.5" x14ac:dyDescent="0.3">
      <c r="D113" s="323" t="s">
        <v>308</v>
      </c>
      <c r="E113" s="321" t="s">
        <v>307</v>
      </c>
      <c r="F113" s="318" t="s">
        <v>3</v>
      </c>
      <c r="G113" s="318" t="s">
        <v>84</v>
      </c>
      <c r="H113" s="318" t="s">
        <v>297</v>
      </c>
    </row>
    <row r="114" spans="4:8" s="151" customFormat="1" ht="22.5" x14ac:dyDescent="0.3">
      <c r="D114" s="21"/>
      <c r="E114" s="21"/>
      <c r="F114" s="21"/>
      <c r="G114" s="21"/>
      <c r="H114" s="21"/>
    </row>
    <row r="115" spans="4:8" s="151" customFormat="1" ht="22.5" x14ac:dyDescent="0.3">
      <c r="D115" s="21">
        <v>2425</v>
      </c>
      <c r="E115" s="21">
        <v>3095</v>
      </c>
      <c r="F115" s="318">
        <f>E115-D115</f>
        <v>670</v>
      </c>
      <c r="G115" s="319">
        <v>7</v>
      </c>
      <c r="H115" s="320">
        <f>G115*F115</f>
        <v>4690</v>
      </c>
    </row>
    <row r="116" spans="4:8" s="151" customFormat="1" ht="15" x14ac:dyDescent="0.2"/>
    <row r="117" spans="4:8" s="151" customFormat="1" ht="15" x14ac:dyDescent="0.2"/>
    <row r="118" spans="4:8" s="151" customFormat="1" ht="15" x14ac:dyDescent="0.2"/>
    <row r="119" spans="4:8" s="151" customFormat="1" ht="15" x14ac:dyDescent="0.2"/>
    <row r="121" spans="4:8" ht="22.5" x14ac:dyDescent="0.3">
      <c r="D121" s="449" t="s">
        <v>316</v>
      </c>
      <c r="E121" s="449"/>
      <c r="F121" s="449"/>
      <c r="G121" s="449"/>
      <c r="H121" s="449"/>
    </row>
    <row r="123" spans="4:8" ht="22.5" x14ac:dyDescent="0.3">
      <c r="D123" s="321" t="s">
        <v>307</v>
      </c>
      <c r="E123" s="321" t="s">
        <v>315</v>
      </c>
      <c r="F123" s="318" t="s">
        <v>3</v>
      </c>
      <c r="G123" s="318" t="s">
        <v>84</v>
      </c>
      <c r="H123" s="318" t="s">
        <v>297</v>
      </c>
    </row>
    <row r="124" spans="4:8" ht="22.5" x14ac:dyDescent="0.3">
      <c r="D124" s="21"/>
      <c r="E124" s="21"/>
      <c r="F124" s="21"/>
      <c r="G124" s="21"/>
      <c r="H124" s="21"/>
    </row>
    <row r="125" spans="4:8" ht="22.5" x14ac:dyDescent="0.3">
      <c r="D125" s="21">
        <v>3095</v>
      </c>
      <c r="E125" s="21">
        <v>3628</v>
      </c>
      <c r="F125" s="318">
        <f>E125-D125</f>
        <v>533</v>
      </c>
      <c r="G125" s="319">
        <v>7</v>
      </c>
      <c r="H125" s="320">
        <f>G125*F125</f>
        <v>3731</v>
      </c>
    </row>
    <row r="129" spans="4:8" x14ac:dyDescent="0.2">
      <c r="D129" t="s">
        <v>326</v>
      </c>
    </row>
    <row r="130" spans="4:8" x14ac:dyDescent="0.2">
      <c r="D130" s="343">
        <v>244166</v>
      </c>
      <c r="E130" t="s">
        <v>337</v>
      </c>
    </row>
    <row r="134" spans="4:8" ht="22.5" x14ac:dyDescent="0.3">
      <c r="D134" s="449" t="s">
        <v>446</v>
      </c>
      <c r="E134" s="449"/>
      <c r="F134" s="449"/>
      <c r="G134" s="449"/>
      <c r="H134" s="449"/>
    </row>
    <row r="136" spans="4:8" x14ac:dyDescent="0.2">
      <c r="D136" s="338" t="s">
        <v>324</v>
      </c>
      <c r="E136" s="414" t="s">
        <v>447</v>
      </c>
    </row>
    <row r="137" spans="4:8" ht="22.5" x14ac:dyDescent="0.3">
      <c r="D137" s="21">
        <v>3628</v>
      </c>
      <c r="E137" s="21">
        <v>3905</v>
      </c>
      <c r="F137" s="21">
        <f>+E137-D137</f>
        <v>277</v>
      </c>
      <c r="G137" s="21">
        <v>8</v>
      </c>
      <c r="H137" s="320">
        <f>+G137*F137</f>
        <v>2216</v>
      </c>
    </row>
    <row r="138" spans="4:8" ht="22.5" x14ac:dyDescent="0.3">
      <c r="D138" s="21"/>
    </row>
    <row r="139" spans="4:8" ht="15" x14ac:dyDescent="0.2">
      <c r="E139" s="151"/>
    </row>
    <row r="140" spans="4:8" ht="15" x14ac:dyDescent="0.2">
      <c r="E140" s="151"/>
    </row>
    <row r="141" spans="4:8" ht="22.5" x14ac:dyDescent="0.3">
      <c r="D141" s="21"/>
    </row>
    <row r="142" spans="4:8" ht="22.5" x14ac:dyDescent="0.3">
      <c r="D142" s="21"/>
    </row>
    <row r="143" spans="4:8" ht="22.5" x14ac:dyDescent="0.3">
      <c r="D143" s="449" t="s">
        <v>462</v>
      </c>
      <c r="E143" s="449"/>
      <c r="F143" s="449"/>
      <c r="G143" s="449"/>
      <c r="H143" s="449"/>
    </row>
    <row r="144" spans="4:8" ht="22.5" x14ac:dyDescent="0.3">
      <c r="D144" s="21"/>
    </row>
    <row r="145" spans="1:10" x14ac:dyDescent="0.2">
      <c r="D145" s="414" t="s">
        <v>447</v>
      </c>
      <c r="E145" s="414" t="s">
        <v>463</v>
      </c>
    </row>
    <row r="146" spans="1:10" ht="22.5" x14ac:dyDescent="0.3">
      <c r="D146" s="21">
        <v>3905</v>
      </c>
      <c r="E146" s="21">
        <v>4689</v>
      </c>
      <c r="F146" s="21">
        <f>+E146-D146</f>
        <v>784</v>
      </c>
      <c r="G146" s="21">
        <v>7</v>
      </c>
      <c r="H146" s="320">
        <f>+G146*F146</f>
        <v>5488</v>
      </c>
    </row>
    <row r="147" spans="1:10" ht="22.5" x14ac:dyDescent="0.3">
      <c r="D147" s="21"/>
    </row>
    <row r="148" spans="1:10" ht="22.5" x14ac:dyDescent="0.3">
      <c r="D148" s="21"/>
    </row>
    <row r="149" spans="1:10" ht="22.5" x14ac:dyDescent="0.3">
      <c r="D149" s="21"/>
    </row>
    <row r="150" spans="1:10" ht="22.5" x14ac:dyDescent="0.3">
      <c r="D150" s="21"/>
    </row>
    <row r="151" spans="1:10" ht="22.5" x14ac:dyDescent="0.3">
      <c r="D151" s="21"/>
    </row>
    <row r="154" spans="1:10" ht="34.5" x14ac:dyDescent="0.7">
      <c r="A154" s="152"/>
      <c r="B154" s="444" t="s">
        <v>122</v>
      </c>
      <c r="C154" s="444"/>
      <c r="D154" s="296" t="s">
        <v>437</v>
      </c>
      <c r="E154" s="296" t="s">
        <v>458</v>
      </c>
      <c r="F154" s="297" t="s">
        <v>3</v>
      </c>
      <c r="G154" s="297" t="s">
        <v>4</v>
      </c>
      <c r="H154" s="297" t="s">
        <v>5</v>
      </c>
      <c r="I154" s="363" t="s">
        <v>357</v>
      </c>
      <c r="J154" s="363" t="s">
        <v>358</v>
      </c>
    </row>
    <row r="155" spans="1:10" ht="31.5" x14ac:dyDescent="0.65">
      <c r="A155" s="83" t="s">
        <v>39</v>
      </c>
      <c r="B155" s="89" t="s">
        <v>123</v>
      </c>
      <c r="C155" s="83" t="s">
        <v>124</v>
      </c>
      <c r="D155" s="83">
        <v>8665</v>
      </c>
      <c r="E155" s="83">
        <v>8984</v>
      </c>
      <c r="F155" s="97">
        <f t="shared" ref="F155" si="11">E155-D155</f>
        <v>319</v>
      </c>
      <c r="G155" s="99"/>
      <c r="H155" s="103"/>
      <c r="I155" s="103"/>
      <c r="J155" s="103"/>
    </row>
    <row r="156" spans="1:10" ht="31.5" x14ac:dyDescent="0.65">
      <c r="A156" s="83"/>
      <c r="B156" s="89" t="s">
        <v>456</v>
      </c>
      <c r="C156" s="362"/>
      <c r="D156" s="83">
        <v>8665</v>
      </c>
      <c r="E156" s="83">
        <f>+D156+289</f>
        <v>8954</v>
      </c>
      <c r="F156" s="97">
        <v>289</v>
      </c>
      <c r="G156" s="99">
        <v>7</v>
      </c>
      <c r="H156" s="103">
        <f t="shared" ref="H156:H158" si="12">SUM(F156*G156)</f>
        <v>2023</v>
      </c>
      <c r="I156" s="103">
        <f t="shared" ref="I156:I157" si="13">+H156*7%</f>
        <v>141.61000000000001</v>
      </c>
      <c r="J156" s="103">
        <f t="shared" ref="J156:J157" si="14">SUM(H156:I156)</f>
        <v>2164.61</v>
      </c>
    </row>
    <row r="157" spans="1:10" ht="31.5" x14ac:dyDescent="0.65">
      <c r="A157" s="83"/>
      <c r="B157" s="89" t="s">
        <v>457</v>
      </c>
      <c r="C157" s="362"/>
      <c r="D157" s="83">
        <v>8954</v>
      </c>
      <c r="E157" s="83">
        <v>8984</v>
      </c>
      <c r="F157" s="97">
        <v>30</v>
      </c>
      <c r="G157" s="99">
        <v>7</v>
      </c>
      <c r="H157" s="103">
        <f t="shared" si="12"/>
        <v>210</v>
      </c>
      <c r="I157" s="103">
        <f t="shared" si="13"/>
        <v>14.700000000000001</v>
      </c>
      <c r="J157" s="103">
        <f t="shared" si="14"/>
        <v>224.7</v>
      </c>
    </row>
    <row r="158" spans="1:10" ht="31.5" x14ac:dyDescent="0.65">
      <c r="A158" s="83"/>
      <c r="B158" s="89"/>
      <c r="C158" s="83"/>
      <c r="D158" s="83">
        <v>8665</v>
      </c>
      <c r="E158" s="83">
        <v>8984</v>
      </c>
      <c r="F158" s="97">
        <f t="shared" ref="F158" si="15">E158-D158</f>
        <v>319</v>
      </c>
      <c r="G158" s="99">
        <v>7</v>
      </c>
      <c r="H158" s="103">
        <f t="shared" si="12"/>
        <v>2233</v>
      </c>
      <c r="I158" s="103">
        <f>SUM(I156:I157)</f>
        <v>156.31</v>
      </c>
      <c r="J158" s="415">
        <f>SUM(J156:J157)</f>
        <v>2389.31</v>
      </c>
    </row>
    <row r="163" spans="1:10" ht="29.25" x14ac:dyDescent="0.2">
      <c r="D163" s="296" t="s">
        <v>338</v>
      </c>
      <c r="E163" s="296" t="s">
        <v>347</v>
      </c>
      <c r="F163" s="297" t="s">
        <v>3</v>
      </c>
      <c r="G163" s="297" t="s">
        <v>4</v>
      </c>
      <c r="H163" s="297" t="s">
        <v>5</v>
      </c>
      <c r="I163" s="297" t="s">
        <v>357</v>
      </c>
      <c r="J163" s="297" t="s">
        <v>358</v>
      </c>
    </row>
    <row r="164" spans="1:10" s="88" customFormat="1" ht="30" customHeight="1" x14ac:dyDescent="0.65">
      <c r="A164" s="90" t="s">
        <v>87</v>
      </c>
      <c r="B164" s="84" t="s">
        <v>355</v>
      </c>
      <c r="C164" s="92" t="s">
        <v>89</v>
      </c>
      <c r="D164" s="121">
        <v>62249</v>
      </c>
      <c r="E164" s="121">
        <v>63037</v>
      </c>
      <c r="F164" s="121">
        <f>+E164-D164</f>
        <v>788</v>
      </c>
      <c r="G164" s="116">
        <v>7</v>
      </c>
      <c r="H164" s="116">
        <f t="shared" ref="H164:H165" si="16">SUM(F164*G164)</f>
        <v>5516</v>
      </c>
      <c r="I164" s="373"/>
      <c r="J164" s="373"/>
    </row>
    <row r="165" spans="1:10" s="88" customFormat="1" ht="30" customHeight="1" x14ac:dyDescent="0.65">
      <c r="A165" s="83"/>
      <c r="B165" s="89" t="s">
        <v>361</v>
      </c>
      <c r="C165" s="362"/>
      <c r="D165" s="121">
        <v>62249</v>
      </c>
      <c r="E165" s="121">
        <v>62391</v>
      </c>
      <c r="F165" s="360">
        <v>142.26499999999999</v>
      </c>
      <c r="G165" s="116">
        <v>7</v>
      </c>
      <c r="H165" s="116">
        <f t="shared" si="16"/>
        <v>995.8549999999999</v>
      </c>
      <c r="I165" s="103">
        <f t="shared" ref="I165:I166" si="17">+H165*7%</f>
        <v>69.709850000000003</v>
      </c>
      <c r="J165" s="103">
        <f>995.86+69.71</f>
        <v>1065.57</v>
      </c>
    </row>
    <row r="166" spans="1:10" ht="31.5" x14ac:dyDescent="0.65">
      <c r="A166" s="83"/>
      <c r="B166" s="89" t="s">
        <v>362</v>
      </c>
      <c r="C166" s="362"/>
      <c r="D166" s="121">
        <v>62391</v>
      </c>
      <c r="E166" s="121">
        <v>63037</v>
      </c>
      <c r="F166" s="360">
        <f>E166-D166-0.265</f>
        <v>645.73500000000001</v>
      </c>
      <c r="G166" s="116">
        <v>7</v>
      </c>
      <c r="H166" s="116">
        <f t="shared" ref="H166" si="18">SUM(F166*G166)</f>
        <v>4520.1450000000004</v>
      </c>
      <c r="I166" s="103">
        <f t="shared" si="17"/>
        <v>316.41015000000004</v>
      </c>
      <c r="J166" s="103">
        <f t="shared" ref="J166" si="19">SUM(H166:I166)</f>
        <v>4836.5551500000001</v>
      </c>
    </row>
    <row r="167" spans="1:10" ht="32.25" thickBot="1" x14ac:dyDescent="0.7">
      <c r="A167" s="83"/>
      <c r="B167" s="89"/>
      <c r="C167" s="83"/>
      <c r="D167" s="121">
        <v>62249</v>
      </c>
      <c r="E167" s="121">
        <v>63037</v>
      </c>
      <c r="F167" s="372">
        <f t="shared" ref="F167" si="20">E167-D167</f>
        <v>788</v>
      </c>
      <c r="G167" s="370">
        <v>7</v>
      </c>
      <c r="H167" s="361">
        <f t="shared" ref="H167" si="21">SUM(F167*G167)</f>
        <v>5516</v>
      </c>
      <c r="I167" s="361">
        <f>SUM(I165:I166)</f>
        <v>386.12000000000006</v>
      </c>
      <c r="J167" s="361">
        <f>SUM(H167:I167)</f>
        <v>5902.12</v>
      </c>
    </row>
    <row r="168" spans="1:10" ht="15" thickTop="1" x14ac:dyDescent="0.2"/>
    <row r="174" spans="1:10" ht="34.5" x14ac:dyDescent="0.7">
      <c r="A174" s="152"/>
      <c r="B174" s="444" t="s">
        <v>398</v>
      </c>
      <c r="C174" s="444"/>
      <c r="D174" s="386" t="s">
        <v>404</v>
      </c>
      <c r="E174" s="387"/>
      <c r="F174" s="388"/>
      <c r="G174" s="388"/>
      <c r="H174" s="388"/>
      <c r="I174" s="388"/>
      <c r="J174" s="385"/>
    </row>
    <row r="175" spans="1:10" s="31" customFormat="1" ht="48" customHeight="1" x14ac:dyDescent="0.8">
      <c r="A175" s="27"/>
      <c r="B175" s="450" t="s">
        <v>221</v>
      </c>
      <c r="C175" s="450"/>
      <c r="D175" s="379" t="s">
        <v>365</v>
      </c>
      <c r="E175" s="379" t="s">
        <v>383</v>
      </c>
      <c r="F175" s="380" t="s">
        <v>3</v>
      </c>
      <c r="G175" s="396" t="s">
        <v>406</v>
      </c>
      <c r="H175" s="380" t="s">
        <v>5</v>
      </c>
      <c r="I175" s="380" t="s">
        <v>358</v>
      </c>
    </row>
    <row r="176" spans="1:10" s="88" customFormat="1" ht="30" customHeight="1" x14ac:dyDescent="0.65">
      <c r="A176" s="90" t="s">
        <v>57</v>
      </c>
      <c r="B176" s="84" t="s">
        <v>290</v>
      </c>
      <c r="C176" s="90" t="s">
        <v>391</v>
      </c>
      <c r="D176" s="93">
        <v>83370</v>
      </c>
      <c r="E176" s="93">
        <v>86056</v>
      </c>
      <c r="F176" s="94">
        <f>E176-D176</f>
        <v>2686</v>
      </c>
      <c r="G176" s="86">
        <v>4.8</v>
      </c>
      <c r="H176" s="86">
        <f>SUM(F176*G176)</f>
        <v>12892.8</v>
      </c>
      <c r="I176" s="86"/>
    </row>
    <row r="177" spans="1:11" s="88" customFormat="1" ht="30" customHeight="1" x14ac:dyDescent="0.65">
      <c r="A177" s="83" t="s">
        <v>60</v>
      </c>
      <c r="B177" s="89" t="s">
        <v>61</v>
      </c>
      <c r="C177" s="83" t="s">
        <v>62</v>
      </c>
      <c r="D177" s="106">
        <v>20815</v>
      </c>
      <c r="E177" s="106">
        <v>22256</v>
      </c>
      <c r="F177" s="107">
        <f>E177-D177</f>
        <v>1441</v>
      </c>
      <c r="G177" s="108">
        <v>4.8</v>
      </c>
      <c r="H177" s="86">
        <f>SUM(F177*G177)</f>
        <v>6916.8</v>
      </c>
      <c r="I177" s="86">
        <f>SUM(H176:H177)</f>
        <v>19809.599999999999</v>
      </c>
    </row>
    <row r="178" spans="1:11" s="88" customFormat="1" ht="52.5" customHeight="1" x14ac:dyDescent="0.65">
      <c r="A178" s="83"/>
      <c r="B178" s="445" t="s">
        <v>402</v>
      </c>
      <c r="C178" s="446"/>
      <c r="D178" s="379" t="s">
        <v>365</v>
      </c>
      <c r="E178" s="379" t="s">
        <v>383</v>
      </c>
      <c r="F178" s="380" t="s">
        <v>3</v>
      </c>
      <c r="G178" s="396" t="s">
        <v>406</v>
      </c>
      <c r="H178" s="380" t="s">
        <v>5</v>
      </c>
      <c r="I178" s="380"/>
    </row>
    <row r="179" spans="1:11" s="88" customFormat="1" ht="39" customHeight="1" x14ac:dyDescent="0.65">
      <c r="A179" s="83"/>
      <c r="B179" s="84" t="s">
        <v>101</v>
      </c>
      <c r="C179" s="90" t="s">
        <v>117</v>
      </c>
      <c r="D179" s="83">
        <v>31833</v>
      </c>
      <c r="E179" s="83">
        <v>41916</v>
      </c>
      <c r="F179" s="97">
        <f>E179-D179</f>
        <v>10083</v>
      </c>
      <c r="G179" s="95">
        <v>4.8</v>
      </c>
      <c r="H179" s="87">
        <f>SUM(F179*G179)</f>
        <v>48398.400000000001</v>
      </c>
      <c r="I179" s="87"/>
      <c r="K179" s="154"/>
    </row>
    <row r="180" spans="1:11" s="88" customFormat="1" ht="31.5" customHeight="1" x14ac:dyDescent="0.65">
      <c r="A180" s="83"/>
      <c r="B180" s="84" t="s">
        <v>272</v>
      </c>
      <c r="C180" s="90" t="s">
        <v>222</v>
      </c>
      <c r="D180" s="101"/>
      <c r="E180" s="101"/>
      <c r="F180" s="118">
        <f>F77</f>
        <v>1154</v>
      </c>
      <c r="G180" s="128">
        <v>4.8</v>
      </c>
      <c r="H180" s="117">
        <f>SUM(F180*G180)</f>
        <v>5539.2</v>
      </c>
      <c r="I180" s="117">
        <f>SUM(H179:H180)</f>
        <v>53937.599999999999</v>
      </c>
      <c r="K180" s="155"/>
    </row>
    <row r="181" spans="1:11" s="88" customFormat="1" ht="31.5" customHeight="1" x14ac:dyDescent="0.65">
      <c r="A181" s="83"/>
      <c r="B181" s="84"/>
      <c r="C181" s="90"/>
      <c r="D181" s="157"/>
      <c r="E181" s="157"/>
      <c r="F181" s="390"/>
      <c r="G181" s="451" t="s">
        <v>400</v>
      </c>
      <c r="H181" s="451"/>
      <c r="I181" s="391">
        <f>SUM(I176:I180)</f>
        <v>73747.199999999997</v>
      </c>
      <c r="K181" s="155"/>
    </row>
    <row r="182" spans="1:11" ht="34.5" x14ac:dyDescent="0.7">
      <c r="A182" s="152"/>
      <c r="B182" s="444" t="s">
        <v>399</v>
      </c>
      <c r="C182" s="444"/>
      <c r="D182" s="386" t="s">
        <v>404</v>
      </c>
      <c r="E182" s="387"/>
      <c r="F182" s="388"/>
      <c r="G182" s="388"/>
      <c r="H182" s="388"/>
      <c r="I182" s="388"/>
      <c r="J182" s="385"/>
    </row>
    <row r="183" spans="1:11" s="88" customFormat="1" ht="55.5" customHeight="1" x14ac:dyDescent="0.65">
      <c r="A183" s="83"/>
      <c r="B183" s="445" t="s">
        <v>402</v>
      </c>
      <c r="C183" s="446"/>
      <c r="D183" s="379" t="s">
        <v>365</v>
      </c>
      <c r="E183" s="379" t="s">
        <v>383</v>
      </c>
      <c r="F183" s="380" t="s">
        <v>3</v>
      </c>
      <c r="G183" s="396" t="s">
        <v>406</v>
      </c>
      <c r="H183" s="380" t="s">
        <v>5</v>
      </c>
      <c r="I183" s="380"/>
    </row>
    <row r="184" spans="1:11" s="88" customFormat="1" ht="39" customHeight="1" x14ac:dyDescent="0.65">
      <c r="A184" s="83"/>
      <c r="B184" s="91" t="s">
        <v>397</v>
      </c>
      <c r="C184" s="127" t="s">
        <v>276</v>
      </c>
      <c r="D184" s="92">
        <v>11011</v>
      </c>
      <c r="E184" s="92">
        <v>13900</v>
      </c>
      <c r="F184" s="118">
        <f t="shared" ref="F184" si="22">E184-D184</f>
        <v>2889</v>
      </c>
      <c r="G184" s="95">
        <v>4.8</v>
      </c>
      <c r="H184" s="87">
        <f>SUM(F184*G184)</f>
        <v>13867.199999999999</v>
      </c>
      <c r="I184" s="87">
        <f>+H184</f>
        <v>13867.199999999999</v>
      </c>
      <c r="K184" s="154"/>
    </row>
    <row r="185" spans="1:11" s="88" customFormat="1" ht="39" customHeight="1" thickBot="1" x14ac:dyDescent="0.7">
      <c r="A185" s="389"/>
      <c r="B185" s="392"/>
      <c r="C185" s="393"/>
      <c r="D185" s="394"/>
      <c r="E185" s="394"/>
      <c r="F185" s="390"/>
      <c r="G185" s="447" t="s">
        <v>401</v>
      </c>
      <c r="H185" s="447"/>
      <c r="I185" s="395">
        <f>+I181+I184</f>
        <v>87614.399999999994</v>
      </c>
      <c r="K185" s="154"/>
    </row>
    <row r="186" spans="1:11" s="88" customFormat="1" ht="39" customHeight="1" thickTop="1" thickBot="1" x14ac:dyDescent="0.7">
      <c r="A186" s="389"/>
      <c r="B186" s="392"/>
      <c r="C186" s="398"/>
      <c r="D186" s="399" t="s">
        <v>405</v>
      </c>
      <c r="E186" s="400"/>
      <c r="F186" s="401"/>
      <c r="G186" s="448" t="s">
        <v>403</v>
      </c>
      <c r="H186" s="448"/>
      <c r="I186" s="397">
        <f>+H39+I185</f>
        <v>170277.4</v>
      </c>
      <c r="K186" s="154"/>
    </row>
    <row r="187" spans="1:11" ht="34.5" customHeight="1" x14ac:dyDescent="0.2"/>
    <row r="190" spans="1:11" ht="34.5" x14ac:dyDescent="0.7">
      <c r="A190" s="152"/>
      <c r="B190" s="444" t="s">
        <v>459</v>
      </c>
      <c r="C190" s="444"/>
      <c r="D190" s="296" t="s">
        <v>437</v>
      </c>
      <c r="E190" s="296" t="s">
        <v>458</v>
      </c>
      <c r="F190" s="297" t="s">
        <v>3</v>
      </c>
      <c r="G190" s="297" t="s">
        <v>4</v>
      </c>
      <c r="H190" s="297" t="s">
        <v>5</v>
      </c>
      <c r="I190" s="363" t="s">
        <v>357</v>
      </c>
      <c r="J190" s="363" t="s">
        <v>358</v>
      </c>
    </row>
    <row r="191" spans="1:11" ht="31.5" x14ac:dyDescent="0.65">
      <c r="A191" s="83" t="s">
        <v>96</v>
      </c>
      <c r="B191" s="89" t="s">
        <v>460</v>
      </c>
      <c r="C191" s="83"/>
      <c r="D191" s="83">
        <v>6261</v>
      </c>
      <c r="E191" s="83">
        <v>6828</v>
      </c>
      <c r="F191" s="97">
        <f t="shared" ref="F191" si="23">E191-D191</f>
        <v>567</v>
      </c>
      <c r="G191" s="99"/>
      <c r="H191" s="103"/>
      <c r="I191" s="103"/>
      <c r="J191" s="103"/>
    </row>
    <row r="192" spans="1:11" ht="31.5" x14ac:dyDescent="0.65">
      <c r="A192" s="83"/>
      <c r="B192" s="89" t="s">
        <v>461</v>
      </c>
      <c r="C192" s="362"/>
      <c r="D192" s="83">
        <f>+D191</f>
        <v>6261</v>
      </c>
      <c r="E192" s="83">
        <f>+D192+12</f>
        <v>6273</v>
      </c>
      <c r="F192" s="416">
        <v>11.856999999999999</v>
      </c>
      <c r="G192" s="99">
        <v>7</v>
      </c>
      <c r="H192" s="103">
        <f t="shared" ref="H192:H194" si="24">SUM(F192*G192)</f>
        <v>82.998999999999995</v>
      </c>
      <c r="I192" s="103">
        <f t="shared" ref="I192:I193" si="25">+H192*7%</f>
        <v>5.8099300000000005</v>
      </c>
      <c r="J192" s="103">
        <f t="shared" ref="J192:J193" si="26">SUM(H192:I192)</f>
        <v>88.808929999999989</v>
      </c>
    </row>
    <row r="193" spans="1:10" ht="31.5" x14ac:dyDescent="0.65">
      <c r="A193" s="83"/>
      <c r="B193" s="89" t="s">
        <v>457</v>
      </c>
      <c r="C193" s="362"/>
      <c r="D193" s="83">
        <f>+E192</f>
        <v>6273</v>
      </c>
      <c r="E193" s="83">
        <f>+D193+555</f>
        <v>6828</v>
      </c>
      <c r="F193" s="416">
        <f>+F191-F192</f>
        <v>555.14300000000003</v>
      </c>
      <c r="G193" s="99">
        <v>7</v>
      </c>
      <c r="H193" s="103">
        <f t="shared" si="24"/>
        <v>3886.0010000000002</v>
      </c>
      <c r="I193" s="103">
        <f t="shared" si="25"/>
        <v>272.02007000000003</v>
      </c>
      <c r="J193" s="103">
        <f t="shared" si="26"/>
        <v>4158.0210700000007</v>
      </c>
    </row>
    <row r="194" spans="1:10" ht="31.5" x14ac:dyDescent="0.65">
      <c r="A194" s="83"/>
      <c r="B194" s="89"/>
      <c r="C194" s="83"/>
      <c r="D194" s="83">
        <v>6261</v>
      </c>
      <c r="E194" s="83">
        <v>6828</v>
      </c>
      <c r="F194" s="97">
        <f t="shared" ref="F194" si="27">E194-D194</f>
        <v>567</v>
      </c>
      <c r="G194" s="99">
        <v>7</v>
      </c>
      <c r="H194" s="103">
        <f t="shared" si="24"/>
        <v>3969</v>
      </c>
      <c r="I194" s="103">
        <f>SUM(I192:I193)</f>
        <v>277.83000000000004</v>
      </c>
      <c r="J194" s="415">
        <f>SUM(J192:J193)</f>
        <v>4246.8300000000008</v>
      </c>
    </row>
  </sheetData>
  <mergeCells count="59">
    <mergeCell ref="B190:C190"/>
    <mergeCell ref="A1:H1"/>
    <mergeCell ref="A2:A3"/>
    <mergeCell ref="B2:C3"/>
    <mergeCell ref="D2:H2"/>
    <mergeCell ref="B10:B11"/>
    <mergeCell ref="C10:C11"/>
    <mergeCell ref="B28:C28"/>
    <mergeCell ref="B12:B13"/>
    <mergeCell ref="C12:C13"/>
    <mergeCell ref="B18:C18"/>
    <mergeCell ref="D18:E18"/>
    <mergeCell ref="B19:C19"/>
    <mergeCell ref="B20:C20"/>
    <mergeCell ref="B21:C21"/>
    <mergeCell ref="B24:C24"/>
    <mergeCell ref="D24:E24"/>
    <mergeCell ref="B25:C25"/>
    <mergeCell ref="B26:C26"/>
    <mergeCell ref="B36:C36"/>
    <mergeCell ref="D36:E36"/>
    <mergeCell ref="B37:C37"/>
    <mergeCell ref="B38:C38"/>
    <mergeCell ref="A41:A42"/>
    <mergeCell ref="B41:C42"/>
    <mergeCell ref="D41:H41"/>
    <mergeCell ref="A80:A81"/>
    <mergeCell ref="B80:C81"/>
    <mergeCell ref="D80:H80"/>
    <mergeCell ref="B59:C59"/>
    <mergeCell ref="D59:E59"/>
    <mergeCell ref="B60:C60"/>
    <mergeCell ref="B61:C61"/>
    <mergeCell ref="A63:A64"/>
    <mergeCell ref="B63:C64"/>
    <mergeCell ref="D63:H63"/>
    <mergeCell ref="B67:C67"/>
    <mergeCell ref="B77:C77"/>
    <mergeCell ref="D77:E77"/>
    <mergeCell ref="B78:C78"/>
    <mergeCell ref="B79:C79"/>
    <mergeCell ref="B178:C178"/>
    <mergeCell ref="B85:C85"/>
    <mergeCell ref="D85:E85"/>
    <mergeCell ref="B86:C86"/>
    <mergeCell ref="B87:C87"/>
    <mergeCell ref="D98:H98"/>
    <mergeCell ref="D111:H111"/>
    <mergeCell ref="D121:H121"/>
    <mergeCell ref="D134:H134"/>
    <mergeCell ref="B154:C154"/>
    <mergeCell ref="B174:C174"/>
    <mergeCell ref="B175:C175"/>
    <mergeCell ref="D143:H143"/>
    <mergeCell ref="G181:H181"/>
    <mergeCell ref="B182:C182"/>
    <mergeCell ref="B183:C183"/>
    <mergeCell ref="G185:H185"/>
    <mergeCell ref="G186:H186"/>
  </mergeCells>
  <pageMargins left="0.51181102362204722" right="0.31496062992125984" top="0.35433070866141736" bottom="0.15748031496062992" header="0.31496062992125984" footer="0.31496062992125984"/>
  <pageSetup paperSize="9" scale="65" orientation="landscape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7746F-50DC-43C0-86BA-8A82D8E6264C}">
  <dimension ref="A1:O82"/>
  <sheetViews>
    <sheetView topLeftCell="A16" zoomScale="70" zoomScaleNormal="70" workbookViewId="0">
      <selection activeCell="H10" sqref="H10"/>
    </sheetView>
  </sheetViews>
  <sheetFormatPr defaultRowHeight="14.25" x14ac:dyDescent="0.2"/>
  <cols>
    <col min="2" max="2" width="46" customWidth="1"/>
    <col min="3" max="3" width="40.75" customWidth="1"/>
    <col min="4" max="4" width="18.375" customWidth="1"/>
    <col min="5" max="5" width="17.125" customWidth="1"/>
    <col min="7" max="7" width="17.375" customWidth="1"/>
    <col min="8" max="8" width="17.75" customWidth="1"/>
    <col min="9" max="9" width="22.25" bestFit="1" customWidth="1"/>
    <col min="12" max="12" width="21.875" bestFit="1" customWidth="1"/>
    <col min="13" max="13" width="11" customWidth="1"/>
    <col min="14" max="14" width="16.625" customWidth="1"/>
    <col min="18" max="18" width="11.625" customWidth="1"/>
  </cols>
  <sheetData>
    <row r="1" spans="1:8" s="198" customFormat="1" ht="38.25" customHeight="1" thickBot="1" x14ac:dyDescent="0.85">
      <c r="A1" s="521" t="s">
        <v>451</v>
      </c>
      <c r="B1" s="521"/>
      <c r="C1" s="521"/>
      <c r="D1" s="521"/>
      <c r="E1" s="521"/>
      <c r="F1" s="521"/>
      <c r="G1" s="521"/>
      <c r="H1" s="521"/>
    </row>
    <row r="2" spans="1:8" s="198" customFormat="1" ht="37.5" x14ac:dyDescent="0.75">
      <c r="A2" s="522" t="s">
        <v>0</v>
      </c>
      <c r="B2" s="524" t="s">
        <v>1</v>
      </c>
      <c r="C2" s="525"/>
      <c r="D2" s="501" t="s">
        <v>2</v>
      </c>
      <c r="E2" s="502"/>
      <c r="F2" s="502"/>
      <c r="G2" s="502"/>
      <c r="H2" s="503"/>
    </row>
    <row r="3" spans="1:8" s="198" customFormat="1" ht="37.5" x14ac:dyDescent="0.4">
      <c r="A3" s="523"/>
      <c r="B3" s="526"/>
      <c r="C3" s="527"/>
      <c r="D3" s="199" t="s">
        <v>437</v>
      </c>
      <c r="E3" s="199" t="s">
        <v>452</v>
      </c>
      <c r="F3" s="200" t="s">
        <v>3</v>
      </c>
      <c r="G3" s="287" t="s">
        <v>4</v>
      </c>
      <c r="H3" s="201" t="s">
        <v>5</v>
      </c>
    </row>
    <row r="4" spans="1:8" s="198" customFormat="1" ht="37.5" x14ac:dyDescent="0.4">
      <c r="A4" s="202"/>
      <c r="B4" s="528" t="s">
        <v>6</v>
      </c>
      <c r="C4" s="528"/>
      <c r="D4" s="203"/>
      <c r="E4" s="203"/>
      <c r="F4" s="202"/>
      <c r="G4" s="204"/>
      <c r="H4" s="202"/>
    </row>
    <row r="5" spans="1:8" s="198" customFormat="1" ht="37.5" x14ac:dyDescent="0.75">
      <c r="A5" s="205" t="s">
        <v>7</v>
      </c>
      <c r="B5" s="84" t="s">
        <v>440</v>
      </c>
      <c r="C5" s="90" t="s">
        <v>438</v>
      </c>
      <c r="D5" s="207">
        <v>12</v>
      </c>
      <c r="E5" s="207">
        <v>15</v>
      </c>
      <c r="F5" s="208">
        <f t="shared" ref="F5:F11" si="0">E5-D5</f>
        <v>3</v>
      </c>
      <c r="G5" s="209">
        <v>20</v>
      </c>
      <c r="H5" s="209">
        <f t="shared" ref="H5:H11" si="1">SUM(F5*G5)</f>
        <v>60</v>
      </c>
    </row>
    <row r="6" spans="1:8" s="198" customFormat="1" ht="37.5" x14ac:dyDescent="0.75">
      <c r="A6" s="205" t="s">
        <v>10</v>
      </c>
      <c r="B6" s="206" t="s">
        <v>11</v>
      </c>
      <c r="C6" s="205" t="s">
        <v>12</v>
      </c>
      <c r="D6" s="210"/>
      <c r="E6" s="210"/>
      <c r="F6" s="211">
        <f t="shared" si="0"/>
        <v>0</v>
      </c>
      <c r="G6" s="212">
        <v>0</v>
      </c>
      <c r="H6" s="212">
        <f t="shared" si="1"/>
        <v>0</v>
      </c>
    </row>
    <row r="7" spans="1:8" s="198" customFormat="1" ht="37.5" x14ac:dyDescent="0.75">
      <c r="A7" s="205" t="s">
        <v>13</v>
      </c>
      <c r="B7" s="213" t="s">
        <v>264</v>
      </c>
      <c r="C7" s="214" t="s">
        <v>263</v>
      </c>
      <c r="D7" s="215">
        <v>2641</v>
      </c>
      <c r="E7" s="215">
        <v>2707</v>
      </c>
      <c r="F7" s="208">
        <f t="shared" si="0"/>
        <v>66</v>
      </c>
      <c r="G7" s="209">
        <v>20</v>
      </c>
      <c r="H7" s="209">
        <f t="shared" si="1"/>
        <v>1320</v>
      </c>
    </row>
    <row r="8" spans="1:8" s="198" customFormat="1" ht="37.5" x14ac:dyDescent="0.75">
      <c r="A8" s="216" t="s">
        <v>16</v>
      </c>
      <c r="B8" s="217" t="s">
        <v>43</v>
      </c>
      <c r="C8" s="218" t="s">
        <v>43</v>
      </c>
      <c r="D8" s="207">
        <v>238</v>
      </c>
      <c r="E8" s="207">
        <v>238</v>
      </c>
      <c r="F8" s="219">
        <f t="shared" si="0"/>
        <v>0</v>
      </c>
      <c r="G8" s="220">
        <v>20</v>
      </c>
      <c r="H8" s="220">
        <f t="shared" si="1"/>
        <v>0</v>
      </c>
    </row>
    <row r="9" spans="1:8" s="198" customFormat="1" ht="37.5" x14ac:dyDescent="0.75">
      <c r="A9" s="136" t="s">
        <v>18</v>
      </c>
      <c r="B9" s="221" t="s">
        <v>19</v>
      </c>
      <c r="C9" s="136" t="s">
        <v>20</v>
      </c>
      <c r="D9" s="222">
        <v>2410</v>
      </c>
      <c r="E9" s="222">
        <v>2437</v>
      </c>
      <c r="F9" s="208">
        <f t="shared" si="0"/>
        <v>27</v>
      </c>
      <c r="G9" s="209">
        <v>20</v>
      </c>
      <c r="H9" s="209">
        <f t="shared" si="1"/>
        <v>540</v>
      </c>
    </row>
    <row r="10" spans="1:8" s="198" customFormat="1" ht="37.5" x14ac:dyDescent="0.75">
      <c r="A10" s="136" t="s">
        <v>21</v>
      </c>
      <c r="B10" s="221" t="s">
        <v>22</v>
      </c>
      <c r="C10" s="136" t="s">
        <v>23</v>
      </c>
      <c r="D10" s="215">
        <v>441</v>
      </c>
      <c r="E10" s="215">
        <v>444</v>
      </c>
      <c r="F10" s="208">
        <f t="shared" si="0"/>
        <v>3</v>
      </c>
      <c r="G10" s="209">
        <v>20</v>
      </c>
      <c r="H10" s="209">
        <f t="shared" si="1"/>
        <v>60</v>
      </c>
    </row>
    <row r="11" spans="1:8" s="198" customFormat="1" ht="35.25" customHeight="1" x14ac:dyDescent="0.75">
      <c r="A11" s="136" t="s">
        <v>24</v>
      </c>
      <c r="B11" s="529" t="s">
        <v>25</v>
      </c>
      <c r="C11" s="487" t="s">
        <v>26</v>
      </c>
      <c r="D11" s="223">
        <v>297</v>
      </c>
      <c r="E11" s="223">
        <v>300</v>
      </c>
      <c r="F11" s="208">
        <f t="shared" si="0"/>
        <v>3</v>
      </c>
      <c r="G11" s="209">
        <v>20</v>
      </c>
      <c r="H11" s="209">
        <f t="shared" si="1"/>
        <v>60</v>
      </c>
    </row>
    <row r="12" spans="1:8" s="198" customFormat="1" ht="27.75" customHeight="1" x14ac:dyDescent="0.75">
      <c r="A12" s="136" t="s">
        <v>27</v>
      </c>
      <c r="B12" s="529"/>
      <c r="C12" s="487"/>
      <c r="D12" s="224"/>
      <c r="E12" s="224"/>
      <c r="F12" s="224"/>
      <c r="G12" s="224"/>
      <c r="H12" s="224"/>
    </row>
    <row r="13" spans="1:8" s="198" customFormat="1" ht="37.5" x14ac:dyDescent="0.75">
      <c r="A13" s="205" t="s">
        <v>28</v>
      </c>
      <c r="B13" s="530" t="s">
        <v>29</v>
      </c>
      <c r="C13" s="487" t="s">
        <v>30</v>
      </c>
      <c r="D13" s="207">
        <v>5</v>
      </c>
      <c r="E13" s="207">
        <v>5</v>
      </c>
      <c r="F13" s="219">
        <f>E13-D13</f>
        <v>0</v>
      </c>
      <c r="G13" s="220">
        <v>20</v>
      </c>
      <c r="H13" s="209">
        <f>SUM(F13*G13)</f>
        <v>0</v>
      </c>
    </row>
    <row r="14" spans="1:8" s="198" customFormat="1" ht="37.5" x14ac:dyDescent="0.75">
      <c r="A14" s="136" t="s">
        <v>31</v>
      </c>
      <c r="B14" s="530"/>
      <c r="C14" s="487"/>
      <c r="D14" s="207">
        <v>5</v>
      </c>
      <c r="E14" s="207">
        <v>5</v>
      </c>
      <c r="F14" s="219">
        <f>E14-D14</f>
        <v>0</v>
      </c>
      <c r="G14" s="220">
        <v>20</v>
      </c>
      <c r="H14" s="209">
        <f>SUM(F14*G14)</f>
        <v>0</v>
      </c>
    </row>
    <row r="15" spans="1:8" s="198" customFormat="1" ht="54" customHeight="1" x14ac:dyDescent="0.75">
      <c r="A15" s="136" t="s">
        <v>32</v>
      </c>
      <c r="B15" s="413" t="s">
        <v>441</v>
      </c>
      <c r="C15" s="102" t="s">
        <v>442</v>
      </c>
      <c r="D15" s="207">
        <v>75</v>
      </c>
      <c r="E15" s="207">
        <v>77</v>
      </c>
      <c r="F15" s="208">
        <f>E15-D15</f>
        <v>2</v>
      </c>
      <c r="G15" s="226">
        <v>20</v>
      </c>
      <c r="H15" s="209">
        <f>SUM(F15*G15)</f>
        <v>40</v>
      </c>
    </row>
    <row r="16" spans="1:8" s="198" customFormat="1" ht="37.5" x14ac:dyDescent="0.75">
      <c r="A16" s="216" t="s">
        <v>35</v>
      </c>
      <c r="B16" s="221" t="s">
        <v>443</v>
      </c>
      <c r="C16" s="136" t="s">
        <v>444</v>
      </c>
      <c r="D16" s="227"/>
      <c r="E16" s="227"/>
      <c r="F16" s="211">
        <f>E16-D16</f>
        <v>0</v>
      </c>
      <c r="G16" s="212">
        <v>0</v>
      </c>
      <c r="H16" s="212">
        <f>SUM(F16*G16)</f>
        <v>0</v>
      </c>
    </row>
    <row r="17" spans="1:13" s="198" customFormat="1" ht="37.5" x14ac:dyDescent="0.75">
      <c r="A17" s="83"/>
      <c r="B17" s="89"/>
      <c r="C17" s="83"/>
      <c r="D17" s="340"/>
      <c r="E17" s="340"/>
      <c r="F17" s="208"/>
      <c r="G17" s="226"/>
      <c r="H17" s="209">
        <f>SUM(F17*G17)</f>
        <v>0</v>
      </c>
    </row>
    <row r="18" spans="1:13" s="198" customFormat="1" ht="38.25" x14ac:dyDescent="0.8">
      <c r="A18" s="224"/>
      <c r="B18" s="531" t="s">
        <v>38</v>
      </c>
      <c r="C18" s="531"/>
      <c r="D18" s="199" t="s">
        <v>437</v>
      </c>
      <c r="E18" s="199" t="s">
        <v>452</v>
      </c>
      <c r="F18" s="228"/>
      <c r="G18" s="228"/>
      <c r="H18" s="228"/>
    </row>
    <row r="19" spans="1:13" s="198" customFormat="1" ht="37.5" x14ac:dyDescent="0.75">
      <c r="A19" s="216" t="s">
        <v>39</v>
      </c>
      <c r="B19" s="229" t="s">
        <v>40</v>
      </c>
      <c r="C19" s="216" t="s">
        <v>41</v>
      </c>
      <c r="D19" s="230">
        <v>0</v>
      </c>
      <c r="E19" s="230">
        <v>0</v>
      </c>
      <c r="F19" s="211">
        <f>E19-D19</f>
        <v>0</v>
      </c>
      <c r="G19" s="212">
        <v>20</v>
      </c>
      <c r="H19" s="212">
        <f>SUM(F19*G19)</f>
        <v>0</v>
      </c>
    </row>
    <row r="20" spans="1:13" s="198" customFormat="1" ht="37.5" x14ac:dyDescent="0.75">
      <c r="A20" s="83" t="s">
        <v>292</v>
      </c>
      <c r="B20" s="89"/>
      <c r="C20" s="83" t="s">
        <v>305</v>
      </c>
      <c r="D20" s="230">
        <v>104</v>
      </c>
      <c r="E20" s="230">
        <v>114</v>
      </c>
      <c r="F20" s="211">
        <f>E20-D20</f>
        <v>10</v>
      </c>
      <c r="G20" s="212">
        <v>20</v>
      </c>
      <c r="H20" s="212">
        <f>SUM(F20*G20)</f>
        <v>200</v>
      </c>
    </row>
    <row r="21" spans="1:13" s="198" customFormat="1" ht="37.5" x14ac:dyDescent="0.75">
      <c r="A21" s="83" t="s">
        <v>42</v>
      </c>
      <c r="B21" s="129"/>
      <c r="C21" s="129"/>
      <c r="D21" s="230">
        <v>0</v>
      </c>
      <c r="E21" s="230">
        <v>0</v>
      </c>
      <c r="F21" s="211">
        <f>E21-D21</f>
        <v>0</v>
      </c>
      <c r="G21" s="212">
        <v>20</v>
      </c>
      <c r="H21" s="212">
        <f>SUM(F21*G21)</f>
        <v>0</v>
      </c>
    </row>
    <row r="22" spans="1:13" s="198" customFormat="1" ht="37.5" x14ac:dyDescent="0.75">
      <c r="A22" s="83" t="s">
        <v>44</v>
      </c>
      <c r="B22" s="91" t="s">
        <v>293</v>
      </c>
      <c r="C22" s="127" t="s">
        <v>276</v>
      </c>
      <c r="D22" s="230">
        <v>0</v>
      </c>
      <c r="E22" s="230">
        <v>0</v>
      </c>
      <c r="F22" s="211">
        <f>E22-D22</f>
        <v>0</v>
      </c>
      <c r="G22" s="212">
        <v>20</v>
      </c>
      <c r="H22" s="212">
        <f>SUM(F22*G22)</f>
        <v>0</v>
      </c>
    </row>
    <row r="23" spans="1:13" s="198" customFormat="1" ht="37.5" x14ac:dyDescent="0.75">
      <c r="A23" s="83" t="s">
        <v>47</v>
      </c>
      <c r="B23" s="158"/>
      <c r="C23" s="129"/>
      <c r="D23" s="207">
        <v>47</v>
      </c>
      <c r="E23" s="207">
        <v>47</v>
      </c>
      <c r="F23" s="208">
        <f>E23-D23</f>
        <v>0</v>
      </c>
      <c r="G23" s="220">
        <v>20</v>
      </c>
      <c r="H23" s="209">
        <f>SUM(F23*G23)</f>
        <v>0</v>
      </c>
    </row>
    <row r="24" spans="1:13" s="198" customFormat="1" ht="51" customHeight="1" x14ac:dyDescent="0.75">
      <c r="A24" s="378" t="s">
        <v>320</v>
      </c>
      <c r="B24" s="337" t="s">
        <v>321</v>
      </c>
      <c r="C24" s="102" t="s">
        <v>322</v>
      </c>
      <c r="D24" s="207" t="s">
        <v>330</v>
      </c>
      <c r="E24" s="207" t="s">
        <v>330</v>
      </c>
      <c r="F24" s="208"/>
      <c r="G24" s="220"/>
      <c r="H24" s="209"/>
    </row>
    <row r="25" spans="1:13" s="198" customFormat="1" ht="51" customHeight="1" x14ac:dyDescent="0.75">
      <c r="A25" s="83" t="s">
        <v>318</v>
      </c>
      <c r="B25" s="89" t="s">
        <v>323</v>
      </c>
      <c r="C25" s="83" t="s">
        <v>319</v>
      </c>
      <c r="D25" s="340">
        <v>281</v>
      </c>
      <c r="E25" s="340">
        <v>316</v>
      </c>
      <c r="F25" s="208">
        <f>E25-D25</f>
        <v>35</v>
      </c>
      <c r="G25" s="226">
        <v>20</v>
      </c>
      <c r="H25" s="209">
        <f>SUM(F25*G25)</f>
        <v>700</v>
      </c>
    </row>
    <row r="26" spans="1:13" s="198" customFormat="1" ht="32.25" x14ac:dyDescent="0.4">
      <c r="A26" s="224"/>
      <c r="B26" s="224"/>
      <c r="C26" s="224"/>
      <c r="D26" s="224"/>
      <c r="E26" s="224"/>
      <c r="F26" s="224"/>
      <c r="G26" s="224"/>
      <c r="H26" s="224"/>
    </row>
    <row r="27" spans="1:13" s="198" customFormat="1" ht="38.25" x14ac:dyDescent="0.8">
      <c r="A27" s="232"/>
      <c r="B27" s="517" t="s">
        <v>50</v>
      </c>
      <c r="C27" s="517"/>
      <c r="D27" s="532" t="s">
        <v>51</v>
      </c>
      <c r="E27" s="532"/>
      <c r="F27" s="233">
        <f>SUM(F5:F26)</f>
        <v>149</v>
      </c>
      <c r="G27" s="234"/>
      <c r="H27" s="235">
        <f>SUM(H5:H26)</f>
        <v>2980</v>
      </c>
    </row>
    <row r="28" spans="1:13" s="198" customFormat="1" ht="38.25" x14ac:dyDescent="0.8">
      <c r="A28" s="232"/>
      <c r="B28" s="517" t="s">
        <v>52</v>
      </c>
      <c r="C28" s="517"/>
      <c r="D28" s="518"/>
      <c r="E28" s="519"/>
      <c r="F28" s="519"/>
      <c r="G28" s="520"/>
      <c r="H28" s="236">
        <f>+H27*7%</f>
        <v>208.60000000000002</v>
      </c>
    </row>
    <row r="29" spans="1:13" s="198" customFormat="1" ht="39" thickBot="1" x14ac:dyDescent="0.85">
      <c r="A29" s="232"/>
      <c r="B29" s="517" t="s">
        <v>50</v>
      </c>
      <c r="C29" s="517"/>
      <c r="D29" s="518"/>
      <c r="E29" s="519"/>
      <c r="F29" s="519"/>
      <c r="G29" s="520"/>
      <c r="H29" s="237">
        <f>SUM(H27:H28)</f>
        <v>3188.6</v>
      </c>
    </row>
    <row r="30" spans="1:13" s="198" customFormat="1" ht="33" thickTop="1" x14ac:dyDescent="0.4"/>
    <row r="31" spans="1:13" s="198" customFormat="1" ht="38.25" x14ac:dyDescent="0.8">
      <c r="A31" s="136"/>
      <c r="B31" s="507" t="s">
        <v>53</v>
      </c>
      <c r="C31" s="507"/>
      <c r="D31" s="199" t="s">
        <v>453</v>
      </c>
      <c r="E31" s="199" t="s">
        <v>452</v>
      </c>
      <c r="F31" s="238" t="s">
        <v>3</v>
      </c>
      <c r="G31" s="288" t="s">
        <v>4</v>
      </c>
      <c r="H31" s="238" t="s">
        <v>5</v>
      </c>
    </row>
    <row r="32" spans="1:13" s="198" customFormat="1" ht="37.5" x14ac:dyDescent="0.75">
      <c r="A32" s="239"/>
      <c r="B32" s="240" t="s">
        <v>55</v>
      </c>
      <c r="C32" s="241" t="s">
        <v>56</v>
      </c>
      <c r="D32" s="242"/>
      <c r="E32" s="242"/>
      <c r="F32" s="243"/>
      <c r="G32" s="244"/>
      <c r="H32" s="245"/>
      <c r="M32" s="198" t="s">
        <v>227</v>
      </c>
    </row>
    <row r="33" spans="1:14" s="198" customFormat="1" ht="37.5" x14ac:dyDescent="0.75">
      <c r="A33" s="205" t="s">
        <v>57</v>
      </c>
      <c r="B33" s="84" t="s">
        <v>290</v>
      </c>
      <c r="C33" s="90" t="s">
        <v>299</v>
      </c>
      <c r="D33" s="215">
        <v>952</v>
      </c>
      <c r="E33" s="215">
        <v>985</v>
      </c>
      <c r="F33" s="246">
        <f>E33-D33</f>
        <v>33</v>
      </c>
      <c r="G33" s="226">
        <v>20</v>
      </c>
      <c r="H33" s="226">
        <f>SUM(F33*G33)</f>
        <v>660</v>
      </c>
      <c r="I33" s="310">
        <f>+F33*G33</f>
        <v>660</v>
      </c>
    </row>
    <row r="34" spans="1:14" s="198" customFormat="1" ht="37.5" x14ac:dyDescent="0.75">
      <c r="A34" s="136" t="s">
        <v>60</v>
      </c>
      <c r="B34" s="221" t="s">
        <v>61</v>
      </c>
      <c r="C34" s="136" t="s">
        <v>62</v>
      </c>
      <c r="D34" s="223">
        <v>1147</v>
      </c>
      <c r="E34" s="223">
        <v>1156</v>
      </c>
      <c r="F34" s="246">
        <f>E34-D34</f>
        <v>9</v>
      </c>
      <c r="G34" s="209">
        <v>20</v>
      </c>
      <c r="H34" s="226">
        <f>SUM(F34*G34)</f>
        <v>180</v>
      </c>
    </row>
    <row r="35" spans="1:14" s="198" customFormat="1" ht="33.75" customHeight="1" x14ac:dyDescent="0.8">
      <c r="A35" s="247"/>
      <c r="B35" s="491" t="s">
        <v>50</v>
      </c>
      <c r="C35" s="491"/>
      <c r="D35" s="223"/>
      <c r="E35" s="223"/>
      <c r="F35" s="248">
        <f>SUM(F33:F34)</f>
        <v>42</v>
      </c>
      <c r="G35" s="209"/>
      <c r="H35" s="249">
        <f>SUM(H33:H34)</f>
        <v>840</v>
      </c>
    </row>
    <row r="36" spans="1:14" s="198" customFormat="1" ht="33.75" customHeight="1" x14ac:dyDescent="0.8">
      <c r="A36" s="247"/>
      <c r="B36" s="491" t="s">
        <v>217</v>
      </c>
      <c r="C36" s="491"/>
      <c r="D36" s="504"/>
      <c r="E36" s="505"/>
      <c r="F36" s="505"/>
      <c r="G36" s="506"/>
      <c r="H36" s="250">
        <f>+H35*0%</f>
        <v>0</v>
      </c>
    </row>
    <row r="37" spans="1:14" s="198" customFormat="1" ht="33.75" customHeight="1" thickBot="1" x14ac:dyDescent="0.85">
      <c r="A37" s="247"/>
      <c r="B37" s="491" t="s">
        <v>50</v>
      </c>
      <c r="C37" s="491"/>
      <c r="D37" s="504"/>
      <c r="E37" s="505"/>
      <c r="F37" s="505"/>
      <c r="G37" s="506"/>
      <c r="H37" s="251">
        <f>SUM(H35:H36)</f>
        <v>840</v>
      </c>
    </row>
    <row r="38" spans="1:14" s="198" customFormat="1" ht="28.5" customHeight="1" thickTop="1" x14ac:dyDescent="0.75">
      <c r="A38" s="247"/>
      <c r="B38" s="252"/>
      <c r="C38" s="247"/>
      <c r="D38" s="253"/>
      <c r="E38" s="253"/>
      <c r="F38" s="254"/>
      <c r="G38" s="255"/>
      <c r="H38" s="255"/>
    </row>
    <row r="39" spans="1:14" s="198" customFormat="1" ht="38.25" x14ac:dyDescent="0.8">
      <c r="A39" s="256"/>
      <c r="B39" s="507" t="s">
        <v>63</v>
      </c>
      <c r="C39" s="507"/>
      <c r="D39" s="199" t="s">
        <v>453</v>
      </c>
      <c r="E39" s="199" t="s">
        <v>452</v>
      </c>
      <c r="F39" s="293" t="s">
        <v>3</v>
      </c>
      <c r="G39" s="294" t="s">
        <v>4</v>
      </c>
      <c r="H39" s="293" t="s">
        <v>5</v>
      </c>
    </row>
    <row r="40" spans="1:14" s="198" customFormat="1" ht="38.25" x14ac:dyDescent="0.8">
      <c r="A40" s="205" t="s">
        <v>67</v>
      </c>
      <c r="B40" s="265" t="s">
        <v>73</v>
      </c>
      <c r="C40" s="259" t="s">
        <v>436</v>
      </c>
      <c r="D40" s="508" t="s">
        <v>220</v>
      </c>
      <c r="E40" s="508"/>
      <c r="F40" s="508"/>
      <c r="G40" s="508"/>
      <c r="H40" s="258">
        <v>200</v>
      </c>
    </row>
    <row r="41" spans="1:14" s="198" customFormat="1" ht="37.5" x14ac:dyDescent="0.75">
      <c r="A41" s="205" t="s">
        <v>70</v>
      </c>
      <c r="B41" s="257" t="s">
        <v>43</v>
      </c>
      <c r="C41" s="257" t="s">
        <v>387</v>
      </c>
      <c r="D41" s="509">
        <v>0</v>
      </c>
      <c r="E41" s="510"/>
      <c r="F41" s="510"/>
      <c r="G41" s="511"/>
      <c r="H41" s="258">
        <f>SUM(F41*D41)</f>
        <v>0</v>
      </c>
    </row>
    <row r="42" spans="1:14" s="198" customFormat="1" ht="38.25" x14ac:dyDescent="0.8">
      <c r="A42" s="205" t="s">
        <v>71</v>
      </c>
      <c r="B42" s="265" t="s">
        <v>73</v>
      </c>
      <c r="C42" s="377" t="s">
        <v>374</v>
      </c>
      <c r="D42" s="512" t="s">
        <v>220</v>
      </c>
      <c r="E42" s="512"/>
      <c r="F42" s="512"/>
      <c r="G42" s="512"/>
      <c r="H42" s="258">
        <v>200</v>
      </c>
      <c r="I42" s="198" t="s">
        <v>375</v>
      </c>
    </row>
    <row r="43" spans="1:14" s="198" customFormat="1" ht="38.25" x14ac:dyDescent="0.8">
      <c r="A43" s="260" t="s">
        <v>72</v>
      </c>
      <c r="B43" s="45" t="s">
        <v>343</v>
      </c>
      <c r="C43" s="216" t="s">
        <v>302</v>
      </c>
      <c r="D43" s="512" t="s">
        <v>220</v>
      </c>
      <c r="E43" s="512"/>
      <c r="F43" s="512"/>
      <c r="G43" s="512"/>
      <c r="H43" s="261">
        <v>200</v>
      </c>
    </row>
    <row r="44" spans="1:14" s="198" customFormat="1" ht="37.5" x14ac:dyDescent="0.75">
      <c r="A44" s="205" t="s">
        <v>75</v>
      </c>
      <c r="B44" s="221" t="s">
        <v>271</v>
      </c>
      <c r="C44" s="136" t="s">
        <v>267</v>
      </c>
      <c r="D44" s="513" t="s">
        <v>220</v>
      </c>
      <c r="E44" s="514"/>
      <c r="F44" s="514"/>
      <c r="G44" s="515"/>
      <c r="H44" s="262">
        <v>200</v>
      </c>
    </row>
    <row r="45" spans="1:14" s="198" customFormat="1" ht="38.25" x14ac:dyDescent="0.8">
      <c r="A45" s="136" t="s">
        <v>78</v>
      </c>
      <c r="B45" s="263" t="s">
        <v>270</v>
      </c>
      <c r="C45" s="136" t="s">
        <v>80</v>
      </c>
      <c r="D45" s="516" t="s">
        <v>220</v>
      </c>
      <c r="E45" s="516"/>
      <c r="F45" s="516"/>
      <c r="G45" s="516"/>
      <c r="H45" s="264">
        <v>200</v>
      </c>
    </row>
    <row r="46" spans="1:14" s="198" customFormat="1" ht="38.25" x14ac:dyDescent="0.8">
      <c r="A46" s="205" t="s">
        <v>81</v>
      </c>
      <c r="B46" s="265" t="s">
        <v>73</v>
      </c>
      <c r="C46" s="205" t="s">
        <v>82</v>
      </c>
      <c r="D46" s="516" t="s">
        <v>220</v>
      </c>
      <c r="E46" s="516"/>
      <c r="F46" s="516"/>
      <c r="G46" s="516"/>
      <c r="H46" s="258">
        <v>250</v>
      </c>
      <c r="L46" s="341" t="s">
        <v>331</v>
      </c>
    </row>
    <row r="47" spans="1:14" s="198" customFormat="1" ht="38.25" x14ac:dyDescent="0.8">
      <c r="A47" s="205" t="s">
        <v>266</v>
      </c>
      <c r="B47" s="265" t="s">
        <v>73</v>
      </c>
      <c r="C47" s="205" t="s">
        <v>82</v>
      </c>
      <c r="D47" s="516" t="s">
        <v>220</v>
      </c>
      <c r="E47" s="516"/>
      <c r="F47" s="516"/>
      <c r="G47" s="516"/>
      <c r="H47" s="258">
        <v>250</v>
      </c>
      <c r="I47" s="198">
        <v>497</v>
      </c>
      <c r="J47" s="198">
        <v>521</v>
      </c>
      <c r="K47" s="198">
        <f>+J47-I47</f>
        <v>24</v>
      </c>
      <c r="L47" s="198">
        <v>544</v>
      </c>
      <c r="M47" s="198">
        <f>+L47-J47</f>
        <v>23</v>
      </c>
      <c r="N47" s="198">
        <f>+M47*20</f>
        <v>460</v>
      </c>
    </row>
    <row r="48" spans="1:14" s="198" customFormat="1" ht="36" customHeight="1" x14ac:dyDescent="0.8">
      <c r="C48" s="491" t="s">
        <v>50</v>
      </c>
      <c r="D48" s="491"/>
      <c r="E48" s="492"/>
      <c r="F48" s="493"/>
      <c r="G48" s="494"/>
      <c r="H48" s="266">
        <f>SUM(H40:H47)</f>
        <v>1500</v>
      </c>
      <c r="I48" s="198">
        <v>521</v>
      </c>
      <c r="J48" s="198">
        <v>532</v>
      </c>
      <c r="K48" s="198">
        <f>+J48-I48</f>
        <v>11</v>
      </c>
      <c r="L48" s="198">
        <v>554</v>
      </c>
      <c r="M48" s="198">
        <f>+L48-L47</f>
        <v>10</v>
      </c>
      <c r="N48" s="198">
        <f>+M48*20</f>
        <v>200</v>
      </c>
    </row>
    <row r="49" spans="1:15" s="198" customFormat="1" ht="36" customHeight="1" x14ac:dyDescent="0.8">
      <c r="C49" s="491" t="s">
        <v>52</v>
      </c>
      <c r="D49" s="491"/>
      <c r="E49" s="492"/>
      <c r="F49" s="493"/>
      <c r="G49" s="494"/>
      <c r="H49" s="267">
        <f>SUM(H48*7%)</f>
        <v>105.00000000000001</v>
      </c>
      <c r="L49" s="198">
        <v>566</v>
      </c>
      <c r="M49" s="198">
        <f>+L49-L48</f>
        <v>12</v>
      </c>
      <c r="N49" s="198">
        <f>+M49*20</f>
        <v>240</v>
      </c>
    </row>
    <row r="50" spans="1:15" s="198" customFormat="1" ht="36" customHeight="1" thickBot="1" x14ac:dyDescent="0.85">
      <c r="C50" s="491" t="s">
        <v>50</v>
      </c>
      <c r="D50" s="491"/>
      <c r="E50" s="492"/>
      <c r="F50" s="493"/>
      <c r="G50" s="494"/>
      <c r="H50" s="268">
        <f>SUM(H48:H49)</f>
        <v>1605</v>
      </c>
      <c r="L50" s="198">
        <v>574</v>
      </c>
      <c r="M50" s="198">
        <f>+L50-L49</f>
        <v>8</v>
      </c>
      <c r="N50" s="198">
        <f>+M50*20</f>
        <v>160</v>
      </c>
    </row>
    <row r="51" spans="1:15" s="198" customFormat="1" ht="21" customHeight="1" thickTop="1" thickBot="1" x14ac:dyDescent="0.45"/>
    <row r="52" spans="1:15" s="198" customFormat="1" ht="38.25" thickBot="1" x14ac:dyDescent="0.8">
      <c r="A52" s="495"/>
      <c r="B52" s="497" t="s">
        <v>83</v>
      </c>
      <c r="C52" s="498"/>
      <c r="D52" s="501" t="s">
        <v>2</v>
      </c>
      <c r="E52" s="502"/>
      <c r="F52" s="502"/>
      <c r="G52" s="502"/>
      <c r="H52" s="503"/>
      <c r="L52" s="198">
        <v>585</v>
      </c>
      <c r="M52" s="198">
        <f>+L52-L50</f>
        <v>11</v>
      </c>
      <c r="N52" s="198">
        <f>+M52*20</f>
        <v>220</v>
      </c>
    </row>
    <row r="53" spans="1:15" s="198" customFormat="1" ht="37.5" x14ac:dyDescent="0.75">
      <c r="A53" s="496"/>
      <c r="B53" s="499"/>
      <c r="C53" s="500"/>
      <c r="D53" s="199" t="s">
        <v>453</v>
      </c>
      <c r="E53" s="199" t="s">
        <v>452</v>
      </c>
      <c r="F53" s="269" t="s">
        <v>3</v>
      </c>
      <c r="G53" s="270" t="s">
        <v>84</v>
      </c>
      <c r="H53" s="271" t="s">
        <v>5</v>
      </c>
      <c r="L53" s="198">
        <v>595</v>
      </c>
      <c r="M53" s="198">
        <f>+L53-L52</f>
        <v>10</v>
      </c>
      <c r="N53" s="198">
        <f>+M53*20</f>
        <v>200</v>
      </c>
    </row>
    <row r="54" spans="1:15" s="198" customFormat="1" ht="33" customHeight="1" x14ac:dyDescent="0.75">
      <c r="A54" s="136" t="s">
        <v>85</v>
      </c>
      <c r="B54" s="91" t="s">
        <v>350</v>
      </c>
      <c r="C54" s="92" t="s">
        <v>351</v>
      </c>
      <c r="D54" s="207">
        <v>378</v>
      </c>
      <c r="E54" s="207">
        <v>381</v>
      </c>
      <c r="F54" s="246">
        <f>E54-D54</f>
        <v>3</v>
      </c>
      <c r="G54" s="209">
        <v>20</v>
      </c>
      <c r="H54" s="273">
        <f t="shared" ref="H54:H62" si="2">SUM(F54*G54)</f>
        <v>60</v>
      </c>
      <c r="L54" s="198">
        <v>604</v>
      </c>
      <c r="M54" s="198">
        <f>+L54-L53</f>
        <v>9</v>
      </c>
      <c r="N54" s="198">
        <f>+M54*20</f>
        <v>180</v>
      </c>
    </row>
    <row r="55" spans="1:15" s="198" customFormat="1" ht="33" customHeight="1" x14ac:dyDescent="0.75">
      <c r="A55" s="136" t="s">
        <v>86</v>
      </c>
      <c r="B55" s="231" t="s">
        <v>43</v>
      </c>
      <c r="C55" s="231" t="s">
        <v>43</v>
      </c>
      <c r="D55" s="207">
        <v>992</v>
      </c>
      <c r="E55" s="207">
        <v>992</v>
      </c>
      <c r="F55" s="246">
        <f>E55-D55</f>
        <v>0</v>
      </c>
      <c r="G55" s="226">
        <v>20</v>
      </c>
      <c r="H55" s="274">
        <f t="shared" si="2"/>
        <v>0</v>
      </c>
      <c r="L55" s="198">
        <v>612</v>
      </c>
      <c r="M55" s="198">
        <f>+L55-L54</f>
        <v>8</v>
      </c>
      <c r="N55" s="198">
        <f>+M55*20</f>
        <v>160</v>
      </c>
    </row>
    <row r="56" spans="1:15" s="198" customFormat="1" ht="37.5" x14ac:dyDescent="0.75">
      <c r="A56" s="205" t="s">
        <v>87</v>
      </c>
      <c r="B56" s="213" t="s">
        <v>88</v>
      </c>
      <c r="C56" s="205" t="s">
        <v>89</v>
      </c>
      <c r="D56" s="215">
        <v>871</v>
      </c>
      <c r="E56" s="215">
        <v>871</v>
      </c>
      <c r="F56" s="246">
        <f>E56-D56</f>
        <v>0</v>
      </c>
      <c r="G56" s="209">
        <v>20</v>
      </c>
      <c r="H56" s="273">
        <f t="shared" si="2"/>
        <v>0</v>
      </c>
      <c r="O56" s="198" t="s">
        <v>227</v>
      </c>
    </row>
    <row r="57" spans="1:15" s="198" customFormat="1" ht="37.5" x14ac:dyDescent="0.75">
      <c r="A57" s="216" t="s">
        <v>90</v>
      </c>
      <c r="B57" s="231" t="s">
        <v>43</v>
      </c>
      <c r="C57" s="231" t="s">
        <v>43</v>
      </c>
      <c r="D57" s="276">
        <v>24</v>
      </c>
      <c r="E57" s="276">
        <v>24</v>
      </c>
      <c r="F57" s="219">
        <f t="shared" ref="F57:F62" si="3">E57-D57</f>
        <v>0</v>
      </c>
      <c r="G57" s="220">
        <v>20</v>
      </c>
      <c r="H57" s="277">
        <f t="shared" si="2"/>
        <v>0</v>
      </c>
    </row>
    <row r="58" spans="1:15" s="198" customFormat="1" ht="37.5" x14ac:dyDescent="0.75">
      <c r="A58" s="216" t="s">
        <v>92</v>
      </c>
      <c r="B58" s="231" t="s">
        <v>344</v>
      </c>
      <c r="C58" s="272" t="s">
        <v>43</v>
      </c>
      <c r="D58" s="207">
        <v>16</v>
      </c>
      <c r="E58" s="207">
        <v>16</v>
      </c>
      <c r="F58" s="219">
        <f t="shared" si="3"/>
        <v>0</v>
      </c>
      <c r="G58" s="220">
        <v>20</v>
      </c>
      <c r="H58" s="277">
        <f t="shared" si="2"/>
        <v>0</v>
      </c>
    </row>
    <row r="59" spans="1:15" s="198" customFormat="1" ht="32.25" customHeight="1" x14ac:dyDescent="0.4">
      <c r="A59" s="487" t="s">
        <v>228</v>
      </c>
      <c r="B59" s="488" t="s">
        <v>265</v>
      </c>
      <c r="C59" s="487" t="s">
        <v>95</v>
      </c>
      <c r="D59" s="489">
        <v>2504</v>
      </c>
      <c r="E59" s="489">
        <v>2517</v>
      </c>
      <c r="F59" s="490">
        <f t="shared" si="3"/>
        <v>13</v>
      </c>
      <c r="G59" s="480">
        <v>20</v>
      </c>
      <c r="H59" s="481">
        <f t="shared" si="2"/>
        <v>260</v>
      </c>
    </row>
    <row r="60" spans="1:15" s="198" customFormat="1" ht="4.5" customHeight="1" x14ac:dyDescent="0.4">
      <c r="A60" s="487"/>
      <c r="B60" s="488"/>
      <c r="C60" s="487"/>
      <c r="D60" s="489"/>
      <c r="E60" s="489"/>
      <c r="F60" s="490"/>
      <c r="G60" s="480"/>
      <c r="H60" s="481"/>
    </row>
    <row r="61" spans="1:15" s="198" customFormat="1" ht="37.5" x14ac:dyDescent="0.75">
      <c r="A61" s="136" t="s">
        <v>96</v>
      </c>
      <c r="B61" s="275" t="s">
        <v>97</v>
      </c>
      <c r="C61" s="136" t="s">
        <v>98</v>
      </c>
      <c r="D61" s="223">
        <v>3473</v>
      </c>
      <c r="E61" s="223">
        <v>3617</v>
      </c>
      <c r="F61" s="246">
        <f>E61-D61</f>
        <v>144</v>
      </c>
      <c r="G61" s="209">
        <v>20</v>
      </c>
      <c r="H61" s="273">
        <f t="shared" si="2"/>
        <v>2880</v>
      </c>
    </row>
    <row r="62" spans="1:15" s="198" customFormat="1" ht="37.5" x14ac:dyDescent="0.75">
      <c r="A62" s="136" t="s">
        <v>99</v>
      </c>
      <c r="B62" s="231" t="s">
        <v>43</v>
      </c>
      <c r="C62" s="231" t="s">
        <v>43</v>
      </c>
      <c r="D62" s="207">
        <v>5</v>
      </c>
      <c r="E62" s="207">
        <v>5</v>
      </c>
      <c r="F62" s="246">
        <f t="shared" si="3"/>
        <v>0</v>
      </c>
      <c r="G62" s="209">
        <v>20</v>
      </c>
      <c r="H62" s="273">
        <f t="shared" si="2"/>
        <v>0</v>
      </c>
    </row>
    <row r="63" spans="1:15" s="198" customFormat="1" ht="37.5" x14ac:dyDescent="0.75">
      <c r="A63" s="205" t="s">
        <v>100</v>
      </c>
      <c r="B63" s="213" t="s">
        <v>101</v>
      </c>
      <c r="C63" s="205" t="s">
        <v>102</v>
      </c>
      <c r="D63" s="227"/>
      <c r="E63" s="227"/>
      <c r="F63" s="278">
        <f>E63-D63</f>
        <v>0</v>
      </c>
      <c r="G63" s="212">
        <v>20</v>
      </c>
      <c r="H63" s="279">
        <f>SUM(F63*G63)</f>
        <v>0</v>
      </c>
    </row>
    <row r="64" spans="1:15" s="198" customFormat="1" ht="37.5" x14ac:dyDescent="0.75">
      <c r="A64" s="331" t="s">
        <v>219</v>
      </c>
      <c r="B64" s="332" t="s">
        <v>215</v>
      </c>
      <c r="C64" s="333" t="s">
        <v>194</v>
      </c>
      <c r="D64" s="334">
        <v>91</v>
      </c>
      <c r="E64" s="334">
        <v>99</v>
      </c>
      <c r="F64" s="312">
        <f t="shared" ref="F64:F69" si="4">E64-D64</f>
        <v>8</v>
      </c>
      <c r="G64" s="313">
        <v>20</v>
      </c>
      <c r="H64" s="335">
        <f t="shared" ref="H64:H69" si="5">SUM(F64*G64)</f>
        <v>160</v>
      </c>
    </row>
    <row r="65" spans="1:9" s="198" customFormat="1" ht="37.5" x14ac:dyDescent="0.75">
      <c r="A65" s="136" t="s">
        <v>274</v>
      </c>
      <c r="B65" s="91" t="s">
        <v>275</v>
      </c>
      <c r="C65" s="127" t="s">
        <v>276</v>
      </c>
      <c r="D65" s="227"/>
      <c r="E65" s="227"/>
      <c r="F65" s="278"/>
      <c r="G65" s="212"/>
      <c r="H65" s="279"/>
    </row>
    <row r="66" spans="1:9" s="198" customFormat="1" ht="37.5" x14ac:dyDescent="0.75">
      <c r="A66" s="136" t="s">
        <v>103</v>
      </c>
      <c r="B66" s="231" t="s">
        <v>43</v>
      </c>
      <c r="C66" s="231" t="s">
        <v>43</v>
      </c>
      <c r="D66" s="215">
        <v>338</v>
      </c>
      <c r="E66" s="215">
        <v>341</v>
      </c>
      <c r="F66" s="246">
        <f t="shared" si="4"/>
        <v>3</v>
      </c>
      <c r="G66" s="226"/>
      <c r="H66" s="273"/>
      <c r="I66" s="310">
        <f>+F66*G66</f>
        <v>0</v>
      </c>
    </row>
    <row r="67" spans="1:9" s="198" customFormat="1" ht="37.5" x14ac:dyDescent="0.75">
      <c r="A67" s="136" t="s">
        <v>104</v>
      </c>
      <c r="B67" s="280" t="s">
        <v>214</v>
      </c>
      <c r="C67" s="281" t="s">
        <v>105</v>
      </c>
      <c r="D67" s="215">
        <v>461</v>
      </c>
      <c r="E67" s="215">
        <v>478</v>
      </c>
      <c r="F67" s="246">
        <f t="shared" si="4"/>
        <v>17</v>
      </c>
      <c r="G67" s="226">
        <v>20</v>
      </c>
      <c r="H67" s="226">
        <f t="shared" si="5"/>
        <v>340</v>
      </c>
    </row>
    <row r="68" spans="1:9" s="198" customFormat="1" ht="37.5" x14ac:dyDescent="0.75">
      <c r="A68" s="482" t="s">
        <v>278</v>
      </c>
      <c r="B68" s="484" t="s">
        <v>289</v>
      </c>
      <c r="C68" s="281" t="s">
        <v>300</v>
      </c>
      <c r="D68" s="215">
        <v>952</v>
      </c>
      <c r="E68" s="215">
        <v>985</v>
      </c>
      <c r="F68" s="246">
        <f t="shared" si="4"/>
        <v>33</v>
      </c>
      <c r="G68" s="226">
        <v>16</v>
      </c>
      <c r="H68" s="226">
        <f t="shared" si="5"/>
        <v>528</v>
      </c>
    </row>
    <row r="69" spans="1:9" s="198" customFormat="1" ht="45" customHeight="1" x14ac:dyDescent="0.75">
      <c r="A69" s="483"/>
      <c r="B69" s="485"/>
      <c r="C69" s="300" t="s">
        <v>288</v>
      </c>
      <c r="D69" s="223">
        <v>1147</v>
      </c>
      <c r="E69" s="223">
        <v>1156</v>
      </c>
      <c r="F69" s="246">
        <f t="shared" si="4"/>
        <v>9</v>
      </c>
      <c r="G69" s="226">
        <v>16</v>
      </c>
      <c r="H69" s="226">
        <f t="shared" si="5"/>
        <v>144</v>
      </c>
      <c r="I69" s="310">
        <f>SUM(H68:H69)</f>
        <v>672</v>
      </c>
    </row>
    <row r="70" spans="1:9" s="198" customFormat="1" ht="38.25" x14ac:dyDescent="0.8">
      <c r="A70" s="247"/>
      <c r="B70" s="476" t="s">
        <v>50</v>
      </c>
      <c r="C70" s="476"/>
      <c r="D70" s="486" t="s">
        <v>51</v>
      </c>
      <c r="E70" s="486"/>
      <c r="F70" s="282">
        <f>SUM(F54:F69)</f>
        <v>230</v>
      </c>
      <c r="G70" s="283"/>
      <c r="H70" s="266">
        <f>SUM(H54:H69)</f>
        <v>4372</v>
      </c>
    </row>
    <row r="71" spans="1:9" s="198" customFormat="1" ht="38.25" x14ac:dyDescent="0.8">
      <c r="A71" s="247"/>
      <c r="B71" s="476" t="s">
        <v>52</v>
      </c>
      <c r="C71" s="476"/>
      <c r="D71" s="477"/>
      <c r="E71" s="478"/>
      <c r="F71" s="478"/>
      <c r="G71" s="479"/>
      <c r="H71" s="284">
        <f>+H70*7%</f>
        <v>306.04000000000002</v>
      </c>
    </row>
    <row r="72" spans="1:9" s="198" customFormat="1" ht="39" thickBot="1" x14ac:dyDescent="0.85">
      <c r="A72" s="247"/>
      <c r="B72" s="476" t="s">
        <v>50</v>
      </c>
      <c r="C72" s="476"/>
      <c r="D72" s="477"/>
      <c r="E72" s="478"/>
      <c r="F72" s="478"/>
      <c r="G72" s="479"/>
      <c r="H72" s="268">
        <f>SUM(H70:H71)</f>
        <v>4678.04</v>
      </c>
    </row>
    <row r="73" spans="1:9" s="198" customFormat="1" ht="33" thickTop="1" x14ac:dyDescent="0.4">
      <c r="B73" s="285"/>
    </row>
    <row r="74" spans="1:9" s="198" customFormat="1" ht="31.9" customHeight="1" x14ac:dyDescent="0.4">
      <c r="C74" s="198" t="s">
        <v>108</v>
      </c>
      <c r="D74" s="198" t="s">
        <v>363</v>
      </c>
      <c r="H74" s="320">
        <f>+H48+H70</f>
        <v>5872</v>
      </c>
      <c r="I74" s="310">
        <f>+H70+H48</f>
        <v>5872</v>
      </c>
    </row>
    <row r="75" spans="1:9" s="198" customFormat="1" ht="31.9" customHeight="1" x14ac:dyDescent="0.4"/>
    <row r="76" spans="1:9" s="198" customFormat="1" ht="32.25" x14ac:dyDescent="0.4">
      <c r="H76" s="295">
        <f>+H27+H35+H48+H70</f>
        <v>9692</v>
      </c>
    </row>
    <row r="77" spans="1:9" s="198" customFormat="1" ht="32.25" x14ac:dyDescent="0.4"/>
    <row r="78" spans="1:9" s="198" customFormat="1" ht="32.25" x14ac:dyDescent="0.4"/>
    <row r="79" spans="1:9" s="198" customFormat="1" ht="32.25" x14ac:dyDescent="0.4"/>
    <row r="80" spans="1:9" s="198" customFormat="1" ht="32.25" x14ac:dyDescent="0.4"/>
    <row r="81" s="198" customFormat="1" ht="32.25" x14ac:dyDescent="0.4"/>
    <row r="82" s="198" customFormat="1" ht="32.25" x14ac:dyDescent="0.4"/>
  </sheetData>
  <mergeCells count="56">
    <mergeCell ref="B28:C28"/>
    <mergeCell ref="D28:G28"/>
    <mergeCell ref="A1:H1"/>
    <mergeCell ref="A2:A3"/>
    <mergeCell ref="B2:C3"/>
    <mergeCell ref="D2:H2"/>
    <mergeCell ref="B4:C4"/>
    <mergeCell ref="B11:B12"/>
    <mergeCell ref="C11:C12"/>
    <mergeCell ref="B13:B14"/>
    <mergeCell ref="C13:C14"/>
    <mergeCell ref="B18:C18"/>
    <mergeCell ref="B27:C27"/>
    <mergeCell ref="D27:E27"/>
    <mergeCell ref="B29:C29"/>
    <mergeCell ref="D29:G29"/>
    <mergeCell ref="B31:C31"/>
    <mergeCell ref="B35:C35"/>
    <mergeCell ref="B36:C36"/>
    <mergeCell ref="D36:G36"/>
    <mergeCell ref="C48:D48"/>
    <mergeCell ref="E48:G48"/>
    <mergeCell ref="B37:C37"/>
    <mergeCell ref="D37:G37"/>
    <mergeCell ref="B39:C39"/>
    <mergeCell ref="D40:G40"/>
    <mergeCell ref="D41:G41"/>
    <mergeCell ref="D42:G42"/>
    <mergeCell ref="D43:G43"/>
    <mergeCell ref="D44:G44"/>
    <mergeCell ref="D45:G45"/>
    <mergeCell ref="D46:G46"/>
    <mergeCell ref="D47:G47"/>
    <mergeCell ref="C49:D49"/>
    <mergeCell ref="E49:G49"/>
    <mergeCell ref="C50:D50"/>
    <mergeCell ref="E50:G50"/>
    <mergeCell ref="A52:A53"/>
    <mergeCell ref="B52:C53"/>
    <mergeCell ref="D52:H52"/>
    <mergeCell ref="H59:H60"/>
    <mergeCell ref="A68:A69"/>
    <mergeCell ref="B68:B69"/>
    <mergeCell ref="B70:C70"/>
    <mergeCell ref="D70:E70"/>
    <mergeCell ref="A59:A60"/>
    <mergeCell ref="B59:B60"/>
    <mergeCell ref="C59:C60"/>
    <mergeCell ref="D59:D60"/>
    <mergeCell ref="E59:E60"/>
    <mergeCell ref="F59:F60"/>
    <mergeCell ref="B71:C71"/>
    <mergeCell ref="D71:G71"/>
    <mergeCell ref="B72:C72"/>
    <mergeCell ref="D72:G72"/>
    <mergeCell ref="G59:G60"/>
  </mergeCells>
  <pageMargins left="0.23622047244094491" right="0.23622047244094491" top="0.55118110236220474" bottom="0.55118110236220474" header="0.31496062992125984" footer="0.31496062992125984"/>
  <pageSetup paperSize="9" scale="50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9388F-6514-48E7-B578-7B59A19A155A}">
  <dimension ref="A1:U197"/>
  <sheetViews>
    <sheetView zoomScale="106" zoomScaleNormal="106" workbookViewId="0">
      <selection activeCell="F21" sqref="F21:F22"/>
    </sheetView>
  </sheetViews>
  <sheetFormatPr defaultRowHeight="14.25" x14ac:dyDescent="0.2"/>
  <cols>
    <col min="2" max="2" width="52.75" customWidth="1"/>
    <col min="3" max="3" width="31.375" customWidth="1"/>
    <col min="4" max="4" width="12.625" customWidth="1"/>
    <col min="5" max="5" width="11.5" customWidth="1"/>
    <col min="6" max="7" width="12.625" customWidth="1"/>
    <col min="8" max="8" width="18.25" customWidth="1"/>
    <col min="9" max="9" width="18" customWidth="1"/>
    <col min="10" max="10" width="13.125" customWidth="1"/>
    <col min="11" max="11" width="21.125" bestFit="1" customWidth="1"/>
  </cols>
  <sheetData>
    <row r="1" spans="1:13" ht="42" customHeight="1" x14ac:dyDescent="0.8">
      <c r="A1" s="470" t="s">
        <v>464</v>
      </c>
      <c r="B1" s="470"/>
      <c r="C1" s="470"/>
      <c r="D1" s="470"/>
      <c r="E1" s="470"/>
      <c r="F1" s="470"/>
      <c r="G1" s="470"/>
      <c r="H1" s="470"/>
    </row>
    <row r="2" spans="1:13" s="19" customFormat="1" ht="30" customHeight="1" x14ac:dyDescent="0.65">
      <c r="A2" s="471" t="s">
        <v>0</v>
      </c>
      <c r="B2" s="472" t="s">
        <v>109</v>
      </c>
      <c r="C2" s="472"/>
      <c r="D2" s="473" t="s">
        <v>396</v>
      </c>
      <c r="E2" s="473"/>
      <c r="F2" s="473"/>
      <c r="G2" s="473"/>
      <c r="H2" s="473"/>
    </row>
    <row r="3" spans="1:13" s="109" customFormat="1" ht="30" customHeight="1" x14ac:dyDescent="0.4">
      <c r="A3" s="471"/>
      <c r="B3" s="472"/>
      <c r="C3" s="472"/>
      <c r="D3" s="296" t="s">
        <v>450</v>
      </c>
      <c r="E3" s="296" t="s">
        <v>472</v>
      </c>
      <c r="F3" s="297" t="s">
        <v>3</v>
      </c>
      <c r="G3" s="297" t="s">
        <v>4</v>
      </c>
      <c r="H3" s="297" t="s">
        <v>5</v>
      </c>
    </row>
    <row r="4" spans="1:13" s="88" customFormat="1" ht="30" customHeight="1" x14ac:dyDescent="0.65">
      <c r="A4" s="83" t="s">
        <v>7</v>
      </c>
      <c r="B4" s="84" t="s">
        <v>440</v>
      </c>
      <c r="C4" s="90" t="s">
        <v>438</v>
      </c>
      <c r="D4" s="83">
        <v>18090</v>
      </c>
      <c r="E4" s="83">
        <v>18189</v>
      </c>
      <c r="F4" s="85">
        <f>E4-D4</f>
        <v>99</v>
      </c>
      <c r="G4" s="86">
        <v>7</v>
      </c>
      <c r="H4" s="103">
        <f>F4*G4</f>
        <v>693</v>
      </c>
      <c r="I4" s="24" t="s">
        <v>439</v>
      </c>
    </row>
    <row r="5" spans="1:13" s="88" customFormat="1" ht="30" customHeight="1" x14ac:dyDescent="0.65">
      <c r="A5" s="83" t="s">
        <v>10</v>
      </c>
      <c r="B5" s="89" t="s">
        <v>111</v>
      </c>
      <c r="C5" s="83" t="s">
        <v>218</v>
      </c>
      <c r="D5" s="83">
        <v>3058</v>
      </c>
      <c r="E5" s="83">
        <v>3133</v>
      </c>
      <c r="F5" s="85">
        <f>E5-D5</f>
        <v>75</v>
      </c>
      <c r="G5" s="86">
        <v>7</v>
      </c>
      <c r="H5" s="87">
        <f t="shared" ref="H5:H15" si="0">F5*G5</f>
        <v>525</v>
      </c>
    </row>
    <row r="6" spans="1:13" s="88" customFormat="1" ht="30" customHeight="1" x14ac:dyDescent="0.65">
      <c r="A6" s="90" t="s">
        <v>13</v>
      </c>
      <c r="B6" s="91" t="s">
        <v>264</v>
      </c>
      <c r="C6" s="92" t="s">
        <v>263</v>
      </c>
      <c r="D6" s="93">
        <v>61931</v>
      </c>
      <c r="E6" s="93">
        <v>65764</v>
      </c>
      <c r="F6" s="94">
        <f>E6-D6</f>
        <v>3833</v>
      </c>
      <c r="G6" s="95">
        <v>7</v>
      </c>
      <c r="H6" s="87">
        <f t="shared" si="0"/>
        <v>26831</v>
      </c>
      <c r="I6" s="88" t="s">
        <v>329</v>
      </c>
    </row>
    <row r="7" spans="1:13" s="88" customFormat="1" ht="30" customHeight="1" x14ac:dyDescent="0.65">
      <c r="A7" s="90" t="s">
        <v>16</v>
      </c>
      <c r="B7" s="194" t="s">
        <v>43</v>
      </c>
      <c r="C7" s="129" t="s">
        <v>43</v>
      </c>
      <c r="D7" s="197">
        <v>40448</v>
      </c>
      <c r="E7" s="197">
        <v>40448</v>
      </c>
      <c r="F7" s="94">
        <f t="shared" ref="F7:F15" si="1">E7-D7</f>
        <v>0</v>
      </c>
      <c r="G7" s="86">
        <v>7</v>
      </c>
      <c r="H7" s="87">
        <f t="shared" si="0"/>
        <v>0</v>
      </c>
    </row>
    <row r="8" spans="1:13" s="88" customFormat="1" ht="30" customHeight="1" x14ac:dyDescent="0.65">
      <c r="A8" s="83" t="s">
        <v>18</v>
      </c>
      <c r="B8" s="89" t="s">
        <v>19</v>
      </c>
      <c r="C8" s="83" t="s">
        <v>20</v>
      </c>
      <c r="D8" s="96">
        <v>27500</v>
      </c>
      <c r="E8" s="96">
        <v>31833</v>
      </c>
      <c r="F8" s="97">
        <f>E8-D8</f>
        <v>4333</v>
      </c>
      <c r="G8" s="95">
        <v>5.5</v>
      </c>
      <c r="H8" s="87">
        <f t="shared" si="0"/>
        <v>23831.5</v>
      </c>
    </row>
    <row r="9" spans="1:13" s="88" customFormat="1" ht="30" customHeight="1" x14ac:dyDescent="0.65">
      <c r="A9" s="83" t="s">
        <v>21</v>
      </c>
      <c r="B9" s="89" t="s">
        <v>22</v>
      </c>
      <c r="C9" s="83" t="s">
        <v>23</v>
      </c>
      <c r="D9" s="98">
        <v>23378</v>
      </c>
      <c r="E9" s="98">
        <v>23629</v>
      </c>
      <c r="F9" s="97">
        <f>E9-D9</f>
        <v>251</v>
      </c>
      <c r="G9" s="86">
        <v>7</v>
      </c>
      <c r="H9" s="87">
        <f t="shared" si="0"/>
        <v>1757</v>
      </c>
    </row>
    <row r="10" spans="1:13" s="88" customFormat="1" ht="30" customHeight="1" x14ac:dyDescent="0.65">
      <c r="A10" s="83" t="s">
        <v>24</v>
      </c>
      <c r="B10" s="474" t="s">
        <v>388</v>
      </c>
      <c r="C10" s="475" t="s">
        <v>26</v>
      </c>
      <c r="D10" s="98">
        <v>30211</v>
      </c>
      <c r="E10" s="98">
        <v>30466</v>
      </c>
      <c r="F10" s="97">
        <f t="shared" si="1"/>
        <v>255</v>
      </c>
      <c r="G10" s="86">
        <v>7</v>
      </c>
      <c r="H10" s="87">
        <f t="shared" si="0"/>
        <v>1785</v>
      </c>
      <c r="I10" s="88" t="s">
        <v>445</v>
      </c>
    </row>
    <row r="11" spans="1:13" s="88" customFormat="1" ht="30" customHeight="1" x14ac:dyDescent="0.65">
      <c r="A11" s="83" t="s">
        <v>27</v>
      </c>
      <c r="B11" s="474"/>
      <c r="C11" s="475"/>
      <c r="D11" s="98">
        <v>2853</v>
      </c>
      <c r="E11" s="98">
        <v>2908</v>
      </c>
      <c r="F11" s="97">
        <f>E11-D11</f>
        <v>55</v>
      </c>
      <c r="G11" s="86">
        <v>7</v>
      </c>
      <c r="H11" s="87">
        <f t="shared" si="0"/>
        <v>385</v>
      </c>
    </row>
    <row r="12" spans="1:13" s="88" customFormat="1" ht="30" customHeight="1" x14ac:dyDescent="0.65">
      <c r="A12" s="90" t="s">
        <v>31</v>
      </c>
      <c r="B12" s="466" t="s">
        <v>114</v>
      </c>
      <c r="C12" s="467" t="s">
        <v>30</v>
      </c>
      <c r="D12" s="90">
        <v>27598</v>
      </c>
      <c r="E12" s="90">
        <v>28183</v>
      </c>
      <c r="F12" s="97">
        <f>E12-D12</f>
        <v>585</v>
      </c>
      <c r="G12" s="99">
        <v>7</v>
      </c>
      <c r="H12" s="87">
        <f t="shared" si="0"/>
        <v>4095</v>
      </c>
    </row>
    <row r="13" spans="1:13" s="88" customFormat="1" ht="30" customHeight="1" x14ac:dyDescent="0.65">
      <c r="A13" s="90" t="s">
        <v>28</v>
      </c>
      <c r="B13" s="466"/>
      <c r="C13" s="467"/>
      <c r="D13" s="90">
        <v>12468</v>
      </c>
      <c r="E13" s="90">
        <v>12659</v>
      </c>
      <c r="F13" s="100">
        <f t="shared" si="1"/>
        <v>191</v>
      </c>
      <c r="G13" s="99">
        <v>7</v>
      </c>
      <c r="H13" s="87">
        <f t="shared" si="0"/>
        <v>1337</v>
      </c>
      <c r="M13" s="157"/>
    </row>
    <row r="14" spans="1:13" s="88" customFormat="1" ht="30" customHeight="1" x14ac:dyDescent="0.65">
      <c r="A14" s="83" t="s">
        <v>32</v>
      </c>
      <c r="B14" s="413" t="s">
        <v>441</v>
      </c>
      <c r="C14" s="102" t="s">
        <v>442</v>
      </c>
      <c r="D14" s="90">
        <v>595</v>
      </c>
      <c r="E14" s="90">
        <v>1240</v>
      </c>
      <c r="F14" s="100">
        <f>+E14-D14</f>
        <v>645</v>
      </c>
      <c r="G14" s="99">
        <v>7</v>
      </c>
      <c r="H14" s="87">
        <f t="shared" si="0"/>
        <v>4515</v>
      </c>
      <c r="I14" s="88">
        <f>+F14*7</f>
        <v>4515</v>
      </c>
    </row>
    <row r="15" spans="1:13" s="88" customFormat="1" ht="30" customHeight="1" x14ac:dyDescent="0.65">
      <c r="A15" s="83" t="s">
        <v>35</v>
      </c>
      <c r="B15" s="89" t="s">
        <v>443</v>
      </c>
      <c r="C15" s="83" t="s">
        <v>444</v>
      </c>
      <c r="D15" s="90">
        <v>86793</v>
      </c>
      <c r="E15" s="90">
        <v>87420</v>
      </c>
      <c r="F15" s="100">
        <f t="shared" si="1"/>
        <v>627</v>
      </c>
      <c r="G15" s="99">
        <v>7</v>
      </c>
      <c r="H15" s="87">
        <f t="shared" si="0"/>
        <v>4389</v>
      </c>
    </row>
    <row r="16" spans="1:13" s="88" customFormat="1" ht="30" customHeight="1" x14ac:dyDescent="0.65">
      <c r="A16" s="83"/>
      <c r="B16" s="89"/>
      <c r="C16" s="83"/>
      <c r="D16" s="140"/>
      <c r="E16" s="140"/>
      <c r="F16" s="97"/>
      <c r="G16" s="103"/>
      <c r="H16" s="103"/>
    </row>
    <row r="17" spans="1:11" s="31" customFormat="1" ht="30" customHeight="1" thickBot="1" x14ac:dyDescent="0.75">
      <c r="A17" s="32"/>
      <c r="B17" s="461" t="s">
        <v>50</v>
      </c>
      <c r="C17" s="461"/>
      <c r="D17" s="468" t="s">
        <v>106</v>
      </c>
      <c r="E17" s="468"/>
      <c r="F17" s="161">
        <f>SUM(F4:F16)</f>
        <v>10949</v>
      </c>
      <c r="G17" s="29"/>
      <c r="H17" s="149">
        <f>SUM(H4:H16)</f>
        <v>70143.5</v>
      </c>
    </row>
    <row r="18" spans="1:11" s="31" customFormat="1" ht="27.75" customHeight="1" thickTop="1" x14ac:dyDescent="0.7">
      <c r="A18" s="32"/>
      <c r="B18" s="469" t="s">
        <v>52</v>
      </c>
      <c r="C18" s="469"/>
      <c r="D18" s="32"/>
      <c r="E18" s="32"/>
      <c r="F18" s="160"/>
      <c r="G18" s="48"/>
      <c r="H18" s="132">
        <f>SUM(H17*7%)</f>
        <v>4910.0450000000001</v>
      </c>
    </row>
    <row r="19" spans="1:11" s="31" customFormat="1" ht="38.25" customHeight="1" thickBot="1" x14ac:dyDescent="0.9">
      <c r="A19" s="32"/>
      <c r="B19" s="469" t="s">
        <v>50</v>
      </c>
      <c r="C19" s="469"/>
      <c r="D19" s="32"/>
      <c r="E19" s="32"/>
      <c r="F19" s="35"/>
      <c r="G19" s="48"/>
      <c r="H19" s="150">
        <f>SUM(H17:H18)</f>
        <v>75053.544999999998</v>
      </c>
    </row>
    <row r="20" spans="1:11" s="109" customFormat="1" ht="40.15" customHeight="1" thickTop="1" x14ac:dyDescent="0.7">
      <c r="A20" s="152"/>
      <c r="B20" s="444" t="s">
        <v>395</v>
      </c>
      <c r="C20" s="444"/>
      <c r="D20" s="296" t="s">
        <v>450</v>
      </c>
      <c r="E20" s="296" t="s">
        <v>472</v>
      </c>
      <c r="F20" s="297" t="s">
        <v>3</v>
      </c>
      <c r="G20" s="297" t="s">
        <v>4</v>
      </c>
      <c r="H20" s="297" t="s">
        <v>5</v>
      </c>
    </row>
    <row r="21" spans="1:11" s="88" customFormat="1" ht="32.25" customHeight="1" x14ac:dyDescent="0.65">
      <c r="A21" s="83" t="s">
        <v>318</v>
      </c>
      <c r="B21" s="89" t="s">
        <v>323</v>
      </c>
      <c r="C21" s="83" t="s">
        <v>319</v>
      </c>
      <c r="D21" s="90">
        <v>7529</v>
      </c>
      <c r="E21" s="90">
        <v>9999</v>
      </c>
      <c r="F21" s="97">
        <f t="shared" ref="F21" si="2">E21-D21</f>
        <v>2470</v>
      </c>
      <c r="G21" s="99">
        <v>7</v>
      </c>
      <c r="H21" s="87">
        <f t="shared" ref="H21" si="3">F21*G21</f>
        <v>17290</v>
      </c>
      <c r="I21" s="105" t="s">
        <v>317</v>
      </c>
    </row>
    <row r="22" spans="1:11" s="88" customFormat="1" ht="32.25" customHeight="1" x14ac:dyDescent="0.65">
      <c r="A22" s="83"/>
      <c r="B22" s="89"/>
      <c r="C22" s="83"/>
      <c r="D22" s="93" t="s">
        <v>330</v>
      </c>
      <c r="E22" s="93" t="s">
        <v>471</v>
      </c>
      <c r="F22" s="97">
        <f t="shared" ref="F22" si="4">E22-D22</f>
        <v>39</v>
      </c>
      <c r="G22" s="99">
        <v>7</v>
      </c>
      <c r="H22" s="87">
        <f t="shared" ref="H22" si="5">F22*G22</f>
        <v>273</v>
      </c>
      <c r="I22" s="105"/>
    </row>
    <row r="23" spans="1:11" s="31" customFormat="1" ht="30" customHeight="1" x14ac:dyDescent="0.6">
      <c r="A23" s="27"/>
      <c r="B23" s="28"/>
      <c r="C23" s="22"/>
      <c r="D23" s="41"/>
      <c r="E23" s="41"/>
      <c r="F23" s="42"/>
      <c r="G23" s="36"/>
      <c r="H23" s="30"/>
    </row>
    <row r="24" spans="1:11" s="31" customFormat="1" ht="30" customHeight="1" thickBot="1" x14ac:dyDescent="0.7">
      <c r="A24" s="32"/>
      <c r="B24" s="461" t="s">
        <v>50</v>
      </c>
      <c r="C24" s="461"/>
      <c r="D24" s="462" t="s">
        <v>51</v>
      </c>
      <c r="E24" s="462"/>
      <c r="F24" s="163">
        <f>SUM(F21:F23)</f>
        <v>2509</v>
      </c>
      <c r="G24" s="55"/>
      <c r="H24" s="137">
        <f>SUM(H21:H23)</f>
        <v>17563</v>
      </c>
    </row>
    <row r="25" spans="1:11" s="31" customFormat="1" ht="27" customHeight="1" thickTop="1" x14ac:dyDescent="0.65">
      <c r="A25" s="32"/>
      <c r="B25" s="461" t="s">
        <v>52</v>
      </c>
      <c r="C25" s="461"/>
      <c r="D25" s="56"/>
      <c r="E25" s="56"/>
      <c r="F25" s="162"/>
      <c r="G25" s="55"/>
      <c r="H25" s="138">
        <f>+H24*7%</f>
        <v>1229.4100000000001</v>
      </c>
    </row>
    <row r="26" spans="1:11" s="31" customFormat="1" ht="32.25" customHeight="1" x14ac:dyDescent="0.6">
      <c r="A26" s="32"/>
      <c r="B26" s="461" t="s">
        <v>50</v>
      </c>
      <c r="C26" s="461"/>
      <c r="D26" s="56"/>
      <c r="E26" s="56"/>
      <c r="F26" s="57"/>
      <c r="G26" s="82"/>
      <c r="H26" s="301">
        <f>SUM(H24:H25)</f>
        <v>18792.41</v>
      </c>
      <c r="I26" s="31" t="s">
        <v>389</v>
      </c>
      <c r="K26" s="374">
        <f>+H73</f>
        <v>658</v>
      </c>
    </row>
    <row r="27" spans="1:11" s="31" customFormat="1" ht="27.6" customHeight="1" x14ac:dyDescent="0.6">
      <c r="A27" s="49"/>
      <c r="B27" s="50"/>
      <c r="C27" s="26"/>
      <c r="D27" s="51"/>
      <c r="E27" s="51"/>
      <c r="F27" s="52"/>
      <c r="G27" s="53"/>
      <c r="H27" s="54"/>
    </row>
    <row r="28" spans="1:11" s="109" customFormat="1" ht="40.15" customHeight="1" x14ac:dyDescent="0.7">
      <c r="A28" s="152"/>
      <c r="B28" s="444" t="s">
        <v>122</v>
      </c>
      <c r="C28" s="444"/>
      <c r="D28" s="296" t="s">
        <v>450</v>
      </c>
      <c r="E28" s="296" t="s">
        <v>472</v>
      </c>
      <c r="F28" s="297" t="s">
        <v>3</v>
      </c>
      <c r="G28" s="297" t="s">
        <v>4</v>
      </c>
      <c r="H28" s="297" t="s">
        <v>5</v>
      </c>
    </row>
    <row r="29" spans="1:11" s="88" customFormat="1" ht="30" customHeight="1" x14ac:dyDescent="0.65">
      <c r="A29" s="83" t="s">
        <v>39</v>
      </c>
      <c r="B29" s="89" t="s">
        <v>123</v>
      </c>
      <c r="C29" s="83" t="s">
        <v>124</v>
      </c>
      <c r="D29" s="83">
        <v>8984</v>
      </c>
      <c r="E29" s="83">
        <v>9430</v>
      </c>
      <c r="F29" s="97">
        <f t="shared" ref="F29:F34" si="6">E29-D29</f>
        <v>446</v>
      </c>
      <c r="G29" s="99">
        <v>7</v>
      </c>
      <c r="H29" s="103">
        <f t="shared" ref="H29:H34" si="7">SUM(F29*G29)</f>
        <v>3122</v>
      </c>
      <c r="I29" s="156" t="s">
        <v>360</v>
      </c>
    </row>
    <row r="30" spans="1:11" s="88" customFormat="1" ht="33" customHeight="1" x14ac:dyDescent="0.65">
      <c r="A30" s="83" t="s">
        <v>292</v>
      </c>
      <c r="B30" s="89"/>
      <c r="C30" s="83" t="s">
        <v>306</v>
      </c>
      <c r="D30" s="83">
        <v>19753</v>
      </c>
      <c r="E30" s="83">
        <v>21397</v>
      </c>
      <c r="F30" s="97">
        <f t="shared" si="6"/>
        <v>1644</v>
      </c>
      <c r="G30" s="99">
        <v>7</v>
      </c>
      <c r="H30" s="103">
        <f t="shared" si="7"/>
        <v>11508</v>
      </c>
      <c r="I30" s="302" t="s">
        <v>310</v>
      </c>
    </row>
    <row r="31" spans="1:11" s="88" customFormat="1" ht="30" customHeight="1" x14ac:dyDescent="0.65">
      <c r="A31" s="83" t="s">
        <v>42</v>
      </c>
      <c r="B31" s="129"/>
      <c r="C31" s="129"/>
      <c r="D31" s="90">
        <v>1187</v>
      </c>
      <c r="E31" s="90">
        <v>1394</v>
      </c>
      <c r="F31" s="100">
        <f t="shared" si="6"/>
        <v>207</v>
      </c>
      <c r="G31" s="99">
        <v>7</v>
      </c>
      <c r="H31" s="103">
        <f t="shared" si="7"/>
        <v>1449</v>
      </c>
      <c r="I31" s="21"/>
    </row>
    <row r="32" spans="1:11" s="88" customFormat="1" ht="30" customHeight="1" x14ac:dyDescent="0.65">
      <c r="A32" s="83" t="s">
        <v>44</v>
      </c>
      <c r="B32" s="91" t="s">
        <v>293</v>
      </c>
      <c r="C32" s="127" t="s">
        <v>276</v>
      </c>
      <c r="D32" s="90">
        <v>1911</v>
      </c>
      <c r="E32" s="90">
        <v>1913</v>
      </c>
      <c r="F32" s="100">
        <f t="shared" si="6"/>
        <v>2</v>
      </c>
      <c r="G32" s="99">
        <v>7</v>
      </c>
      <c r="H32" s="103">
        <f t="shared" si="7"/>
        <v>14</v>
      </c>
      <c r="I32" s="21" t="s">
        <v>311</v>
      </c>
    </row>
    <row r="33" spans="1:11" s="88" customFormat="1" ht="30" customHeight="1" x14ac:dyDescent="0.65">
      <c r="A33" s="83" t="s">
        <v>47</v>
      </c>
      <c r="B33" s="158"/>
      <c r="C33" s="129"/>
      <c r="D33" s="90">
        <v>10663</v>
      </c>
      <c r="E33" s="90">
        <v>10905</v>
      </c>
      <c r="F33" s="100">
        <f t="shared" si="6"/>
        <v>242</v>
      </c>
      <c r="G33" s="99">
        <v>7</v>
      </c>
      <c r="H33" s="103">
        <f t="shared" si="7"/>
        <v>1694</v>
      </c>
      <c r="I33" s="88" t="s">
        <v>313</v>
      </c>
    </row>
    <row r="34" spans="1:11" s="88" customFormat="1" ht="60" customHeight="1" x14ac:dyDescent="0.65">
      <c r="A34" s="336" t="s">
        <v>320</v>
      </c>
      <c r="B34" s="337" t="s">
        <v>321</v>
      </c>
      <c r="C34" s="102" t="s">
        <v>322</v>
      </c>
      <c r="D34" s="90">
        <v>3134</v>
      </c>
      <c r="E34" s="90">
        <v>3399</v>
      </c>
      <c r="F34" s="100">
        <f t="shared" si="6"/>
        <v>265</v>
      </c>
      <c r="G34" s="99">
        <v>7</v>
      </c>
      <c r="H34" s="103">
        <f t="shared" si="7"/>
        <v>1855</v>
      </c>
      <c r="I34" s="88" t="s">
        <v>325</v>
      </c>
    </row>
    <row r="35" spans="1:11" s="31" customFormat="1" ht="30" customHeight="1" x14ac:dyDescent="0.6">
      <c r="A35" s="27"/>
      <c r="B35" s="28"/>
      <c r="C35" s="22"/>
      <c r="D35" s="41"/>
      <c r="E35" s="41"/>
      <c r="F35" s="42"/>
      <c r="G35" s="36"/>
      <c r="H35" s="30"/>
    </row>
    <row r="36" spans="1:11" s="31" customFormat="1" ht="30" customHeight="1" thickBot="1" x14ac:dyDescent="0.7">
      <c r="A36" s="32"/>
      <c r="B36" s="461" t="s">
        <v>50</v>
      </c>
      <c r="C36" s="461"/>
      <c r="D36" s="462" t="s">
        <v>51</v>
      </c>
      <c r="E36" s="462"/>
      <c r="F36" s="163">
        <f>SUM(F29:F35)</f>
        <v>2806</v>
      </c>
      <c r="G36" s="55"/>
      <c r="H36" s="137">
        <f>SUM(H29:H35)</f>
        <v>19642</v>
      </c>
    </row>
    <row r="37" spans="1:11" s="31" customFormat="1" ht="30" customHeight="1" thickTop="1" x14ac:dyDescent="0.65">
      <c r="A37" s="32"/>
      <c r="B37" s="461" t="s">
        <v>52</v>
      </c>
      <c r="C37" s="461"/>
      <c r="D37" s="56"/>
      <c r="E37" s="56"/>
      <c r="F37" s="162"/>
      <c r="G37" s="55"/>
      <c r="H37" s="138">
        <f>+H36*7%</f>
        <v>1374.94</v>
      </c>
    </row>
    <row r="38" spans="1:11" s="31" customFormat="1" ht="34.5" customHeight="1" x14ac:dyDescent="0.6">
      <c r="A38" s="32"/>
      <c r="B38" s="461" t="s">
        <v>50</v>
      </c>
      <c r="C38" s="461"/>
      <c r="D38" s="56"/>
      <c r="E38" s="56"/>
      <c r="F38" s="57"/>
      <c r="G38" s="82"/>
      <c r="H38" s="301">
        <f>SUM(H36:H37)</f>
        <v>21016.94</v>
      </c>
      <c r="I38" s="31" t="s">
        <v>389</v>
      </c>
      <c r="K38" s="374">
        <f>+H87</f>
        <v>26222</v>
      </c>
    </row>
    <row r="39" spans="1:11" s="31" customFormat="1" ht="36.75" customHeight="1" thickBot="1" x14ac:dyDescent="0.85">
      <c r="A39" s="303"/>
      <c r="B39" s="304"/>
      <c r="C39" s="304"/>
      <c r="D39" s="382" t="s">
        <v>393</v>
      </c>
      <c r="E39" s="382"/>
      <c r="F39" s="383"/>
      <c r="G39" s="384"/>
      <c r="H39" s="381">
        <f>+H17+H24+H36</f>
        <v>107348.5</v>
      </c>
      <c r="I39" s="31" t="s">
        <v>390</v>
      </c>
      <c r="K39" s="374">
        <f>+H55+H65</f>
        <v>75292</v>
      </c>
    </row>
    <row r="40" spans="1:11" s="31" customFormat="1" ht="30" customHeight="1" thickTop="1" x14ac:dyDescent="0.35">
      <c r="C40" s="21"/>
      <c r="K40" s="374">
        <f>SUM(K38:K39)</f>
        <v>101514</v>
      </c>
    </row>
    <row r="41" spans="1:11" s="88" customFormat="1" ht="33" customHeight="1" x14ac:dyDescent="0.65">
      <c r="A41" s="463" t="s">
        <v>0</v>
      </c>
      <c r="B41" s="464" t="s">
        <v>125</v>
      </c>
      <c r="C41" s="464"/>
      <c r="D41" s="465" t="s">
        <v>126</v>
      </c>
      <c r="E41" s="465"/>
      <c r="F41" s="465"/>
      <c r="G41" s="465"/>
      <c r="H41" s="465"/>
      <c r="I41" s="88">
        <v>645.74</v>
      </c>
    </row>
    <row r="42" spans="1:11" s="88" customFormat="1" ht="30.6" customHeight="1" x14ac:dyDescent="0.35">
      <c r="A42" s="463"/>
      <c r="B42" s="464"/>
      <c r="C42" s="464"/>
      <c r="D42" s="296" t="s">
        <v>450</v>
      </c>
      <c r="E42" s="296" t="s">
        <v>472</v>
      </c>
      <c r="F42" s="58" t="s">
        <v>3</v>
      </c>
      <c r="G42" s="58" t="s">
        <v>4</v>
      </c>
      <c r="H42" s="58" t="s">
        <v>5</v>
      </c>
    </row>
    <row r="43" spans="1:11" s="88" customFormat="1" ht="30" customHeight="1" x14ac:dyDescent="0.65">
      <c r="A43" s="83" t="s">
        <v>85</v>
      </c>
      <c r="B43" s="91" t="s">
        <v>350</v>
      </c>
      <c r="C43" s="92" t="s">
        <v>351</v>
      </c>
      <c r="D43" s="121">
        <v>60341</v>
      </c>
      <c r="E43" s="121">
        <v>62556</v>
      </c>
      <c r="F43" s="115">
        <f t="shared" ref="F43:F58" si="8">E43-D43</f>
        <v>2215</v>
      </c>
      <c r="G43" s="116">
        <v>7</v>
      </c>
      <c r="H43" s="117">
        <f t="shared" ref="H43:H51" si="9">SUM(F43*G43)</f>
        <v>15505</v>
      </c>
      <c r="I43" s="88" t="s">
        <v>352</v>
      </c>
    </row>
    <row r="44" spans="1:11" s="88" customFormat="1" ht="30" customHeight="1" x14ac:dyDescent="0.65">
      <c r="A44" s="83" t="s">
        <v>86</v>
      </c>
      <c r="B44" s="129" t="s">
        <v>43</v>
      </c>
      <c r="C44" s="129" t="s">
        <v>43</v>
      </c>
      <c r="D44" s="121">
        <v>91370</v>
      </c>
      <c r="E44" s="121">
        <v>91370</v>
      </c>
      <c r="F44" s="118">
        <f t="shared" si="8"/>
        <v>0</v>
      </c>
      <c r="G44" s="119">
        <v>7</v>
      </c>
      <c r="H44" s="120">
        <f t="shared" si="9"/>
        <v>0</v>
      </c>
      <c r="I44" s="88" t="s">
        <v>367</v>
      </c>
    </row>
    <row r="45" spans="1:11" s="88" customFormat="1" ht="30" customHeight="1" x14ac:dyDescent="0.65">
      <c r="A45" s="90" t="s">
        <v>87</v>
      </c>
      <c r="B45" s="84" t="s">
        <v>370</v>
      </c>
      <c r="C45" s="92" t="s">
        <v>89</v>
      </c>
      <c r="D45" s="121">
        <v>65194</v>
      </c>
      <c r="E45" s="121">
        <v>65258</v>
      </c>
      <c r="F45" s="118">
        <f t="shared" si="8"/>
        <v>64</v>
      </c>
      <c r="G45" s="116">
        <v>7</v>
      </c>
      <c r="H45" s="116">
        <f t="shared" si="9"/>
        <v>448</v>
      </c>
      <c r="I45" s="88" t="s">
        <v>364</v>
      </c>
    </row>
    <row r="46" spans="1:11" s="88" customFormat="1" ht="30" customHeight="1" x14ac:dyDescent="0.65">
      <c r="A46" s="90" t="s">
        <v>90</v>
      </c>
      <c r="B46" s="418" t="s">
        <v>466</v>
      </c>
      <c r="C46" s="417" t="s">
        <v>467</v>
      </c>
      <c r="D46" s="121">
        <v>8248</v>
      </c>
      <c r="E46" s="121">
        <v>8248</v>
      </c>
      <c r="F46" s="118">
        <f t="shared" si="8"/>
        <v>0</v>
      </c>
      <c r="G46" s="116">
        <v>7</v>
      </c>
      <c r="H46" s="116">
        <f t="shared" si="9"/>
        <v>0</v>
      </c>
      <c r="I46" s="88" t="s">
        <v>484</v>
      </c>
    </row>
    <row r="47" spans="1:11" s="88" customFormat="1" ht="30" customHeight="1" x14ac:dyDescent="0.65">
      <c r="A47" s="90" t="s">
        <v>92</v>
      </c>
      <c r="B47" s="113" t="s">
        <v>43</v>
      </c>
      <c r="C47" s="113" t="s">
        <v>43</v>
      </c>
      <c r="D47" s="121">
        <v>8353</v>
      </c>
      <c r="E47" s="121">
        <v>8353</v>
      </c>
      <c r="F47" s="118">
        <f t="shared" si="8"/>
        <v>0</v>
      </c>
      <c r="G47" s="116">
        <v>7</v>
      </c>
      <c r="H47" s="116">
        <f t="shared" si="9"/>
        <v>0</v>
      </c>
      <c r="I47" s="124" t="s">
        <v>341</v>
      </c>
    </row>
    <row r="48" spans="1:11" s="88" customFormat="1" ht="38.25" customHeight="1" x14ac:dyDescent="0.65">
      <c r="A48" s="83" t="s">
        <v>129</v>
      </c>
      <c r="B48" s="418" t="s">
        <v>469</v>
      </c>
      <c r="C48" s="417" t="s">
        <v>468</v>
      </c>
      <c r="D48" s="127">
        <v>6818</v>
      </c>
      <c r="E48" s="127">
        <v>6819</v>
      </c>
      <c r="F48" s="118">
        <v>0</v>
      </c>
      <c r="G48" s="128">
        <v>7</v>
      </c>
      <c r="H48" s="117">
        <f t="shared" si="9"/>
        <v>0</v>
      </c>
      <c r="I48" s="88" t="s">
        <v>474</v>
      </c>
    </row>
    <row r="49" spans="1:13" s="88" customFormat="1" ht="30" customHeight="1" x14ac:dyDescent="0.65">
      <c r="A49" s="83" t="s">
        <v>130</v>
      </c>
      <c r="B49" s="153" t="s">
        <v>265</v>
      </c>
      <c r="C49" s="126" t="s">
        <v>95</v>
      </c>
      <c r="D49" s="127">
        <v>32225</v>
      </c>
      <c r="E49" s="127">
        <v>33654</v>
      </c>
      <c r="F49" s="118">
        <f t="shared" si="8"/>
        <v>1429</v>
      </c>
      <c r="G49" s="128">
        <v>5</v>
      </c>
      <c r="H49" s="117">
        <f t="shared" si="9"/>
        <v>7145</v>
      </c>
    </row>
    <row r="50" spans="1:13" s="88" customFormat="1" ht="30" customHeight="1" x14ac:dyDescent="0.65">
      <c r="A50" s="83" t="s">
        <v>96</v>
      </c>
      <c r="B50" s="89" t="s">
        <v>97</v>
      </c>
      <c r="C50" s="127" t="s">
        <v>98</v>
      </c>
      <c r="D50" s="322">
        <v>6828</v>
      </c>
      <c r="E50" s="322">
        <v>7332</v>
      </c>
      <c r="F50" s="115">
        <f t="shared" si="8"/>
        <v>504</v>
      </c>
      <c r="G50" s="116">
        <v>7</v>
      </c>
      <c r="H50" s="117">
        <f t="shared" si="9"/>
        <v>3528</v>
      </c>
      <c r="J50" s="21" t="s">
        <v>285</v>
      </c>
      <c r="K50" s="21"/>
      <c r="L50" s="21"/>
    </row>
    <row r="51" spans="1:13" s="88" customFormat="1" ht="28.5" customHeight="1" x14ac:dyDescent="0.65">
      <c r="A51" s="90" t="s">
        <v>99</v>
      </c>
      <c r="B51" s="129" t="s">
        <v>470</v>
      </c>
      <c r="C51" s="129" t="s">
        <v>43</v>
      </c>
      <c r="D51" s="129">
        <v>7679</v>
      </c>
      <c r="E51" s="129">
        <v>7679</v>
      </c>
      <c r="F51" s="130">
        <f t="shared" si="8"/>
        <v>0</v>
      </c>
      <c r="G51" s="86">
        <v>7</v>
      </c>
      <c r="H51" s="86">
        <f t="shared" si="9"/>
        <v>0</v>
      </c>
      <c r="I51" s="21"/>
      <c r="J51" s="21"/>
      <c r="K51" s="21"/>
      <c r="L51" s="21"/>
    </row>
    <row r="52" spans="1:13" s="88" customFormat="1" ht="30" customHeight="1" x14ac:dyDescent="0.65">
      <c r="A52" s="83" t="s">
        <v>100</v>
      </c>
      <c r="B52" s="91" t="s">
        <v>101</v>
      </c>
      <c r="C52" s="291" t="s">
        <v>262</v>
      </c>
      <c r="D52" s="92"/>
      <c r="E52" s="92"/>
      <c r="F52" s="118">
        <f t="shared" si="8"/>
        <v>0</v>
      </c>
      <c r="G52" s="119">
        <v>7</v>
      </c>
      <c r="H52" s="120">
        <v>2000</v>
      </c>
      <c r="I52" s="24" t="s">
        <v>118</v>
      </c>
      <c r="J52" s="21"/>
      <c r="K52" s="21"/>
      <c r="L52" s="21"/>
      <c r="M52" s="19"/>
    </row>
    <row r="53" spans="1:13" s="88" customFormat="1" ht="30" customHeight="1" x14ac:dyDescent="0.65">
      <c r="A53" s="83"/>
      <c r="B53" s="91" t="s">
        <v>131</v>
      </c>
      <c r="C53" s="139" t="s">
        <v>176</v>
      </c>
      <c r="D53" s="92">
        <v>5189</v>
      </c>
      <c r="E53" s="92">
        <v>5602</v>
      </c>
      <c r="F53" s="118">
        <f>E53-D53</f>
        <v>413</v>
      </c>
      <c r="G53" s="119">
        <v>4.4800000000000004</v>
      </c>
      <c r="H53" s="120">
        <f>F53*G53</f>
        <v>1850.2400000000002</v>
      </c>
      <c r="I53" s="24" t="s">
        <v>448</v>
      </c>
      <c r="J53" s="21"/>
      <c r="K53" s="21"/>
      <c r="L53" s="21"/>
      <c r="M53" s="19"/>
    </row>
    <row r="54" spans="1:13" s="88" customFormat="1" ht="30" customHeight="1" x14ac:dyDescent="0.65">
      <c r="A54" s="83" t="s">
        <v>133</v>
      </c>
      <c r="B54" s="325" t="s">
        <v>215</v>
      </c>
      <c r="C54" s="326" t="s">
        <v>194</v>
      </c>
      <c r="D54" s="327">
        <v>61127</v>
      </c>
      <c r="E54" s="327">
        <v>63118</v>
      </c>
      <c r="F54" s="328">
        <f t="shared" si="8"/>
        <v>1991</v>
      </c>
      <c r="G54" s="329">
        <v>7</v>
      </c>
      <c r="H54" s="330">
        <f>SUM(F54*G54)</f>
        <v>13937</v>
      </c>
      <c r="I54" s="24" t="s">
        <v>366</v>
      </c>
      <c r="J54" s="21"/>
      <c r="K54" s="21"/>
      <c r="L54" s="21"/>
      <c r="M54" s="19"/>
    </row>
    <row r="55" spans="1:13" s="88" customFormat="1" ht="30" customHeight="1" x14ac:dyDescent="0.65">
      <c r="A55" s="83" t="s">
        <v>274</v>
      </c>
      <c r="B55" s="91" t="s">
        <v>394</v>
      </c>
      <c r="C55" s="127" t="s">
        <v>276</v>
      </c>
      <c r="D55" s="92">
        <v>20416</v>
      </c>
      <c r="E55" s="92">
        <v>22086</v>
      </c>
      <c r="F55" s="118">
        <f t="shared" si="8"/>
        <v>1670</v>
      </c>
      <c r="G55" s="119">
        <v>7</v>
      </c>
      <c r="H55" s="120">
        <f>SUM(F55*G55)</f>
        <v>11690</v>
      </c>
      <c r="I55" s="302" t="s">
        <v>310</v>
      </c>
      <c r="J55" s="21"/>
      <c r="K55" s="21"/>
      <c r="L55" s="21"/>
      <c r="M55" s="19"/>
    </row>
    <row r="56" spans="1:13" s="88" customFormat="1" ht="30" customHeight="1" x14ac:dyDescent="0.65">
      <c r="A56" s="83" t="s">
        <v>103</v>
      </c>
      <c r="B56" s="129" t="s">
        <v>43</v>
      </c>
      <c r="C56" s="129" t="s">
        <v>312</v>
      </c>
      <c r="D56" s="92">
        <v>11384</v>
      </c>
      <c r="E56" s="92">
        <v>11384</v>
      </c>
      <c r="F56" s="118">
        <v>0</v>
      </c>
      <c r="G56" s="119"/>
      <c r="H56" s="120"/>
      <c r="I56" s="24">
        <f>+D56-E56</f>
        <v>0</v>
      </c>
      <c r="J56" s="21">
        <f>+I56*7</f>
        <v>0</v>
      </c>
      <c r="K56" s="21"/>
      <c r="L56" s="21"/>
      <c r="M56" s="19"/>
    </row>
    <row r="57" spans="1:13" s="88" customFormat="1" ht="30" customHeight="1" x14ac:dyDescent="0.65">
      <c r="A57" s="83"/>
      <c r="B57" s="113"/>
      <c r="C57" s="113" t="s">
        <v>43</v>
      </c>
      <c r="D57" s="113">
        <v>2930</v>
      </c>
      <c r="E57" s="113">
        <v>2930</v>
      </c>
      <c r="F57" s="118">
        <f>E57-D57</f>
        <v>0</v>
      </c>
      <c r="G57" s="119">
        <v>7</v>
      </c>
      <c r="H57" s="120"/>
      <c r="I57" s="24"/>
      <c r="J57" s="21"/>
      <c r="K57" s="21"/>
      <c r="L57" s="21"/>
      <c r="M57" s="19"/>
    </row>
    <row r="58" spans="1:13" s="88" customFormat="1" ht="30" customHeight="1" x14ac:dyDescent="0.65">
      <c r="A58" s="83" t="s">
        <v>104</v>
      </c>
      <c r="B58" s="131" t="s">
        <v>214</v>
      </c>
      <c r="C58" s="127" t="s">
        <v>105</v>
      </c>
      <c r="D58" s="92">
        <v>23676</v>
      </c>
      <c r="E58" s="92">
        <v>24643</v>
      </c>
      <c r="F58" s="118">
        <f t="shared" si="8"/>
        <v>967</v>
      </c>
      <c r="G58" s="119">
        <v>7</v>
      </c>
      <c r="H58" s="120">
        <f>SUM(F58*G58)</f>
        <v>6769</v>
      </c>
    </row>
    <row r="59" spans="1:13" s="31" customFormat="1" ht="30" customHeight="1" thickBot="1" x14ac:dyDescent="0.75">
      <c r="A59" s="27"/>
      <c r="B59" s="459" t="s">
        <v>50</v>
      </c>
      <c r="C59" s="459"/>
      <c r="D59" s="454" t="s">
        <v>106</v>
      </c>
      <c r="E59" s="454"/>
      <c r="F59" s="290">
        <f>SUM(F43:F58)</f>
        <v>9253</v>
      </c>
      <c r="G59" s="60"/>
      <c r="H59" s="289">
        <f>SUM(H43:H58)</f>
        <v>62872.240000000005</v>
      </c>
    </row>
    <row r="60" spans="1:13" s="31" customFormat="1" ht="30" customHeight="1" thickTop="1" x14ac:dyDescent="0.6">
      <c r="A60" s="27"/>
      <c r="B60" s="459" t="s">
        <v>52</v>
      </c>
      <c r="C60" s="459"/>
      <c r="D60" s="33"/>
      <c r="E60" s="33"/>
      <c r="F60" s="164"/>
      <c r="G60" s="60"/>
      <c r="H60" s="81">
        <f>+H59*7%</f>
        <v>4401.0568000000012</v>
      </c>
    </row>
    <row r="61" spans="1:13" s="31" customFormat="1" ht="33" customHeight="1" thickBot="1" x14ac:dyDescent="0.9">
      <c r="A61" s="27"/>
      <c r="B61" s="459" t="s">
        <v>50</v>
      </c>
      <c r="C61" s="459"/>
      <c r="D61" s="33"/>
      <c r="E61" s="33"/>
      <c r="F61" s="60"/>
      <c r="G61" s="80"/>
      <c r="H61" s="159">
        <f>SUM(H59:H60)</f>
        <v>67273.296800000011</v>
      </c>
    </row>
    <row r="62" spans="1:13" s="144" customFormat="1" ht="35.25" customHeight="1" thickTop="1" x14ac:dyDescent="0.85">
      <c r="A62" s="145"/>
      <c r="B62" s="146"/>
      <c r="C62" s="146"/>
      <c r="D62" s="147"/>
      <c r="E62" s="147"/>
      <c r="F62" s="148"/>
      <c r="G62" s="148"/>
      <c r="H62" s="143"/>
    </row>
    <row r="63" spans="1:13" s="195" customFormat="1" ht="33" customHeight="1" x14ac:dyDescent="0.65">
      <c r="A63" s="455" t="s">
        <v>0</v>
      </c>
      <c r="B63" s="456" t="s">
        <v>125</v>
      </c>
      <c r="C63" s="456"/>
      <c r="D63" s="460" t="s">
        <v>223</v>
      </c>
      <c r="E63" s="460"/>
      <c r="F63" s="460"/>
      <c r="G63" s="460"/>
      <c r="H63" s="460"/>
    </row>
    <row r="64" spans="1:13" s="195" customFormat="1" ht="30.6" customHeight="1" x14ac:dyDescent="0.35">
      <c r="A64" s="455"/>
      <c r="B64" s="456"/>
      <c r="C64" s="456"/>
      <c r="D64" s="296" t="s">
        <v>450</v>
      </c>
      <c r="E64" s="296" t="s">
        <v>472</v>
      </c>
      <c r="F64" s="298" t="s">
        <v>3</v>
      </c>
      <c r="G64" s="298" t="s">
        <v>4</v>
      </c>
      <c r="H64" s="298" t="s">
        <v>5</v>
      </c>
    </row>
    <row r="65" spans="1:21" ht="31.9" customHeight="1" x14ac:dyDescent="0.65">
      <c r="A65" s="344" t="s">
        <v>116</v>
      </c>
      <c r="B65" s="345" t="s">
        <v>101</v>
      </c>
      <c r="C65" s="346" t="s">
        <v>117</v>
      </c>
      <c r="D65" s="344">
        <v>66574</v>
      </c>
      <c r="E65" s="344">
        <v>75660</v>
      </c>
      <c r="F65" s="347">
        <f>E65-D65</f>
        <v>9086</v>
      </c>
      <c r="G65" s="348">
        <v>7</v>
      </c>
      <c r="H65" s="349">
        <f>SUM(F65*G65)</f>
        <v>63602</v>
      </c>
      <c r="I65" s="24" t="s">
        <v>384</v>
      </c>
    </row>
    <row r="66" spans="1:21" ht="31.9" customHeight="1" x14ac:dyDescent="0.65">
      <c r="A66" s="83"/>
      <c r="B66" s="84"/>
      <c r="C66" s="90"/>
      <c r="D66" s="101"/>
      <c r="E66" s="101"/>
      <c r="F66" s="104">
        <f>E66-D66</f>
        <v>0</v>
      </c>
      <c r="G66" s="95">
        <v>7</v>
      </c>
      <c r="H66" s="87">
        <f>SUM(F66*G66)</f>
        <v>0</v>
      </c>
      <c r="I66" s="339">
        <f>SUM(H65:H66)</f>
        <v>63602</v>
      </c>
      <c r="J66" s="359"/>
      <c r="K66" s="359"/>
    </row>
    <row r="67" spans="1:21" ht="40.15" customHeight="1" x14ac:dyDescent="0.6">
      <c r="A67" s="43"/>
      <c r="B67" s="452" t="s">
        <v>121</v>
      </c>
      <c r="C67" s="452"/>
      <c r="D67" s="141"/>
      <c r="E67" s="141"/>
      <c r="F67" s="142"/>
      <c r="G67" s="142"/>
      <c r="H67" s="142"/>
    </row>
    <row r="68" spans="1:21" ht="29.25" x14ac:dyDescent="0.6">
      <c r="A68" s="32" t="s">
        <v>67</v>
      </c>
      <c r="B68" s="45" t="s">
        <v>304</v>
      </c>
      <c r="C68" s="25" t="s">
        <v>408</v>
      </c>
      <c r="D68" s="32">
        <v>3425</v>
      </c>
      <c r="E68" s="32">
        <v>3481</v>
      </c>
      <c r="F68" s="39">
        <f t="shared" ref="F68:F76" si="10">E68-D68</f>
        <v>56</v>
      </c>
      <c r="G68" s="38">
        <v>7</v>
      </c>
      <c r="H68" s="38">
        <f>SUM(F68*G68)</f>
        <v>392</v>
      </c>
      <c r="I68" t="s">
        <v>385</v>
      </c>
    </row>
    <row r="69" spans="1:21" ht="29.25" x14ac:dyDescent="0.6">
      <c r="A69" s="32" t="s">
        <v>70</v>
      </c>
      <c r="B69" s="45" t="s">
        <v>304</v>
      </c>
      <c r="C69" s="23" t="s">
        <v>386</v>
      </c>
      <c r="D69" s="34">
        <v>1652</v>
      </c>
      <c r="E69" s="34">
        <v>1690</v>
      </c>
      <c r="F69" s="39">
        <f t="shared" si="10"/>
        <v>38</v>
      </c>
      <c r="G69" s="38">
        <v>7</v>
      </c>
      <c r="H69" s="38">
        <f>SUM(F69*G69)</f>
        <v>266</v>
      </c>
      <c r="I69" t="s">
        <v>455</v>
      </c>
    </row>
    <row r="70" spans="1:21" ht="29.25" x14ac:dyDescent="0.6">
      <c r="A70" s="32" t="s">
        <v>71</v>
      </c>
      <c r="B70" s="45" t="s">
        <v>304</v>
      </c>
      <c r="C70" s="23" t="s">
        <v>373</v>
      </c>
      <c r="D70" s="34">
        <v>1456</v>
      </c>
      <c r="E70" s="34">
        <v>1457</v>
      </c>
      <c r="F70" s="39">
        <f t="shared" si="10"/>
        <v>1</v>
      </c>
      <c r="G70" s="38">
        <v>7</v>
      </c>
      <c r="H70" s="38">
        <f t="shared" ref="H70:H76" si="11">SUM(F70*G70)</f>
        <v>7</v>
      </c>
      <c r="I70" t="s">
        <v>301</v>
      </c>
    </row>
    <row r="71" spans="1:21" ht="29.25" x14ac:dyDescent="0.6">
      <c r="A71" s="27" t="s">
        <v>72</v>
      </c>
      <c r="B71" s="45" t="s">
        <v>343</v>
      </c>
      <c r="C71" s="22" t="s">
        <v>302</v>
      </c>
      <c r="D71" s="37">
        <v>6903</v>
      </c>
      <c r="E71" s="37">
        <v>7277</v>
      </c>
      <c r="F71" s="39">
        <f t="shared" si="10"/>
        <v>374</v>
      </c>
      <c r="G71" s="38">
        <v>7</v>
      </c>
      <c r="H71" s="40">
        <f t="shared" si="11"/>
        <v>2618</v>
      </c>
      <c r="I71" t="s">
        <v>327</v>
      </c>
      <c r="U71" s="151"/>
    </row>
    <row r="72" spans="1:21" ht="29.25" x14ac:dyDescent="0.6">
      <c r="A72" s="32" t="s">
        <v>75</v>
      </c>
      <c r="B72" s="45" t="s">
        <v>271</v>
      </c>
      <c r="C72" s="22" t="s">
        <v>267</v>
      </c>
      <c r="D72" s="34">
        <v>5551</v>
      </c>
      <c r="E72" s="34">
        <v>5621</v>
      </c>
      <c r="F72" s="39">
        <f t="shared" si="10"/>
        <v>70</v>
      </c>
      <c r="G72" s="29">
        <v>7</v>
      </c>
      <c r="H72" s="29">
        <f t="shared" si="11"/>
        <v>490</v>
      </c>
    </row>
    <row r="73" spans="1:21" ht="29.25" x14ac:dyDescent="0.6">
      <c r="A73" s="27" t="s">
        <v>78</v>
      </c>
      <c r="B73" s="46" t="s">
        <v>303</v>
      </c>
      <c r="C73" s="20" t="s">
        <v>80</v>
      </c>
      <c r="D73" s="37">
        <v>5330</v>
      </c>
      <c r="E73" s="37">
        <v>5424</v>
      </c>
      <c r="F73" s="39">
        <f t="shared" si="10"/>
        <v>94</v>
      </c>
      <c r="G73" s="29">
        <v>7</v>
      </c>
      <c r="H73" s="30">
        <f t="shared" si="11"/>
        <v>658</v>
      </c>
    </row>
    <row r="74" spans="1:21" ht="29.25" x14ac:dyDescent="0.6">
      <c r="A74" s="32" t="s">
        <v>81</v>
      </c>
      <c r="B74" s="45" t="s">
        <v>304</v>
      </c>
      <c r="C74" s="22" t="s">
        <v>82</v>
      </c>
      <c r="D74" s="32">
        <v>13857</v>
      </c>
      <c r="E74" s="32">
        <v>14216</v>
      </c>
      <c r="F74" s="39">
        <f t="shared" si="10"/>
        <v>359</v>
      </c>
      <c r="G74" s="29">
        <v>7</v>
      </c>
      <c r="H74" s="29">
        <f t="shared" si="11"/>
        <v>2513</v>
      </c>
    </row>
    <row r="75" spans="1:21" ht="29.25" x14ac:dyDescent="0.6">
      <c r="A75" s="32" t="s">
        <v>266</v>
      </c>
      <c r="B75" s="45" t="s">
        <v>304</v>
      </c>
      <c r="C75" s="22" t="s">
        <v>82</v>
      </c>
      <c r="D75" s="32">
        <v>2421</v>
      </c>
      <c r="E75" s="32">
        <v>2604</v>
      </c>
      <c r="F75" s="39">
        <f>E75-D75</f>
        <v>183</v>
      </c>
      <c r="G75" s="29">
        <v>7</v>
      </c>
      <c r="H75" s="29">
        <f>SUM(F75*G75)</f>
        <v>1281</v>
      </c>
    </row>
    <row r="76" spans="1:21" ht="29.25" x14ac:dyDescent="0.6">
      <c r="A76" s="32"/>
      <c r="B76" s="45"/>
      <c r="C76" s="22"/>
      <c r="D76" s="32"/>
      <c r="E76" s="32"/>
      <c r="F76" s="39">
        <f t="shared" si="10"/>
        <v>0</v>
      </c>
      <c r="G76" s="29"/>
      <c r="H76" s="29">
        <f t="shared" si="11"/>
        <v>0</v>
      </c>
    </row>
    <row r="77" spans="1:21" s="31" customFormat="1" ht="30" customHeight="1" thickBot="1" x14ac:dyDescent="0.65">
      <c r="A77" s="27"/>
      <c r="B77" s="453" t="s">
        <v>50</v>
      </c>
      <c r="C77" s="453"/>
      <c r="D77" s="454" t="s">
        <v>106</v>
      </c>
      <c r="E77" s="454"/>
      <c r="F77" s="165">
        <f>SUM(F68:F76)</f>
        <v>1175</v>
      </c>
      <c r="G77" s="60"/>
      <c r="H77" s="47">
        <f>SUM(H65:H76)</f>
        <v>71827</v>
      </c>
      <c r="I77" s="292"/>
    </row>
    <row r="78" spans="1:21" s="31" customFormat="1" ht="30" customHeight="1" thickTop="1" x14ac:dyDescent="0.6">
      <c r="A78" s="27"/>
      <c r="B78" s="453" t="s">
        <v>52</v>
      </c>
      <c r="C78" s="453"/>
      <c r="D78" s="33"/>
      <c r="E78" s="33"/>
      <c r="F78" s="164"/>
      <c r="G78" s="60"/>
      <c r="H78" s="81">
        <f>+H77*7%</f>
        <v>5027.8900000000003</v>
      </c>
    </row>
    <row r="79" spans="1:21" s="31" customFormat="1" ht="33.75" customHeight="1" thickBot="1" x14ac:dyDescent="0.9">
      <c r="A79" s="27"/>
      <c r="B79" s="453" t="s">
        <v>50</v>
      </c>
      <c r="C79" s="453"/>
      <c r="D79" s="33"/>
      <c r="E79" s="33"/>
      <c r="F79" s="60"/>
      <c r="G79" s="80"/>
      <c r="H79" s="159">
        <f>SUM(H77:H78)</f>
        <v>76854.89</v>
      </c>
    </row>
    <row r="80" spans="1:21" s="88" customFormat="1" ht="33" customHeight="1" thickTop="1" x14ac:dyDescent="0.7">
      <c r="A80" s="455" t="s">
        <v>0</v>
      </c>
      <c r="B80" s="456" t="s">
        <v>224</v>
      </c>
      <c r="C80" s="456"/>
      <c r="D80" s="457" t="s">
        <v>223</v>
      </c>
      <c r="E80" s="457"/>
      <c r="F80" s="457"/>
      <c r="G80" s="457"/>
      <c r="H80" s="458"/>
    </row>
    <row r="81" spans="1:10" s="88" customFormat="1" ht="30.6" customHeight="1" x14ac:dyDescent="0.35">
      <c r="A81" s="455"/>
      <c r="B81" s="456"/>
      <c r="C81" s="456"/>
      <c r="D81" s="296" t="s">
        <v>450</v>
      </c>
      <c r="E81" s="296" t="s">
        <v>472</v>
      </c>
      <c r="F81" s="298" t="s">
        <v>3</v>
      </c>
      <c r="G81" s="298" t="s">
        <v>4</v>
      </c>
      <c r="H81" s="298" t="s">
        <v>5</v>
      </c>
    </row>
    <row r="82" spans="1:10" ht="33" customHeight="1" x14ac:dyDescent="0.75">
      <c r="A82" s="27"/>
      <c r="B82" s="45" t="s">
        <v>119</v>
      </c>
      <c r="C82" s="136" t="s">
        <v>120</v>
      </c>
      <c r="D82" s="110"/>
      <c r="E82" s="110"/>
      <c r="F82" s="111"/>
      <c r="G82" s="112"/>
      <c r="H82" s="112"/>
      <c r="I82" t="s">
        <v>273</v>
      </c>
    </row>
    <row r="83" spans="1:10" ht="31.5" x14ac:dyDescent="0.65">
      <c r="A83" s="90" t="s">
        <v>57</v>
      </c>
      <c r="B83" s="84" t="s">
        <v>290</v>
      </c>
      <c r="C83" s="90" t="s">
        <v>299</v>
      </c>
      <c r="D83" s="93">
        <v>92963</v>
      </c>
      <c r="E83" s="93">
        <v>95393</v>
      </c>
      <c r="F83" s="94">
        <f>E83-D83</f>
        <v>2430</v>
      </c>
      <c r="G83" s="86">
        <v>7</v>
      </c>
      <c r="H83" s="86">
        <f>SUM(F83*G83)</f>
        <v>17010</v>
      </c>
    </row>
    <row r="84" spans="1:10" ht="31.5" x14ac:dyDescent="0.65">
      <c r="A84" s="83" t="s">
        <v>60</v>
      </c>
      <c r="B84" s="89" t="s">
        <v>61</v>
      </c>
      <c r="C84" s="83" t="s">
        <v>62</v>
      </c>
      <c r="D84" s="106">
        <v>26115</v>
      </c>
      <c r="E84" s="106">
        <v>27431</v>
      </c>
      <c r="F84" s="107">
        <f>E84-D84</f>
        <v>1316</v>
      </c>
      <c r="G84" s="108">
        <v>7</v>
      </c>
      <c r="H84" s="108">
        <f>SUM(F84*G84)</f>
        <v>9212</v>
      </c>
    </row>
    <row r="85" spans="1:10" s="31" customFormat="1" ht="30" customHeight="1" thickBot="1" x14ac:dyDescent="0.65">
      <c r="A85" s="27"/>
      <c r="B85" s="453" t="s">
        <v>50</v>
      </c>
      <c r="C85" s="453"/>
      <c r="D85" s="454" t="s">
        <v>106</v>
      </c>
      <c r="E85" s="454"/>
      <c r="F85" s="165">
        <f>SUM(F83:F84)</f>
        <v>3746</v>
      </c>
      <c r="G85" s="60"/>
      <c r="H85" s="47">
        <f>SUM(H83:H84)</f>
        <v>26222</v>
      </c>
      <c r="I85" s="292"/>
    </row>
    <row r="86" spans="1:10" s="31" customFormat="1" ht="30" customHeight="1" thickTop="1" x14ac:dyDescent="0.6">
      <c r="A86" s="27"/>
      <c r="B86" s="453" t="s">
        <v>217</v>
      </c>
      <c r="C86" s="453"/>
      <c r="D86" s="33"/>
      <c r="E86" s="33"/>
      <c r="F86" s="164"/>
      <c r="G86" s="60"/>
      <c r="H86" s="81">
        <f>+H85*0%</f>
        <v>0</v>
      </c>
    </row>
    <row r="87" spans="1:10" s="31" customFormat="1" ht="39" customHeight="1" thickBot="1" x14ac:dyDescent="0.9">
      <c r="A87" s="27"/>
      <c r="B87" s="453" t="s">
        <v>50</v>
      </c>
      <c r="C87" s="453"/>
      <c r="D87" s="33"/>
      <c r="E87" s="33"/>
      <c r="F87" s="60"/>
      <c r="G87" s="80"/>
      <c r="H87" s="159">
        <f>SUM(H85:H86)</f>
        <v>26222</v>
      </c>
      <c r="I87" s="374">
        <f>+F85+F77+F65+F55</f>
        <v>15677</v>
      </c>
      <c r="J87" s="31">
        <f>+I87*4.8</f>
        <v>75249.599999999991</v>
      </c>
    </row>
    <row r="88" spans="1:10" ht="15" thickTop="1" x14ac:dyDescent="0.2">
      <c r="J88" s="299">
        <f>+J87+H17+H36</f>
        <v>165035.09999999998</v>
      </c>
    </row>
    <row r="89" spans="1:10" s="151" customFormat="1" ht="25.9" customHeight="1" x14ac:dyDescent="0.2">
      <c r="D89" s="314" t="s">
        <v>283</v>
      </c>
      <c r="E89" s="314" t="s">
        <v>284</v>
      </c>
    </row>
    <row r="90" spans="1:10" s="151" customFormat="1" ht="22.15" customHeight="1" x14ac:dyDescent="0.2">
      <c r="B90" s="151" t="s">
        <v>281</v>
      </c>
      <c r="C90" s="151" t="s">
        <v>280</v>
      </c>
      <c r="D90" s="315">
        <v>226</v>
      </c>
      <c r="E90" s="315">
        <v>872</v>
      </c>
      <c r="F90" s="315">
        <f>E90-D90</f>
        <v>646</v>
      </c>
      <c r="G90" s="316">
        <v>7</v>
      </c>
      <c r="H90" s="317">
        <f>G90*F90</f>
        <v>4522</v>
      </c>
    </row>
    <row r="91" spans="1:10" s="151" customFormat="1" ht="15" x14ac:dyDescent="0.2">
      <c r="B91" s="151" t="s">
        <v>282</v>
      </c>
      <c r="D91" s="315"/>
      <c r="E91" s="315"/>
      <c r="F91" s="315"/>
      <c r="G91" s="316"/>
      <c r="H91" s="317"/>
    </row>
    <row r="92" spans="1:10" s="151" customFormat="1" ht="15" x14ac:dyDescent="0.2"/>
    <row r="93" spans="1:10" s="151" customFormat="1" ht="15" x14ac:dyDescent="0.2">
      <c r="D93" s="314" t="s">
        <v>284</v>
      </c>
      <c r="E93" s="314" t="s">
        <v>291</v>
      </c>
      <c r="F93" s="315"/>
      <c r="G93" s="316"/>
    </row>
    <row r="94" spans="1:10" s="151" customFormat="1" ht="15" x14ac:dyDescent="0.2">
      <c r="D94" s="315">
        <v>872</v>
      </c>
      <c r="E94" s="315">
        <v>1746</v>
      </c>
      <c r="F94" s="315">
        <f>E94-D94</f>
        <v>874</v>
      </c>
      <c r="G94" s="316">
        <v>7</v>
      </c>
      <c r="H94" s="317">
        <f>G94*F94</f>
        <v>6118</v>
      </c>
    </row>
    <row r="95" spans="1:10" s="151" customFormat="1" ht="15" x14ac:dyDescent="0.2">
      <c r="D95" s="315"/>
      <c r="E95" s="315"/>
      <c r="F95" s="315"/>
    </row>
    <row r="96" spans="1:10" s="151" customFormat="1" ht="15" x14ac:dyDescent="0.2">
      <c r="D96" s="315"/>
      <c r="E96" s="315"/>
      <c r="F96" s="315"/>
    </row>
    <row r="97" spans="4:8" s="151" customFormat="1" ht="15" x14ac:dyDescent="0.2">
      <c r="D97" s="315"/>
      <c r="E97" s="315"/>
      <c r="F97" s="315"/>
    </row>
    <row r="98" spans="4:8" s="151" customFormat="1" ht="22.5" x14ac:dyDescent="0.3">
      <c r="D98" s="449" t="s">
        <v>298</v>
      </c>
      <c r="E98" s="449"/>
      <c r="F98" s="449"/>
      <c r="G98" s="449"/>
      <c r="H98" s="449"/>
    </row>
    <row r="99" spans="4:8" s="151" customFormat="1" ht="15" x14ac:dyDescent="0.2">
      <c r="D99" s="315"/>
      <c r="E99" s="315"/>
      <c r="F99" s="315"/>
    </row>
    <row r="100" spans="4:8" s="151" customFormat="1" ht="22.5" x14ac:dyDescent="0.3">
      <c r="D100" s="321" t="s">
        <v>295</v>
      </c>
      <c r="E100" s="321" t="s">
        <v>296</v>
      </c>
      <c r="F100" s="318" t="s">
        <v>3</v>
      </c>
      <c r="G100" s="318" t="s">
        <v>84</v>
      </c>
      <c r="H100" s="318" t="s">
        <v>297</v>
      </c>
    </row>
    <row r="101" spans="4:8" s="151" customFormat="1" ht="22.5" x14ac:dyDescent="0.3">
      <c r="E101" s="21"/>
      <c r="F101" s="21"/>
      <c r="G101" s="21"/>
      <c r="H101" s="21"/>
    </row>
    <row r="102" spans="4:8" s="151" customFormat="1" ht="22.5" x14ac:dyDescent="0.3">
      <c r="D102" s="318">
        <v>1746</v>
      </c>
      <c r="E102" s="21">
        <v>2425</v>
      </c>
      <c r="F102" s="318">
        <f>E102-D102</f>
        <v>679</v>
      </c>
      <c r="G102" s="319">
        <v>7</v>
      </c>
      <c r="H102" s="320">
        <f>G102*F102</f>
        <v>4753</v>
      </c>
    </row>
    <row r="103" spans="4:8" s="151" customFormat="1" ht="15" x14ac:dyDescent="0.2"/>
    <row r="104" spans="4:8" s="151" customFormat="1" ht="15" x14ac:dyDescent="0.2"/>
    <row r="105" spans="4:8" s="151" customFormat="1" ht="15" x14ac:dyDescent="0.2"/>
    <row r="106" spans="4:8" s="151" customFormat="1" ht="15" x14ac:dyDescent="0.2"/>
    <row r="110" spans="4:8" s="151" customFormat="1" ht="15" x14ac:dyDescent="0.2">
      <c r="D110" s="315"/>
      <c r="E110" s="315"/>
      <c r="F110" s="315"/>
    </row>
    <row r="111" spans="4:8" s="151" customFormat="1" ht="22.5" x14ac:dyDescent="0.3">
      <c r="D111" s="449" t="s">
        <v>309</v>
      </c>
      <c r="E111" s="449"/>
      <c r="F111" s="449"/>
      <c r="G111" s="449"/>
      <c r="H111" s="449"/>
    </row>
    <row r="112" spans="4:8" s="151" customFormat="1" ht="15" x14ac:dyDescent="0.2">
      <c r="D112" s="315"/>
      <c r="E112" s="315"/>
      <c r="F112" s="315"/>
    </row>
    <row r="113" spans="4:8" s="151" customFormat="1" ht="22.5" x14ac:dyDescent="0.3">
      <c r="D113" s="323" t="s">
        <v>308</v>
      </c>
      <c r="E113" s="321" t="s">
        <v>307</v>
      </c>
      <c r="F113" s="318" t="s">
        <v>3</v>
      </c>
      <c r="G113" s="318" t="s">
        <v>84</v>
      </c>
      <c r="H113" s="318" t="s">
        <v>297</v>
      </c>
    </row>
    <row r="114" spans="4:8" s="151" customFormat="1" ht="22.5" x14ac:dyDescent="0.3">
      <c r="D114" s="21"/>
      <c r="E114" s="21"/>
      <c r="F114" s="21"/>
      <c r="G114" s="21"/>
      <c r="H114" s="21"/>
    </row>
    <row r="115" spans="4:8" s="151" customFormat="1" ht="22.5" x14ac:dyDescent="0.3">
      <c r="D115" s="21">
        <v>2425</v>
      </c>
      <c r="E115" s="21">
        <v>3095</v>
      </c>
      <c r="F115" s="318">
        <f>E115-D115</f>
        <v>670</v>
      </c>
      <c r="G115" s="319">
        <v>7</v>
      </c>
      <c r="H115" s="320">
        <f>G115*F115</f>
        <v>4690</v>
      </c>
    </row>
    <row r="116" spans="4:8" s="151" customFormat="1" ht="15" x14ac:dyDescent="0.2"/>
    <row r="117" spans="4:8" s="151" customFormat="1" ht="15" x14ac:dyDescent="0.2"/>
    <row r="118" spans="4:8" s="151" customFormat="1" ht="15" x14ac:dyDescent="0.2"/>
    <row r="119" spans="4:8" s="151" customFormat="1" ht="15" x14ac:dyDescent="0.2"/>
    <row r="121" spans="4:8" ht="22.5" x14ac:dyDescent="0.3">
      <c r="D121" s="449" t="s">
        <v>316</v>
      </c>
      <c r="E121" s="449"/>
      <c r="F121" s="449"/>
      <c r="G121" s="449"/>
      <c r="H121" s="449"/>
    </row>
    <row r="123" spans="4:8" ht="22.5" x14ac:dyDescent="0.3">
      <c r="D123" s="321" t="s">
        <v>307</v>
      </c>
      <c r="E123" s="321" t="s">
        <v>315</v>
      </c>
      <c r="F123" s="318" t="s">
        <v>3</v>
      </c>
      <c r="G123" s="318" t="s">
        <v>84</v>
      </c>
      <c r="H123" s="318" t="s">
        <v>297</v>
      </c>
    </row>
    <row r="124" spans="4:8" ht="22.5" x14ac:dyDescent="0.3">
      <c r="D124" s="21"/>
      <c r="E124" s="21"/>
      <c r="F124" s="21"/>
      <c r="G124" s="21"/>
      <c r="H124" s="21"/>
    </row>
    <row r="125" spans="4:8" ht="22.5" x14ac:dyDescent="0.3">
      <c r="D125" s="21">
        <v>3095</v>
      </c>
      <c r="E125" s="21">
        <v>3628</v>
      </c>
      <c r="F125" s="318">
        <f>E125-D125</f>
        <v>533</v>
      </c>
      <c r="G125" s="319">
        <v>7</v>
      </c>
      <c r="H125" s="320">
        <f>G125*F125</f>
        <v>3731</v>
      </c>
    </row>
    <row r="129" spans="4:8" x14ac:dyDescent="0.2">
      <c r="D129" t="s">
        <v>326</v>
      </c>
    </row>
    <row r="130" spans="4:8" x14ac:dyDescent="0.2">
      <c r="D130" s="343">
        <v>244166</v>
      </c>
      <c r="E130" t="s">
        <v>337</v>
      </c>
    </row>
    <row r="134" spans="4:8" ht="22.5" x14ac:dyDescent="0.3">
      <c r="D134" s="449" t="s">
        <v>446</v>
      </c>
      <c r="E134" s="449"/>
      <c r="F134" s="449"/>
      <c r="G134" s="449"/>
      <c r="H134" s="449"/>
    </row>
    <row r="136" spans="4:8" x14ac:dyDescent="0.2">
      <c r="D136" s="338" t="s">
        <v>324</v>
      </c>
      <c r="E136" s="414" t="s">
        <v>447</v>
      </c>
    </row>
    <row r="137" spans="4:8" ht="22.5" x14ac:dyDescent="0.3">
      <c r="D137" s="21">
        <v>3628</v>
      </c>
      <c r="E137" s="21">
        <v>3905</v>
      </c>
      <c r="F137" s="21">
        <f>+E137-D137</f>
        <v>277</v>
      </c>
      <c r="G137" s="21">
        <v>8</v>
      </c>
      <c r="H137" s="320">
        <f>+G137*F137</f>
        <v>2216</v>
      </c>
    </row>
    <row r="138" spans="4:8" ht="22.5" x14ac:dyDescent="0.3">
      <c r="D138" s="21"/>
    </row>
    <row r="139" spans="4:8" ht="15" x14ac:dyDescent="0.2">
      <c r="E139" s="151"/>
    </row>
    <row r="140" spans="4:8" ht="15" x14ac:dyDescent="0.2">
      <c r="E140" s="151"/>
    </row>
    <row r="141" spans="4:8" ht="22.5" x14ac:dyDescent="0.3">
      <c r="D141" s="21"/>
    </row>
    <row r="142" spans="4:8" ht="22.5" x14ac:dyDescent="0.3">
      <c r="D142" s="21"/>
    </row>
    <row r="143" spans="4:8" ht="22.5" x14ac:dyDescent="0.3">
      <c r="D143" s="449" t="s">
        <v>462</v>
      </c>
      <c r="E143" s="449"/>
      <c r="F143" s="449"/>
      <c r="G143" s="449"/>
      <c r="H143" s="449"/>
    </row>
    <row r="144" spans="4:8" ht="22.5" x14ac:dyDescent="0.3">
      <c r="D144" s="21"/>
    </row>
    <row r="145" spans="1:10" x14ac:dyDescent="0.2">
      <c r="D145" s="414" t="s">
        <v>447</v>
      </c>
      <c r="E145" s="414" t="s">
        <v>463</v>
      </c>
    </row>
    <row r="146" spans="1:10" ht="22.5" x14ac:dyDescent="0.3">
      <c r="D146" s="21">
        <v>3905</v>
      </c>
      <c r="E146" s="21">
        <v>4689</v>
      </c>
      <c r="F146" s="21">
        <f>+E146-D146</f>
        <v>784</v>
      </c>
      <c r="G146" s="21">
        <v>7</v>
      </c>
      <c r="H146" s="320">
        <f>+G146*F146</f>
        <v>5488</v>
      </c>
    </row>
    <row r="147" spans="1:10" ht="22.5" x14ac:dyDescent="0.3">
      <c r="D147" s="21"/>
    </row>
    <row r="148" spans="1:10" ht="22.5" x14ac:dyDescent="0.3">
      <c r="D148" s="21"/>
    </row>
    <row r="149" spans="1:10" ht="22.5" x14ac:dyDescent="0.3">
      <c r="D149" s="21"/>
    </row>
    <row r="150" spans="1:10" ht="22.5" x14ac:dyDescent="0.3">
      <c r="D150" s="449" t="s">
        <v>462</v>
      </c>
      <c r="E150" s="449"/>
      <c r="F150" s="449"/>
      <c r="G150" s="449"/>
      <c r="H150" s="449"/>
    </row>
    <row r="151" spans="1:10" ht="22.5" x14ac:dyDescent="0.3">
      <c r="D151" s="21"/>
    </row>
    <row r="152" spans="1:10" x14ac:dyDescent="0.2">
      <c r="D152" s="414" t="s">
        <v>463</v>
      </c>
      <c r="E152" s="414" t="s">
        <v>473</v>
      </c>
    </row>
    <row r="153" spans="1:10" ht="22.5" x14ac:dyDescent="0.3">
      <c r="D153" s="21">
        <v>4689</v>
      </c>
      <c r="E153" s="21">
        <v>5134</v>
      </c>
      <c r="F153" s="21">
        <f>+E153-D153</f>
        <v>445</v>
      </c>
      <c r="G153" s="21">
        <v>8</v>
      </c>
      <c r="H153" s="320">
        <f>+G153*F153</f>
        <v>3560</v>
      </c>
    </row>
    <row r="154" spans="1:10" ht="22.5" x14ac:dyDescent="0.3">
      <c r="D154" s="21"/>
      <c r="E154" s="21"/>
      <c r="F154" s="21"/>
      <c r="G154" s="21"/>
      <c r="H154" s="320"/>
    </row>
    <row r="155" spans="1:10" ht="22.5" x14ac:dyDescent="0.3">
      <c r="D155" s="21"/>
      <c r="E155" s="21"/>
      <c r="F155" s="21"/>
      <c r="G155" s="21"/>
      <c r="H155" s="320"/>
    </row>
    <row r="157" spans="1:10" ht="34.5" x14ac:dyDescent="0.7">
      <c r="A157" s="152"/>
      <c r="B157" s="444" t="s">
        <v>122</v>
      </c>
      <c r="C157" s="444"/>
      <c r="D157" s="296" t="s">
        <v>437</v>
      </c>
      <c r="E157" s="296" t="s">
        <v>458</v>
      </c>
      <c r="F157" s="297" t="s">
        <v>3</v>
      </c>
      <c r="G157" s="297" t="s">
        <v>4</v>
      </c>
      <c r="H157" s="297" t="s">
        <v>5</v>
      </c>
      <c r="I157" s="363" t="s">
        <v>357</v>
      </c>
      <c r="J157" s="363" t="s">
        <v>358</v>
      </c>
    </row>
    <row r="158" spans="1:10" ht="31.5" x14ac:dyDescent="0.65">
      <c r="A158" s="83" t="s">
        <v>39</v>
      </c>
      <c r="B158" s="89" t="s">
        <v>123</v>
      </c>
      <c r="C158" s="83" t="s">
        <v>124</v>
      </c>
      <c r="D158" s="83">
        <v>8665</v>
      </c>
      <c r="E158" s="83">
        <v>8984</v>
      </c>
      <c r="F158" s="97">
        <f t="shared" ref="F158" si="12">E158-D158</f>
        <v>319</v>
      </c>
      <c r="G158" s="99"/>
      <c r="H158" s="103"/>
      <c r="I158" s="103"/>
      <c r="J158" s="103"/>
    </row>
    <row r="159" spans="1:10" ht="31.5" x14ac:dyDescent="0.65">
      <c r="A159" s="83"/>
      <c r="B159" s="89" t="s">
        <v>456</v>
      </c>
      <c r="C159" s="362"/>
      <c r="D159" s="83">
        <v>8665</v>
      </c>
      <c r="E159" s="83">
        <f>+D159+289</f>
        <v>8954</v>
      </c>
      <c r="F159" s="97">
        <v>289</v>
      </c>
      <c r="G159" s="99">
        <v>7</v>
      </c>
      <c r="H159" s="103">
        <f t="shared" ref="H159:H161" si="13">SUM(F159*G159)</f>
        <v>2023</v>
      </c>
      <c r="I159" s="103">
        <f t="shared" ref="I159:I160" si="14">+H159*7%</f>
        <v>141.61000000000001</v>
      </c>
      <c r="J159" s="103">
        <f t="shared" ref="J159:J160" si="15">SUM(H159:I159)</f>
        <v>2164.61</v>
      </c>
    </row>
    <row r="160" spans="1:10" ht="31.5" x14ac:dyDescent="0.65">
      <c r="A160" s="83"/>
      <c r="B160" s="89" t="s">
        <v>457</v>
      </c>
      <c r="C160" s="362"/>
      <c r="D160" s="83">
        <v>8954</v>
      </c>
      <c r="E160" s="83">
        <v>8984</v>
      </c>
      <c r="F160" s="97">
        <v>30</v>
      </c>
      <c r="G160" s="99">
        <v>7</v>
      </c>
      <c r="H160" s="103">
        <f t="shared" si="13"/>
        <v>210</v>
      </c>
      <c r="I160" s="103">
        <f t="shared" si="14"/>
        <v>14.700000000000001</v>
      </c>
      <c r="J160" s="103">
        <f t="shared" si="15"/>
        <v>224.7</v>
      </c>
    </row>
    <row r="161" spans="1:10" ht="31.5" x14ac:dyDescent="0.65">
      <c r="A161" s="83"/>
      <c r="B161" s="89"/>
      <c r="C161" s="83"/>
      <c r="D161" s="83">
        <v>8665</v>
      </c>
      <c r="E161" s="83">
        <v>8984</v>
      </c>
      <c r="F161" s="97">
        <f t="shared" ref="F161" si="16">E161-D161</f>
        <v>319</v>
      </c>
      <c r="G161" s="99">
        <v>7</v>
      </c>
      <c r="H161" s="103">
        <f t="shared" si="13"/>
        <v>2233</v>
      </c>
      <c r="I161" s="103">
        <f>SUM(I159:I160)</f>
        <v>156.31</v>
      </c>
      <c r="J161" s="415">
        <f>SUM(J159:J160)</f>
        <v>2389.31</v>
      </c>
    </row>
    <row r="166" spans="1:10" ht="29.25" x14ac:dyDescent="0.2">
      <c r="D166" s="296" t="s">
        <v>338</v>
      </c>
      <c r="E166" s="296" t="s">
        <v>347</v>
      </c>
      <c r="F166" s="297" t="s">
        <v>3</v>
      </c>
      <c r="G166" s="297" t="s">
        <v>4</v>
      </c>
      <c r="H166" s="297" t="s">
        <v>5</v>
      </c>
      <c r="I166" s="297" t="s">
        <v>357</v>
      </c>
      <c r="J166" s="297" t="s">
        <v>358</v>
      </c>
    </row>
    <row r="167" spans="1:10" s="88" customFormat="1" ht="30" customHeight="1" x14ac:dyDescent="0.65">
      <c r="A167" s="90" t="s">
        <v>87</v>
      </c>
      <c r="B167" s="84" t="s">
        <v>355</v>
      </c>
      <c r="C167" s="92" t="s">
        <v>89</v>
      </c>
      <c r="D167" s="121">
        <v>62249</v>
      </c>
      <c r="E167" s="121">
        <v>63037</v>
      </c>
      <c r="F167" s="121">
        <f>+E167-D167</f>
        <v>788</v>
      </c>
      <c r="G167" s="116">
        <v>7</v>
      </c>
      <c r="H167" s="116">
        <f t="shared" ref="H167:H168" si="17">SUM(F167*G167)</f>
        <v>5516</v>
      </c>
      <c r="I167" s="373"/>
      <c r="J167" s="373"/>
    </row>
    <row r="168" spans="1:10" s="88" customFormat="1" ht="30" customHeight="1" x14ac:dyDescent="0.65">
      <c r="A168" s="83"/>
      <c r="B168" s="89" t="s">
        <v>361</v>
      </c>
      <c r="C168" s="362"/>
      <c r="D168" s="121">
        <v>62249</v>
      </c>
      <c r="E168" s="121">
        <v>62391</v>
      </c>
      <c r="F168" s="360">
        <v>142.26499999999999</v>
      </c>
      <c r="G168" s="116">
        <v>7</v>
      </c>
      <c r="H168" s="116">
        <f t="shared" si="17"/>
        <v>995.8549999999999</v>
      </c>
      <c r="I168" s="103">
        <f t="shared" ref="I168:I169" si="18">+H168*7%</f>
        <v>69.709850000000003</v>
      </c>
      <c r="J168" s="103">
        <f>995.86+69.71</f>
        <v>1065.57</v>
      </c>
    </row>
    <row r="169" spans="1:10" ht="31.5" x14ac:dyDescent="0.65">
      <c r="A169" s="83"/>
      <c r="B169" s="89" t="s">
        <v>362</v>
      </c>
      <c r="C169" s="362"/>
      <c r="D169" s="121">
        <v>62391</v>
      </c>
      <c r="E169" s="121">
        <v>63037</v>
      </c>
      <c r="F169" s="360">
        <f>E169-D169-0.265</f>
        <v>645.73500000000001</v>
      </c>
      <c r="G169" s="116">
        <v>7</v>
      </c>
      <c r="H169" s="116">
        <f t="shared" ref="H169" si="19">SUM(F169*G169)</f>
        <v>4520.1450000000004</v>
      </c>
      <c r="I169" s="103">
        <f t="shared" si="18"/>
        <v>316.41015000000004</v>
      </c>
      <c r="J169" s="103">
        <f t="shared" ref="J169" si="20">SUM(H169:I169)</f>
        <v>4836.5551500000001</v>
      </c>
    </row>
    <row r="170" spans="1:10" ht="32.25" thickBot="1" x14ac:dyDescent="0.7">
      <c r="A170" s="83"/>
      <c r="B170" s="89"/>
      <c r="C170" s="83"/>
      <c r="D170" s="121">
        <v>62249</v>
      </c>
      <c r="E170" s="121">
        <v>63037</v>
      </c>
      <c r="F170" s="372">
        <f t="shared" ref="F170" si="21">E170-D170</f>
        <v>788</v>
      </c>
      <c r="G170" s="370">
        <v>7</v>
      </c>
      <c r="H170" s="361">
        <f t="shared" ref="H170" si="22">SUM(F170*G170)</f>
        <v>5516</v>
      </c>
      <c r="I170" s="361">
        <f>SUM(I168:I169)</f>
        <v>386.12000000000006</v>
      </c>
      <c r="J170" s="361">
        <f>SUM(H170:I170)</f>
        <v>5902.12</v>
      </c>
    </row>
    <row r="171" spans="1:10" ht="15" thickTop="1" x14ac:dyDescent="0.2"/>
    <row r="177" spans="1:11" ht="34.5" x14ac:dyDescent="0.7">
      <c r="A177" s="152"/>
      <c r="B177" s="444" t="s">
        <v>398</v>
      </c>
      <c r="C177" s="444"/>
      <c r="D177" s="386" t="s">
        <v>404</v>
      </c>
      <c r="E177" s="387"/>
      <c r="F177" s="388"/>
      <c r="G177" s="388"/>
      <c r="H177" s="388"/>
      <c r="I177" s="388"/>
      <c r="J177" s="385"/>
    </row>
    <row r="178" spans="1:11" s="31" customFormat="1" ht="48" customHeight="1" x14ac:dyDescent="0.8">
      <c r="A178" s="27"/>
      <c r="B178" s="450" t="s">
        <v>221</v>
      </c>
      <c r="C178" s="450"/>
      <c r="D178" s="379" t="s">
        <v>365</v>
      </c>
      <c r="E178" s="379" t="s">
        <v>383</v>
      </c>
      <c r="F178" s="380" t="s">
        <v>3</v>
      </c>
      <c r="G178" s="396" t="s">
        <v>406</v>
      </c>
      <c r="H178" s="380" t="s">
        <v>5</v>
      </c>
      <c r="I178" s="380" t="s">
        <v>358</v>
      </c>
    </row>
    <row r="179" spans="1:11" s="88" customFormat="1" ht="30" customHeight="1" x14ac:dyDescent="0.65">
      <c r="A179" s="90" t="s">
        <v>57</v>
      </c>
      <c r="B179" s="84" t="s">
        <v>290</v>
      </c>
      <c r="C179" s="90" t="s">
        <v>391</v>
      </c>
      <c r="D179" s="93">
        <v>83370</v>
      </c>
      <c r="E179" s="93">
        <v>86056</v>
      </c>
      <c r="F179" s="94">
        <f>E179-D179</f>
        <v>2686</v>
      </c>
      <c r="G179" s="86">
        <v>4.8</v>
      </c>
      <c r="H179" s="86">
        <f>SUM(F179*G179)</f>
        <v>12892.8</v>
      </c>
      <c r="I179" s="86"/>
    </row>
    <row r="180" spans="1:11" s="88" customFormat="1" ht="30" customHeight="1" x14ac:dyDescent="0.65">
      <c r="A180" s="83" t="s">
        <v>60</v>
      </c>
      <c r="B180" s="89" t="s">
        <v>61</v>
      </c>
      <c r="C180" s="83" t="s">
        <v>62</v>
      </c>
      <c r="D180" s="106">
        <v>20815</v>
      </c>
      <c r="E180" s="106">
        <v>22256</v>
      </c>
      <c r="F180" s="107">
        <f>E180-D180</f>
        <v>1441</v>
      </c>
      <c r="G180" s="108">
        <v>4.8</v>
      </c>
      <c r="H180" s="86">
        <f>SUM(F180*G180)</f>
        <v>6916.8</v>
      </c>
      <c r="I180" s="86">
        <f>SUM(H179:H180)</f>
        <v>19809.599999999999</v>
      </c>
    </row>
    <row r="181" spans="1:11" s="88" customFormat="1" ht="52.5" customHeight="1" x14ac:dyDescent="0.65">
      <c r="A181" s="83"/>
      <c r="B181" s="445" t="s">
        <v>402</v>
      </c>
      <c r="C181" s="446"/>
      <c r="D181" s="379" t="s">
        <v>365</v>
      </c>
      <c r="E181" s="379" t="s">
        <v>383</v>
      </c>
      <c r="F181" s="380" t="s">
        <v>3</v>
      </c>
      <c r="G181" s="396" t="s">
        <v>406</v>
      </c>
      <c r="H181" s="380" t="s">
        <v>5</v>
      </c>
      <c r="I181" s="380"/>
    </row>
    <row r="182" spans="1:11" s="88" customFormat="1" ht="39" customHeight="1" x14ac:dyDescent="0.65">
      <c r="A182" s="83"/>
      <c r="B182" s="84" t="s">
        <v>101</v>
      </c>
      <c r="C182" s="90" t="s">
        <v>117</v>
      </c>
      <c r="D182" s="83">
        <v>31833</v>
      </c>
      <c r="E182" s="83">
        <v>41916</v>
      </c>
      <c r="F182" s="97">
        <f>E182-D182</f>
        <v>10083</v>
      </c>
      <c r="G182" s="95">
        <v>4.8</v>
      </c>
      <c r="H182" s="87">
        <f>SUM(F182*G182)</f>
        <v>48398.400000000001</v>
      </c>
      <c r="I182" s="87"/>
      <c r="K182" s="154"/>
    </row>
    <row r="183" spans="1:11" s="88" customFormat="1" ht="31.5" customHeight="1" x14ac:dyDescent="0.65">
      <c r="A183" s="83"/>
      <c r="B183" s="84" t="s">
        <v>272</v>
      </c>
      <c r="C183" s="90" t="s">
        <v>222</v>
      </c>
      <c r="D183" s="101"/>
      <c r="E183" s="101"/>
      <c r="F183" s="118">
        <f>F77</f>
        <v>1175</v>
      </c>
      <c r="G183" s="128">
        <v>4.8</v>
      </c>
      <c r="H183" s="117">
        <f>SUM(F183*G183)</f>
        <v>5640</v>
      </c>
      <c r="I183" s="117">
        <f>SUM(H182:H183)</f>
        <v>54038.400000000001</v>
      </c>
      <c r="K183" s="155"/>
    </row>
    <row r="184" spans="1:11" s="88" customFormat="1" ht="31.5" customHeight="1" x14ac:dyDescent="0.65">
      <c r="A184" s="83"/>
      <c r="B184" s="84"/>
      <c r="C184" s="90"/>
      <c r="D184" s="157"/>
      <c r="E184" s="157"/>
      <c r="F184" s="390"/>
      <c r="G184" s="451" t="s">
        <v>400</v>
      </c>
      <c r="H184" s="451"/>
      <c r="I184" s="391">
        <f>SUM(I179:I183)</f>
        <v>73848</v>
      </c>
      <c r="K184" s="155"/>
    </row>
    <row r="185" spans="1:11" ht="34.5" x14ac:dyDescent="0.7">
      <c r="A185" s="152"/>
      <c r="B185" s="444" t="s">
        <v>399</v>
      </c>
      <c r="C185" s="444"/>
      <c r="D185" s="386" t="s">
        <v>404</v>
      </c>
      <c r="E185" s="387"/>
      <c r="F185" s="388"/>
      <c r="G185" s="388"/>
      <c r="H185" s="388"/>
      <c r="I185" s="388"/>
      <c r="J185" s="385"/>
    </row>
    <row r="186" spans="1:11" s="88" customFormat="1" ht="55.5" customHeight="1" x14ac:dyDescent="0.65">
      <c r="A186" s="83"/>
      <c r="B186" s="445" t="s">
        <v>402</v>
      </c>
      <c r="C186" s="446"/>
      <c r="D186" s="379" t="s">
        <v>365</v>
      </c>
      <c r="E186" s="379" t="s">
        <v>383</v>
      </c>
      <c r="F186" s="380" t="s">
        <v>3</v>
      </c>
      <c r="G186" s="396" t="s">
        <v>406</v>
      </c>
      <c r="H186" s="380" t="s">
        <v>5</v>
      </c>
      <c r="I186" s="380"/>
    </row>
    <row r="187" spans="1:11" s="88" customFormat="1" ht="39" customHeight="1" x14ac:dyDescent="0.65">
      <c r="A187" s="83"/>
      <c r="B187" s="91" t="s">
        <v>397</v>
      </c>
      <c r="C187" s="127" t="s">
        <v>276</v>
      </c>
      <c r="D187" s="92">
        <v>11011</v>
      </c>
      <c r="E187" s="92">
        <v>13900</v>
      </c>
      <c r="F187" s="118">
        <f t="shared" ref="F187" si="23">E187-D187</f>
        <v>2889</v>
      </c>
      <c r="G187" s="95">
        <v>4.8</v>
      </c>
      <c r="H187" s="87">
        <f>SUM(F187*G187)</f>
        <v>13867.199999999999</v>
      </c>
      <c r="I187" s="87">
        <f>+H187</f>
        <v>13867.199999999999</v>
      </c>
      <c r="K187" s="154"/>
    </row>
    <row r="188" spans="1:11" s="88" customFormat="1" ht="39" customHeight="1" thickBot="1" x14ac:dyDescent="0.7">
      <c r="A188" s="389"/>
      <c r="B188" s="392"/>
      <c r="C188" s="393"/>
      <c r="D188" s="394"/>
      <c r="E188" s="394"/>
      <c r="F188" s="390"/>
      <c r="G188" s="447" t="s">
        <v>401</v>
      </c>
      <c r="H188" s="447"/>
      <c r="I188" s="395">
        <f>+I184+I187</f>
        <v>87715.199999999997</v>
      </c>
      <c r="K188" s="154"/>
    </row>
    <row r="189" spans="1:11" s="88" customFormat="1" ht="39" customHeight="1" thickTop="1" thickBot="1" x14ac:dyDescent="0.7">
      <c r="A189" s="389"/>
      <c r="B189" s="392"/>
      <c r="C189" s="398"/>
      <c r="D189" s="399" t="s">
        <v>405</v>
      </c>
      <c r="E189" s="400"/>
      <c r="F189" s="401"/>
      <c r="G189" s="448" t="s">
        <v>403</v>
      </c>
      <c r="H189" s="448"/>
      <c r="I189" s="397">
        <f>+H39+I188</f>
        <v>195063.7</v>
      </c>
      <c r="K189" s="154"/>
    </row>
    <row r="190" spans="1:11" ht="34.5" customHeight="1" x14ac:dyDescent="0.2"/>
    <row r="193" spans="1:10" ht="34.5" x14ac:dyDescent="0.7">
      <c r="A193" s="152"/>
      <c r="B193" s="444" t="s">
        <v>459</v>
      </c>
      <c r="C193" s="444"/>
      <c r="D193" s="296" t="s">
        <v>437</v>
      </c>
      <c r="E193" s="296" t="s">
        <v>458</v>
      </c>
      <c r="F193" s="297" t="s">
        <v>3</v>
      </c>
      <c r="G193" s="297" t="s">
        <v>4</v>
      </c>
      <c r="H193" s="297" t="s">
        <v>5</v>
      </c>
      <c r="I193" s="363" t="s">
        <v>357</v>
      </c>
      <c r="J193" s="363" t="s">
        <v>358</v>
      </c>
    </row>
    <row r="194" spans="1:10" ht="31.5" x14ac:dyDescent="0.65">
      <c r="A194" s="83" t="s">
        <v>96</v>
      </c>
      <c r="B194" s="89" t="s">
        <v>460</v>
      </c>
      <c r="C194" s="83"/>
      <c r="D194" s="83">
        <v>6261</v>
      </c>
      <c r="E194" s="83">
        <v>6828</v>
      </c>
      <c r="F194" s="97">
        <f t="shared" ref="F194" si="24">E194-D194</f>
        <v>567</v>
      </c>
      <c r="G194" s="99"/>
      <c r="H194" s="103"/>
      <c r="I194" s="103"/>
      <c r="J194" s="103"/>
    </row>
    <row r="195" spans="1:10" ht="31.5" x14ac:dyDescent="0.65">
      <c r="A195" s="83"/>
      <c r="B195" s="89" t="s">
        <v>461</v>
      </c>
      <c r="C195" s="362"/>
      <c r="D195" s="83">
        <f>+D194</f>
        <v>6261</v>
      </c>
      <c r="E195" s="83">
        <f>+D195+12</f>
        <v>6273</v>
      </c>
      <c r="F195" s="416">
        <v>11.856999999999999</v>
      </c>
      <c r="G195" s="99">
        <v>7</v>
      </c>
      <c r="H195" s="103">
        <f t="shared" ref="H195:H197" si="25">SUM(F195*G195)</f>
        <v>82.998999999999995</v>
      </c>
      <c r="I195" s="103">
        <f t="shared" ref="I195:I196" si="26">+H195*7%</f>
        <v>5.8099300000000005</v>
      </c>
      <c r="J195" s="103">
        <f t="shared" ref="J195:J196" si="27">SUM(H195:I195)</f>
        <v>88.808929999999989</v>
      </c>
    </row>
    <row r="196" spans="1:10" ht="31.5" x14ac:dyDescent="0.65">
      <c r="A196" s="83"/>
      <c r="B196" s="89" t="s">
        <v>457</v>
      </c>
      <c r="C196" s="362"/>
      <c r="D196" s="83">
        <f>+E195</f>
        <v>6273</v>
      </c>
      <c r="E196" s="83">
        <f>+D196+555</f>
        <v>6828</v>
      </c>
      <c r="F196" s="416">
        <f>+F194-F195</f>
        <v>555.14300000000003</v>
      </c>
      <c r="G196" s="99">
        <v>7</v>
      </c>
      <c r="H196" s="103">
        <f t="shared" si="25"/>
        <v>3886.0010000000002</v>
      </c>
      <c r="I196" s="103">
        <f t="shared" si="26"/>
        <v>272.02007000000003</v>
      </c>
      <c r="J196" s="103">
        <f t="shared" si="27"/>
        <v>4158.0210700000007</v>
      </c>
    </row>
    <row r="197" spans="1:10" ht="31.5" x14ac:dyDescent="0.65">
      <c r="A197" s="83"/>
      <c r="B197" s="89"/>
      <c r="C197" s="83"/>
      <c r="D197" s="83">
        <v>6261</v>
      </c>
      <c r="E197" s="83">
        <v>6828</v>
      </c>
      <c r="F197" s="97">
        <f t="shared" ref="F197" si="28">E197-D197</f>
        <v>567</v>
      </c>
      <c r="G197" s="99">
        <v>7</v>
      </c>
      <c r="H197" s="103">
        <f t="shared" si="25"/>
        <v>3969</v>
      </c>
      <c r="I197" s="103">
        <f>SUM(I195:I196)</f>
        <v>277.83000000000004</v>
      </c>
      <c r="J197" s="415">
        <f>SUM(J195:J196)</f>
        <v>4246.8300000000008</v>
      </c>
    </row>
  </sheetData>
  <mergeCells count="60">
    <mergeCell ref="B193:C193"/>
    <mergeCell ref="B181:C181"/>
    <mergeCell ref="G184:H184"/>
    <mergeCell ref="B185:C185"/>
    <mergeCell ref="B186:C186"/>
    <mergeCell ref="G188:H188"/>
    <mergeCell ref="G189:H189"/>
    <mergeCell ref="B178:C178"/>
    <mergeCell ref="B85:C85"/>
    <mergeCell ref="D85:E85"/>
    <mergeCell ref="B86:C86"/>
    <mergeCell ref="B87:C87"/>
    <mergeCell ref="D98:H98"/>
    <mergeCell ref="D111:H111"/>
    <mergeCell ref="D150:H150"/>
    <mergeCell ref="D121:H121"/>
    <mergeCell ref="D134:H134"/>
    <mergeCell ref="D143:H143"/>
    <mergeCell ref="B157:C157"/>
    <mergeCell ref="B177:C177"/>
    <mergeCell ref="A80:A81"/>
    <mergeCell ref="B80:C81"/>
    <mergeCell ref="D80:H80"/>
    <mergeCell ref="B59:C59"/>
    <mergeCell ref="D59:E59"/>
    <mergeCell ref="B60:C60"/>
    <mergeCell ref="B61:C61"/>
    <mergeCell ref="A63:A64"/>
    <mergeCell ref="B63:C64"/>
    <mergeCell ref="D63:H63"/>
    <mergeCell ref="B67:C67"/>
    <mergeCell ref="B77:C77"/>
    <mergeCell ref="D77:E77"/>
    <mergeCell ref="B78:C78"/>
    <mergeCell ref="B79:C79"/>
    <mergeCell ref="B36:C36"/>
    <mergeCell ref="D36:E36"/>
    <mergeCell ref="B37:C37"/>
    <mergeCell ref="B38:C38"/>
    <mergeCell ref="A41:A42"/>
    <mergeCell ref="B41:C42"/>
    <mergeCell ref="D41:H41"/>
    <mergeCell ref="B28:C28"/>
    <mergeCell ref="B12:B13"/>
    <mergeCell ref="C12:C13"/>
    <mergeCell ref="B17:C17"/>
    <mergeCell ref="D17:E17"/>
    <mergeCell ref="B18:C18"/>
    <mergeCell ref="B19:C19"/>
    <mergeCell ref="B20:C20"/>
    <mergeCell ref="B24:C24"/>
    <mergeCell ref="D24:E24"/>
    <mergeCell ref="B25:C25"/>
    <mergeCell ref="B26:C26"/>
    <mergeCell ref="A1:H1"/>
    <mergeCell ref="A2:A3"/>
    <mergeCell ref="B2:C3"/>
    <mergeCell ref="D2:H2"/>
    <mergeCell ref="B10:B11"/>
    <mergeCell ref="C10:C11"/>
  </mergeCells>
  <pageMargins left="0.51181102362204722" right="0.31496062992125984" top="0.15748031496062992" bottom="0.15748031496062992" header="0.31496062992125984" footer="0.31496062992125984"/>
  <pageSetup paperSize="9" scale="55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0E7B6-F327-4841-80BE-9D35C1621FD4}">
  <dimension ref="A1:O82"/>
  <sheetViews>
    <sheetView topLeftCell="A10" zoomScale="70" zoomScaleNormal="70" workbookViewId="0">
      <selection activeCell="H25" sqref="H25"/>
    </sheetView>
  </sheetViews>
  <sheetFormatPr defaultRowHeight="14.25" x14ac:dyDescent="0.2"/>
  <cols>
    <col min="2" max="2" width="46" customWidth="1"/>
    <col min="3" max="3" width="40.75" customWidth="1"/>
    <col min="4" max="4" width="18.375" customWidth="1"/>
    <col min="5" max="5" width="17.125" customWidth="1"/>
    <col min="7" max="7" width="17.375" customWidth="1"/>
    <col min="8" max="8" width="17.75" customWidth="1"/>
    <col min="9" max="9" width="22.25" bestFit="1" customWidth="1"/>
    <col min="12" max="12" width="21.875" bestFit="1" customWidth="1"/>
    <col min="13" max="13" width="11" customWidth="1"/>
    <col min="14" max="14" width="16.625" customWidth="1"/>
    <col min="18" max="18" width="11.625" customWidth="1"/>
  </cols>
  <sheetData>
    <row r="1" spans="1:8" s="198" customFormat="1" ht="38.25" customHeight="1" thickBot="1" x14ac:dyDescent="0.85">
      <c r="A1" s="521" t="s">
        <v>465</v>
      </c>
      <c r="B1" s="521"/>
      <c r="C1" s="521"/>
      <c r="D1" s="521"/>
      <c r="E1" s="521"/>
      <c r="F1" s="521"/>
      <c r="G1" s="521"/>
      <c r="H1" s="521"/>
    </row>
    <row r="2" spans="1:8" s="198" customFormat="1" ht="37.5" x14ac:dyDescent="0.75">
      <c r="A2" s="522" t="s">
        <v>0</v>
      </c>
      <c r="B2" s="524" t="s">
        <v>1</v>
      </c>
      <c r="C2" s="525"/>
      <c r="D2" s="501" t="s">
        <v>2</v>
      </c>
      <c r="E2" s="502"/>
      <c r="F2" s="502"/>
      <c r="G2" s="502"/>
      <c r="H2" s="503"/>
    </row>
    <row r="3" spans="1:8" s="198" customFormat="1" ht="37.5" x14ac:dyDescent="0.4">
      <c r="A3" s="523"/>
      <c r="B3" s="526"/>
      <c r="C3" s="527"/>
      <c r="D3" s="199" t="s">
        <v>452</v>
      </c>
      <c r="E3" s="199" t="s">
        <v>472</v>
      </c>
      <c r="F3" s="200" t="s">
        <v>3</v>
      </c>
      <c r="G3" s="287" t="s">
        <v>4</v>
      </c>
      <c r="H3" s="201" t="s">
        <v>5</v>
      </c>
    </row>
    <row r="4" spans="1:8" s="198" customFormat="1" ht="37.5" x14ac:dyDescent="0.4">
      <c r="A4" s="202"/>
      <c r="B4" s="528" t="s">
        <v>6</v>
      </c>
      <c r="C4" s="528"/>
      <c r="D4" s="203"/>
      <c r="E4" s="203"/>
      <c r="F4" s="202"/>
      <c r="G4" s="204"/>
      <c r="H4" s="202"/>
    </row>
    <row r="5" spans="1:8" s="198" customFormat="1" ht="37.5" x14ac:dyDescent="0.75">
      <c r="A5" s="205" t="s">
        <v>7</v>
      </c>
      <c r="B5" s="84" t="s">
        <v>440</v>
      </c>
      <c r="C5" s="90" t="s">
        <v>438</v>
      </c>
      <c r="D5" s="207">
        <v>15</v>
      </c>
      <c r="E5" s="207">
        <v>18</v>
      </c>
      <c r="F5" s="208">
        <f t="shared" ref="F5:F11" si="0">E5-D5</f>
        <v>3</v>
      </c>
      <c r="G5" s="209">
        <v>20</v>
      </c>
      <c r="H5" s="209">
        <f t="shared" ref="H5:H11" si="1">SUM(F5*G5)</f>
        <v>60</v>
      </c>
    </row>
    <row r="6" spans="1:8" s="198" customFormat="1" ht="37.5" x14ac:dyDescent="0.75">
      <c r="A6" s="205" t="s">
        <v>10</v>
      </c>
      <c r="B6" s="206" t="s">
        <v>11</v>
      </c>
      <c r="C6" s="205" t="s">
        <v>12</v>
      </c>
      <c r="D6" s="210"/>
      <c r="E6" s="210"/>
      <c r="F6" s="211">
        <f t="shared" si="0"/>
        <v>0</v>
      </c>
      <c r="G6" s="212">
        <v>0</v>
      </c>
      <c r="H6" s="212">
        <f t="shared" si="1"/>
        <v>0</v>
      </c>
    </row>
    <row r="7" spans="1:8" s="198" customFormat="1" ht="37.5" x14ac:dyDescent="0.75">
      <c r="A7" s="205" t="s">
        <v>13</v>
      </c>
      <c r="B7" s="213" t="s">
        <v>264</v>
      </c>
      <c r="C7" s="214" t="s">
        <v>263</v>
      </c>
      <c r="D7" s="215">
        <v>2707</v>
      </c>
      <c r="E7" s="215">
        <v>2791</v>
      </c>
      <c r="F7" s="208">
        <f t="shared" si="0"/>
        <v>84</v>
      </c>
      <c r="G7" s="209">
        <v>20</v>
      </c>
      <c r="H7" s="209">
        <f t="shared" si="1"/>
        <v>1680</v>
      </c>
    </row>
    <row r="8" spans="1:8" s="198" customFormat="1" ht="37.5" x14ac:dyDescent="0.75">
      <c r="A8" s="216" t="s">
        <v>16</v>
      </c>
      <c r="B8" s="217" t="s">
        <v>43</v>
      </c>
      <c r="C8" s="218" t="s">
        <v>43</v>
      </c>
      <c r="D8" s="207">
        <v>238</v>
      </c>
      <c r="E8" s="207">
        <v>238</v>
      </c>
      <c r="F8" s="219">
        <f t="shared" si="0"/>
        <v>0</v>
      </c>
      <c r="G8" s="220">
        <v>20</v>
      </c>
      <c r="H8" s="220">
        <f t="shared" si="1"/>
        <v>0</v>
      </c>
    </row>
    <row r="9" spans="1:8" s="198" customFormat="1" ht="37.5" x14ac:dyDescent="0.75">
      <c r="A9" s="136" t="s">
        <v>18</v>
      </c>
      <c r="B9" s="221" t="s">
        <v>19</v>
      </c>
      <c r="C9" s="136" t="s">
        <v>20</v>
      </c>
      <c r="D9" s="222">
        <v>2437</v>
      </c>
      <c r="E9" s="222">
        <v>2463</v>
      </c>
      <c r="F9" s="208">
        <f t="shared" si="0"/>
        <v>26</v>
      </c>
      <c r="G9" s="209">
        <v>20</v>
      </c>
      <c r="H9" s="209">
        <f t="shared" si="1"/>
        <v>520</v>
      </c>
    </row>
    <row r="10" spans="1:8" s="198" customFormat="1" ht="37.5" x14ac:dyDescent="0.75">
      <c r="A10" s="136" t="s">
        <v>21</v>
      </c>
      <c r="B10" s="221" t="s">
        <v>22</v>
      </c>
      <c r="C10" s="136" t="s">
        <v>23</v>
      </c>
      <c r="D10" s="215">
        <v>444</v>
      </c>
      <c r="E10" s="215">
        <v>448</v>
      </c>
      <c r="F10" s="208">
        <f t="shared" si="0"/>
        <v>4</v>
      </c>
      <c r="G10" s="209">
        <v>20</v>
      </c>
      <c r="H10" s="209">
        <f t="shared" si="1"/>
        <v>80</v>
      </c>
    </row>
    <row r="11" spans="1:8" s="198" customFormat="1" ht="35.25" customHeight="1" x14ac:dyDescent="0.75">
      <c r="A11" s="136" t="s">
        <v>24</v>
      </c>
      <c r="B11" s="529" t="s">
        <v>25</v>
      </c>
      <c r="C11" s="487" t="s">
        <v>26</v>
      </c>
      <c r="D11" s="223">
        <v>300</v>
      </c>
      <c r="E11" s="223">
        <v>308</v>
      </c>
      <c r="F11" s="208">
        <f t="shared" si="0"/>
        <v>8</v>
      </c>
      <c r="G11" s="209">
        <v>20</v>
      </c>
      <c r="H11" s="209">
        <f t="shared" si="1"/>
        <v>160</v>
      </c>
    </row>
    <row r="12" spans="1:8" s="198" customFormat="1" ht="27.75" customHeight="1" x14ac:dyDescent="0.75">
      <c r="A12" s="136" t="s">
        <v>27</v>
      </c>
      <c r="B12" s="529"/>
      <c r="C12" s="487"/>
      <c r="D12" s="224"/>
      <c r="E12" s="224"/>
      <c r="F12" s="224"/>
      <c r="G12" s="224"/>
      <c r="H12" s="224"/>
    </row>
    <row r="13" spans="1:8" s="198" customFormat="1" ht="37.5" x14ac:dyDescent="0.75">
      <c r="A13" s="205" t="s">
        <v>28</v>
      </c>
      <c r="B13" s="530" t="s">
        <v>29</v>
      </c>
      <c r="C13" s="487" t="s">
        <v>30</v>
      </c>
      <c r="D13" s="215">
        <v>5</v>
      </c>
      <c r="E13" s="215">
        <v>5</v>
      </c>
      <c r="F13" s="219">
        <f>E13-D13</f>
        <v>0</v>
      </c>
      <c r="G13" s="220">
        <v>20</v>
      </c>
      <c r="H13" s="209">
        <f>SUM(F13*G13)</f>
        <v>0</v>
      </c>
    </row>
    <row r="14" spans="1:8" s="198" customFormat="1" ht="37.5" x14ac:dyDescent="0.75">
      <c r="A14" s="136" t="s">
        <v>31</v>
      </c>
      <c r="B14" s="530"/>
      <c r="C14" s="487"/>
      <c r="D14" s="215">
        <v>5</v>
      </c>
      <c r="E14" s="215">
        <v>5</v>
      </c>
      <c r="F14" s="219">
        <f>E14-D14</f>
        <v>0</v>
      </c>
      <c r="G14" s="220">
        <v>20</v>
      </c>
      <c r="H14" s="209">
        <f>SUM(F14*G14)</f>
        <v>0</v>
      </c>
    </row>
    <row r="15" spans="1:8" s="198" customFormat="1" ht="54" customHeight="1" x14ac:dyDescent="0.75">
      <c r="A15" s="136" t="s">
        <v>32</v>
      </c>
      <c r="B15" s="413" t="s">
        <v>441</v>
      </c>
      <c r="C15" s="102" t="s">
        <v>442</v>
      </c>
      <c r="D15" s="215">
        <v>77</v>
      </c>
      <c r="E15" s="215">
        <v>78</v>
      </c>
      <c r="F15" s="208">
        <f>E15-D15</f>
        <v>1</v>
      </c>
      <c r="G15" s="226">
        <v>20</v>
      </c>
      <c r="H15" s="209">
        <f>SUM(F15*G15)</f>
        <v>20</v>
      </c>
    </row>
    <row r="16" spans="1:8" s="198" customFormat="1" ht="37.5" x14ac:dyDescent="0.75">
      <c r="A16" s="216" t="s">
        <v>35</v>
      </c>
      <c r="B16" s="221" t="s">
        <v>443</v>
      </c>
      <c r="C16" s="136" t="s">
        <v>444</v>
      </c>
      <c r="D16" s="215">
        <v>4414</v>
      </c>
      <c r="E16" s="215">
        <v>4431</v>
      </c>
      <c r="F16" s="246">
        <f>E16-D16</f>
        <v>17</v>
      </c>
      <c r="G16" s="226">
        <v>20</v>
      </c>
      <c r="H16" s="226">
        <f>SUM(F16*G16)</f>
        <v>340</v>
      </c>
    </row>
    <row r="17" spans="1:13" s="198" customFormat="1" ht="37.5" x14ac:dyDescent="0.75">
      <c r="A17" s="83"/>
      <c r="B17" s="89"/>
      <c r="C17" s="83"/>
      <c r="D17" s="340"/>
      <c r="E17" s="340"/>
      <c r="F17" s="208"/>
      <c r="G17" s="226"/>
      <c r="H17" s="209">
        <f>SUM(F17*G17)</f>
        <v>0</v>
      </c>
    </row>
    <row r="18" spans="1:13" s="198" customFormat="1" ht="38.25" x14ac:dyDescent="0.8">
      <c r="A18" s="224"/>
      <c r="B18" s="531" t="s">
        <v>38</v>
      </c>
      <c r="C18" s="531"/>
      <c r="D18" s="199" t="s">
        <v>452</v>
      </c>
      <c r="E18" s="199" t="s">
        <v>472</v>
      </c>
      <c r="F18" s="228"/>
      <c r="G18" s="228"/>
      <c r="H18" s="228"/>
    </row>
    <row r="19" spans="1:13" s="198" customFormat="1" ht="37.5" x14ac:dyDescent="0.75">
      <c r="A19" s="216" t="s">
        <v>39</v>
      </c>
      <c r="B19" s="229" t="s">
        <v>40</v>
      </c>
      <c r="C19" s="216" t="s">
        <v>41</v>
      </c>
      <c r="D19" s="230">
        <v>0</v>
      </c>
      <c r="E19" s="230">
        <v>0</v>
      </c>
      <c r="F19" s="211">
        <f>E19-D19</f>
        <v>0</v>
      </c>
      <c r="G19" s="212">
        <v>20</v>
      </c>
      <c r="H19" s="212">
        <f>SUM(F19*G19)</f>
        <v>0</v>
      </c>
    </row>
    <row r="20" spans="1:13" s="198" customFormat="1" ht="37.5" x14ac:dyDescent="0.75">
      <c r="A20" s="83" t="s">
        <v>292</v>
      </c>
      <c r="B20" s="89"/>
      <c r="C20" s="83" t="s">
        <v>305</v>
      </c>
      <c r="D20" s="230">
        <v>114</v>
      </c>
      <c r="E20" s="230">
        <v>121</v>
      </c>
      <c r="F20" s="211">
        <f>E20-D20</f>
        <v>7</v>
      </c>
      <c r="G20" s="212">
        <v>20</v>
      </c>
      <c r="H20" s="212">
        <f>SUM(F20*G20)</f>
        <v>140</v>
      </c>
    </row>
    <row r="21" spans="1:13" s="198" customFormat="1" ht="37.5" x14ac:dyDescent="0.75">
      <c r="A21" s="83" t="s">
        <v>42</v>
      </c>
      <c r="B21" s="129"/>
      <c r="C21" s="129"/>
      <c r="D21" s="230">
        <v>0</v>
      </c>
      <c r="E21" s="230">
        <v>0</v>
      </c>
      <c r="F21" s="211">
        <f>E21-D21</f>
        <v>0</v>
      </c>
      <c r="G21" s="212">
        <v>20</v>
      </c>
      <c r="H21" s="212">
        <f>SUM(F21*G21)</f>
        <v>0</v>
      </c>
    </row>
    <row r="22" spans="1:13" s="198" customFormat="1" ht="37.5" x14ac:dyDescent="0.75">
      <c r="A22" s="83" t="s">
        <v>44</v>
      </c>
      <c r="B22" s="91" t="s">
        <v>293</v>
      </c>
      <c r="C22" s="127" t="s">
        <v>276</v>
      </c>
      <c r="D22" s="230">
        <v>0</v>
      </c>
      <c r="E22" s="230">
        <v>0</v>
      </c>
      <c r="F22" s="211">
        <f>E22-D22</f>
        <v>0</v>
      </c>
      <c r="G22" s="212">
        <v>20</v>
      </c>
      <c r="H22" s="212">
        <f>SUM(F22*G22)</f>
        <v>0</v>
      </c>
    </row>
    <row r="23" spans="1:13" s="198" customFormat="1" ht="37.5" x14ac:dyDescent="0.75">
      <c r="A23" s="83" t="s">
        <v>47</v>
      </c>
      <c r="B23" s="158"/>
      <c r="C23" s="129"/>
      <c r="D23" s="207">
        <v>47</v>
      </c>
      <c r="E23" s="207">
        <v>47</v>
      </c>
      <c r="F23" s="208">
        <f>E23-D23</f>
        <v>0</v>
      </c>
      <c r="G23" s="220">
        <v>20</v>
      </c>
      <c r="H23" s="209">
        <f>SUM(F23*G23)</f>
        <v>0</v>
      </c>
    </row>
    <row r="24" spans="1:13" s="198" customFormat="1" ht="51" customHeight="1" x14ac:dyDescent="0.75">
      <c r="A24" s="378" t="s">
        <v>320</v>
      </c>
      <c r="B24" s="337" t="s">
        <v>321</v>
      </c>
      <c r="C24" s="102" t="s">
        <v>322</v>
      </c>
      <c r="D24" s="207" t="s">
        <v>330</v>
      </c>
      <c r="E24" s="207" t="s">
        <v>330</v>
      </c>
      <c r="F24" s="208"/>
      <c r="G24" s="220"/>
      <c r="H24" s="209"/>
    </row>
    <row r="25" spans="1:13" s="198" customFormat="1" ht="51" customHeight="1" x14ac:dyDescent="0.75">
      <c r="A25" s="83" t="s">
        <v>318</v>
      </c>
      <c r="B25" s="89" t="s">
        <v>323</v>
      </c>
      <c r="C25" s="83" t="s">
        <v>319</v>
      </c>
      <c r="D25" s="340">
        <v>316</v>
      </c>
      <c r="E25" s="340">
        <v>348</v>
      </c>
      <c r="F25" s="208">
        <f>E25-D25</f>
        <v>32</v>
      </c>
      <c r="G25" s="226">
        <v>20</v>
      </c>
      <c r="H25" s="209">
        <f>SUM(F25*G25)</f>
        <v>640</v>
      </c>
    </row>
    <row r="26" spans="1:13" s="198" customFormat="1" ht="32.25" x14ac:dyDescent="0.4">
      <c r="A26" s="224"/>
      <c r="B26" s="224"/>
      <c r="C26" s="224"/>
      <c r="D26" s="224"/>
      <c r="E26" s="224"/>
      <c r="F26" s="224"/>
      <c r="G26" s="224"/>
      <c r="H26" s="224"/>
    </row>
    <row r="27" spans="1:13" s="198" customFormat="1" ht="38.25" x14ac:dyDescent="0.8">
      <c r="A27" s="232"/>
      <c r="B27" s="517" t="s">
        <v>50</v>
      </c>
      <c r="C27" s="517"/>
      <c r="D27" s="532" t="s">
        <v>51</v>
      </c>
      <c r="E27" s="532"/>
      <c r="F27" s="233">
        <f>SUM(F5:F26)</f>
        <v>182</v>
      </c>
      <c r="G27" s="234"/>
      <c r="H27" s="235">
        <f>SUM(H5:H26)</f>
        <v>3640</v>
      </c>
    </row>
    <row r="28" spans="1:13" s="198" customFormat="1" ht="38.25" x14ac:dyDescent="0.8">
      <c r="A28" s="232"/>
      <c r="B28" s="517" t="s">
        <v>52</v>
      </c>
      <c r="C28" s="517"/>
      <c r="D28" s="518"/>
      <c r="E28" s="519"/>
      <c r="F28" s="519"/>
      <c r="G28" s="520"/>
      <c r="H28" s="236">
        <f>+H27*7%</f>
        <v>254.8</v>
      </c>
    </row>
    <row r="29" spans="1:13" s="198" customFormat="1" ht="39" thickBot="1" x14ac:dyDescent="0.85">
      <c r="A29" s="232"/>
      <c r="B29" s="517" t="s">
        <v>50</v>
      </c>
      <c r="C29" s="517"/>
      <c r="D29" s="518"/>
      <c r="E29" s="519"/>
      <c r="F29" s="519"/>
      <c r="G29" s="520"/>
      <c r="H29" s="237">
        <f>SUM(H27:H28)</f>
        <v>3894.8</v>
      </c>
    </row>
    <row r="30" spans="1:13" s="198" customFormat="1" ht="33" thickTop="1" x14ac:dyDescent="0.4"/>
    <row r="31" spans="1:13" s="198" customFormat="1" ht="38.25" x14ac:dyDescent="0.8">
      <c r="A31" s="136"/>
      <c r="B31" s="507" t="s">
        <v>53</v>
      </c>
      <c r="C31" s="507"/>
      <c r="D31" s="199" t="s">
        <v>452</v>
      </c>
      <c r="E31" s="199" t="s">
        <v>472</v>
      </c>
      <c r="F31" s="238" t="s">
        <v>3</v>
      </c>
      <c r="G31" s="288" t="s">
        <v>4</v>
      </c>
      <c r="H31" s="238" t="s">
        <v>5</v>
      </c>
    </row>
    <row r="32" spans="1:13" s="198" customFormat="1" ht="37.5" x14ac:dyDescent="0.75">
      <c r="A32" s="239"/>
      <c r="B32" s="240" t="s">
        <v>55</v>
      </c>
      <c r="C32" s="241" t="s">
        <v>56</v>
      </c>
      <c r="D32" s="242"/>
      <c r="E32" s="242"/>
      <c r="F32" s="243"/>
      <c r="G32" s="244"/>
      <c r="H32" s="245"/>
      <c r="M32" s="198" t="s">
        <v>227</v>
      </c>
    </row>
    <row r="33" spans="1:14" s="198" customFormat="1" ht="37.5" x14ac:dyDescent="0.75">
      <c r="A33" s="205" t="s">
        <v>57</v>
      </c>
      <c r="B33" s="84" t="s">
        <v>290</v>
      </c>
      <c r="C33" s="90" t="s">
        <v>299</v>
      </c>
      <c r="D33" s="215">
        <v>985</v>
      </c>
      <c r="E33" s="215">
        <v>1013</v>
      </c>
      <c r="F33" s="246">
        <f>E33-D33</f>
        <v>28</v>
      </c>
      <c r="G33" s="226">
        <v>20</v>
      </c>
      <c r="H33" s="226">
        <f>SUM(F33*G33)</f>
        <v>560</v>
      </c>
      <c r="I33" s="310">
        <f>+F33*G33</f>
        <v>560</v>
      </c>
    </row>
    <row r="34" spans="1:14" s="198" customFormat="1" ht="37.5" x14ac:dyDescent="0.75">
      <c r="A34" s="136" t="s">
        <v>60</v>
      </c>
      <c r="B34" s="221" t="s">
        <v>61</v>
      </c>
      <c r="C34" s="136" t="s">
        <v>62</v>
      </c>
      <c r="D34" s="223">
        <v>1156</v>
      </c>
      <c r="E34" s="223">
        <v>1162</v>
      </c>
      <c r="F34" s="246">
        <f>E34-D34</f>
        <v>6</v>
      </c>
      <c r="G34" s="209">
        <v>20</v>
      </c>
      <c r="H34" s="226">
        <f>SUM(F34*G34)</f>
        <v>120</v>
      </c>
    </row>
    <row r="35" spans="1:14" s="198" customFormat="1" ht="33.75" customHeight="1" x14ac:dyDescent="0.8">
      <c r="A35" s="247"/>
      <c r="B35" s="491" t="s">
        <v>50</v>
      </c>
      <c r="C35" s="491"/>
      <c r="D35" s="223"/>
      <c r="E35" s="223"/>
      <c r="F35" s="248">
        <f>SUM(F33:F34)</f>
        <v>34</v>
      </c>
      <c r="G35" s="209"/>
      <c r="H35" s="249">
        <f>SUM(H33:H34)</f>
        <v>680</v>
      </c>
    </row>
    <row r="36" spans="1:14" s="198" customFormat="1" ht="33.75" customHeight="1" x14ac:dyDescent="0.8">
      <c r="A36" s="247"/>
      <c r="B36" s="491" t="s">
        <v>217</v>
      </c>
      <c r="C36" s="491"/>
      <c r="D36" s="504"/>
      <c r="E36" s="505"/>
      <c r="F36" s="505"/>
      <c r="G36" s="506"/>
      <c r="H36" s="250">
        <f>+H35*0%</f>
        <v>0</v>
      </c>
    </row>
    <row r="37" spans="1:14" s="198" customFormat="1" ht="33.75" customHeight="1" thickBot="1" x14ac:dyDescent="0.85">
      <c r="A37" s="247"/>
      <c r="B37" s="491" t="s">
        <v>50</v>
      </c>
      <c r="C37" s="491"/>
      <c r="D37" s="504"/>
      <c r="E37" s="505"/>
      <c r="F37" s="505"/>
      <c r="G37" s="506"/>
      <c r="H37" s="251">
        <f>SUM(H35:H36)</f>
        <v>680</v>
      </c>
    </row>
    <row r="38" spans="1:14" s="198" customFormat="1" ht="28.5" customHeight="1" thickTop="1" x14ac:dyDescent="0.75">
      <c r="A38" s="247"/>
      <c r="B38" s="252"/>
      <c r="C38" s="247"/>
      <c r="D38" s="253"/>
      <c r="E38" s="253"/>
      <c r="F38" s="254"/>
      <c r="G38" s="255"/>
      <c r="H38" s="255"/>
    </row>
    <row r="39" spans="1:14" s="198" customFormat="1" ht="38.25" x14ac:dyDescent="0.8">
      <c r="A39" s="256"/>
      <c r="B39" s="507" t="s">
        <v>63</v>
      </c>
      <c r="C39" s="507"/>
      <c r="D39" s="199" t="s">
        <v>453</v>
      </c>
      <c r="E39" s="199" t="s">
        <v>472</v>
      </c>
      <c r="F39" s="293" t="s">
        <v>3</v>
      </c>
      <c r="G39" s="294" t="s">
        <v>4</v>
      </c>
      <c r="H39" s="293" t="s">
        <v>5</v>
      </c>
    </row>
    <row r="40" spans="1:14" s="198" customFormat="1" ht="38.25" x14ac:dyDescent="0.8">
      <c r="A40" s="205" t="s">
        <v>67</v>
      </c>
      <c r="B40" s="265" t="s">
        <v>73</v>
      </c>
      <c r="C40" s="259" t="s">
        <v>436</v>
      </c>
      <c r="D40" s="508" t="s">
        <v>220</v>
      </c>
      <c r="E40" s="508"/>
      <c r="F40" s="508"/>
      <c r="G40" s="508"/>
      <c r="H40" s="258">
        <v>200</v>
      </c>
    </row>
    <row r="41" spans="1:14" s="198" customFormat="1" ht="38.25" x14ac:dyDescent="0.8">
      <c r="A41" s="205" t="s">
        <v>70</v>
      </c>
      <c r="B41" s="265" t="s">
        <v>73</v>
      </c>
      <c r="C41" s="257" t="s">
        <v>387</v>
      </c>
      <c r="D41" s="508" t="s">
        <v>220</v>
      </c>
      <c r="E41" s="508"/>
      <c r="F41" s="508"/>
      <c r="G41" s="508"/>
      <c r="H41" s="258">
        <v>200</v>
      </c>
    </row>
    <row r="42" spans="1:14" s="198" customFormat="1" ht="38.25" x14ac:dyDescent="0.8">
      <c r="A42" s="205" t="s">
        <v>71</v>
      </c>
      <c r="B42" s="265" t="s">
        <v>73</v>
      </c>
      <c r="C42" s="377" t="s">
        <v>374</v>
      </c>
      <c r="D42" s="512" t="s">
        <v>220</v>
      </c>
      <c r="E42" s="512"/>
      <c r="F42" s="512"/>
      <c r="G42" s="512"/>
      <c r="H42" s="258">
        <v>200</v>
      </c>
      <c r="I42" s="198" t="s">
        <v>375</v>
      </c>
    </row>
    <row r="43" spans="1:14" s="198" customFormat="1" ht="38.25" x14ac:dyDescent="0.8">
      <c r="A43" s="260" t="s">
        <v>72</v>
      </c>
      <c r="B43" s="45" t="s">
        <v>343</v>
      </c>
      <c r="C43" s="216" t="s">
        <v>302</v>
      </c>
      <c r="D43" s="512" t="s">
        <v>220</v>
      </c>
      <c r="E43" s="512"/>
      <c r="F43" s="512"/>
      <c r="G43" s="512"/>
      <c r="H43" s="261">
        <v>200</v>
      </c>
    </row>
    <row r="44" spans="1:14" s="198" customFormat="1" ht="37.5" x14ac:dyDescent="0.75">
      <c r="A44" s="205" t="s">
        <v>75</v>
      </c>
      <c r="B44" s="221" t="s">
        <v>271</v>
      </c>
      <c r="C44" s="136" t="s">
        <v>267</v>
      </c>
      <c r="D44" s="513" t="s">
        <v>220</v>
      </c>
      <c r="E44" s="514"/>
      <c r="F44" s="514"/>
      <c r="G44" s="515"/>
      <c r="H44" s="262">
        <v>200</v>
      </c>
    </row>
    <row r="45" spans="1:14" s="198" customFormat="1" ht="38.25" x14ac:dyDescent="0.8">
      <c r="A45" s="136" t="s">
        <v>78</v>
      </c>
      <c r="B45" s="263" t="s">
        <v>270</v>
      </c>
      <c r="C45" s="136" t="s">
        <v>80</v>
      </c>
      <c r="D45" s="516" t="s">
        <v>220</v>
      </c>
      <c r="E45" s="516"/>
      <c r="F45" s="516"/>
      <c r="G45" s="516"/>
      <c r="H45" s="264">
        <v>200</v>
      </c>
    </row>
    <row r="46" spans="1:14" s="198" customFormat="1" ht="38.25" x14ac:dyDescent="0.8">
      <c r="A46" s="205" t="s">
        <v>81</v>
      </c>
      <c r="B46" s="265" t="s">
        <v>73</v>
      </c>
      <c r="C46" s="205" t="s">
        <v>82</v>
      </c>
      <c r="D46" s="516" t="s">
        <v>220</v>
      </c>
      <c r="E46" s="516"/>
      <c r="F46" s="516"/>
      <c r="G46" s="516"/>
      <c r="H46" s="258">
        <v>250</v>
      </c>
      <c r="L46" s="341" t="s">
        <v>331</v>
      </c>
    </row>
    <row r="47" spans="1:14" s="198" customFormat="1" ht="38.25" x14ac:dyDescent="0.8">
      <c r="A47" s="205" t="s">
        <v>266</v>
      </c>
      <c r="B47" s="265" t="s">
        <v>73</v>
      </c>
      <c r="C47" s="205" t="s">
        <v>82</v>
      </c>
      <c r="D47" s="516" t="s">
        <v>220</v>
      </c>
      <c r="E47" s="516"/>
      <c r="F47" s="516"/>
      <c r="G47" s="516"/>
      <c r="H47" s="258">
        <v>250</v>
      </c>
      <c r="I47" s="198">
        <v>497</v>
      </c>
      <c r="J47" s="198">
        <v>521</v>
      </c>
      <c r="K47" s="198">
        <f>+J47-I47</f>
        <v>24</v>
      </c>
      <c r="L47" s="198">
        <v>544</v>
      </c>
      <c r="M47" s="198">
        <f>+L47-J47</f>
        <v>23</v>
      </c>
      <c r="N47" s="198">
        <f>+M47*20</f>
        <v>460</v>
      </c>
    </row>
    <row r="48" spans="1:14" s="198" customFormat="1" ht="36" customHeight="1" x14ac:dyDescent="0.8">
      <c r="C48" s="491" t="s">
        <v>50</v>
      </c>
      <c r="D48" s="491"/>
      <c r="E48" s="492"/>
      <c r="F48" s="493"/>
      <c r="G48" s="494"/>
      <c r="H48" s="266">
        <f>SUM(H40:H47)</f>
        <v>1700</v>
      </c>
      <c r="I48" s="198">
        <v>521</v>
      </c>
      <c r="J48" s="198">
        <v>532</v>
      </c>
      <c r="K48" s="198">
        <f>+J48-I48</f>
        <v>11</v>
      </c>
      <c r="L48" s="198">
        <v>554</v>
      </c>
      <c r="M48" s="198">
        <f>+L48-L47</f>
        <v>10</v>
      </c>
      <c r="N48" s="198">
        <f>+M48*20</f>
        <v>200</v>
      </c>
    </row>
    <row r="49" spans="1:15" s="198" customFormat="1" ht="36" customHeight="1" x14ac:dyDescent="0.8">
      <c r="C49" s="491" t="s">
        <v>52</v>
      </c>
      <c r="D49" s="491"/>
      <c r="E49" s="492"/>
      <c r="F49" s="493"/>
      <c r="G49" s="494"/>
      <c r="H49" s="267">
        <f>SUM(H48*7%)</f>
        <v>119.00000000000001</v>
      </c>
      <c r="L49" s="198">
        <v>566</v>
      </c>
      <c r="M49" s="198">
        <f>+L49-L48</f>
        <v>12</v>
      </c>
      <c r="N49" s="198">
        <f>+M49*20</f>
        <v>240</v>
      </c>
    </row>
    <row r="50" spans="1:15" s="198" customFormat="1" ht="36" customHeight="1" thickBot="1" x14ac:dyDescent="0.85">
      <c r="C50" s="491" t="s">
        <v>50</v>
      </c>
      <c r="D50" s="491"/>
      <c r="E50" s="492"/>
      <c r="F50" s="493"/>
      <c r="G50" s="494"/>
      <c r="H50" s="268">
        <f>SUM(H48:H49)</f>
        <v>1819</v>
      </c>
      <c r="L50" s="198">
        <v>574</v>
      </c>
      <c r="M50" s="198">
        <f>+L50-L49</f>
        <v>8</v>
      </c>
      <c r="N50" s="198">
        <f>+M50*20</f>
        <v>160</v>
      </c>
    </row>
    <row r="51" spans="1:15" s="198" customFormat="1" ht="21" customHeight="1" thickTop="1" thickBot="1" x14ac:dyDescent="0.45"/>
    <row r="52" spans="1:15" s="198" customFormat="1" ht="38.25" thickBot="1" x14ac:dyDescent="0.8">
      <c r="A52" s="495"/>
      <c r="B52" s="497" t="s">
        <v>83</v>
      </c>
      <c r="C52" s="498"/>
      <c r="D52" s="501" t="s">
        <v>2</v>
      </c>
      <c r="E52" s="502"/>
      <c r="F52" s="502"/>
      <c r="G52" s="502"/>
      <c r="H52" s="503"/>
      <c r="L52" s="198">
        <v>585</v>
      </c>
      <c r="M52" s="198">
        <f>+L52-L50</f>
        <v>11</v>
      </c>
      <c r="N52" s="198">
        <f>+M52*20</f>
        <v>220</v>
      </c>
    </row>
    <row r="53" spans="1:15" s="198" customFormat="1" ht="37.5" x14ac:dyDescent="0.75">
      <c r="A53" s="496"/>
      <c r="B53" s="499"/>
      <c r="C53" s="500"/>
      <c r="D53" s="199" t="s">
        <v>452</v>
      </c>
      <c r="E53" s="199" t="s">
        <v>472</v>
      </c>
      <c r="F53" s="269" t="s">
        <v>3</v>
      </c>
      <c r="G53" s="270" t="s">
        <v>84</v>
      </c>
      <c r="H53" s="271" t="s">
        <v>5</v>
      </c>
      <c r="L53" s="198">
        <v>595</v>
      </c>
      <c r="M53" s="198">
        <f>+L53-L52</f>
        <v>10</v>
      </c>
      <c r="N53" s="198">
        <f>+M53*20</f>
        <v>200</v>
      </c>
    </row>
    <row r="54" spans="1:15" s="198" customFormat="1" ht="33" customHeight="1" x14ac:dyDescent="0.75">
      <c r="A54" s="136" t="s">
        <v>85</v>
      </c>
      <c r="B54" s="91" t="s">
        <v>350</v>
      </c>
      <c r="C54" s="92" t="s">
        <v>351</v>
      </c>
      <c r="D54" s="207">
        <v>381</v>
      </c>
      <c r="E54" s="207">
        <v>383</v>
      </c>
      <c r="F54" s="246">
        <f>E54-D54</f>
        <v>2</v>
      </c>
      <c r="G54" s="209">
        <v>20</v>
      </c>
      <c r="H54" s="273">
        <f t="shared" ref="H54:H62" si="2">SUM(F54*G54)</f>
        <v>40</v>
      </c>
      <c r="L54" s="198">
        <v>604</v>
      </c>
      <c r="M54" s="198">
        <f>+L54-L53</f>
        <v>9</v>
      </c>
      <c r="N54" s="198">
        <f>+M54*20</f>
        <v>180</v>
      </c>
    </row>
    <row r="55" spans="1:15" s="198" customFormat="1" ht="33" customHeight="1" x14ac:dyDescent="0.75">
      <c r="A55" s="136" t="s">
        <v>86</v>
      </c>
      <c r="B55" s="231" t="s">
        <v>43</v>
      </c>
      <c r="C55" s="231" t="s">
        <v>43</v>
      </c>
      <c r="D55" s="207">
        <v>992</v>
      </c>
      <c r="E55" s="207">
        <v>992</v>
      </c>
      <c r="F55" s="246">
        <f>E55-D55</f>
        <v>0</v>
      </c>
      <c r="G55" s="226">
        <v>20</v>
      </c>
      <c r="H55" s="274">
        <f t="shared" si="2"/>
        <v>0</v>
      </c>
      <c r="L55" s="198">
        <v>612</v>
      </c>
      <c r="M55" s="198">
        <f>+L55-L54</f>
        <v>8</v>
      </c>
      <c r="N55" s="198">
        <f>+M55*20</f>
        <v>160</v>
      </c>
    </row>
    <row r="56" spans="1:15" s="198" customFormat="1" ht="37.5" x14ac:dyDescent="0.75">
      <c r="A56" s="205" t="s">
        <v>87</v>
      </c>
      <c r="B56" s="213" t="s">
        <v>88</v>
      </c>
      <c r="C56" s="205" t="s">
        <v>89</v>
      </c>
      <c r="D56" s="215">
        <v>871</v>
      </c>
      <c r="E56" s="215">
        <v>871</v>
      </c>
      <c r="F56" s="246">
        <f>E56-D56</f>
        <v>0</v>
      </c>
      <c r="G56" s="209">
        <v>20</v>
      </c>
      <c r="H56" s="273">
        <f t="shared" si="2"/>
        <v>0</v>
      </c>
      <c r="L56" s="198">
        <v>621</v>
      </c>
      <c r="M56" s="198">
        <f>+L56-L55</f>
        <v>9</v>
      </c>
      <c r="N56" s="198">
        <f>+M56*20</f>
        <v>180</v>
      </c>
      <c r="O56" s="198" t="s">
        <v>227</v>
      </c>
    </row>
    <row r="57" spans="1:15" s="198" customFormat="1" ht="37.5" x14ac:dyDescent="0.75">
      <c r="A57" s="216" t="s">
        <v>90</v>
      </c>
      <c r="B57" s="231" t="s">
        <v>43</v>
      </c>
      <c r="C57" s="231" t="s">
        <v>43</v>
      </c>
      <c r="D57" s="276">
        <v>24</v>
      </c>
      <c r="E57" s="276">
        <v>24</v>
      </c>
      <c r="F57" s="219">
        <f t="shared" ref="F57:F62" si="3">E57-D57</f>
        <v>0</v>
      </c>
      <c r="G57" s="220">
        <v>20</v>
      </c>
      <c r="H57" s="277">
        <f t="shared" si="2"/>
        <v>0</v>
      </c>
    </row>
    <row r="58" spans="1:15" s="198" customFormat="1" ht="37.5" x14ac:dyDescent="0.75">
      <c r="A58" s="216" t="s">
        <v>92</v>
      </c>
      <c r="B58" s="231" t="s">
        <v>344</v>
      </c>
      <c r="C58" s="272" t="s">
        <v>43</v>
      </c>
      <c r="D58" s="207">
        <v>16</v>
      </c>
      <c r="E58" s="207">
        <v>16</v>
      </c>
      <c r="F58" s="219">
        <f t="shared" si="3"/>
        <v>0</v>
      </c>
      <c r="G58" s="220">
        <v>20</v>
      </c>
      <c r="H58" s="277">
        <f t="shared" si="2"/>
        <v>0</v>
      </c>
    </row>
    <row r="59" spans="1:15" s="198" customFormat="1" ht="32.25" customHeight="1" x14ac:dyDescent="0.4">
      <c r="A59" s="487" t="s">
        <v>228</v>
      </c>
      <c r="B59" s="488" t="s">
        <v>265</v>
      </c>
      <c r="C59" s="487" t="s">
        <v>95</v>
      </c>
      <c r="D59" s="489">
        <v>2517</v>
      </c>
      <c r="E59" s="489">
        <v>2529</v>
      </c>
      <c r="F59" s="490">
        <f t="shared" si="3"/>
        <v>12</v>
      </c>
      <c r="G59" s="480">
        <v>20</v>
      </c>
      <c r="H59" s="481">
        <f t="shared" si="2"/>
        <v>240</v>
      </c>
    </row>
    <row r="60" spans="1:15" s="198" customFormat="1" ht="4.5" customHeight="1" x14ac:dyDescent="0.4">
      <c r="A60" s="487"/>
      <c r="B60" s="488"/>
      <c r="C60" s="487"/>
      <c r="D60" s="489"/>
      <c r="E60" s="489"/>
      <c r="F60" s="490"/>
      <c r="G60" s="480"/>
      <c r="H60" s="481"/>
    </row>
    <row r="61" spans="1:15" s="198" customFormat="1" ht="37.5" x14ac:dyDescent="0.75">
      <c r="A61" s="136" t="s">
        <v>96</v>
      </c>
      <c r="B61" s="275" t="s">
        <v>97</v>
      </c>
      <c r="C61" s="136" t="s">
        <v>98</v>
      </c>
      <c r="D61" s="223">
        <v>3617</v>
      </c>
      <c r="E61" s="223">
        <v>3746</v>
      </c>
      <c r="F61" s="246">
        <f>E61-D61</f>
        <v>129</v>
      </c>
      <c r="G61" s="209">
        <v>20</v>
      </c>
      <c r="H61" s="273">
        <f t="shared" si="2"/>
        <v>2580</v>
      </c>
    </row>
    <row r="62" spans="1:15" s="198" customFormat="1" ht="37.5" x14ac:dyDescent="0.75">
      <c r="A62" s="136" t="s">
        <v>99</v>
      </c>
      <c r="B62" s="231" t="s">
        <v>43</v>
      </c>
      <c r="C62" s="231" t="s">
        <v>43</v>
      </c>
      <c r="D62" s="207">
        <v>5</v>
      </c>
      <c r="E62" s="207">
        <v>5</v>
      </c>
      <c r="F62" s="246">
        <f t="shared" si="3"/>
        <v>0</v>
      </c>
      <c r="G62" s="209">
        <v>20</v>
      </c>
      <c r="H62" s="273">
        <f t="shared" si="2"/>
        <v>0</v>
      </c>
    </row>
    <row r="63" spans="1:15" s="198" customFormat="1" ht="37.5" x14ac:dyDescent="0.75">
      <c r="A63" s="205" t="s">
        <v>100</v>
      </c>
      <c r="B63" s="213" t="s">
        <v>101</v>
      </c>
      <c r="C63" s="205" t="s">
        <v>102</v>
      </c>
      <c r="D63" s="227"/>
      <c r="E63" s="227"/>
      <c r="F63" s="278">
        <f>E63-D63</f>
        <v>0</v>
      </c>
      <c r="G63" s="212">
        <v>20</v>
      </c>
      <c r="H63" s="279">
        <f>SUM(F63*G63)</f>
        <v>0</v>
      </c>
    </row>
    <row r="64" spans="1:15" s="198" customFormat="1" ht="37.5" x14ac:dyDescent="0.75">
      <c r="A64" s="331" t="s">
        <v>219</v>
      </c>
      <c r="B64" s="332" t="s">
        <v>215</v>
      </c>
      <c r="C64" s="333" t="s">
        <v>194</v>
      </c>
      <c r="D64" s="334">
        <v>99</v>
      </c>
      <c r="E64" s="334">
        <v>110</v>
      </c>
      <c r="F64" s="312">
        <f t="shared" ref="F64:F69" si="4">E64-D64</f>
        <v>11</v>
      </c>
      <c r="G64" s="313">
        <v>20</v>
      </c>
      <c r="H64" s="335">
        <f t="shared" ref="H64:H69" si="5">SUM(F64*G64)</f>
        <v>220</v>
      </c>
    </row>
    <row r="65" spans="1:9" s="198" customFormat="1" ht="37.5" x14ac:dyDescent="0.75">
      <c r="A65" s="136" t="s">
        <v>274</v>
      </c>
      <c r="B65" s="91" t="s">
        <v>275</v>
      </c>
      <c r="C65" s="127" t="s">
        <v>276</v>
      </c>
      <c r="D65" s="227"/>
      <c r="E65" s="227"/>
      <c r="F65" s="278"/>
      <c r="G65" s="212"/>
      <c r="H65" s="279"/>
    </row>
    <row r="66" spans="1:9" s="198" customFormat="1" ht="37.5" x14ac:dyDescent="0.75">
      <c r="A66" s="136" t="s">
        <v>103</v>
      </c>
      <c r="B66" s="231" t="s">
        <v>43</v>
      </c>
      <c r="C66" s="231" t="s">
        <v>43</v>
      </c>
      <c r="D66" s="215">
        <v>341</v>
      </c>
      <c r="E66" s="215">
        <v>343</v>
      </c>
      <c r="F66" s="246">
        <f t="shared" si="4"/>
        <v>2</v>
      </c>
      <c r="G66" s="226"/>
      <c r="H66" s="273"/>
      <c r="I66" s="310">
        <f>+F66*G66</f>
        <v>0</v>
      </c>
    </row>
    <row r="67" spans="1:9" s="198" customFormat="1" ht="37.5" x14ac:dyDescent="0.75">
      <c r="A67" s="136" t="s">
        <v>104</v>
      </c>
      <c r="B67" s="280" t="s">
        <v>214</v>
      </c>
      <c r="C67" s="281" t="s">
        <v>105</v>
      </c>
      <c r="D67" s="215">
        <v>478</v>
      </c>
      <c r="E67" s="215">
        <v>495</v>
      </c>
      <c r="F67" s="246">
        <f t="shared" si="4"/>
        <v>17</v>
      </c>
      <c r="G67" s="226">
        <v>20</v>
      </c>
      <c r="H67" s="226">
        <f t="shared" si="5"/>
        <v>340</v>
      </c>
    </row>
    <row r="68" spans="1:9" s="198" customFormat="1" ht="37.5" x14ac:dyDescent="0.75">
      <c r="A68" s="482" t="s">
        <v>278</v>
      </c>
      <c r="B68" s="484" t="s">
        <v>289</v>
      </c>
      <c r="C68" s="281" t="s">
        <v>300</v>
      </c>
      <c r="D68" s="215">
        <v>985</v>
      </c>
      <c r="E68" s="215">
        <v>1013</v>
      </c>
      <c r="F68" s="246">
        <f t="shared" si="4"/>
        <v>28</v>
      </c>
      <c r="G68" s="226">
        <v>16</v>
      </c>
      <c r="H68" s="226">
        <f t="shared" si="5"/>
        <v>448</v>
      </c>
    </row>
    <row r="69" spans="1:9" s="198" customFormat="1" ht="45" customHeight="1" x14ac:dyDescent="0.75">
      <c r="A69" s="483"/>
      <c r="B69" s="485"/>
      <c r="C69" s="300" t="s">
        <v>288</v>
      </c>
      <c r="D69" s="223">
        <v>1156</v>
      </c>
      <c r="E69" s="223">
        <v>1162</v>
      </c>
      <c r="F69" s="246">
        <f t="shared" si="4"/>
        <v>6</v>
      </c>
      <c r="G69" s="226">
        <v>16</v>
      </c>
      <c r="H69" s="226">
        <f t="shared" si="5"/>
        <v>96</v>
      </c>
      <c r="I69" s="310">
        <f>SUM(H68:H69)</f>
        <v>544</v>
      </c>
    </row>
    <row r="70" spans="1:9" s="198" customFormat="1" ht="38.25" x14ac:dyDescent="0.8">
      <c r="A70" s="247"/>
      <c r="B70" s="476" t="s">
        <v>50</v>
      </c>
      <c r="C70" s="476"/>
      <c r="D70" s="486" t="s">
        <v>51</v>
      </c>
      <c r="E70" s="486"/>
      <c r="F70" s="282">
        <f>SUM(F54:F69)</f>
        <v>207</v>
      </c>
      <c r="G70" s="283"/>
      <c r="H70" s="266">
        <f>SUM(H54:H69)</f>
        <v>3964</v>
      </c>
    </row>
    <row r="71" spans="1:9" s="198" customFormat="1" ht="38.25" x14ac:dyDescent="0.8">
      <c r="A71" s="247"/>
      <c r="B71" s="476" t="s">
        <v>52</v>
      </c>
      <c r="C71" s="476"/>
      <c r="D71" s="477"/>
      <c r="E71" s="478"/>
      <c r="F71" s="478"/>
      <c r="G71" s="479"/>
      <c r="H71" s="284">
        <f>+H70*7%</f>
        <v>277.48</v>
      </c>
    </row>
    <row r="72" spans="1:9" s="198" customFormat="1" ht="39" thickBot="1" x14ac:dyDescent="0.85">
      <c r="A72" s="247"/>
      <c r="B72" s="476" t="s">
        <v>50</v>
      </c>
      <c r="C72" s="476"/>
      <c r="D72" s="477"/>
      <c r="E72" s="478"/>
      <c r="F72" s="478"/>
      <c r="G72" s="479"/>
      <c r="H72" s="268">
        <f>SUM(H70:H71)</f>
        <v>4241.4799999999996</v>
      </c>
    </row>
    <row r="73" spans="1:9" s="198" customFormat="1" ht="33" thickTop="1" x14ac:dyDescent="0.4">
      <c r="B73" s="285"/>
    </row>
    <row r="74" spans="1:9" s="198" customFormat="1" ht="31.9" customHeight="1" x14ac:dyDescent="0.4">
      <c r="C74" s="198" t="s">
        <v>108</v>
      </c>
      <c r="D74" s="198" t="s">
        <v>363</v>
      </c>
      <c r="H74" s="320">
        <f>+H48+H70</f>
        <v>5664</v>
      </c>
      <c r="I74" s="310">
        <f>+H70+H48</f>
        <v>5664</v>
      </c>
    </row>
    <row r="75" spans="1:9" s="198" customFormat="1" ht="31.9" customHeight="1" x14ac:dyDescent="0.4"/>
    <row r="76" spans="1:9" s="198" customFormat="1" ht="32.25" x14ac:dyDescent="0.4">
      <c r="H76" s="295">
        <f>+H27+H35+H48+H70</f>
        <v>9984</v>
      </c>
    </row>
    <row r="77" spans="1:9" s="198" customFormat="1" ht="32.25" x14ac:dyDescent="0.4"/>
    <row r="78" spans="1:9" s="198" customFormat="1" ht="32.25" x14ac:dyDescent="0.4"/>
    <row r="79" spans="1:9" s="198" customFormat="1" ht="32.25" x14ac:dyDescent="0.4"/>
    <row r="80" spans="1:9" s="198" customFormat="1" ht="32.25" x14ac:dyDescent="0.4"/>
    <row r="81" s="198" customFormat="1" ht="32.25" x14ac:dyDescent="0.4"/>
    <row r="82" s="198" customFormat="1" ht="32.25" x14ac:dyDescent="0.4"/>
  </sheetData>
  <mergeCells count="56">
    <mergeCell ref="B71:C71"/>
    <mergeCell ref="D71:G71"/>
    <mergeCell ref="B72:C72"/>
    <mergeCell ref="D72:G72"/>
    <mergeCell ref="G59:G60"/>
    <mergeCell ref="H59:H60"/>
    <mergeCell ref="A68:A69"/>
    <mergeCell ref="B68:B69"/>
    <mergeCell ref="B70:C70"/>
    <mergeCell ref="D70:E70"/>
    <mergeCell ref="A59:A60"/>
    <mergeCell ref="B59:B60"/>
    <mergeCell ref="C59:C60"/>
    <mergeCell ref="D59:D60"/>
    <mergeCell ref="E59:E60"/>
    <mergeCell ref="F59:F60"/>
    <mergeCell ref="C49:D49"/>
    <mergeCell ref="E49:G49"/>
    <mergeCell ref="C50:D50"/>
    <mergeCell ref="E50:G50"/>
    <mergeCell ref="A52:A53"/>
    <mergeCell ref="B52:C53"/>
    <mergeCell ref="D52:H52"/>
    <mergeCell ref="C48:D48"/>
    <mergeCell ref="E48:G48"/>
    <mergeCell ref="B37:C37"/>
    <mergeCell ref="D37:G37"/>
    <mergeCell ref="B39:C39"/>
    <mergeCell ref="D40:G40"/>
    <mergeCell ref="D41:G41"/>
    <mergeCell ref="D42:G42"/>
    <mergeCell ref="D43:G43"/>
    <mergeCell ref="D44:G44"/>
    <mergeCell ref="D45:G45"/>
    <mergeCell ref="D46:G46"/>
    <mergeCell ref="D47:G47"/>
    <mergeCell ref="B29:C29"/>
    <mergeCell ref="D29:G29"/>
    <mergeCell ref="B31:C31"/>
    <mergeCell ref="B35:C35"/>
    <mergeCell ref="B36:C36"/>
    <mergeCell ref="D36:G36"/>
    <mergeCell ref="B28:C28"/>
    <mergeCell ref="D28:G28"/>
    <mergeCell ref="A1:H1"/>
    <mergeCell ref="A2:A3"/>
    <mergeCell ref="B2:C3"/>
    <mergeCell ref="D2:H2"/>
    <mergeCell ref="B4:C4"/>
    <mergeCell ref="B11:B12"/>
    <mergeCell ref="C11:C12"/>
    <mergeCell ref="B13:B14"/>
    <mergeCell ref="C13:C14"/>
    <mergeCell ref="B18:C18"/>
    <mergeCell ref="B27:C27"/>
    <mergeCell ref="D27:E27"/>
  </mergeCells>
  <pageMargins left="0.23622047244094491" right="0.23622047244094491" top="0.55118110236220474" bottom="0.55118110236220474" header="0.31496062992125984" footer="0.31496062992125984"/>
  <pageSetup paperSize="9" scale="50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66342-8A42-4330-986A-3949530A287C}">
  <dimension ref="A1:U205"/>
  <sheetViews>
    <sheetView zoomScale="106" zoomScaleNormal="106" workbookViewId="0">
      <selection activeCell="C30" sqref="C30"/>
    </sheetView>
  </sheetViews>
  <sheetFormatPr defaultRowHeight="14.25" x14ac:dyDescent="0.2"/>
  <cols>
    <col min="2" max="2" width="52.75" customWidth="1"/>
    <col min="3" max="3" width="31.375" customWidth="1"/>
    <col min="4" max="4" width="12.625" customWidth="1"/>
    <col min="5" max="5" width="11.5" customWidth="1"/>
    <col min="6" max="7" width="12.625" customWidth="1"/>
    <col min="8" max="8" width="18.25" customWidth="1"/>
    <col min="9" max="9" width="18" customWidth="1"/>
    <col min="10" max="10" width="13.125" customWidth="1"/>
    <col min="11" max="11" width="21.125" bestFit="1" customWidth="1"/>
  </cols>
  <sheetData>
    <row r="1" spans="1:13" ht="42" customHeight="1" x14ac:dyDescent="0.8">
      <c r="A1" s="470" t="s">
        <v>476</v>
      </c>
      <c r="B1" s="470"/>
      <c r="C1" s="470"/>
      <c r="D1" s="470"/>
      <c r="E1" s="470"/>
      <c r="F1" s="470"/>
      <c r="G1" s="470"/>
      <c r="H1" s="470"/>
    </row>
    <row r="2" spans="1:13" s="19" customFormat="1" ht="30" customHeight="1" x14ac:dyDescent="0.65">
      <c r="A2" s="471" t="s">
        <v>0</v>
      </c>
      <c r="B2" s="472" t="s">
        <v>109</v>
      </c>
      <c r="C2" s="472"/>
      <c r="D2" s="473" t="s">
        <v>396</v>
      </c>
      <c r="E2" s="473"/>
      <c r="F2" s="473"/>
      <c r="G2" s="473"/>
      <c r="H2" s="473"/>
    </row>
    <row r="3" spans="1:13" s="109" customFormat="1" ht="30" customHeight="1" x14ac:dyDescent="0.4">
      <c r="A3" s="471"/>
      <c r="B3" s="472"/>
      <c r="C3" s="472"/>
      <c r="D3" s="296" t="s">
        <v>472</v>
      </c>
      <c r="E3" s="296" t="s">
        <v>478</v>
      </c>
      <c r="F3" s="297" t="s">
        <v>3</v>
      </c>
      <c r="G3" s="297" t="s">
        <v>4</v>
      </c>
      <c r="H3" s="297" t="s">
        <v>5</v>
      </c>
    </row>
    <row r="4" spans="1:13" s="88" customFormat="1" ht="30" customHeight="1" x14ac:dyDescent="0.65">
      <c r="A4" s="83" t="s">
        <v>7</v>
      </c>
      <c r="B4" s="84" t="s">
        <v>440</v>
      </c>
      <c r="C4" s="90" t="s">
        <v>438</v>
      </c>
      <c r="D4" s="83">
        <v>18189</v>
      </c>
      <c r="E4" s="83">
        <v>18325</v>
      </c>
      <c r="F4" s="85">
        <f>E4-D4</f>
        <v>136</v>
      </c>
      <c r="G4" s="86">
        <v>7</v>
      </c>
      <c r="H4" s="103">
        <f>F4*G4</f>
        <v>952</v>
      </c>
      <c r="I4" s="24" t="s">
        <v>439</v>
      </c>
    </row>
    <row r="5" spans="1:13" s="88" customFormat="1" ht="30" customHeight="1" x14ac:dyDescent="0.65">
      <c r="A5" s="83" t="s">
        <v>10</v>
      </c>
      <c r="B5" s="89" t="s">
        <v>111</v>
      </c>
      <c r="C5" s="83" t="s">
        <v>218</v>
      </c>
      <c r="D5" s="83">
        <v>3133</v>
      </c>
      <c r="E5" s="83">
        <v>3250</v>
      </c>
      <c r="F5" s="85">
        <f>E5-D5</f>
        <v>117</v>
      </c>
      <c r="G5" s="86">
        <v>7</v>
      </c>
      <c r="H5" s="87">
        <f t="shared" ref="H5:H15" si="0">F5*G5</f>
        <v>819</v>
      </c>
    </row>
    <row r="6" spans="1:13" s="88" customFormat="1" ht="30" customHeight="1" x14ac:dyDescent="0.65">
      <c r="A6" s="90" t="s">
        <v>13</v>
      </c>
      <c r="B6" s="91" t="s">
        <v>264</v>
      </c>
      <c r="C6" s="92" t="s">
        <v>263</v>
      </c>
      <c r="D6" s="93">
        <v>65764</v>
      </c>
      <c r="E6" s="93">
        <v>71106</v>
      </c>
      <c r="F6" s="94">
        <f>E6-D6</f>
        <v>5342</v>
      </c>
      <c r="G6" s="95">
        <v>7</v>
      </c>
      <c r="H6" s="87">
        <f t="shared" si="0"/>
        <v>37394</v>
      </c>
      <c r="I6" s="88" t="s">
        <v>329</v>
      </c>
    </row>
    <row r="7" spans="1:13" s="88" customFormat="1" ht="30" customHeight="1" x14ac:dyDescent="0.65">
      <c r="A7" s="90" t="s">
        <v>16</v>
      </c>
      <c r="B7" s="194" t="s">
        <v>43</v>
      </c>
      <c r="C7" s="129" t="s">
        <v>43</v>
      </c>
      <c r="D7" s="197">
        <v>40448</v>
      </c>
      <c r="E7" s="197">
        <v>40448</v>
      </c>
      <c r="F7" s="94">
        <f t="shared" ref="F7:F15" si="1">E7-D7</f>
        <v>0</v>
      </c>
      <c r="G7" s="86">
        <v>7</v>
      </c>
      <c r="H7" s="87">
        <f t="shared" si="0"/>
        <v>0</v>
      </c>
    </row>
    <row r="8" spans="1:13" s="88" customFormat="1" ht="30" customHeight="1" x14ac:dyDescent="0.65">
      <c r="A8" s="83" t="s">
        <v>18</v>
      </c>
      <c r="B8" s="89" t="s">
        <v>19</v>
      </c>
      <c r="C8" s="83" t="s">
        <v>20</v>
      </c>
      <c r="D8" s="96">
        <v>31833</v>
      </c>
      <c r="E8" s="96">
        <v>37034</v>
      </c>
      <c r="F8" s="97">
        <f>E8-D8</f>
        <v>5201</v>
      </c>
      <c r="G8" s="95">
        <v>5.5</v>
      </c>
      <c r="H8" s="87">
        <f t="shared" si="0"/>
        <v>28605.5</v>
      </c>
    </row>
    <row r="9" spans="1:13" s="88" customFormat="1" ht="30" customHeight="1" x14ac:dyDescent="0.65">
      <c r="A9" s="83" t="s">
        <v>21</v>
      </c>
      <c r="B9" s="89" t="s">
        <v>22</v>
      </c>
      <c r="C9" s="83" t="s">
        <v>23</v>
      </c>
      <c r="D9" s="98">
        <v>23629</v>
      </c>
      <c r="E9" s="98">
        <v>23970</v>
      </c>
      <c r="F9" s="97">
        <f>E9-D9</f>
        <v>341</v>
      </c>
      <c r="G9" s="86">
        <v>7</v>
      </c>
      <c r="H9" s="87">
        <f t="shared" si="0"/>
        <v>2387</v>
      </c>
    </row>
    <row r="10" spans="1:13" s="88" customFormat="1" ht="30" customHeight="1" x14ac:dyDescent="0.65">
      <c r="A10" s="83" t="s">
        <v>24</v>
      </c>
      <c r="B10" s="474" t="s">
        <v>388</v>
      </c>
      <c r="C10" s="475" t="s">
        <v>26</v>
      </c>
      <c r="D10" s="98">
        <v>30466</v>
      </c>
      <c r="E10" s="98">
        <v>30759</v>
      </c>
      <c r="F10" s="97">
        <f t="shared" si="1"/>
        <v>293</v>
      </c>
      <c r="G10" s="86">
        <v>7</v>
      </c>
      <c r="H10" s="87">
        <f t="shared" si="0"/>
        <v>2051</v>
      </c>
      <c r="I10" s="88" t="s">
        <v>445</v>
      </c>
    </row>
    <row r="11" spans="1:13" s="88" customFormat="1" ht="30" customHeight="1" x14ac:dyDescent="0.65">
      <c r="A11" s="83" t="s">
        <v>27</v>
      </c>
      <c r="B11" s="474"/>
      <c r="C11" s="475"/>
      <c r="D11" s="98">
        <v>2908</v>
      </c>
      <c r="E11" s="98">
        <v>2973</v>
      </c>
      <c r="F11" s="97">
        <f>E11-D11</f>
        <v>65</v>
      </c>
      <c r="G11" s="86">
        <v>7</v>
      </c>
      <c r="H11" s="87">
        <f t="shared" si="0"/>
        <v>455</v>
      </c>
    </row>
    <row r="12" spans="1:13" s="88" customFormat="1" ht="30" customHeight="1" x14ac:dyDescent="0.65">
      <c r="A12" s="90" t="s">
        <v>31</v>
      </c>
      <c r="B12" s="466" t="s">
        <v>114</v>
      </c>
      <c r="C12" s="467" t="s">
        <v>30</v>
      </c>
      <c r="D12" s="90">
        <v>28183</v>
      </c>
      <c r="E12" s="90">
        <v>28738</v>
      </c>
      <c r="F12" s="97">
        <f>E12-D12</f>
        <v>555</v>
      </c>
      <c r="G12" s="99">
        <v>7</v>
      </c>
      <c r="H12" s="87">
        <f t="shared" si="0"/>
        <v>3885</v>
      </c>
    </row>
    <row r="13" spans="1:13" s="88" customFormat="1" ht="30" customHeight="1" x14ac:dyDescent="0.65">
      <c r="A13" s="90" t="s">
        <v>28</v>
      </c>
      <c r="B13" s="466"/>
      <c r="C13" s="467"/>
      <c r="D13" s="90">
        <v>12659</v>
      </c>
      <c r="E13" s="90">
        <v>12896</v>
      </c>
      <c r="F13" s="100">
        <f t="shared" si="1"/>
        <v>237</v>
      </c>
      <c r="G13" s="99">
        <v>7</v>
      </c>
      <c r="H13" s="87">
        <f t="shared" si="0"/>
        <v>1659</v>
      </c>
      <c r="M13" s="157"/>
    </row>
    <row r="14" spans="1:13" s="88" customFormat="1" ht="30" customHeight="1" x14ac:dyDescent="0.65">
      <c r="A14" s="83" t="s">
        <v>32</v>
      </c>
      <c r="B14" s="413" t="s">
        <v>441</v>
      </c>
      <c r="C14" s="102" t="s">
        <v>442</v>
      </c>
      <c r="D14" s="90">
        <v>1240</v>
      </c>
      <c r="E14" s="90">
        <v>1929</v>
      </c>
      <c r="F14" s="100">
        <f>+E14-D14</f>
        <v>689</v>
      </c>
      <c r="G14" s="99">
        <v>7</v>
      </c>
      <c r="H14" s="87">
        <f t="shared" si="0"/>
        <v>4823</v>
      </c>
      <c r="I14" s="88">
        <f>+F14*7</f>
        <v>4823</v>
      </c>
    </row>
    <row r="15" spans="1:13" s="88" customFormat="1" ht="30" customHeight="1" x14ac:dyDescent="0.65">
      <c r="A15" s="83" t="s">
        <v>35</v>
      </c>
      <c r="B15" s="89" t="s">
        <v>443</v>
      </c>
      <c r="C15" s="83" t="s">
        <v>444</v>
      </c>
      <c r="D15" s="90">
        <v>87420</v>
      </c>
      <c r="E15" s="90">
        <v>88072</v>
      </c>
      <c r="F15" s="100">
        <f t="shared" si="1"/>
        <v>652</v>
      </c>
      <c r="G15" s="99">
        <v>7</v>
      </c>
      <c r="H15" s="87">
        <f t="shared" si="0"/>
        <v>4564</v>
      </c>
    </row>
    <row r="16" spans="1:13" s="88" customFormat="1" ht="30" customHeight="1" x14ac:dyDescent="0.65">
      <c r="A16" s="83"/>
      <c r="B16" s="89"/>
      <c r="C16" s="83"/>
      <c r="D16" s="140"/>
      <c r="E16" s="140"/>
      <c r="F16" s="97"/>
      <c r="G16" s="103"/>
      <c r="H16" s="103"/>
    </row>
    <row r="17" spans="1:11" s="31" customFormat="1" ht="30" customHeight="1" thickBot="1" x14ac:dyDescent="0.75">
      <c r="A17" s="32"/>
      <c r="B17" s="461" t="s">
        <v>50</v>
      </c>
      <c r="C17" s="461"/>
      <c r="D17" s="468" t="s">
        <v>106</v>
      </c>
      <c r="E17" s="468"/>
      <c r="F17" s="161">
        <f>SUM(F4:F16)</f>
        <v>13628</v>
      </c>
      <c r="G17" s="29"/>
      <c r="H17" s="149">
        <f>SUM(H4:H16)</f>
        <v>87594.5</v>
      </c>
    </row>
    <row r="18" spans="1:11" s="31" customFormat="1" ht="27.75" customHeight="1" thickTop="1" x14ac:dyDescent="0.7">
      <c r="A18" s="32"/>
      <c r="B18" s="469" t="s">
        <v>52</v>
      </c>
      <c r="C18" s="469"/>
      <c r="D18" s="32"/>
      <c r="E18" s="32"/>
      <c r="F18" s="160"/>
      <c r="G18" s="48"/>
      <c r="H18" s="132">
        <f>SUM(H17*7%)</f>
        <v>6131.6150000000007</v>
      </c>
    </row>
    <row r="19" spans="1:11" s="31" customFormat="1" ht="38.25" customHeight="1" thickBot="1" x14ac:dyDescent="0.9">
      <c r="A19" s="32"/>
      <c r="B19" s="469" t="s">
        <v>50</v>
      </c>
      <c r="C19" s="469"/>
      <c r="D19" s="32"/>
      <c r="E19" s="32"/>
      <c r="F19" s="35"/>
      <c r="G19" s="48"/>
      <c r="H19" s="150">
        <f>SUM(H17:H18)</f>
        <v>93726.115000000005</v>
      </c>
    </row>
    <row r="20" spans="1:11" s="109" customFormat="1" ht="40.15" customHeight="1" thickTop="1" x14ac:dyDescent="0.7">
      <c r="A20" s="152"/>
      <c r="B20" s="444" t="s">
        <v>395</v>
      </c>
      <c r="C20" s="444"/>
      <c r="D20" s="296" t="s">
        <v>472</v>
      </c>
      <c r="E20" s="296" t="s">
        <v>478</v>
      </c>
      <c r="F20" s="297" t="s">
        <v>3</v>
      </c>
      <c r="G20" s="297" t="s">
        <v>4</v>
      </c>
      <c r="H20" s="297" t="s">
        <v>5</v>
      </c>
    </row>
    <row r="21" spans="1:11" s="88" customFormat="1" ht="32.25" customHeight="1" x14ac:dyDescent="0.65">
      <c r="A21" s="83" t="s">
        <v>318</v>
      </c>
      <c r="B21" s="89" t="s">
        <v>323</v>
      </c>
      <c r="C21" s="83" t="s">
        <v>319</v>
      </c>
      <c r="D21" s="93" t="s">
        <v>471</v>
      </c>
      <c r="E21" s="93">
        <v>3230</v>
      </c>
      <c r="F21" s="97">
        <f t="shared" ref="F21" si="2">E21-D21</f>
        <v>3191</v>
      </c>
      <c r="G21" s="99">
        <v>7</v>
      </c>
      <c r="H21" s="87">
        <f t="shared" ref="H21:H22" si="3">F21*G21</f>
        <v>22337</v>
      </c>
      <c r="I21" s="105" t="s">
        <v>317</v>
      </c>
    </row>
    <row r="22" spans="1:11" s="88" customFormat="1" ht="32.25" customHeight="1" x14ac:dyDescent="0.65">
      <c r="A22" s="83"/>
      <c r="B22" s="89"/>
      <c r="C22" s="83"/>
      <c r="D22" s="93"/>
      <c r="E22" s="93"/>
      <c r="F22" s="97"/>
      <c r="G22" s="99"/>
      <c r="H22" s="87">
        <f t="shared" si="3"/>
        <v>0</v>
      </c>
      <c r="I22" s="105"/>
    </row>
    <row r="23" spans="1:11" s="31" customFormat="1" ht="30" customHeight="1" x14ac:dyDescent="0.6">
      <c r="A23" s="27"/>
      <c r="B23" s="28"/>
      <c r="C23" s="22"/>
      <c r="D23" s="41"/>
      <c r="E23" s="41"/>
      <c r="F23" s="42"/>
      <c r="G23" s="36"/>
      <c r="H23" s="30"/>
    </row>
    <row r="24" spans="1:11" s="31" customFormat="1" ht="30" customHeight="1" thickBot="1" x14ac:dyDescent="0.7">
      <c r="A24" s="32"/>
      <c r="B24" s="461" t="s">
        <v>50</v>
      </c>
      <c r="C24" s="461"/>
      <c r="D24" s="462" t="s">
        <v>51</v>
      </c>
      <c r="E24" s="462"/>
      <c r="F24" s="163">
        <f>SUM(F21:F23)</f>
        <v>3191</v>
      </c>
      <c r="G24" s="55"/>
      <c r="H24" s="137">
        <f>SUM(H21:H23)</f>
        <v>22337</v>
      </c>
    </row>
    <row r="25" spans="1:11" s="31" customFormat="1" ht="27" customHeight="1" thickTop="1" x14ac:dyDescent="0.65">
      <c r="A25" s="32"/>
      <c r="B25" s="461" t="s">
        <v>52</v>
      </c>
      <c r="C25" s="461"/>
      <c r="D25" s="56"/>
      <c r="E25" s="56"/>
      <c r="F25" s="162"/>
      <c r="G25" s="55"/>
      <c r="H25" s="138">
        <f>+H24*7%</f>
        <v>1563.5900000000001</v>
      </c>
    </row>
    <row r="26" spans="1:11" s="31" customFormat="1" ht="32.25" customHeight="1" x14ac:dyDescent="0.6">
      <c r="A26" s="32"/>
      <c r="B26" s="461" t="s">
        <v>50</v>
      </c>
      <c r="C26" s="461"/>
      <c r="D26" s="56"/>
      <c r="E26" s="56"/>
      <c r="F26" s="57"/>
      <c r="G26" s="82"/>
      <c r="H26" s="301">
        <f>SUM(H24:H25)</f>
        <v>23900.59</v>
      </c>
      <c r="I26" s="31" t="s">
        <v>389</v>
      </c>
      <c r="K26" s="374">
        <f>+H73</f>
        <v>791</v>
      </c>
    </row>
    <row r="27" spans="1:11" s="31" customFormat="1" ht="27.6" customHeight="1" x14ac:dyDescent="0.6">
      <c r="A27" s="49"/>
      <c r="B27" s="50"/>
      <c r="C27" s="26"/>
      <c r="D27" s="51"/>
      <c r="E27" s="51"/>
      <c r="F27" s="52"/>
      <c r="G27" s="53"/>
      <c r="H27" s="54"/>
    </row>
    <row r="28" spans="1:11" s="109" customFormat="1" ht="40.15" customHeight="1" x14ac:dyDescent="0.7">
      <c r="A28" s="152"/>
      <c r="B28" s="444" t="s">
        <v>122</v>
      </c>
      <c r="C28" s="444"/>
      <c r="D28" s="296" t="s">
        <v>472</v>
      </c>
      <c r="E28" s="296" t="s">
        <v>478</v>
      </c>
      <c r="F28" s="297" t="s">
        <v>3</v>
      </c>
      <c r="G28" s="297" t="s">
        <v>4</v>
      </c>
      <c r="H28" s="297" t="s">
        <v>5</v>
      </c>
    </row>
    <row r="29" spans="1:11" s="88" customFormat="1" ht="30" customHeight="1" x14ac:dyDescent="0.65">
      <c r="A29" s="83" t="s">
        <v>39</v>
      </c>
      <c r="B29" s="89" t="s">
        <v>123</v>
      </c>
      <c r="C29" s="83" t="s">
        <v>124</v>
      </c>
      <c r="D29" s="83">
        <v>9430</v>
      </c>
      <c r="E29" s="83">
        <v>9559</v>
      </c>
      <c r="F29" s="97">
        <f t="shared" ref="F29:F34" si="4">E29-D29</f>
        <v>129</v>
      </c>
      <c r="G29" s="99">
        <v>7</v>
      </c>
      <c r="H29" s="103">
        <f t="shared" ref="H29:H34" si="5">SUM(F29*G29)</f>
        <v>903</v>
      </c>
      <c r="I29" s="156" t="s">
        <v>360</v>
      </c>
    </row>
    <row r="30" spans="1:11" s="88" customFormat="1" ht="33" customHeight="1" x14ac:dyDescent="0.65">
      <c r="A30" s="83" t="s">
        <v>292</v>
      </c>
      <c r="B30" s="89"/>
      <c r="C30" s="83" t="s">
        <v>306</v>
      </c>
      <c r="D30" s="83">
        <v>21397</v>
      </c>
      <c r="E30" s="83">
        <v>23572</v>
      </c>
      <c r="F30" s="97">
        <f t="shared" si="4"/>
        <v>2175</v>
      </c>
      <c r="G30" s="99">
        <v>7</v>
      </c>
      <c r="H30" s="103">
        <f t="shared" si="5"/>
        <v>15225</v>
      </c>
      <c r="I30" s="302" t="s">
        <v>310</v>
      </c>
    </row>
    <row r="31" spans="1:11" s="88" customFormat="1" ht="30" customHeight="1" x14ac:dyDescent="0.65">
      <c r="A31" s="83" t="s">
        <v>42</v>
      </c>
      <c r="B31" s="129"/>
      <c r="C31" s="129"/>
      <c r="D31" s="90">
        <v>1394</v>
      </c>
      <c r="E31" s="90">
        <v>1668</v>
      </c>
      <c r="F31" s="100">
        <f t="shared" si="4"/>
        <v>274</v>
      </c>
      <c r="G31" s="99">
        <v>7</v>
      </c>
      <c r="H31" s="103">
        <f t="shared" si="5"/>
        <v>1918</v>
      </c>
      <c r="I31" s="21"/>
    </row>
    <row r="32" spans="1:11" s="88" customFormat="1" ht="30" customHeight="1" x14ac:dyDescent="0.65">
      <c r="A32" s="83" t="s">
        <v>44</v>
      </c>
      <c r="B32" s="91" t="s">
        <v>293</v>
      </c>
      <c r="C32" s="127" t="s">
        <v>276</v>
      </c>
      <c r="D32" s="90">
        <v>1913</v>
      </c>
      <c r="E32" s="90">
        <v>1915</v>
      </c>
      <c r="F32" s="100">
        <f t="shared" si="4"/>
        <v>2</v>
      </c>
      <c r="G32" s="99">
        <v>7</v>
      </c>
      <c r="H32" s="103">
        <f t="shared" si="5"/>
        <v>14</v>
      </c>
      <c r="I32" s="21" t="s">
        <v>311</v>
      </c>
    </row>
    <row r="33" spans="1:11" s="88" customFormat="1" ht="30" customHeight="1" x14ac:dyDescent="0.65">
      <c r="A33" s="83" t="s">
        <v>47</v>
      </c>
      <c r="B33" s="158"/>
      <c r="C33" s="129"/>
      <c r="D33" s="90">
        <v>10905</v>
      </c>
      <c r="E33" s="90">
        <v>11256</v>
      </c>
      <c r="F33" s="100">
        <f t="shared" si="4"/>
        <v>351</v>
      </c>
      <c r="G33" s="99">
        <v>7</v>
      </c>
      <c r="H33" s="103">
        <f t="shared" si="5"/>
        <v>2457</v>
      </c>
      <c r="I33" s="88" t="s">
        <v>313</v>
      </c>
    </row>
    <row r="34" spans="1:11" s="88" customFormat="1" ht="60" customHeight="1" x14ac:dyDescent="0.65">
      <c r="A34" s="336" t="s">
        <v>320</v>
      </c>
      <c r="B34" s="337" t="s">
        <v>321</v>
      </c>
      <c r="C34" s="102" t="s">
        <v>322</v>
      </c>
      <c r="D34" s="90">
        <v>3399</v>
      </c>
      <c r="E34" s="90">
        <v>3794</v>
      </c>
      <c r="F34" s="100">
        <f t="shared" si="4"/>
        <v>395</v>
      </c>
      <c r="G34" s="99">
        <v>7</v>
      </c>
      <c r="H34" s="103">
        <f t="shared" si="5"/>
        <v>2765</v>
      </c>
      <c r="I34" s="88" t="s">
        <v>325</v>
      </c>
    </row>
    <row r="35" spans="1:11" s="31" customFormat="1" ht="30" customHeight="1" x14ac:dyDescent="0.6">
      <c r="A35" s="27"/>
      <c r="B35" s="28"/>
      <c r="C35" s="22"/>
      <c r="D35" s="41"/>
      <c r="E35" s="41"/>
      <c r="F35" s="42"/>
      <c r="G35" s="36"/>
      <c r="H35" s="30"/>
    </row>
    <row r="36" spans="1:11" s="31" customFormat="1" ht="30" customHeight="1" thickBot="1" x14ac:dyDescent="0.7">
      <c r="A36" s="32"/>
      <c r="B36" s="461" t="s">
        <v>50</v>
      </c>
      <c r="C36" s="461"/>
      <c r="D36" s="462" t="s">
        <v>51</v>
      </c>
      <c r="E36" s="462"/>
      <c r="F36" s="163">
        <f>SUM(F29:F35)</f>
        <v>3326</v>
      </c>
      <c r="G36" s="55"/>
      <c r="H36" s="137">
        <f>SUM(H29:H35)</f>
        <v>23282</v>
      </c>
    </row>
    <row r="37" spans="1:11" s="31" customFormat="1" ht="30" customHeight="1" thickTop="1" x14ac:dyDescent="0.65">
      <c r="A37" s="32"/>
      <c r="B37" s="461" t="s">
        <v>52</v>
      </c>
      <c r="C37" s="461"/>
      <c r="D37" s="56"/>
      <c r="E37" s="56"/>
      <c r="F37" s="162"/>
      <c r="G37" s="55"/>
      <c r="H37" s="138">
        <f>+H36*7%</f>
        <v>1629.7400000000002</v>
      </c>
    </row>
    <row r="38" spans="1:11" s="31" customFormat="1" ht="34.5" customHeight="1" x14ac:dyDescent="0.6">
      <c r="A38" s="32"/>
      <c r="B38" s="461" t="s">
        <v>50</v>
      </c>
      <c r="C38" s="461"/>
      <c r="D38" s="56"/>
      <c r="E38" s="56"/>
      <c r="F38" s="57"/>
      <c r="G38" s="82"/>
      <c r="H38" s="301">
        <f>SUM(H36:H37)</f>
        <v>24911.74</v>
      </c>
      <c r="I38" s="31" t="s">
        <v>389</v>
      </c>
      <c r="K38" s="374">
        <f>+H87</f>
        <v>31535</v>
      </c>
    </row>
    <row r="39" spans="1:11" s="31" customFormat="1" ht="36.75" customHeight="1" thickBot="1" x14ac:dyDescent="0.85">
      <c r="A39" s="303"/>
      <c r="B39" s="304"/>
      <c r="C39" s="304"/>
      <c r="D39" s="382" t="s">
        <v>393</v>
      </c>
      <c r="E39" s="382"/>
      <c r="F39" s="383"/>
      <c r="G39" s="384"/>
      <c r="H39" s="381">
        <f>+H17+H24+H36</f>
        <v>133213.5</v>
      </c>
      <c r="I39" s="31" t="s">
        <v>390</v>
      </c>
      <c r="K39" s="374">
        <f>+H55+H65</f>
        <v>94647</v>
      </c>
    </row>
    <row r="40" spans="1:11" s="31" customFormat="1" ht="30" customHeight="1" thickTop="1" x14ac:dyDescent="0.35">
      <c r="C40" s="21"/>
      <c r="K40" s="374">
        <f>SUM(K38:K39)</f>
        <v>126182</v>
      </c>
    </row>
    <row r="41" spans="1:11" s="88" customFormat="1" ht="33" customHeight="1" x14ac:dyDescent="0.65">
      <c r="A41" s="463" t="s">
        <v>0</v>
      </c>
      <c r="B41" s="464" t="s">
        <v>125</v>
      </c>
      <c r="C41" s="464"/>
      <c r="D41" s="465" t="s">
        <v>126</v>
      </c>
      <c r="E41" s="465"/>
      <c r="F41" s="465"/>
      <c r="G41" s="465"/>
      <c r="H41" s="465"/>
      <c r="I41" s="88">
        <v>645.74</v>
      </c>
    </row>
    <row r="42" spans="1:11" s="88" customFormat="1" ht="30.6" customHeight="1" x14ac:dyDescent="0.35">
      <c r="A42" s="463"/>
      <c r="B42" s="464"/>
      <c r="C42" s="464"/>
      <c r="D42" s="296" t="s">
        <v>472</v>
      </c>
      <c r="E42" s="296" t="s">
        <v>478</v>
      </c>
      <c r="F42" s="58" t="s">
        <v>3</v>
      </c>
      <c r="G42" s="58" t="s">
        <v>4</v>
      </c>
      <c r="H42" s="58" t="s">
        <v>5</v>
      </c>
    </row>
    <row r="43" spans="1:11" s="88" customFormat="1" ht="30" customHeight="1" x14ac:dyDescent="0.65">
      <c r="A43" s="83" t="s">
        <v>85</v>
      </c>
      <c r="B43" s="91" t="s">
        <v>350</v>
      </c>
      <c r="C43" s="92" t="s">
        <v>351</v>
      </c>
      <c r="D43" s="121">
        <v>62556</v>
      </c>
      <c r="E43" s="121">
        <v>65490</v>
      </c>
      <c r="F43" s="115">
        <f t="shared" ref="F43:F58" si="6">E43-D43</f>
        <v>2934</v>
      </c>
      <c r="G43" s="116">
        <v>7</v>
      </c>
      <c r="H43" s="117">
        <f t="shared" ref="H43:H51" si="7">SUM(F43*G43)</f>
        <v>20538</v>
      </c>
      <c r="I43" s="88" t="s">
        <v>352</v>
      </c>
    </row>
    <row r="44" spans="1:11" s="88" customFormat="1" ht="30" customHeight="1" x14ac:dyDescent="0.65">
      <c r="A44" s="83" t="s">
        <v>86</v>
      </c>
      <c r="B44" s="129" t="s">
        <v>43</v>
      </c>
      <c r="C44" s="129" t="s">
        <v>43</v>
      </c>
      <c r="D44" s="121">
        <v>91370</v>
      </c>
      <c r="E44" s="121">
        <v>91370</v>
      </c>
      <c r="F44" s="118">
        <f t="shared" si="6"/>
        <v>0</v>
      </c>
      <c r="G44" s="119">
        <v>7</v>
      </c>
      <c r="H44" s="120">
        <f t="shared" si="7"/>
        <v>0</v>
      </c>
      <c r="I44" s="88" t="s">
        <v>367</v>
      </c>
    </row>
    <row r="45" spans="1:11" s="88" customFormat="1" ht="30" customHeight="1" x14ac:dyDescent="0.65">
      <c r="A45" s="90" t="s">
        <v>87</v>
      </c>
      <c r="B45" s="129" t="s">
        <v>43</v>
      </c>
      <c r="C45" s="129" t="s">
        <v>43</v>
      </c>
      <c r="D45" s="121">
        <v>65258</v>
      </c>
      <c r="E45" s="121">
        <v>65280</v>
      </c>
      <c r="F45" s="118">
        <f t="shared" si="6"/>
        <v>22</v>
      </c>
      <c r="G45" s="116"/>
      <c r="H45" s="116">
        <f t="shared" si="7"/>
        <v>0</v>
      </c>
      <c r="I45" s="88" t="s">
        <v>364</v>
      </c>
    </row>
    <row r="46" spans="1:11" s="88" customFormat="1" ht="30" customHeight="1" x14ac:dyDescent="0.65">
      <c r="A46" s="90" t="s">
        <v>90</v>
      </c>
      <c r="B46" s="418" t="s">
        <v>466</v>
      </c>
      <c r="C46" s="417" t="s">
        <v>467</v>
      </c>
      <c r="D46" s="121">
        <v>8248</v>
      </c>
      <c r="E46" s="121">
        <v>8399</v>
      </c>
      <c r="F46" s="118">
        <f t="shared" si="6"/>
        <v>151</v>
      </c>
      <c r="G46" s="116">
        <v>7</v>
      </c>
      <c r="H46" s="116">
        <f t="shared" si="7"/>
        <v>1057</v>
      </c>
      <c r="I46" s="88" t="s">
        <v>475</v>
      </c>
    </row>
    <row r="47" spans="1:11" s="88" customFormat="1" ht="30" customHeight="1" x14ac:dyDescent="0.65">
      <c r="A47" s="90" t="s">
        <v>92</v>
      </c>
      <c r="B47" s="113" t="s">
        <v>43</v>
      </c>
      <c r="C47" s="113" t="s">
        <v>43</v>
      </c>
      <c r="D47" s="121">
        <v>8353</v>
      </c>
      <c r="E47" s="121">
        <v>8353</v>
      </c>
      <c r="F47" s="118">
        <f t="shared" si="6"/>
        <v>0</v>
      </c>
      <c r="G47" s="116">
        <v>7</v>
      </c>
      <c r="H47" s="116">
        <f t="shared" si="7"/>
        <v>0</v>
      </c>
      <c r="I47" s="124" t="s">
        <v>341</v>
      </c>
    </row>
    <row r="48" spans="1:11" s="88" customFormat="1" ht="38.25" customHeight="1" x14ac:dyDescent="0.65">
      <c r="A48" s="83" t="s">
        <v>129</v>
      </c>
      <c r="B48" s="418" t="s">
        <v>469</v>
      </c>
      <c r="C48" s="417" t="s">
        <v>468</v>
      </c>
      <c r="D48" s="127">
        <v>6872</v>
      </c>
      <c r="E48" s="127">
        <v>7208</v>
      </c>
      <c r="F48" s="118">
        <f t="shared" si="6"/>
        <v>336</v>
      </c>
      <c r="G48" s="128">
        <v>7</v>
      </c>
      <c r="H48" s="116">
        <f t="shared" si="7"/>
        <v>2352</v>
      </c>
      <c r="I48" s="88" t="s">
        <v>483</v>
      </c>
    </row>
    <row r="49" spans="1:13" s="88" customFormat="1" ht="30" customHeight="1" x14ac:dyDescent="0.65">
      <c r="A49" s="83" t="s">
        <v>130</v>
      </c>
      <c r="B49" s="153" t="s">
        <v>265</v>
      </c>
      <c r="C49" s="126" t="s">
        <v>95</v>
      </c>
      <c r="D49" s="127">
        <v>33654</v>
      </c>
      <c r="E49" s="127">
        <v>35306</v>
      </c>
      <c r="F49" s="118">
        <f t="shared" si="6"/>
        <v>1652</v>
      </c>
      <c r="G49" s="128">
        <v>5</v>
      </c>
      <c r="H49" s="116">
        <f t="shared" si="7"/>
        <v>8260</v>
      </c>
    </row>
    <row r="50" spans="1:13" s="88" customFormat="1" ht="30" customHeight="1" x14ac:dyDescent="0.65">
      <c r="A50" s="83" t="s">
        <v>96</v>
      </c>
      <c r="B50" s="89" t="s">
        <v>97</v>
      </c>
      <c r="C50" s="127" t="s">
        <v>98</v>
      </c>
      <c r="D50" s="322">
        <v>7332</v>
      </c>
      <c r="E50" s="322">
        <v>7879</v>
      </c>
      <c r="F50" s="118">
        <f t="shared" si="6"/>
        <v>547</v>
      </c>
      <c r="G50" s="116">
        <v>7</v>
      </c>
      <c r="H50" s="117">
        <f t="shared" si="7"/>
        <v>3829</v>
      </c>
      <c r="J50" s="21" t="s">
        <v>285</v>
      </c>
      <c r="K50" s="21"/>
      <c r="L50" s="21"/>
    </row>
    <row r="51" spans="1:13" s="88" customFormat="1" ht="28.5" customHeight="1" x14ac:dyDescent="0.65">
      <c r="A51" s="90" t="s">
        <v>99</v>
      </c>
      <c r="B51" s="129" t="s">
        <v>470</v>
      </c>
      <c r="C51" s="129" t="s">
        <v>43</v>
      </c>
      <c r="D51" s="129">
        <v>7679</v>
      </c>
      <c r="E51" s="129">
        <v>7679</v>
      </c>
      <c r="F51" s="130">
        <f t="shared" si="6"/>
        <v>0</v>
      </c>
      <c r="G51" s="86">
        <v>7</v>
      </c>
      <c r="H51" s="86">
        <f t="shared" si="7"/>
        <v>0</v>
      </c>
      <c r="I51" s="21"/>
      <c r="J51" s="21"/>
      <c r="K51" s="21"/>
      <c r="L51" s="21"/>
    </row>
    <row r="52" spans="1:13" s="88" customFormat="1" ht="30" customHeight="1" x14ac:dyDescent="0.65">
      <c r="A52" s="83" t="s">
        <v>100</v>
      </c>
      <c r="B52" s="91" t="s">
        <v>101</v>
      </c>
      <c r="C52" s="291" t="s">
        <v>262</v>
      </c>
      <c r="D52" s="92"/>
      <c r="E52" s="92"/>
      <c r="F52" s="118">
        <f t="shared" si="6"/>
        <v>0</v>
      </c>
      <c r="G52" s="119">
        <v>7</v>
      </c>
      <c r="H52" s="120">
        <v>2000</v>
      </c>
      <c r="I52" s="24" t="s">
        <v>118</v>
      </c>
      <c r="J52" s="21"/>
      <c r="K52" s="21"/>
      <c r="L52" s="21"/>
      <c r="M52" s="19"/>
    </row>
    <row r="53" spans="1:13" s="88" customFormat="1" ht="30" customHeight="1" x14ac:dyDescent="0.65">
      <c r="A53" s="83"/>
      <c r="B53" s="91" t="s">
        <v>131</v>
      </c>
      <c r="C53" s="139" t="s">
        <v>176</v>
      </c>
      <c r="D53" s="92">
        <v>5602</v>
      </c>
      <c r="E53" s="92">
        <v>6082</v>
      </c>
      <c r="F53" s="118">
        <f>E53-D53</f>
        <v>480</v>
      </c>
      <c r="G53" s="119">
        <v>4.4800000000000004</v>
      </c>
      <c r="H53" s="120">
        <f>F53*G53</f>
        <v>2150.4</v>
      </c>
      <c r="I53" s="24" t="s">
        <v>448</v>
      </c>
      <c r="J53" s="21"/>
      <c r="K53" s="21"/>
      <c r="L53" s="21"/>
      <c r="M53" s="19"/>
    </row>
    <row r="54" spans="1:13" s="88" customFormat="1" ht="30" customHeight="1" x14ac:dyDescent="0.65">
      <c r="A54" s="83" t="s">
        <v>133</v>
      </c>
      <c r="B54" s="325" t="s">
        <v>215</v>
      </c>
      <c r="C54" s="326" t="s">
        <v>194</v>
      </c>
      <c r="D54" s="327">
        <v>63118</v>
      </c>
      <c r="E54" s="327">
        <v>65640</v>
      </c>
      <c r="F54" s="328">
        <f t="shared" si="6"/>
        <v>2522</v>
      </c>
      <c r="G54" s="329">
        <v>7</v>
      </c>
      <c r="H54" s="330">
        <f>SUM(F54*G54)</f>
        <v>17654</v>
      </c>
      <c r="I54" s="24" t="s">
        <v>366</v>
      </c>
      <c r="J54" s="21"/>
      <c r="K54" s="21"/>
      <c r="L54" s="21"/>
      <c r="M54" s="19"/>
    </row>
    <row r="55" spans="1:13" s="88" customFormat="1" ht="30" customHeight="1" x14ac:dyDescent="0.65">
      <c r="A55" s="83" t="s">
        <v>274</v>
      </c>
      <c r="B55" s="91" t="s">
        <v>394</v>
      </c>
      <c r="C55" s="127" t="s">
        <v>276</v>
      </c>
      <c r="D55" s="92">
        <v>22086</v>
      </c>
      <c r="E55" s="92">
        <v>23895</v>
      </c>
      <c r="F55" s="118">
        <f t="shared" si="6"/>
        <v>1809</v>
      </c>
      <c r="G55" s="119">
        <v>7</v>
      </c>
      <c r="H55" s="120">
        <f>SUM(F55*G55)</f>
        <v>12663</v>
      </c>
      <c r="I55" s="302" t="s">
        <v>310</v>
      </c>
      <c r="J55" s="21"/>
      <c r="K55" s="21"/>
      <c r="L55" s="21"/>
      <c r="M55" s="19"/>
    </row>
    <row r="56" spans="1:13" s="88" customFormat="1" ht="30" customHeight="1" x14ac:dyDescent="0.65">
      <c r="A56" s="83" t="s">
        <v>103</v>
      </c>
      <c r="B56" s="129" t="s">
        <v>43</v>
      </c>
      <c r="C56" s="129" t="s">
        <v>312</v>
      </c>
      <c r="D56" s="92">
        <v>11384</v>
      </c>
      <c r="E56" s="92">
        <v>11384</v>
      </c>
      <c r="F56" s="118">
        <v>0</v>
      </c>
      <c r="G56" s="119"/>
      <c r="H56" s="120"/>
      <c r="I56" s="24">
        <f>+D56-E56</f>
        <v>0</v>
      </c>
      <c r="J56" s="21">
        <f>+I56*7</f>
        <v>0</v>
      </c>
      <c r="K56" s="21"/>
      <c r="L56" s="21"/>
      <c r="M56" s="19"/>
    </row>
    <row r="57" spans="1:13" s="88" customFormat="1" ht="30" customHeight="1" x14ac:dyDescent="0.65">
      <c r="A57" s="83"/>
      <c r="B57" s="113"/>
      <c r="C57" s="113" t="s">
        <v>43</v>
      </c>
      <c r="D57" s="113">
        <v>2930</v>
      </c>
      <c r="E57" s="113">
        <v>2930</v>
      </c>
      <c r="F57" s="118">
        <f>E57-D57</f>
        <v>0</v>
      </c>
      <c r="G57" s="119">
        <v>7</v>
      </c>
      <c r="H57" s="120"/>
      <c r="I57" s="24"/>
      <c r="J57" s="21"/>
      <c r="K57" s="21"/>
      <c r="L57" s="21"/>
      <c r="M57" s="19"/>
    </row>
    <row r="58" spans="1:13" s="88" customFormat="1" ht="30" customHeight="1" x14ac:dyDescent="0.65">
      <c r="A58" s="83" t="s">
        <v>104</v>
      </c>
      <c r="B58" s="131" t="s">
        <v>214</v>
      </c>
      <c r="C58" s="127" t="s">
        <v>105</v>
      </c>
      <c r="D58" s="92">
        <v>24643</v>
      </c>
      <c r="E58" s="92">
        <v>25796</v>
      </c>
      <c r="F58" s="118">
        <f t="shared" si="6"/>
        <v>1153</v>
      </c>
      <c r="G58" s="119">
        <v>7</v>
      </c>
      <c r="H58" s="120">
        <f>SUM(F58*G58)</f>
        <v>8071</v>
      </c>
    </row>
    <row r="59" spans="1:13" s="31" customFormat="1" ht="30" customHeight="1" thickBot="1" x14ac:dyDescent="0.75">
      <c r="A59" s="27"/>
      <c r="B59" s="459" t="s">
        <v>50</v>
      </c>
      <c r="C59" s="459"/>
      <c r="D59" s="454" t="s">
        <v>106</v>
      </c>
      <c r="E59" s="454"/>
      <c r="F59" s="290">
        <f>SUM(F43:F58)</f>
        <v>11606</v>
      </c>
      <c r="G59" s="60"/>
      <c r="H59" s="289">
        <f>SUM(H43:H58)</f>
        <v>78574.399999999994</v>
      </c>
    </row>
    <row r="60" spans="1:13" s="31" customFormat="1" ht="30" customHeight="1" thickTop="1" x14ac:dyDescent="0.6">
      <c r="A60" s="27"/>
      <c r="B60" s="459" t="s">
        <v>52</v>
      </c>
      <c r="C60" s="459"/>
      <c r="D60" s="33"/>
      <c r="E60" s="33"/>
      <c r="F60" s="164"/>
      <c r="G60" s="60"/>
      <c r="H60" s="81">
        <f>+H59*7%</f>
        <v>5500.2080000000005</v>
      </c>
    </row>
    <row r="61" spans="1:13" s="31" customFormat="1" ht="33" customHeight="1" thickBot="1" x14ac:dyDescent="0.9">
      <c r="A61" s="27"/>
      <c r="B61" s="459" t="s">
        <v>50</v>
      </c>
      <c r="C61" s="459"/>
      <c r="D61" s="33"/>
      <c r="E61" s="33"/>
      <c r="F61" s="60"/>
      <c r="G61" s="80"/>
      <c r="H61" s="159">
        <f>SUM(H59:H60)</f>
        <v>84074.607999999993</v>
      </c>
    </row>
    <row r="62" spans="1:13" s="144" customFormat="1" ht="35.25" customHeight="1" thickTop="1" x14ac:dyDescent="0.85">
      <c r="A62" s="145"/>
      <c r="B62" s="146"/>
      <c r="C62" s="146"/>
      <c r="D62" s="147"/>
      <c r="E62" s="147"/>
      <c r="F62" s="148"/>
      <c r="G62" s="148"/>
      <c r="H62" s="143"/>
    </row>
    <row r="63" spans="1:13" s="195" customFormat="1" ht="33" customHeight="1" x14ac:dyDescent="0.65">
      <c r="A63" s="455" t="s">
        <v>0</v>
      </c>
      <c r="B63" s="456" t="s">
        <v>125</v>
      </c>
      <c r="C63" s="456"/>
      <c r="D63" s="460" t="s">
        <v>223</v>
      </c>
      <c r="E63" s="460"/>
      <c r="F63" s="460"/>
      <c r="G63" s="460"/>
      <c r="H63" s="460"/>
    </row>
    <row r="64" spans="1:13" s="195" customFormat="1" ht="30.6" customHeight="1" x14ac:dyDescent="0.35">
      <c r="A64" s="455"/>
      <c r="B64" s="456"/>
      <c r="C64" s="456"/>
      <c r="D64" s="296" t="s">
        <v>472</v>
      </c>
      <c r="E64" s="296" t="s">
        <v>478</v>
      </c>
      <c r="F64" s="298" t="s">
        <v>3</v>
      </c>
      <c r="G64" s="298" t="s">
        <v>4</v>
      </c>
      <c r="H64" s="298" t="s">
        <v>5</v>
      </c>
    </row>
    <row r="65" spans="1:21" ht="31.9" customHeight="1" x14ac:dyDescent="0.65">
      <c r="A65" s="344" t="s">
        <v>116</v>
      </c>
      <c r="B65" s="345" t="s">
        <v>101</v>
      </c>
      <c r="C65" s="346" t="s">
        <v>117</v>
      </c>
      <c r="D65" s="344">
        <v>75660</v>
      </c>
      <c r="E65" s="344">
        <v>87372</v>
      </c>
      <c r="F65" s="347">
        <f>E65-D65</f>
        <v>11712</v>
      </c>
      <c r="G65" s="348">
        <v>7</v>
      </c>
      <c r="H65" s="349">
        <f>SUM(F65*G65)</f>
        <v>81984</v>
      </c>
      <c r="I65" s="24" t="s">
        <v>384</v>
      </c>
    </row>
    <row r="66" spans="1:21" ht="31.9" customHeight="1" x14ac:dyDescent="0.65">
      <c r="A66" s="83"/>
      <c r="B66" s="84"/>
      <c r="C66" s="90"/>
      <c r="D66" s="101"/>
      <c r="E66" s="101"/>
      <c r="F66" s="104">
        <f>E66-D66</f>
        <v>0</v>
      </c>
      <c r="G66" s="95">
        <v>7</v>
      </c>
      <c r="H66" s="87">
        <f>SUM(F66*G66)</f>
        <v>0</v>
      </c>
      <c r="I66" s="339">
        <f>SUM(H65:H66)</f>
        <v>81984</v>
      </c>
      <c r="J66" s="359"/>
      <c r="K66" s="359"/>
    </row>
    <row r="67" spans="1:21" ht="40.15" customHeight="1" x14ac:dyDescent="0.6">
      <c r="A67" s="43"/>
      <c r="B67" s="452" t="s">
        <v>121</v>
      </c>
      <c r="C67" s="452"/>
      <c r="D67" s="141"/>
      <c r="E67" s="141"/>
      <c r="F67" s="142"/>
      <c r="G67" s="142"/>
      <c r="H67" s="142"/>
    </row>
    <row r="68" spans="1:21" ht="29.25" x14ac:dyDescent="0.6">
      <c r="A68" s="32" t="s">
        <v>67</v>
      </c>
      <c r="B68" s="45" t="s">
        <v>304</v>
      </c>
      <c r="C68" s="25" t="s">
        <v>408</v>
      </c>
      <c r="D68" s="32">
        <v>3481</v>
      </c>
      <c r="E68" s="32">
        <v>3546</v>
      </c>
      <c r="F68" s="39">
        <f t="shared" ref="F68:F76" si="8">E68-D68</f>
        <v>65</v>
      </c>
      <c r="G68" s="38">
        <v>7</v>
      </c>
      <c r="H68" s="38">
        <f>SUM(F68*G68)</f>
        <v>455</v>
      </c>
      <c r="I68" t="s">
        <v>385</v>
      </c>
    </row>
    <row r="69" spans="1:21" ht="29.25" x14ac:dyDescent="0.6">
      <c r="A69" s="32" t="s">
        <v>70</v>
      </c>
      <c r="B69" s="45" t="s">
        <v>304</v>
      </c>
      <c r="C69" s="23" t="s">
        <v>386</v>
      </c>
      <c r="D69" s="34">
        <v>1690</v>
      </c>
      <c r="E69" s="34">
        <v>1722</v>
      </c>
      <c r="F69" s="39">
        <f t="shared" si="8"/>
        <v>32</v>
      </c>
      <c r="G69" s="38">
        <v>7</v>
      </c>
      <c r="H69" s="38">
        <f>SUM(F69*G69)</f>
        <v>224</v>
      </c>
      <c r="I69" t="s">
        <v>455</v>
      </c>
    </row>
    <row r="70" spans="1:21" ht="29.25" x14ac:dyDescent="0.6">
      <c r="A70" s="32" t="s">
        <v>71</v>
      </c>
      <c r="B70" s="45" t="s">
        <v>304</v>
      </c>
      <c r="C70" s="23" t="s">
        <v>373</v>
      </c>
      <c r="D70" s="34">
        <v>1457</v>
      </c>
      <c r="E70" s="34">
        <v>1468</v>
      </c>
      <c r="F70" s="39">
        <f t="shared" si="8"/>
        <v>11</v>
      </c>
      <c r="G70" s="38">
        <v>7</v>
      </c>
      <c r="H70" s="38">
        <f t="shared" ref="H70:H76" si="9">SUM(F70*G70)</f>
        <v>77</v>
      </c>
      <c r="I70" t="s">
        <v>301</v>
      </c>
    </row>
    <row r="71" spans="1:21" ht="29.25" x14ac:dyDescent="0.6">
      <c r="A71" s="27" t="s">
        <v>72</v>
      </c>
      <c r="B71" s="45" t="s">
        <v>343</v>
      </c>
      <c r="C71" s="22" t="s">
        <v>302</v>
      </c>
      <c r="D71" s="37">
        <v>7277</v>
      </c>
      <c r="E71" s="37">
        <v>7655</v>
      </c>
      <c r="F71" s="39">
        <f t="shared" si="8"/>
        <v>378</v>
      </c>
      <c r="G71" s="38">
        <v>7</v>
      </c>
      <c r="H71" s="40">
        <f t="shared" si="9"/>
        <v>2646</v>
      </c>
      <c r="I71" t="s">
        <v>327</v>
      </c>
      <c r="U71" s="151"/>
    </row>
    <row r="72" spans="1:21" ht="29.25" x14ac:dyDescent="0.6">
      <c r="A72" s="32" t="s">
        <v>75</v>
      </c>
      <c r="B72" s="45" t="s">
        <v>271</v>
      </c>
      <c r="C72" s="22" t="s">
        <v>267</v>
      </c>
      <c r="D72" s="34">
        <v>5621</v>
      </c>
      <c r="E72" s="34">
        <v>5683</v>
      </c>
      <c r="F72" s="39">
        <f t="shared" si="8"/>
        <v>62</v>
      </c>
      <c r="G72" s="29">
        <v>7</v>
      </c>
      <c r="H72" s="29">
        <f t="shared" si="9"/>
        <v>434</v>
      </c>
    </row>
    <row r="73" spans="1:21" ht="29.25" x14ac:dyDescent="0.6">
      <c r="A73" s="27" t="s">
        <v>78</v>
      </c>
      <c r="B73" s="46" t="s">
        <v>303</v>
      </c>
      <c r="C73" s="20" t="s">
        <v>80</v>
      </c>
      <c r="D73" s="37">
        <v>5424</v>
      </c>
      <c r="E73" s="37">
        <v>5537</v>
      </c>
      <c r="F73" s="39">
        <f t="shared" si="8"/>
        <v>113</v>
      </c>
      <c r="G73" s="29">
        <v>7</v>
      </c>
      <c r="H73" s="30">
        <f t="shared" si="9"/>
        <v>791</v>
      </c>
    </row>
    <row r="74" spans="1:21" ht="29.25" x14ac:dyDescent="0.6">
      <c r="A74" s="32" t="s">
        <v>81</v>
      </c>
      <c r="B74" s="45" t="s">
        <v>304</v>
      </c>
      <c r="C74" s="22" t="s">
        <v>82</v>
      </c>
      <c r="D74" s="32">
        <v>14216</v>
      </c>
      <c r="E74" s="32">
        <v>14639</v>
      </c>
      <c r="F74" s="39">
        <f t="shared" si="8"/>
        <v>423</v>
      </c>
      <c r="G74" s="29">
        <v>7</v>
      </c>
      <c r="H74" s="29">
        <f t="shared" si="9"/>
        <v>2961</v>
      </c>
    </row>
    <row r="75" spans="1:21" ht="29.25" x14ac:dyDescent="0.6">
      <c r="A75" s="32" t="s">
        <v>266</v>
      </c>
      <c r="B75" s="45" t="s">
        <v>304</v>
      </c>
      <c r="C75" s="22" t="s">
        <v>82</v>
      </c>
      <c r="D75" s="32">
        <v>2604</v>
      </c>
      <c r="E75" s="32">
        <v>2806</v>
      </c>
      <c r="F75" s="39">
        <f>E75-D75</f>
        <v>202</v>
      </c>
      <c r="G75" s="29">
        <v>7</v>
      </c>
      <c r="H75" s="29">
        <f>SUM(F75*G75)</f>
        <v>1414</v>
      </c>
    </row>
    <row r="76" spans="1:21" ht="29.25" x14ac:dyDescent="0.6">
      <c r="A76" s="32"/>
      <c r="B76" s="45"/>
      <c r="C76" s="22"/>
      <c r="D76" s="32"/>
      <c r="E76" s="32"/>
      <c r="F76" s="39">
        <f t="shared" si="8"/>
        <v>0</v>
      </c>
      <c r="G76" s="29"/>
      <c r="H76" s="29">
        <f t="shared" si="9"/>
        <v>0</v>
      </c>
    </row>
    <row r="77" spans="1:21" s="31" customFormat="1" ht="30" customHeight="1" thickBot="1" x14ac:dyDescent="0.65">
      <c r="A77" s="27"/>
      <c r="B77" s="453" t="s">
        <v>50</v>
      </c>
      <c r="C77" s="453"/>
      <c r="D77" s="454" t="s">
        <v>106</v>
      </c>
      <c r="E77" s="454"/>
      <c r="F77" s="165">
        <f>SUM(F68:F76)</f>
        <v>1286</v>
      </c>
      <c r="G77" s="60"/>
      <c r="H77" s="47">
        <f>SUM(H65:H76)</f>
        <v>90986</v>
      </c>
      <c r="I77" s="292"/>
    </row>
    <row r="78" spans="1:21" s="31" customFormat="1" ht="30" customHeight="1" thickTop="1" x14ac:dyDescent="0.6">
      <c r="A78" s="27"/>
      <c r="B78" s="453" t="s">
        <v>52</v>
      </c>
      <c r="C78" s="453"/>
      <c r="D78" s="33"/>
      <c r="E78" s="33"/>
      <c r="F78" s="164"/>
      <c r="G78" s="60"/>
      <c r="H78" s="81">
        <f>+H77*7%</f>
        <v>6369.02</v>
      </c>
    </row>
    <row r="79" spans="1:21" s="31" customFormat="1" ht="33.75" customHeight="1" thickBot="1" x14ac:dyDescent="0.9">
      <c r="A79" s="27"/>
      <c r="B79" s="453" t="s">
        <v>50</v>
      </c>
      <c r="C79" s="453"/>
      <c r="D79" s="33"/>
      <c r="E79" s="33"/>
      <c r="F79" s="60"/>
      <c r="G79" s="80"/>
      <c r="H79" s="159">
        <f>SUM(H77:H78)</f>
        <v>97355.02</v>
      </c>
    </row>
    <row r="80" spans="1:21" s="88" customFormat="1" ht="33" customHeight="1" thickTop="1" x14ac:dyDescent="0.7">
      <c r="A80" s="455" t="s">
        <v>0</v>
      </c>
      <c r="B80" s="456" t="s">
        <v>224</v>
      </c>
      <c r="C80" s="456"/>
      <c r="D80" s="457" t="s">
        <v>223</v>
      </c>
      <c r="E80" s="457"/>
      <c r="F80" s="457"/>
      <c r="G80" s="457"/>
      <c r="H80" s="458"/>
    </row>
    <row r="81" spans="1:10" s="88" customFormat="1" ht="30.6" customHeight="1" x14ac:dyDescent="0.35">
      <c r="A81" s="455"/>
      <c r="B81" s="456"/>
      <c r="C81" s="456"/>
      <c r="D81" s="296" t="s">
        <v>472</v>
      </c>
      <c r="E81" s="296" t="s">
        <v>478</v>
      </c>
      <c r="F81" s="298" t="s">
        <v>3</v>
      </c>
      <c r="G81" s="298" t="s">
        <v>4</v>
      </c>
      <c r="H81" s="298" t="s">
        <v>5</v>
      </c>
    </row>
    <row r="82" spans="1:10" ht="33" customHeight="1" x14ac:dyDescent="0.75">
      <c r="A82" s="27"/>
      <c r="B82" s="45" t="s">
        <v>119</v>
      </c>
      <c r="C82" s="136" t="s">
        <v>120</v>
      </c>
      <c r="D82" s="110"/>
      <c r="E82" s="110"/>
      <c r="F82" s="111"/>
      <c r="G82" s="112"/>
      <c r="H82" s="112"/>
      <c r="I82" t="s">
        <v>273</v>
      </c>
    </row>
    <row r="83" spans="1:10" ht="31.5" x14ac:dyDescent="0.65">
      <c r="A83" s="90" t="s">
        <v>57</v>
      </c>
      <c r="B83" s="84" t="s">
        <v>290</v>
      </c>
      <c r="C83" s="90" t="s">
        <v>299</v>
      </c>
      <c r="D83" s="93">
        <v>95393</v>
      </c>
      <c r="E83" s="93">
        <v>98305</v>
      </c>
      <c r="F83" s="94">
        <f>E83-D83</f>
        <v>2912</v>
      </c>
      <c r="G83" s="86">
        <v>7</v>
      </c>
      <c r="H83" s="86">
        <f>SUM(F83*G83)</f>
        <v>20384</v>
      </c>
    </row>
    <row r="84" spans="1:10" ht="31.5" x14ac:dyDescent="0.65">
      <c r="A84" s="83" t="s">
        <v>60</v>
      </c>
      <c r="B84" s="89" t="s">
        <v>61</v>
      </c>
      <c r="C84" s="83" t="s">
        <v>62</v>
      </c>
      <c r="D84" s="106">
        <v>27431</v>
      </c>
      <c r="E84" s="106">
        <v>29024</v>
      </c>
      <c r="F84" s="107">
        <f>E84-D84</f>
        <v>1593</v>
      </c>
      <c r="G84" s="108">
        <v>7</v>
      </c>
      <c r="H84" s="108">
        <f>SUM(F84*G84)</f>
        <v>11151</v>
      </c>
    </row>
    <row r="85" spans="1:10" s="31" customFormat="1" ht="30" customHeight="1" thickBot="1" x14ac:dyDescent="0.65">
      <c r="A85" s="27"/>
      <c r="B85" s="453" t="s">
        <v>50</v>
      </c>
      <c r="C85" s="453"/>
      <c r="D85" s="454" t="s">
        <v>106</v>
      </c>
      <c r="E85" s="454"/>
      <c r="F85" s="165">
        <f>SUM(F83:F84)</f>
        <v>4505</v>
      </c>
      <c r="G85" s="60"/>
      <c r="H85" s="47">
        <f>SUM(H83:H84)</f>
        <v>31535</v>
      </c>
      <c r="I85" s="292"/>
    </row>
    <row r="86" spans="1:10" s="31" customFormat="1" ht="30" customHeight="1" thickTop="1" x14ac:dyDescent="0.6">
      <c r="A86" s="27"/>
      <c r="B86" s="453" t="s">
        <v>217</v>
      </c>
      <c r="C86" s="453"/>
      <c r="D86" s="33"/>
      <c r="E86" s="33"/>
      <c r="F86" s="164"/>
      <c r="G86" s="60"/>
      <c r="H86" s="81">
        <f>+H85*0%</f>
        <v>0</v>
      </c>
    </row>
    <row r="87" spans="1:10" s="31" customFormat="1" ht="39" customHeight="1" thickBot="1" x14ac:dyDescent="0.9">
      <c r="A87" s="27"/>
      <c r="B87" s="453" t="s">
        <v>50</v>
      </c>
      <c r="C87" s="453"/>
      <c r="D87" s="33"/>
      <c r="E87" s="33"/>
      <c r="F87" s="60"/>
      <c r="G87" s="80"/>
      <c r="H87" s="159">
        <f>SUM(H85:H86)</f>
        <v>31535</v>
      </c>
      <c r="I87" s="374">
        <f>+F85+F77+F65+F55</f>
        <v>19312</v>
      </c>
      <c r="J87" s="31">
        <f>+I87*4.8</f>
        <v>92697.599999999991</v>
      </c>
    </row>
    <row r="88" spans="1:10" ht="15" thickTop="1" x14ac:dyDescent="0.2">
      <c r="J88" s="299">
        <f>+J87+H17+H36</f>
        <v>203574.09999999998</v>
      </c>
    </row>
    <row r="89" spans="1:10" s="151" customFormat="1" ht="25.9" customHeight="1" x14ac:dyDescent="0.2">
      <c r="D89" s="314" t="s">
        <v>283</v>
      </c>
      <c r="E89" s="314" t="s">
        <v>284</v>
      </c>
    </row>
    <row r="90" spans="1:10" s="151" customFormat="1" ht="22.15" customHeight="1" x14ac:dyDescent="0.2">
      <c r="B90" s="151" t="s">
        <v>281</v>
      </c>
      <c r="C90" s="151" t="s">
        <v>280</v>
      </c>
      <c r="D90" s="315">
        <v>226</v>
      </c>
      <c r="E90" s="315">
        <v>872</v>
      </c>
      <c r="F90" s="315">
        <f>E90-D90</f>
        <v>646</v>
      </c>
      <c r="G90" s="316">
        <v>7</v>
      </c>
      <c r="H90" s="317">
        <f>G90*F90</f>
        <v>4522</v>
      </c>
    </row>
    <row r="91" spans="1:10" s="151" customFormat="1" ht="15" x14ac:dyDescent="0.2">
      <c r="B91" s="151" t="s">
        <v>282</v>
      </c>
      <c r="D91" s="315"/>
      <c r="E91" s="315"/>
      <c r="F91" s="315"/>
      <c r="G91" s="316"/>
      <c r="H91" s="317"/>
    </row>
    <row r="92" spans="1:10" s="151" customFormat="1" ht="15" x14ac:dyDescent="0.2"/>
    <row r="93" spans="1:10" s="151" customFormat="1" ht="15" x14ac:dyDescent="0.2">
      <c r="D93" s="314" t="s">
        <v>284</v>
      </c>
      <c r="E93" s="314" t="s">
        <v>291</v>
      </c>
      <c r="F93" s="315"/>
      <c r="G93" s="316"/>
    </row>
    <row r="94" spans="1:10" s="151" customFormat="1" ht="15" x14ac:dyDescent="0.2">
      <c r="D94" s="315">
        <v>872</v>
      </c>
      <c r="E94" s="315">
        <v>1746</v>
      </c>
      <c r="F94" s="315">
        <f>E94-D94</f>
        <v>874</v>
      </c>
      <c r="G94" s="316">
        <v>7</v>
      </c>
      <c r="H94" s="317">
        <f>G94*F94</f>
        <v>6118</v>
      </c>
    </row>
    <row r="95" spans="1:10" s="151" customFormat="1" ht="15" x14ac:dyDescent="0.2">
      <c r="D95" s="315"/>
      <c r="E95" s="315"/>
      <c r="F95" s="315"/>
    </row>
    <row r="96" spans="1:10" s="151" customFormat="1" ht="15" x14ac:dyDescent="0.2">
      <c r="D96" s="315"/>
      <c r="E96" s="315"/>
      <c r="F96" s="315"/>
    </row>
    <row r="97" spans="4:8" s="151" customFormat="1" ht="15" x14ac:dyDescent="0.2">
      <c r="D97" s="315"/>
      <c r="E97" s="315"/>
      <c r="F97" s="315"/>
    </row>
    <row r="98" spans="4:8" s="151" customFormat="1" ht="22.5" x14ac:dyDescent="0.3">
      <c r="D98" s="449" t="s">
        <v>298</v>
      </c>
      <c r="E98" s="449"/>
      <c r="F98" s="449"/>
      <c r="G98" s="449"/>
      <c r="H98" s="449"/>
    </row>
    <row r="99" spans="4:8" s="151" customFormat="1" ht="15" x14ac:dyDescent="0.2">
      <c r="D99" s="315"/>
      <c r="E99" s="315"/>
      <c r="F99" s="315"/>
    </row>
    <row r="100" spans="4:8" s="151" customFormat="1" ht="22.5" x14ac:dyDescent="0.3">
      <c r="D100" s="321" t="s">
        <v>295</v>
      </c>
      <c r="E100" s="321" t="s">
        <v>296</v>
      </c>
      <c r="F100" s="318" t="s">
        <v>3</v>
      </c>
      <c r="G100" s="318" t="s">
        <v>84</v>
      </c>
      <c r="H100" s="318" t="s">
        <v>297</v>
      </c>
    </row>
    <row r="101" spans="4:8" s="151" customFormat="1" ht="22.5" x14ac:dyDescent="0.3">
      <c r="E101" s="21"/>
      <c r="F101" s="21"/>
      <c r="G101" s="21"/>
      <c r="H101" s="21"/>
    </row>
    <row r="102" spans="4:8" s="151" customFormat="1" ht="22.5" x14ac:dyDescent="0.3">
      <c r="D102" s="318">
        <v>1746</v>
      </c>
      <c r="E102" s="21">
        <v>2425</v>
      </c>
      <c r="F102" s="318">
        <f>E102-D102</f>
        <v>679</v>
      </c>
      <c r="G102" s="319">
        <v>7</v>
      </c>
      <c r="H102" s="320">
        <f>G102*F102</f>
        <v>4753</v>
      </c>
    </row>
    <row r="103" spans="4:8" s="151" customFormat="1" ht="15" x14ac:dyDescent="0.2"/>
    <row r="104" spans="4:8" s="151" customFormat="1" ht="15" x14ac:dyDescent="0.2"/>
    <row r="105" spans="4:8" s="151" customFormat="1" ht="15" x14ac:dyDescent="0.2"/>
    <row r="106" spans="4:8" s="151" customFormat="1" ht="15" x14ac:dyDescent="0.2"/>
    <row r="110" spans="4:8" s="151" customFormat="1" ht="15" x14ac:dyDescent="0.2">
      <c r="D110" s="315"/>
      <c r="E110" s="315"/>
      <c r="F110" s="315"/>
    </row>
    <row r="111" spans="4:8" s="151" customFormat="1" ht="22.5" x14ac:dyDescent="0.3">
      <c r="D111" s="449" t="s">
        <v>309</v>
      </c>
      <c r="E111" s="449"/>
      <c r="F111" s="449"/>
      <c r="G111" s="449"/>
      <c r="H111" s="449"/>
    </row>
    <row r="112" spans="4:8" s="151" customFormat="1" ht="15" x14ac:dyDescent="0.2">
      <c r="D112" s="315"/>
      <c r="E112" s="315"/>
      <c r="F112" s="315"/>
    </row>
    <row r="113" spans="4:8" s="151" customFormat="1" ht="22.5" x14ac:dyDescent="0.3">
      <c r="D113" s="323" t="s">
        <v>308</v>
      </c>
      <c r="E113" s="321" t="s">
        <v>307</v>
      </c>
      <c r="F113" s="318" t="s">
        <v>3</v>
      </c>
      <c r="G113" s="318" t="s">
        <v>84</v>
      </c>
      <c r="H113" s="318" t="s">
        <v>297</v>
      </c>
    </row>
    <row r="114" spans="4:8" s="151" customFormat="1" ht="22.5" x14ac:dyDescent="0.3">
      <c r="D114" s="21"/>
      <c r="E114" s="21"/>
      <c r="F114" s="21"/>
      <c r="G114" s="21"/>
      <c r="H114" s="21"/>
    </row>
    <row r="115" spans="4:8" s="151" customFormat="1" ht="22.5" x14ac:dyDescent="0.3">
      <c r="D115" s="21">
        <v>2425</v>
      </c>
      <c r="E115" s="21">
        <v>3095</v>
      </c>
      <c r="F115" s="318">
        <f>E115-D115</f>
        <v>670</v>
      </c>
      <c r="G115" s="319">
        <v>7</v>
      </c>
      <c r="H115" s="320">
        <f>G115*F115</f>
        <v>4690</v>
      </c>
    </row>
    <row r="116" spans="4:8" s="151" customFormat="1" ht="15" x14ac:dyDescent="0.2"/>
    <row r="117" spans="4:8" s="151" customFormat="1" ht="15" x14ac:dyDescent="0.2"/>
    <row r="118" spans="4:8" s="151" customFormat="1" ht="15" x14ac:dyDescent="0.2"/>
    <row r="119" spans="4:8" s="151" customFormat="1" ht="15" x14ac:dyDescent="0.2"/>
    <row r="121" spans="4:8" ht="22.5" x14ac:dyDescent="0.3">
      <c r="D121" s="449" t="s">
        <v>316</v>
      </c>
      <c r="E121" s="449"/>
      <c r="F121" s="449"/>
      <c r="G121" s="449"/>
      <c r="H121" s="449"/>
    </row>
    <row r="123" spans="4:8" ht="22.5" x14ac:dyDescent="0.3">
      <c r="D123" s="321" t="s">
        <v>307</v>
      </c>
      <c r="E123" s="321" t="s">
        <v>315</v>
      </c>
      <c r="F123" s="318" t="s">
        <v>3</v>
      </c>
      <c r="G123" s="318" t="s">
        <v>84</v>
      </c>
      <c r="H123" s="318" t="s">
        <v>297</v>
      </c>
    </row>
    <row r="124" spans="4:8" ht="22.5" x14ac:dyDescent="0.3">
      <c r="D124" s="21"/>
      <c r="E124" s="21"/>
      <c r="F124" s="21"/>
      <c r="G124" s="21"/>
      <c r="H124" s="21"/>
    </row>
    <row r="125" spans="4:8" ht="22.5" x14ac:dyDescent="0.3">
      <c r="D125" s="21">
        <v>3095</v>
      </c>
      <c r="E125" s="21">
        <v>3628</v>
      </c>
      <c r="F125" s="318">
        <f>E125-D125</f>
        <v>533</v>
      </c>
      <c r="G125" s="319">
        <v>7</v>
      </c>
      <c r="H125" s="320">
        <f>G125*F125</f>
        <v>3731</v>
      </c>
    </row>
    <row r="129" spans="4:8" x14ac:dyDescent="0.2">
      <c r="D129" t="s">
        <v>326</v>
      </c>
    </row>
    <row r="130" spans="4:8" x14ac:dyDescent="0.2">
      <c r="D130" s="343">
        <v>244166</v>
      </c>
      <c r="E130" t="s">
        <v>337</v>
      </c>
    </row>
    <row r="134" spans="4:8" ht="22.5" x14ac:dyDescent="0.3">
      <c r="D134" s="449" t="s">
        <v>446</v>
      </c>
      <c r="E134" s="449"/>
      <c r="F134" s="449"/>
      <c r="G134" s="449"/>
      <c r="H134" s="449"/>
    </row>
    <row r="136" spans="4:8" x14ac:dyDescent="0.2">
      <c r="D136" s="338" t="s">
        <v>324</v>
      </c>
      <c r="E136" s="414" t="s">
        <v>447</v>
      </c>
    </row>
    <row r="137" spans="4:8" ht="22.5" x14ac:dyDescent="0.3">
      <c r="D137" s="21">
        <v>3628</v>
      </c>
      <c r="E137" s="21">
        <v>3905</v>
      </c>
      <c r="F137" s="21">
        <f>+E137-D137</f>
        <v>277</v>
      </c>
      <c r="G137" s="21">
        <v>8</v>
      </c>
      <c r="H137" s="320">
        <f>+G137*F137</f>
        <v>2216</v>
      </c>
    </row>
    <row r="138" spans="4:8" ht="22.5" x14ac:dyDescent="0.3">
      <c r="D138" s="21"/>
    </row>
    <row r="139" spans="4:8" ht="15" x14ac:dyDescent="0.2">
      <c r="E139" s="151"/>
    </row>
    <row r="140" spans="4:8" ht="15" x14ac:dyDescent="0.2">
      <c r="E140" s="151"/>
    </row>
    <row r="141" spans="4:8" ht="22.5" x14ac:dyDescent="0.3">
      <c r="D141" s="21"/>
    </row>
    <row r="142" spans="4:8" ht="22.5" x14ac:dyDescent="0.3">
      <c r="D142" s="21"/>
    </row>
    <row r="143" spans="4:8" ht="22.5" x14ac:dyDescent="0.3">
      <c r="D143" s="449" t="s">
        <v>462</v>
      </c>
      <c r="E143" s="449"/>
      <c r="F143" s="449"/>
      <c r="G143" s="449"/>
      <c r="H143" s="449"/>
    </row>
    <row r="144" spans="4:8" ht="22.5" x14ac:dyDescent="0.3">
      <c r="D144" s="21"/>
    </row>
    <row r="145" spans="4:8" x14ac:dyDescent="0.2">
      <c r="D145" s="414" t="s">
        <v>447</v>
      </c>
      <c r="E145" s="414" t="s">
        <v>463</v>
      </c>
    </row>
    <row r="146" spans="4:8" ht="22.5" x14ac:dyDescent="0.3">
      <c r="D146" s="21">
        <v>3905</v>
      </c>
      <c r="E146" s="21">
        <v>4689</v>
      </c>
      <c r="F146" s="21">
        <f>+E146-D146</f>
        <v>784</v>
      </c>
      <c r="G146" s="21">
        <v>7</v>
      </c>
      <c r="H146" s="320">
        <f>+G146*F146</f>
        <v>5488</v>
      </c>
    </row>
    <row r="147" spans="4:8" ht="22.5" x14ac:dyDescent="0.3">
      <c r="D147" s="21"/>
    </row>
    <row r="148" spans="4:8" ht="22.5" x14ac:dyDescent="0.3">
      <c r="D148" s="21"/>
    </row>
    <row r="149" spans="4:8" ht="22.5" x14ac:dyDescent="0.3">
      <c r="D149" s="21"/>
    </row>
    <row r="150" spans="4:8" ht="22.5" x14ac:dyDescent="0.3">
      <c r="D150" s="21"/>
    </row>
    <row r="151" spans="4:8" ht="22.5" x14ac:dyDescent="0.3">
      <c r="D151" s="449" t="s">
        <v>485</v>
      </c>
      <c r="E151" s="449"/>
      <c r="F151" s="449"/>
      <c r="G151" s="449"/>
      <c r="H151" s="449"/>
    </row>
    <row r="152" spans="4:8" ht="22.5" x14ac:dyDescent="0.3">
      <c r="D152" s="21"/>
    </row>
    <row r="153" spans="4:8" x14ac:dyDescent="0.2">
      <c r="D153" s="414" t="s">
        <v>487</v>
      </c>
      <c r="E153" s="414" t="s">
        <v>473</v>
      </c>
    </row>
    <row r="154" spans="4:8" ht="22.5" x14ac:dyDescent="0.3">
      <c r="D154" s="21">
        <v>4689</v>
      </c>
      <c r="E154" s="21">
        <v>5134</v>
      </c>
      <c r="F154" s="21">
        <f>+E154-D154</f>
        <v>445</v>
      </c>
      <c r="G154" s="21">
        <v>8</v>
      </c>
      <c r="H154" s="320">
        <f>+G154*F154</f>
        <v>3560</v>
      </c>
    </row>
    <row r="155" spans="4:8" ht="22.5" x14ac:dyDescent="0.3">
      <c r="D155" s="21"/>
      <c r="E155" s="21"/>
      <c r="F155" s="21"/>
      <c r="G155" s="21"/>
      <c r="H155" s="320"/>
    </row>
    <row r="156" spans="4:8" ht="22.5" x14ac:dyDescent="0.3">
      <c r="D156" s="21"/>
      <c r="E156" s="21"/>
      <c r="F156" s="21"/>
      <c r="G156" s="21"/>
      <c r="H156" s="320"/>
    </row>
    <row r="158" spans="4:8" ht="22.5" x14ac:dyDescent="0.3">
      <c r="D158" s="449" t="s">
        <v>486</v>
      </c>
      <c r="E158" s="449"/>
      <c r="F158" s="449"/>
      <c r="G158" s="449"/>
      <c r="H158" s="449"/>
    </row>
    <row r="159" spans="4:8" ht="22.5" x14ac:dyDescent="0.3">
      <c r="D159" s="21"/>
    </row>
    <row r="160" spans="4:8" x14ac:dyDescent="0.2">
      <c r="D160" s="414" t="s">
        <v>473</v>
      </c>
      <c r="E160" s="414" t="s">
        <v>488</v>
      </c>
    </row>
    <row r="161" spans="1:10" ht="22.5" x14ac:dyDescent="0.3">
      <c r="D161" s="21">
        <v>5134</v>
      </c>
      <c r="E161" s="21">
        <v>5654</v>
      </c>
      <c r="F161" s="21">
        <f>+E161-D161</f>
        <v>520</v>
      </c>
      <c r="G161" s="21">
        <v>7</v>
      </c>
      <c r="H161" s="320">
        <f>+G161*F161</f>
        <v>3640</v>
      </c>
    </row>
    <row r="162" spans="1:10" ht="22.5" x14ac:dyDescent="0.3">
      <c r="D162" s="21"/>
      <c r="E162" s="21"/>
      <c r="F162" s="21"/>
      <c r="G162" s="21"/>
      <c r="H162" s="320"/>
    </row>
    <row r="163" spans="1:10" ht="22.5" x14ac:dyDescent="0.3">
      <c r="D163" s="21"/>
      <c r="E163" s="21"/>
      <c r="F163" s="21"/>
      <c r="G163" s="21"/>
      <c r="H163" s="320"/>
    </row>
    <row r="165" spans="1:10" ht="34.5" x14ac:dyDescent="0.7">
      <c r="A165" s="152"/>
      <c r="B165" s="444" t="s">
        <v>122</v>
      </c>
      <c r="C165" s="444"/>
      <c r="D165" s="296" t="s">
        <v>437</v>
      </c>
      <c r="E165" s="296" t="s">
        <v>458</v>
      </c>
      <c r="F165" s="297" t="s">
        <v>3</v>
      </c>
      <c r="G165" s="297" t="s">
        <v>4</v>
      </c>
      <c r="H165" s="297" t="s">
        <v>5</v>
      </c>
      <c r="I165" s="363" t="s">
        <v>357</v>
      </c>
      <c r="J165" s="363" t="s">
        <v>358</v>
      </c>
    </row>
    <row r="166" spans="1:10" ht="31.5" x14ac:dyDescent="0.65">
      <c r="A166" s="83" t="s">
        <v>39</v>
      </c>
      <c r="B166" s="89" t="s">
        <v>123</v>
      </c>
      <c r="C166" s="83" t="s">
        <v>124</v>
      </c>
      <c r="D166" s="83">
        <v>8665</v>
      </c>
      <c r="E166" s="83">
        <v>8984</v>
      </c>
      <c r="F166" s="97">
        <f t="shared" ref="F166" si="10">E166-D166</f>
        <v>319</v>
      </c>
      <c r="G166" s="99"/>
      <c r="H166" s="103"/>
      <c r="I166" s="103"/>
      <c r="J166" s="103"/>
    </row>
    <row r="167" spans="1:10" ht="31.5" x14ac:dyDescent="0.65">
      <c r="A167" s="83"/>
      <c r="B167" s="89" t="s">
        <v>456</v>
      </c>
      <c r="C167" s="362"/>
      <c r="D167" s="83">
        <v>8665</v>
      </c>
      <c r="E167" s="83">
        <f>+D167+289</f>
        <v>8954</v>
      </c>
      <c r="F167" s="97">
        <v>289</v>
      </c>
      <c r="G167" s="99">
        <v>7</v>
      </c>
      <c r="H167" s="103">
        <f t="shared" ref="H167:H169" si="11">SUM(F167*G167)</f>
        <v>2023</v>
      </c>
      <c r="I167" s="103">
        <f t="shared" ref="I167:I168" si="12">+H167*7%</f>
        <v>141.61000000000001</v>
      </c>
      <c r="J167" s="103">
        <f t="shared" ref="J167:J168" si="13">SUM(H167:I167)</f>
        <v>2164.61</v>
      </c>
    </row>
    <row r="168" spans="1:10" ht="31.5" x14ac:dyDescent="0.65">
      <c r="A168" s="83"/>
      <c r="B168" s="89" t="s">
        <v>457</v>
      </c>
      <c r="C168" s="362"/>
      <c r="D168" s="83">
        <v>8954</v>
      </c>
      <c r="E168" s="83">
        <v>8984</v>
      </c>
      <c r="F168" s="97">
        <v>30</v>
      </c>
      <c r="G168" s="99">
        <v>7</v>
      </c>
      <c r="H168" s="103">
        <f t="shared" si="11"/>
        <v>210</v>
      </c>
      <c r="I168" s="103">
        <f t="shared" si="12"/>
        <v>14.700000000000001</v>
      </c>
      <c r="J168" s="103">
        <f t="shared" si="13"/>
        <v>224.7</v>
      </c>
    </row>
    <row r="169" spans="1:10" ht="31.5" x14ac:dyDescent="0.65">
      <c r="A169" s="83"/>
      <c r="B169" s="89"/>
      <c r="C169" s="83"/>
      <c r="D169" s="83">
        <v>8665</v>
      </c>
      <c r="E169" s="83">
        <v>8984</v>
      </c>
      <c r="F169" s="97">
        <f t="shared" ref="F169" si="14">E169-D169</f>
        <v>319</v>
      </c>
      <c r="G169" s="99">
        <v>7</v>
      </c>
      <c r="H169" s="103">
        <f t="shared" si="11"/>
        <v>2233</v>
      </c>
      <c r="I169" s="103">
        <f>SUM(I167:I168)</f>
        <v>156.31</v>
      </c>
      <c r="J169" s="415">
        <f>SUM(J167:J168)</f>
        <v>2389.31</v>
      </c>
    </row>
    <row r="174" spans="1:10" ht="29.25" x14ac:dyDescent="0.2">
      <c r="D174" s="296" t="s">
        <v>338</v>
      </c>
      <c r="E174" s="296" t="s">
        <v>347</v>
      </c>
      <c r="F174" s="297" t="s">
        <v>3</v>
      </c>
      <c r="G174" s="297" t="s">
        <v>4</v>
      </c>
      <c r="H174" s="297" t="s">
        <v>5</v>
      </c>
      <c r="I174" s="297" t="s">
        <v>357</v>
      </c>
      <c r="J174" s="297" t="s">
        <v>358</v>
      </c>
    </row>
    <row r="175" spans="1:10" s="88" customFormat="1" ht="30" customHeight="1" x14ac:dyDescent="0.65">
      <c r="A175" s="90" t="s">
        <v>87</v>
      </c>
      <c r="B175" s="84" t="s">
        <v>355</v>
      </c>
      <c r="C175" s="92" t="s">
        <v>89</v>
      </c>
      <c r="D175" s="121">
        <v>62249</v>
      </c>
      <c r="E175" s="121">
        <v>63037</v>
      </c>
      <c r="F175" s="121">
        <f>+E175-D175</f>
        <v>788</v>
      </c>
      <c r="G175" s="116">
        <v>7</v>
      </c>
      <c r="H175" s="116">
        <f t="shared" ref="H175:H176" si="15">SUM(F175*G175)</f>
        <v>5516</v>
      </c>
      <c r="I175" s="373"/>
      <c r="J175" s="373"/>
    </row>
    <row r="176" spans="1:10" s="88" customFormat="1" ht="30" customHeight="1" x14ac:dyDescent="0.65">
      <c r="A176" s="83"/>
      <c r="B176" s="89" t="s">
        <v>361</v>
      </c>
      <c r="C176" s="362"/>
      <c r="D176" s="121">
        <v>62249</v>
      </c>
      <c r="E176" s="121">
        <v>62391</v>
      </c>
      <c r="F176" s="360">
        <v>142.26499999999999</v>
      </c>
      <c r="G176" s="116">
        <v>7</v>
      </c>
      <c r="H176" s="116">
        <f t="shared" si="15"/>
        <v>995.8549999999999</v>
      </c>
      <c r="I176" s="103">
        <f t="shared" ref="I176:I177" si="16">+H176*7%</f>
        <v>69.709850000000003</v>
      </c>
      <c r="J176" s="103">
        <f>995.86+69.71</f>
        <v>1065.57</v>
      </c>
    </row>
    <row r="177" spans="1:11" ht="31.5" x14ac:dyDescent="0.65">
      <c r="A177" s="83"/>
      <c r="B177" s="89" t="s">
        <v>362</v>
      </c>
      <c r="C177" s="362"/>
      <c r="D177" s="121">
        <v>62391</v>
      </c>
      <c r="E177" s="121">
        <v>63037</v>
      </c>
      <c r="F177" s="360">
        <f>E177-D177-0.265</f>
        <v>645.73500000000001</v>
      </c>
      <c r="G177" s="116">
        <v>7</v>
      </c>
      <c r="H177" s="116">
        <f t="shared" ref="H177" si="17">SUM(F177*G177)</f>
        <v>4520.1450000000004</v>
      </c>
      <c r="I177" s="103">
        <f t="shared" si="16"/>
        <v>316.41015000000004</v>
      </c>
      <c r="J177" s="103">
        <f t="shared" ref="J177" si="18">SUM(H177:I177)</f>
        <v>4836.5551500000001</v>
      </c>
    </row>
    <row r="178" spans="1:11" ht="32.25" thickBot="1" x14ac:dyDescent="0.7">
      <c r="A178" s="83"/>
      <c r="B178" s="89"/>
      <c r="C178" s="83"/>
      <c r="D178" s="121">
        <v>62249</v>
      </c>
      <c r="E178" s="121">
        <v>63037</v>
      </c>
      <c r="F178" s="372">
        <f t="shared" ref="F178" si="19">E178-D178</f>
        <v>788</v>
      </c>
      <c r="G178" s="370">
        <v>7</v>
      </c>
      <c r="H178" s="361">
        <f t="shared" ref="H178" si="20">SUM(F178*G178)</f>
        <v>5516</v>
      </c>
      <c r="I178" s="361">
        <f>SUM(I176:I177)</f>
        <v>386.12000000000006</v>
      </c>
      <c r="J178" s="361">
        <f>SUM(H178:I178)</f>
        <v>5902.12</v>
      </c>
    </row>
    <row r="179" spans="1:11" ht="15" thickTop="1" x14ac:dyDescent="0.2"/>
    <row r="185" spans="1:11" ht="34.5" x14ac:dyDescent="0.7">
      <c r="A185" s="152"/>
      <c r="B185" s="444" t="s">
        <v>398</v>
      </c>
      <c r="C185" s="444"/>
      <c r="D185" s="386" t="s">
        <v>404</v>
      </c>
      <c r="E185" s="387"/>
      <c r="F185" s="388"/>
      <c r="G185" s="388"/>
      <c r="H185" s="388"/>
      <c r="I185" s="388"/>
      <c r="J185" s="385"/>
    </row>
    <row r="186" spans="1:11" s="31" customFormat="1" ht="48" customHeight="1" x14ac:dyDescent="0.8">
      <c r="A186" s="27"/>
      <c r="B186" s="450" t="s">
        <v>221</v>
      </c>
      <c r="C186" s="450"/>
      <c r="D186" s="379" t="s">
        <v>365</v>
      </c>
      <c r="E186" s="379" t="s">
        <v>383</v>
      </c>
      <c r="F186" s="380" t="s">
        <v>3</v>
      </c>
      <c r="G186" s="396" t="s">
        <v>406</v>
      </c>
      <c r="H186" s="380" t="s">
        <v>5</v>
      </c>
      <c r="I186" s="380" t="s">
        <v>358</v>
      </c>
    </row>
    <row r="187" spans="1:11" s="88" customFormat="1" ht="30" customHeight="1" x14ac:dyDescent="0.65">
      <c r="A187" s="90" t="s">
        <v>57</v>
      </c>
      <c r="B187" s="84" t="s">
        <v>290</v>
      </c>
      <c r="C187" s="90" t="s">
        <v>391</v>
      </c>
      <c r="D187" s="93">
        <v>83370</v>
      </c>
      <c r="E187" s="93">
        <v>86056</v>
      </c>
      <c r="F187" s="94">
        <f>E187-D187</f>
        <v>2686</v>
      </c>
      <c r="G187" s="86">
        <v>4.8</v>
      </c>
      <c r="H187" s="86">
        <f>SUM(F187*G187)</f>
        <v>12892.8</v>
      </c>
      <c r="I187" s="86"/>
    </row>
    <row r="188" spans="1:11" s="88" customFormat="1" ht="30" customHeight="1" x14ac:dyDescent="0.65">
      <c r="A188" s="83" t="s">
        <v>60</v>
      </c>
      <c r="B188" s="89" t="s">
        <v>61</v>
      </c>
      <c r="C188" s="83" t="s">
        <v>62</v>
      </c>
      <c r="D188" s="106">
        <v>20815</v>
      </c>
      <c r="E188" s="106">
        <v>22256</v>
      </c>
      <c r="F188" s="107">
        <f>E188-D188</f>
        <v>1441</v>
      </c>
      <c r="G188" s="108">
        <v>4.8</v>
      </c>
      <c r="H188" s="86">
        <f>SUM(F188*G188)</f>
        <v>6916.8</v>
      </c>
      <c r="I188" s="86">
        <f>SUM(H187:H188)</f>
        <v>19809.599999999999</v>
      </c>
    </row>
    <row r="189" spans="1:11" s="88" customFormat="1" ht="52.5" customHeight="1" x14ac:dyDescent="0.65">
      <c r="A189" s="83"/>
      <c r="B189" s="445" t="s">
        <v>402</v>
      </c>
      <c r="C189" s="446"/>
      <c r="D189" s="379" t="s">
        <v>365</v>
      </c>
      <c r="E189" s="379" t="s">
        <v>383</v>
      </c>
      <c r="F189" s="380" t="s">
        <v>3</v>
      </c>
      <c r="G189" s="396" t="s">
        <v>406</v>
      </c>
      <c r="H189" s="380" t="s">
        <v>5</v>
      </c>
      <c r="I189" s="380"/>
    </row>
    <row r="190" spans="1:11" s="88" customFormat="1" ht="39" customHeight="1" x14ac:dyDescent="0.65">
      <c r="A190" s="83"/>
      <c r="B190" s="84" t="s">
        <v>101</v>
      </c>
      <c r="C190" s="90" t="s">
        <v>117</v>
      </c>
      <c r="D190" s="83">
        <v>31833</v>
      </c>
      <c r="E190" s="83">
        <v>41916</v>
      </c>
      <c r="F190" s="97">
        <f>E190-D190</f>
        <v>10083</v>
      </c>
      <c r="G190" s="95">
        <v>4.8</v>
      </c>
      <c r="H190" s="87">
        <f>SUM(F190*G190)</f>
        <v>48398.400000000001</v>
      </c>
      <c r="I190" s="87"/>
      <c r="K190" s="154"/>
    </row>
    <row r="191" spans="1:11" s="88" customFormat="1" ht="31.5" customHeight="1" x14ac:dyDescent="0.65">
      <c r="A191" s="83"/>
      <c r="B191" s="84" t="s">
        <v>272</v>
      </c>
      <c r="C191" s="90" t="s">
        <v>222</v>
      </c>
      <c r="D191" s="101"/>
      <c r="E191" s="101"/>
      <c r="F191" s="118">
        <f>F77</f>
        <v>1286</v>
      </c>
      <c r="G191" s="128">
        <v>4.8</v>
      </c>
      <c r="H191" s="117">
        <f>SUM(F191*G191)</f>
        <v>6172.8</v>
      </c>
      <c r="I191" s="117">
        <f>SUM(H190:H191)</f>
        <v>54571.200000000004</v>
      </c>
      <c r="K191" s="155"/>
    </row>
    <row r="192" spans="1:11" s="88" customFormat="1" ht="31.5" customHeight="1" x14ac:dyDescent="0.65">
      <c r="A192" s="83"/>
      <c r="B192" s="84"/>
      <c r="C192" s="90"/>
      <c r="D192" s="157"/>
      <c r="E192" s="157"/>
      <c r="F192" s="390"/>
      <c r="G192" s="451" t="s">
        <v>400</v>
      </c>
      <c r="H192" s="451"/>
      <c r="I192" s="391">
        <f>SUM(I187:I191)</f>
        <v>74380.800000000003</v>
      </c>
      <c r="K192" s="155"/>
    </row>
    <row r="193" spans="1:11" ht="34.5" x14ac:dyDescent="0.7">
      <c r="A193" s="152"/>
      <c r="B193" s="444" t="s">
        <v>399</v>
      </c>
      <c r="C193" s="444"/>
      <c r="D193" s="386" t="s">
        <v>404</v>
      </c>
      <c r="E193" s="387"/>
      <c r="F193" s="388"/>
      <c r="G193" s="388"/>
      <c r="H193" s="388"/>
      <c r="I193" s="388"/>
      <c r="J193" s="385"/>
    </row>
    <row r="194" spans="1:11" s="88" customFormat="1" ht="55.5" customHeight="1" x14ac:dyDescent="0.65">
      <c r="A194" s="83"/>
      <c r="B194" s="445" t="s">
        <v>402</v>
      </c>
      <c r="C194" s="446"/>
      <c r="D194" s="379" t="s">
        <v>365</v>
      </c>
      <c r="E194" s="379" t="s">
        <v>383</v>
      </c>
      <c r="F194" s="380" t="s">
        <v>3</v>
      </c>
      <c r="G194" s="396" t="s">
        <v>406</v>
      </c>
      <c r="H194" s="380" t="s">
        <v>5</v>
      </c>
      <c r="I194" s="380"/>
    </row>
    <row r="195" spans="1:11" s="88" customFormat="1" ht="39" customHeight="1" x14ac:dyDescent="0.65">
      <c r="A195" s="83"/>
      <c r="B195" s="91" t="s">
        <v>397</v>
      </c>
      <c r="C195" s="127" t="s">
        <v>276</v>
      </c>
      <c r="D195" s="92">
        <v>11011</v>
      </c>
      <c r="E195" s="92">
        <v>13900</v>
      </c>
      <c r="F195" s="118">
        <f t="shared" ref="F195" si="21">E195-D195</f>
        <v>2889</v>
      </c>
      <c r="G195" s="95">
        <v>4.8</v>
      </c>
      <c r="H195" s="87">
        <f>SUM(F195*G195)</f>
        <v>13867.199999999999</v>
      </c>
      <c r="I195" s="87">
        <f>+H195</f>
        <v>13867.199999999999</v>
      </c>
      <c r="K195" s="154"/>
    </row>
    <row r="196" spans="1:11" s="88" customFormat="1" ht="39" customHeight="1" thickBot="1" x14ac:dyDescent="0.7">
      <c r="A196" s="389"/>
      <c r="B196" s="392"/>
      <c r="C196" s="393"/>
      <c r="D196" s="394"/>
      <c r="E196" s="394"/>
      <c r="F196" s="390"/>
      <c r="G196" s="447" t="s">
        <v>401</v>
      </c>
      <c r="H196" s="447"/>
      <c r="I196" s="395">
        <f>+I192+I195</f>
        <v>88248</v>
      </c>
      <c r="K196" s="154"/>
    </row>
    <row r="197" spans="1:11" s="88" customFormat="1" ht="39" customHeight="1" thickTop="1" thickBot="1" x14ac:dyDescent="0.7">
      <c r="A197" s="389"/>
      <c r="B197" s="392"/>
      <c r="C197" s="398"/>
      <c r="D197" s="399" t="s">
        <v>405</v>
      </c>
      <c r="E197" s="400"/>
      <c r="F197" s="401"/>
      <c r="G197" s="448" t="s">
        <v>403</v>
      </c>
      <c r="H197" s="448"/>
      <c r="I197" s="397">
        <f>+H39+I196</f>
        <v>221461.5</v>
      </c>
      <c r="K197" s="154"/>
    </row>
    <row r="198" spans="1:11" ht="34.5" customHeight="1" x14ac:dyDescent="0.2"/>
    <row r="201" spans="1:11" ht="34.5" x14ac:dyDescent="0.7">
      <c r="A201" s="152"/>
      <c r="B201" s="444" t="s">
        <v>459</v>
      </c>
      <c r="C201" s="444"/>
      <c r="D201" s="296" t="s">
        <v>437</v>
      </c>
      <c r="E201" s="296" t="s">
        <v>458</v>
      </c>
      <c r="F201" s="297" t="s">
        <v>3</v>
      </c>
      <c r="G201" s="297" t="s">
        <v>4</v>
      </c>
      <c r="H201" s="297" t="s">
        <v>5</v>
      </c>
      <c r="I201" s="363" t="s">
        <v>357</v>
      </c>
      <c r="J201" s="363" t="s">
        <v>358</v>
      </c>
    </row>
    <row r="202" spans="1:11" ht="31.5" x14ac:dyDescent="0.65">
      <c r="A202" s="83" t="s">
        <v>96</v>
      </c>
      <c r="B202" s="89" t="s">
        <v>460</v>
      </c>
      <c r="C202" s="83"/>
      <c r="D202" s="83">
        <v>6261</v>
      </c>
      <c r="E202" s="83">
        <v>6828</v>
      </c>
      <c r="F202" s="97">
        <f t="shared" ref="F202" si="22">E202-D202</f>
        <v>567</v>
      </c>
      <c r="G202" s="99"/>
      <c r="H202" s="103"/>
      <c r="I202" s="103"/>
      <c r="J202" s="103"/>
    </row>
    <row r="203" spans="1:11" ht="31.5" x14ac:dyDescent="0.65">
      <c r="A203" s="83"/>
      <c r="B203" s="89" t="s">
        <v>461</v>
      </c>
      <c r="C203" s="362"/>
      <c r="D203" s="83">
        <f>+D202</f>
        <v>6261</v>
      </c>
      <c r="E203" s="83">
        <f>+D203+12</f>
        <v>6273</v>
      </c>
      <c r="F203" s="416">
        <v>11.856999999999999</v>
      </c>
      <c r="G203" s="99">
        <v>7</v>
      </c>
      <c r="H203" s="103">
        <f t="shared" ref="H203:H205" si="23">SUM(F203*G203)</f>
        <v>82.998999999999995</v>
      </c>
      <c r="I203" s="103">
        <f t="shared" ref="I203:I204" si="24">+H203*7%</f>
        <v>5.8099300000000005</v>
      </c>
      <c r="J203" s="103">
        <f t="shared" ref="J203:J204" si="25">SUM(H203:I203)</f>
        <v>88.808929999999989</v>
      </c>
    </row>
    <row r="204" spans="1:11" ht="31.5" x14ac:dyDescent="0.65">
      <c r="A204" s="83"/>
      <c r="B204" s="89" t="s">
        <v>457</v>
      </c>
      <c r="C204" s="362"/>
      <c r="D204" s="83">
        <f>+E203</f>
        <v>6273</v>
      </c>
      <c r="E204" s="83">
        <f>+D204+555</f>
        <v>6828</v>
      </c>
      <c r="F204" s="416">
        <f>+F202-F203</f>
        <v>555.14300000000003</v>
      </c>
      <c r="G204" s="99">
        <v>7</v>
      </c>
      <c r="H204" s="103">
        <f t="shared" si="23"/>
        <v>3886.0010000000002</v>
      </c>
      <c r="I204" s="103">
        <f t="shared" si="24"/>
        <v>272.02007000000003</v>
      </c>
      <c r="J204" s="103">
        <f t="shared" si="25"/>
        <v>4158.0210700000007</v>
      </c>
    </row>
    <row r="205" spans="1:11" ht="31.5" x14ac:dyDescent="0.65">
      <c r="A205" s="83"/>
      <c r="B205" s="89"/>
      <c r="C205" s="83"/>
      <c r="D205" s="83">
        <v>6261</v>
      </c>
      <c r="E205" s="83">
        <v>6828</v>
      </c>
      <c r="F205" s="97">
        <f t="shared" ref="F205" si="26">E205-D205</f>
        <v>567</v>
      </c>
      <c r="G205" s="99">
        <v>7</v>
      </c>
      <c r="H205" s="103">
        <f t="shared" si="23"/>
        <v>3969</v>
      </c>
      <c r="I205" s="103">
        <f>SUM(I203:I204)</f>
        <v>277.83000000000004</v>
      </c>
      <c r="J205" s="415">
        <f>SUM(J203:J204)</f>
        <v>4246.8300000000008</v>
      </c>
    </row>
  </sheetData>
  <mergeCells count="61">
    <mergeCell ref="G197:H197"/>
    <mergeCell ref="B201:C201"/>
    <mergeCell ref="B186:C186"/>
    <mergeCell ref="B189:C189"/>
    <mergeCell ref="G192:H192"/>
    <mergeCell ref="B193:C193"/>
    <mergeCell ref="B194:C194"/>
    <mergeCell ref="G196:H196"/>
    <mergeCell ref="B185:C185"/>
    <mergeCell ref="B85:C85"/>
    <mergeCell ref="D85:E85"/>
    <mergeCell ref="B86:C86"/>
    <mergeCell ref="B87:C87"/>
    <mergeCell ref="D98:H98"/>
    <mergeCell ref="D111:H111"/>
    <mergeCell ref="D158:H158"/>
    <mergeCell ref="D121:H121"/>
    <mergeCell ref="D134:H134"/>
    <mergeCell ref="D143:H143"/>
    <mergeCell ref="D151:H151"/>
    <mergeCell ref="B165:C165"/>
    <mergeCell ref="A80:A81"/>
    <mergeCell ref="B80:C81"/>
    <mergeCell ref="D80:H80"/>
    <mergeCell ref="B59:C59"/>
    <mergeCell ref="D59:E59"/>
    <mergeCell ref="B60:C60"/>
    <mergeCell ref="B61:C61"/>
    <mergeCell ref="A63:A64"/>
    <mergeCell ref="B63:C64"/>
    <mergeCell ref="D63:H63"/>
    <mergeCell ref="B67:C67"/>
    <mergeCell ref="B77:C77"/>
    <mergeCell ref="D77:E77"/>
    <mergeCell ref="B78:C78"/>
    <mergeCell ref="B79:C79"/>
    <mergeCell ref="B36:C36"/>
    <mergeCell ref="D36:E36"/>
    <mergeCell ref="B37:C37"/>
    <mergeCell ref="B38:C38"/>
    <mergeCell ref="A41:A42"/>
    <mergeCell ref="B41:C42"/>
    <mergeCell ref="D41:H41"/>
    <mergeCell ref="B28:C28"/>
    <mergeCell ref="B12:B13"/>
    <mergeCell ref="C12:C13"/>
    <mergeCell ref="B17:C17"/>
    <mergeCell ref="D17:E17"/>
    <mergeCell ref="B18:C18"/>
    <mergeCell ref="B19:C19"/>
    <mergeCell ref="B20:C20"/>
    <mergeCell ref="B24:C24"/>
    <mergeCell ref="D24:E24"/>
    <mergeCell ref="B25:C25"/>
    <mergeCell ref="B26:C26"/>
    <mergeCell ref="A1:H1"/>
    <mergeCell ref="A2:A3"/>
    <mergeCell ref="B2:C3"/>
    <mergeCell ref="D2:H2"/>
    <mergeCell ref="B10:B11"/>
    <mergeCell ref="C10:C11"/>
  </mergeCells>
  <pageMargins left="0.51181102362204722" right="0.31496062992125984" top="0.15748031496062992" bottom="0.15748031496062992" header="0.31496062992125984" footer="0.31496062992125984"/>
  <pageSetup paperSize="9" scale="55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EE3F3-5FBE-422F-9402-E58ED5539490}">
  <dimension ref="A1:O83"/>
  <sheetViews>
    <sheetView topLeftCell="A13" zoomScale="70" zoomScaleNormal="70" workbookViewId="0">
      <selection activeCell="H16" sqref="H16"/>
    </sheetView>
  </sheetViews>
  <sheetFormatPr defaultRowHeight="14.25" x14ac:dyDescent="0.2"/>
  <cols>
    <col min="2" max="2" width="46" customWidth="1"/>
    <col min="3" max="3" width="40.75" customWidth="1"/>
    <col min="4" max="4" width="18.375" customWidth="1"/>
    <col min="5" max="5" width="17.125" customWidth="1"/>
    <col min="7" max="7" width="17.375" customWidth="1"/>
    <col min="8" max="8" width="17.75" customWidth="1"/>
    <col min="9" max="9" width="22.25" bestFit="1" customWidth="1"/>
    <col min="12" max="12" width="21.875" bestFit="1" customWidth="1"/>
    <col min="13" max="13" width="11" customWidth="1"/>
    <col min="14" max="14" width="16.625" customWidth="1"/>
    <col min="18" max="18" width="11.625" customWidth="1"/>
  </cols>
  <sheetData>
    <row r="1" spans="1:8" s="198" customFormat="1" ht="38.25" customHeight="1" thickBot="1" x14ac:dyDescent="0.85">
      <c r="A1" s="521" t="s">
        <v>477</v>
      </c>
      <c r="B1" s="521"/>
      <c r="C1" s="521"/>
      <c r="D1" s="521"/>
      <c r="E1" s="521"/>
      <c r="F1" s="521"/>
      <c r="G1" s="521"/>
      <c r="H1" s="521"/>
    </row>
    <row r="2" spans="1:8" s="198" customFormat="1" ht="37.5" x14ac:dyDescent="0.75">
      <c r="A2" s="522" t="s">
        <v>0</v>
      </c>
      <c r="B2" s="524" t="s">
        <v>1</v>
      </c>
      <c r="C2" s="525"/>
      <c r="D2" s="501" t="s">
        <v>2</v>
      </c>
      <c r="E2" s="502"/>
      <c r="F2" s="502"/>
      <c r="G2" s="502"/>
      <c r="H2" s="503"/>
    </row>
    <row r="3" spans="1:8" s="198" customFormat="1" ht="37.5" x14ac:dyDescent="0.4">
      <c r="A3" s="523"/>
      <c r="B3" s="526"/>
      <c r="C3" s="527"/>
      <c r="D3" s="199" t="s">
        <v>472</v>
      </c>
      <c r="E3" s="199" t="s">
        <v>478</v>
      </c>
      <c r="F3" s="200" t="s">
        <v>3</v>
      </c>
      <c r="G3" s="287" t="s">
        <v>4</v>
      </c>
      <c r="H3" s="201" t="s">
        <v>5</v>
      </c>
    </row>
    <row r="4" spans="1:8" s="198" customFormat="1" ht="37.5" x14ac:dyDescent="0.4">
      <c r="A4" s="202"/>
      <c r="B4" s="528" t="s">
        <v>6</v>
      </c>
      <c r="C4" s="528"/>
      <c r="D4" s="203"/>
      <c r="E4" s="203"/>
      <c r="F4" s="202"/>
      <c r="G4" s="204"/>
      <c r="H4" s="202"/>
    </row>
    <row r="5" spans="1:8" s="198" customFormat="1" ht="37.5" x14ac:dyDescent="0.75">
      <c r="A5" s="205" t="s">
        <v>7</v>
      </c>
      <c r="B5" s="84" t="s">
        <v>440</v>
      </c>
      <c r="C5" s="90" t="s">
        <v>438</v>
      </c>
      <c r="D5" s="207">
        <v>18</v>
      </c>
      <c r="E5" s="207">
        <v>19</v>
      </c>
      <c r="F5" s="208">
        <f t="shared" ref="F5:F11" si="0">E5-D5</f>
        <v>1</v>
      </c>
      <c r="G5" s="209">
        <v>20</v>
      </c>
      <c r="H5" s="209">
        <f t="shared" ref="H5:H11" si="1">SUM(F5*G5)</f>
        <v>20</v>
      </c>
    </row>
    <row r="6" spans="1:8" s="198" customFormat="1" ht="37.5" x14ac:dyDescent="0.75">
      <c r="A6" s="205" t="s">
        <v>10</v>
      </c>
      <c r="B6" s="206" t="s">
        <v>11</v>
      </c>
      <c r="C6" s="205" t="s">
        <v>12</v>
      </c>
      <c r="D6" s="210"/>
      <c r="E6" s="210"/>
      <c r="F6" s="211">
        <f t="shared" si="0"/>
        <v>0</v>
      </c>
      <c r="G6" s="212">
        <v>0</v>
      </c>
      <c r="H6" s="212">
        <f t="shared" si="1"/>
        <v>0</v>
      </c>
    </row>
    <row r="7" spans="1:8" s="198" customFormat="1" ht="37.5" x14ac:dyDescent="0.75">
      <c r="A7" s="205" t="s">
        <v>13</v>
      </c>
      <c r="B7" s="213" t="s">
        <v>264</v>
      </c>
      <c r="C7" s="214" t="s">
        <v>263</v>
      </c>
      <c r="D7" s="215">
        <v>2791</v>
      </c>
      <c r="E7" s="215">
        <v>2880</v>
      </c>
      <c r="F7" s="208">
        <f t="shared" si="0"/>
        <v>89</v>
      </c>
      <c r="G7" s="209">
        <v>20</v>
      </c>
      <c r="H7" s="209">
        <f t="shared" si="1"/>
        <v>1780</v>
      </c>
    </row>
    <row r="8" spans="1:8" s="198" customFormat="1" ht="37.5" x14ac:dyDescent="0.75">
      <c r="A8" s="216" t="s">
        <v>16</v>
      </c>
      <c r="B8" s="217" t="s">
        <v>43</v>
      </c>
      <c r="C8" s="218" t="s">
        <v>43</v>
      </c>
      <c r="D8" s="207">
        <v>238</v>
      </c>
      <c r="E8" s="207">
        <v>238</v>
      </c>
      <c r="F8" s="219">
        <f t="shared" si="0"/>
        <v>0</v>
      </c>
      <c r="G8" s="220">
        <v>20</v>
      </c>
      <c r="H8" s="220">
        <f t="shared" si="1"/>
        <v>0</v>
      </c>
    </row>
    <row r="9" spans="1:8" s="198" customFormat="1" ht="37.5" x14ac:dyDescent="0.75">
      <c r="A9" s="136" t="s">
        <v>18</v>
      </c>
      <c r="B9" s="221" t="s">
        <v>19</v>
      </c>
      <c r="C9" s="136" t="s">
        <v>20</v>
      </c>
      <c r="D9" s="222">
        <v>2463</v>
      </c>
      <c r="E9" s="222">
        <v>2496</v>
      </c>
      <c r="F9" s="208">
        <f t="shared" si="0"/>
        <v>33</v>
      </c>
      <c r="G9" s="209">
        <v>20</v>
      </c>
      <c r="H9" s="209">
        <f t="shared" si="1"/>
        <v>660</v>
      </c>
    </row>
    <row r="10" spans="1:8" s="198" customFormat="1" ht="37.5" x14ac:dyDescent="0.75">
      <c r="A10" s="136" t="s">
        <v>21</v>
      </c>
      <c r="B10" s="221" t="s">
        <v>22</v>
      </c>
      <c r="C10" s="136" t="s">
        <v>23</v>
      </c>
      <c r="D10" s="215">
        <v>448</v>
      </c>
      <c r="E10" s="215">
        <v>452</v>
      </c>
      <c r="F10" s="208">
        <f t="shared" si="0"/>
        <v>4</v>
      </c>
      <c r="G10" s="209">
        <v>20</v>
      </c>
      <c r="H10" s="209">
        <f t="shared" si="1"/>
        <v>80</v>
      </c>
    </row>
    <row r="11" spans="1:8" s="198" customFormat="1" ht="35.25" customHeight="1" x14ac:dyDescent="0.75">
      <c r="A11" s="136" t="s">
        <v>24</v>
      </c>
      <c r="B11" s="529" t="s">
        <v>25</v>
      </c>
      <c r="C11" s="487" t="s">
        <v>26</v>
      </c>
      <c r="D11" s="223">
        <v>308</v>
      </c>
      <c r="E11" s="223">
        <v>311</v>
      </c>
      <c r="F11" s="208">
        <f t="shared" si="0"/>
        <v>3</v>
      </c>
      <c r="G11" s="209">
        <v>20</v>
      </c>
      <c r="H11" s="209">
        <f t="shared" si="1"/>
        <v>60</v>
      </c>
    </row>
    <row r="12" spans="1:8" s="198" customFormat="1" ht="27.75" customHeight="1" x14ac:dyDescent="0.75">
      <c r="A12" s="136" t="s">
        <v>27</v>
      </c>
      <c r="B12" s="529"/>
      <c r="C12" s="487"/>
      <c r="D12" s="224"/>
      <c r="E12" s="224"/>
      <c r="F12" s="224"/>
      <c r="G12" s="224"/>
      <c r="H12" s="224"/>
    </row>
    <row r="13" spans="1:8" s="198" customFormat="1" ht="37.5" x14ac:dyDescent="0.75">
      <c r="A13" s="205" t="s">
        <v>28</v>
      </c>
      <c r="B13" s="530" t="s">
        <v>29</v>
      </c>
      <c r="C13" s="487" t="s">
        <v>30</v>
      </c>
      <c r="D13" s="215">
        <v>5</v>
      </c>
      <c r="E13" s="215">
        <v>5</v>
      </c>
      <c r="F13" s="219">
        <f>E13-D13</f>
        <v>0</v>
      </c>
      <c r="G13" s="220">
        <v>20</v>
      </c>
      <c r="H13" s="209">
        <f>SUM(F13*G13)</f>
        <v>0</v>
      </c>
    </row>
    <row r="14" spans="1:8" s="198" customFormat="1" ht="37.5" x14ac:dyDescent="0.75">
      <c r="A14" s="136" t="s">
        <v>31</v>
      </c>
      <c r="B14" s="530"/>
      <c r="C14" s="487"/>
      <c r="D14" s="215">
        <v>5</v>
      </c>
      <c r="E14" s="215">
        <v>5</v>
      </c>
      <c r="F14" s="219">
        <f>E14-D14</f>
        <v>0</v>
      </c>
      <c r="G14" s="220">
        <v>20</v>
      </c>
      <c r="H14" s="209">
        <f>SUM(F14*G14)</f>
        <v>0</v>
      </c>
    </row>
    <row r="15" spans="1:8" s="198" customFormat="1" ht="54" customHeight="1" x14ac:dyDescent="0.75">
      <c r="A15" s="136" t="s">
        <v>32</v>
      </c>
      <c r="B15" s="413" t="s">
        <v>441</v>
      </c>
      <c r="C15" s="102" t="s">
        <v>442</v>
      </c>
      <c r="D15" s="215">
        <v>78</v>
      </c>
      <c r="E15" s="215">
        <v>79</v>
      </c>
      <c r="F15" s="208">
        <f>E15-D15</f>
        <v>1</v>
      </c>
      <c r="G15" s="226">
        <v>20</v>
      </c>
      <c r="H15" s="209">
        <f>SUM(F15*G15)</f>
        <v>20</v>
      </c>
    </row>
    <row r="16" spans="1:8" s="198" customFormat="1" ht="37.5" x14ac:dyDescent="0.75">
      <c r="A16" s="216" t="s">
        <v>35</v>
      </c>
      <c r="B16" s="221" t="s">
        <v>443</v>
      </c>
      <c r="C16" s="136" t="s">
        <v>444</v>
      </c>
      <c r="D16" s="215">
        <v>4431</v>
      </c>
      <c r="E16" s="215">
        <v>4448</v>
      </c>
      <c r="F16" s="246">
        <f>E16-D16</f>
        <v>17</v>
      </c>
      <c r="G16" s="226">
        <v>20</v>
      </c>
      <c r="H16" s="226">
        <f>SUM(F16*G16)</f>
        <v>340</v>
      </c>
    </row>
    <row r="17" spans="1:13" s="198" customFormat="1" ht="37.5" x14ac:dyDescent="0.75">
      <c r="A17" s="83"/>
      <c r="B17" s="89"/>
      <c r="C17" s="83"/>
      <c r="D17" s="340"/>
      <c r="E17" s="340"/>
      <c r="F17" s="208"/>
      <c r="G17" s="226"/>
      <c r="H17" s="209">
        <f>SUM(F17*G17)</f>
        <v>0</v>
      </c>
    </row>
    <row r="18" spans="1:13" s="198" customFormat="1" ht="38.25" x14ac:dyDescent="0.8">
      <c r="A18" s="224"/>
      <c r="B18" s="531" t="s">
        <v>38</v>
      </c>
      <c r="C18" s="531"/>
      <c r="D18" s="199" t="s">
        <v>472</v>
      </c>
      <c r="E18" s="199" t="s">
        <v>478</v>
      </c>
      <c r="F18" s="228"/>
      <c r="G18" s="228"/>
      <c r="H18" s="228"/>
    </row>
    <row r="19" spans="1:13" s="198" customFormat="1" ht="37.5" x14ac:dyDescent="0.75">
      <c r="A19" s="216" t="s">
        <v>39</v>
      </c>
      <c r="B19" s="229" t="s">
        <v>40</v>
      </c>
      <c r="C19" s="216" t="s">
        <v>41</v>
      </c>
      <c r="D19" s="230">
        <v>0</v>
      </c>
      <c r="E19" s="230">
        <v>0</v>
      </c>
      <c r="F19" s="211">
        <f>E19-D19</f>
        <v>0</v>
      </c>
      <c r="G19" s="212">
        <v>20</v>
      </c>
      <c r="H19" s="212">
        <f>SUM(F19*G19)</f>
        <v>0</v>
      </c>
    </row>
    <row r="20" spans="1:13" s="198" customFormat="1" ht="37.5" x14ac:dyDescent="0.75">
      <c r="A20" s="83" t="s">
        <v>292</v>
      </c>
      <c r="B20" s="89"/>
      <c r="C20" s="83" t="s">
        <v>305</v>
      </c>
      <c r="D20" s="230">
        <v>121</v>
      </c>
      <c r="E20" s="230">
        <v>130</v>
      </c>
      <c r="F20" s="211">
        <f>E20-D20</f>
        <v>9</v>
      </c>
      <c r="G20" s="212">
        <v>20</v>
      </c>
      <c r="H20" s="212">
        <f>SUM(F20*G20)</f>
        <v>180</v>
      </c>
    </row>
    <row r="21" spans="1:13" s="198" customFormat="1" ht="37.5" x14ac:dyDescent="0.75">
      <c r="A21" s="83" t="s">
        <v>42</v>
      </c>
      <c r="B21" s="129"/>
      <c r="C21" s="129"/>
      <c r="D21" s="230">
        <v>0</v>
      </c>
      <c r="E21" s="230">
        <v>0</v>
      </c>
      <c r="F21" s="211">
        <f>E21-D21</f>
        <v>0</v>
      </c>
      <c r="G21" s="212">
        <v>20</v>
      </c>
      <c r="H21" s="212">
        <f>SUM(F21*G21)</f>
        <v>0</v>
      </c>
    </row>
    <row r="22" spans="1:13" s="198" customFormat="1" ht="37.5" x14ac:dyDescent="0.75">
      <c r="A22" s="83" t="s">
        <v>44</v>
      </c>
      <c r="B22" s="91" t="s">
        <v>293</v>
      </c>
      <c r="C22" s="127" t="s">
        <v>276</v>
      </c>
      <c r="D22" s="230">
        <v>0</v>
      </c>
      <c r="E22" s="230">
        <v>0</v>
      </c>
      <c r="F22" s="211">
        <f>E22-D22</f>
        <v>0</v>
      </c>
      <c r="G22" s="212">
        <v>20</v>
      </c>
      <c r="H22" s="212">
        <f>SUM(F22*G22)</f>
        <v>0</v>
      </c>
    </row>
    <row r="23" spans="1:13" s="198" customFormat="1" ht="37.5" x14ac:dyDescent="0.75">
      <c r="A23" s="83" t="s">
        <v>47</v>
      </c>
      <c r="B23" s="158"/>
      <c r="C23" s="129"/>
      <c r="D23" s="207">
        <v>47</v>
      </c>
      <c r="E23" s="207">
        <v>47</v>
      </c>
      <c r="F23" s="208">
        <f>E23-D23</f>
        <v>0</v>
      </c>
      <c r="G23" s="220">
        <v>20</v>
      </c>
      <c r="H23" s="209">
        <f>SUM(F23*G23)</f>
        <v>0</v>
      </c>
    </row>
    <row r="24" spans="1:13" s="198" customFormat="1" ht="51" customHeight="1" x14ac:dyDescent="0.75">
      <c r="A24" s="378" t="s">
        <v>320</v>
      </c>
      <c r="B24" s="337" t="s">
        <v>321</v>
      </c>
      <c r="C24" s="102" t="s">
        <v>322</v>
      </c>
      <c r="D24" s="207" t="s">
        <v>330</v>
      </c>
      <c r="E24" s="207" t="s">
        <v>330</v>
      </c>
      <c r="F24" s="208"/>
      <c r="G24" s="220"/>
      <c r="H24" s="209"/>
    </row>
    <row r="25" spans="1:13" s="198" customFormat="1" ht="51" customHeight="1" x14ac:dyDescent="0.75">
      <c r="A25" s="83" t="s">
        <v>318</v>
      </c>
      <c r="B25" s="89" t="s">
        <v>323</v>
      </c>
      <c r="C25" s="83" t="s">
        <v>319</v>
      </c>
      <c r="D25" s="340">
        <v>348</v>
      </c>
      <c r="E25" s="340">
        <v>381</v>
      </c>
      <c r="F25" s="208">
        <f>E25-D25</f>
        <v>33</v>
      </c>
      <c r="G25" s="226">
        <v>20</v>
      </c>
      <c r="H25" s="209">
        <f>SUM(F25*G25)</f>
        <v>660</v>
      </c>
    </row>
    <row r="26" spans="1:13" s="198" customFormat="1" ht="32.25" x14ac:dyDescent="0.4">
      <c r="A26" s="224"/>
      <c r="B26" s="224"/>
      <c r="C26" s="224"/>
      <c r="D26" s="224"/>
      <c r="E26" s="224"/>
      <c r="F26" s="224"/>
      <c r="G26" s="224"/>
      <c r="H26" s="224"/>
    </row>
    <row r="27" spans="1:13" s="198" customFormat="1" ht="38.25" x14ac:dyDescent="0.8">
      <c r="A27" s="232"/>
      <c r="B27" s="517" t="s">
        <v>50</v>
      </c>
      <c r="C27" s="517"/>
      <c r="D27" s="532" t="s">
        <v>51</v>
      </c>
      <c r="E27" s="532"/>
      <c r="F27" s="233">
        <f>SUM(F5:F26)</f>
        <v>190</v>
      </c>
      <c r="G27" s="234"/>
      <c r="H27" s="235">
        <f>SUM(H5:H26)</f>
        <v>3800</v>
      </c>
    </row>
    <row r="28" spans="1:13" s="198" customFormat="1" ht="38.25" x14ac:dyDescent="0.8">
      <c r="A28" s="232"/>
      <c r="B28" s="517" t="s">
        <v>52</v>
      </c>
      <c r="C28" s="517"/>
      <c r="D28" s="518"/>
      <c r="E28" s="519"/>
      <c r="F28" s="519"/>
      <c r="G28" s="520"/>
      <c r="H28" s="236">
        <f>+H27*7%</f>
        <v>266</v>
      </c>
    </row>
    <row r="29" spans="1:13" s="198" customFormat="1" ht="39" thickBot="1" x14ac:dyDescent="0.85">
      <c r="A29" s="232"/>
      <c r="B29" s="517" t="s">
        <v>50</v>
      </c>
      <c r="C29" s="517"/>
      <c r="D29" s="518"/>
      <c r="E29" s="519"/>
      <c r="F29" s="519"/>
      <c r="G29" s="520"/>
      <c r="H29" s="237">
        <f>SUM(H27:H28)</f>
        <v>4066</v>
      </c>
    </row>
    <row r="30" spans="1:13" s="198" customFormat="1" ht="33" thickTop="1" x14ac:dyDescent="0.4"/>
    <row r="31" spans="1:13" s="198" customFormat="1" ht="38.25" x14ac:dyDescent="0.8">
      <c r="A31" s="136"/>
      <c r="B31" s="507" t="s">
        <v>53</v>
      </c>
      <c r="C31" s="507"/>
      <c r="D31" s="199" t="s">
        <v>472</v>
      </c>
      <c r="E31" s="199" t="s">
        <v>478</v>
      </c>
      <c r="F31" s="238" t="s">
        <v>3</v>
      </c>
      <c r="G31" s="288" t="s">
        <v>4</v>
      </c>
      <c r="H31" s="238" t="s">
        <v>5</v>
      </c>
    </row>
    <row r="32" spans="1:13" s="198" customFormat="1" ht="37.5" x14ac:dyDescent="0.75">
      <c r="A32" s="239"/>
      <c r="B32" s="240" t="s">
        <v>55</v>
      </c>
      <c r="C32" s="241" t="s">
        <v>56</v>
      </c>
      <c r="D32" s="242"/>
      <c r="E32" s="242"/>
      <c r="F32" s="243"/>
      <c r="G32" s="244"/>
      <c r="H32" s="245"/>
      <c r="M32" s="198" t="s">
        <v>227</v>
      </c>
    </row>
    <row r="33" spans="1:14" s="198" customFormat="1" ht="37.5" x14ac:dyDescent="0.75">
      <c r="A33" s="205" t="s">
        <v>57</v>
      </c>
      <c r="B33" s="84" t="s">
        <v>290</v>
      </c>
      <c r="C33" s="90" t="s">
        <v>299</v>
      </c>
      <c r="D33" s="215">
        <v>1013</v>
      </c>
      <c r="E33" s="215">
        <v>1044</v>
      </c>
      <c r="F33" s="246">
        <f>E33-D33</f>
        <v>31</v>
      </c>
      <c r="G33" s="226">
        <v>20</v>
      </c>
      <c r="H33" s="226">
        <f>SUM(F33*G33)</f>
        <v>620</v>
      </c>
      <c r="I33" s="310">
        <f>+F33*G33</f>
        <v>620</v>
      </c>
    </row>
    <row r="34" spans="1:14" s="198" customFormat="1" ht="37.5" x14ac:dyDescent="0.75">
      <c r="A34" s="136" t="s">
        <v>60</v>
      </c>
      <c r="B34" s="221" t="s">
        <v>61</v>
      </c>
      <c r="C34" s="136" t="s">
        <v>62</v>
      </c>
      <c r="D34" s="223">
        <v>1162</v>
      </c>
      <c r="E34" s="223">
        <v>1168</v>
      </c>
      <c r="F34" s="246">
        <f>E34-D34</f>
        <v>6</v>
      </c>
      <c r="G34" s="209">
        <v>20</v>
      </c>
      <c r="H34" s="226">
        <f>SUM(F34*G34)</f>
        <v>120</v>
      </c>
    </row>
    <row r="35" spans="1:14" s="198" customFormat="1" ht="33.75" customHeight="1" x14ac:dyDescent="0.8">
      <c r="A35" s="247"/>
      <c r="B35" s="491" t="s">
        <v>50</v>
      </c>
      <c r="C35" s="491"/>
      <c r="D35" s="223"/>
      <c r="E35" s="223"/>
      <c r="F35" s="248">
        <f>SUM(F33:F34)</f>
        <v>37</v>
      </c>
      <c r="G35" s="209"/>
      <c r="H35" s="249">
        <f>SUM(H33:H34)</f>
        <v>740</v>
      </c>
    </row>
    <row r="36" spans="1:14" s="198" customFormat="1" ht="33.75" customHeight="1" x14ac:dyDescent="0.8">
      <c r="A36" s="247"/>
      <c r="B36" s="491" t="s">
        <v>217</v>
      </c>
      <c r="C36" s="491"/>
      <c r="D36" s="504"/>
      <c r="E36" s="505"/>
      <c r="F36" s="505"/>
      <c r="G36" s="506"/>
      <c r="H36" s="250">
        <f>+H35*0%</f>
        <v>0</v>
      </c>
    </row>
    <row r="37" spans="1:14" s="198" customFormat="1" ht="33.75" customHeight="1" thickBot="1" x14ac:dyDescent="0.85">
      <c r="A37" s="247"/>
      <c r="B37" s="491" t="s">
        <v>50</v>
      </c>
      <c r="C37" s="491"/>
      <c r="D37" s="504"/>
      <c r="E37" s="505"/>
      <c r="F37" s="505"/>
      <c r="G37" s="506"/>
      <c r="H37" s="251">
        <f>SUM(H35:H36)</f>
        <v>740</v>
      </c>
    </row>
    <row r="38" spans="1:14" s="198" customFormat="1" ht="28.5" customHeight="1" thickTop="1" x14ac:dyDescent="0.75">
      <c r="A38" s="247"/>
      <c r="B38" s="252"/>
      <c r="C38" s="247"/>
      <c r="D38" s="253"/>
      <c r="E38" s="253"/>
      <c r="F38" s="254"/>
      <c r="G38" s="255"/>
      <c r="H38" s="255"/>
    </row>
    <row r="39" spans="1:14" s="198" customFormat="1" ht="38.25" x14ac:dyDescent="0.8">
      <c r="A39" s="256"/>
      <c r="B39" s="507" t="s">
        <v>63</v>
      </c>
      <c r="C39" s="507"/>
      <c r="D39" s="199" t="s">
        <v>453</v>
      </c>
      <c r="E39" s="199" t="s">
        <v>478</v>
      </c>
      <c r="F39" s="293" t="s">
        <v>3</v>
      </c>
      <c r="G39" s="294" t="s">
        <v>4</v>
      </c>
      <c r="H39" s="293" t="s">
        <v>5</v>
      </c>
    </row>
    <row r="40" spans="1:14" s="198" customFormat="1" ht="38.25" x14ac:dyDescent="0.8">
      <c r="A40" s="205" t="s">
        <v>67</v>
      </c>
      <c r="B40" s="265" t="s">
        <v>73</v>
      </c>
      <c r="C40" s="259" t="s">
        <v>436</v>
      </c>
      <c r="D40" s="508" t="s">
        <v>220</v>
      </c>
      <c r="E40" s="508"/>
      <c r="F40" s="508"/>
      <c r="G40" s="508"/>
      <c r="H40" s="258">
        <v>200</v>
      </c>
    </row>
    <row r="41" spans="1:14" s="198" customFormat="1" ht="38.25" x14ac:dyDescent="0.8">
      <c r="A41" s="205" t="s">
        <v>70</v>
      </c>
      <c r="B41" s="265" t="s">
        <v>73</v>
      </c>
      <c r="C41" s="257" t="s">
        <v>387</v>
      </c>
      <c r="D41" s="508" t="s">
        <v>220</v>
      </c>
      <c r="E41" s="508"/>
      <c r="F41" s="508"/>
      <c r="G41" s="508"/>
      <c r="H41" s="258">
        <v>200</v>
      </c>
    </row>
    <row r="42" spans="1:14" s="198" customFormat="1" ht="38.25" x14ac:dyDescent="0.8">
      <c r="A42" s="205" t="s">
        <v>71</v>
      </c>
      <c r="B42" s="265" t="s">
        <v>73</v>
      </c>
      <c r="C42" s="377" t="s">
        <v>374</v>
      </c>
      <c r="D42" s="512" t="s">
        <v>220</v>
      </c>
      <c r="E42" s="512"/>
      <c r="F42" s="512"/>
      <c r="G42" s="512"/>
      <c r="H42" s="258">
        <v>200</v>
      </c>
      <c r="I42" s="198" t="s">
        <v>375</v>
      </c>
    </row>
    <row r="43" spans="1:14" s="198" customFormat="1" ht="38.25" x14ac:dyDescent="0.8">
      <c r="A43" s="260" t="s">
        <v>72</v>
      </c>
      <c r="B43" s="45" t="s">
        <v>343</v>
      </c>
      <c r="C43" s="216" t="s">
        <v>302</v>
      </c>
      <c r="D43" s="512" t="s">
        <v>220</v>
      </c>
      <c r="E43" s="512"/>
      <c r="F43" s="512"/>
      <c r="G43" s="512"/>
      <c r="H43" s="261">
        <v>200</v>
      </c>
    </row>
    <row r="44" spans="1:14" s="198" customFormat="1" ht="37.5" x14ac:dyDescent="0.75">
      <c r="A44" s="205" t="s">
        <v>75</v>
      </c>
      <c r="B44" s="221" t="s">
        <v>271</v>
      </c>
      <c r="C44" s="136" t="s">
        <v>267</v>
      </c>
      <c r="D44" s="513" t="s">
        <v>220</v>
      </c>
      <c r="E44" s="514"/>
      <c r="F44" s="514"/>
      <c r="G44" s="515"/>
      <c r="H44" s="262">
        <v>200</v>
      </c>
    </row>
    <row r="45" spans="1:14" s="198" customFormat="1" ht="38.25" x14ac:dyDescent="0.8">
      <c r="A45" s="136" t="s">
        <v>78</v>
      </c>
      <c r="B45" s="263" t="s">
        <v>270</v>
      </c>
      <c r="C45" s="136" t="s">
        <v>80</v>
      </c>
      <c r="D45" s="516" t="s">
        <v>220</v>
      </c>
      <c r="E45" s="516"/>
      <c r="F45" s="516"/>
      <c r="G45" s="516"/>
      <c r="H45" s="264">
        <v>200</v>
      </c>
    </row>
    <row r="46" spans="1:14" s="198" customFormat="1" ht="38.25" x14ac:dyDescent="0.8">
      <c r="A46" s="205" t="s">
        <v>81</v>
      </c>
      <c r="B46" s="265" t="s">
        <v>73</v>
      </c>
      <c r="C46" s="205" t="s">
        <v>82</v>
      </c>
      <c r="D46" s="516" t="s">
        <v>220</v>
      </c>
      <c r="E46" s="516"/>
      <c r="F46" s="516"/>
      <c r="G46" s="516"/>
      <c r="H46" s="258">
        <v>200</v>
      </c>
      <c r="L46" s="341" t="s">
        <v>331</v>
      </c>
    </row>
    <row r="47" spans="1:14" s="198" customFormat="1" ht="38.25" x14ac:dyDescent="0.8">
      <c r="A47" s="205" t="s">
        <v>266</v>
      </c>
      <c r="B47" s="265" t="s">
        <v>73</v>
      </c>
      <c r="C47" s="205" t="s">
        <v>82</v>
      </c>
      <c r="D47" s="516" t="s">
        <v>220</v>
      </c>
      <c r="E47" s="516"/>
      <c r="F47" s="516"/>
      <c r="G47" s="516"/>
      <c r="H47" s="258">
        <v>300</v>
      </c>
      <c r="I47" s="198">
        <v>497</v>
      </c>
      <c r="J47" s="198">
        <v>521</v>
      </c>
      <c r="K47" s="198">
        <f>+J47-I47</f>
        <v>24</v>
      </c>
      <c r="L47" s="198">
        <v>544</v>
      </c>
      <c r="M47" s="198">
        <f>+L47-J47</f>
        <v>23</v>
      </c>
      <c r="N47" s="198">
        <f>+M47*20</f>
        <v>460</v>
      </c>
    </row>
    <row r="48" spans="1:14" s="198" customFormat="1" ht="36" customHeight="1" x14ac:dyDescent="0.8">
      <c r="C48" s="491" t="s">
        <v>50</v>
      </c>
      <c r="D48" s="491"/>
      <c r="E48" s="492"/>
      <c r="F48" s="493"/>
      <c r="G48" s="494"/>
      <c r="H48" s="266">
        <f>SUM(H40:H47)</f>
        <v>1700</v>
      </c>
      <c r="I48" s="198">
        <v>521</v>
      </c>
      <c r="J48" s="198">
        <v>532</v>
      </c>
      <c r="K48" s="198">
        <f>+J48-I48</f>
        <v>11</v>
      </c>
      <c r="L48" s="198">
        <v>554</v>
      </c>
      <c r="M48" s="198">
        <f>+L48-L47</f>
        <v>10</v>
      </c>
      <c r="N48" s="198">
        <f>+M48*20</f>
        <v>200</v>
      </c>
    </row>
    <row r="49" spans="1:15" s="198" customFormat="1" ht="36" customHeight="1" x14ac:dyDescent="0.8">
      <c r="C49" s="491" t="s">
        <v>52</v>
      </c>
      <c r="D49" s="491"/>
      <c r="E49" s="492"/>
      <c r="F49" s="493"/>
      <c r="G49" s="494"/>
      <c r="H49" s="267">
        <f>SUM(H48*7%)</f>
        <v>119.00000000000001</v>
      </c>
      <c r="L49" s="198">
        <v>566</v>
      </c>
      <c r="M49" s="198">
        <f>+L49-L48</f>
        <v>12</v>
      </c>
      <c r="N49" s="198">
        <f>+M49*20</f>
        <v>240</v>
      </c>
    </row>
    <row r="50" spans="1:15" s="198" customFormat="1" ht="36" customHeight="1" thickBot="1" x14ac:dyDescent="0.85">
      <c r="C50" s="491" t="s">
        <v>50</v>
      </c>
      <c r="D50" s="491"/>
      <c r="E50" s="492"/>
      <c r="F50" s="493"/>
      <c r="G50" s="494"/>
      <c r="H50" s="268">
        <f>SUM(H48:H49)</f>
        <v>1819</v>
      </c>
      <c r="L50" s="198">
        <v>574</v>
      </c>
      <c r="M50" s="198">
        <f>+L50-L49</f>
        <v>8</v>
      </c>
      <c r="N50" s="198">
        <f>+M50*20</f>
        <v>160</v>
      </c>
    </row>
    <row r="51" spans="1:15" s="198" customFormat="1" ht="21" customHeight="1" thickTop="1" thickBot="1" x14ac:dyDescent="0.45"/>
    <row r="52" spans="1:15" s="198" customFormat="1" ht="38.25" thickBot="1" x14ac:dyDescent="0.8">
      <c r="A52" s="495"/>
      <c r="B52" s="497" t="s">
        <v>83</v>
      </c>
      <c r="C52" s="498"/>
      <c r="D52" s="501" t="s">
        <v>2</v>
      </c>
      <c r="E52" s="502"/>
      <c r="F52" s="502"/>
      <c r="G52" s="502"/>
      <c r="H52" s="503"/>
      <c r="L52" s="198">
        <v>585</v>
      </c>
      <c r="M52" s="198">
        <f>+L52-L50</f>
        <v>11</v>
      </c>
      <c r="N52" s="198">
        <f>+M52*20</f>
        <v>220</v>
      </c>
    </row>
    <row r="53" spans="1:15" s="198" customFormat="1" ht="37.5" x14ac:dyDescent="0.75">
      <c r="A53" s="496"/>
      <c r="B53" s="499"/>
      <c r="C53" s="500"/>
      <c r="D53" s="199" t="s">
        <v>472</v>
      </c>
      <c r="E53" s="199" t="s">
        <v>478</v>
      </c>
      <c r="F53" s="269" t="s">
        <v>3</v>
      </c>
      <c r="G53" s="270" t="s">
        <v>84</v>
      </c>
      <c r="H53" s="271" t="s">
        <v>5</v>
      </c>
      <c r="L53" s="198">
        <v>595</v>
      </c>
      <c r="M53" s="198">
        <f>+L53-L52</f>
        <v>10</v>
      </c>
      <c r="N53" s="198">
        <f>+M53*20</f>
        <v>200</v>
      </c>
    </row>
    <row r="54" spans="1:15" s="198" customFormat="1" ht="33" customHeight="1" x14ac:dyDescent="0.75">
      <c r="A54" s="136" t="s">
        <v>85</v>
      </c>
      <c r="B54" s="91" t="s">
        <v>350</v>
      </c>
      <c r="C54" s="92" t="s">
        <v>351</v>
      </c>
      <c r="D54" s="215">
        <v>383</v>
      </c>
      <c r="E54" s="215">
        <v>385</v>
      </c>
      <c r="F54" s="246">
        <f>E54-D54</f>
        <v>2</v>
      </c>
      <c r="G54" s="209">
        <v>20</v>
      </c>
      <c r="H54" s="273">
        <f t="shared" ref="H54:H63" si="2">SUM(F54*G54)</f>
        <v>40</v>
      </c>
      <c r="L54" s="198">
        <v>604</v>
      </c>
      <c r="M54" s="198">
        <f>+L54-L53</f>
        <v>9</v>
      </c>
      <c r="N54" s="198">
        <f>+M54*20</f>
        <v>180</v>
      </c>
    </row>
    <row r="55" spans="1:15" s="198" customFormat="1" ht="33" customHeight="1" x14ac:dyDescent="0.75">
      <c r="A55" s="136" t="s">
        <v>86</v>
      </c>
      <c r="B55" s="231" t="s">
        <v>43</v>
      </c>
      <c r="C55" s="231" t="s">
        <v>43</v>
      </c>
      <c r="D55" s="207">
        <v>992</v>
      </c>
      <c r="E55" s="207">
        <v>992</v>
      </c>
      <c r="F55" s="246">
        <f>E55-D55</f>
        <v>0</v>
      </c>
      <c r="G55" s="226">
        <v>20</v>
      </c>
      <c r="H55" s="274">
        <f t="shared" si="2"/>
        <v>0</v>
      </c>
      <c r="L55" s="198">
        <v>612</v>
      </c>
      <c r="M55" s="198">
        <f>+L55-L54</f>
        <v>8</v>
      </c>
      <c r="N55" s="198">
        <f>+M55*20</f>
        <v>160</v>
      </c>
    </row>
    <row r="56" spans="1:15" s="198" customFormat="1" ht="37.5" x14ac:dyDescent="0.75">
      <c r="A56" s="205" t="s">
        <v>87</v>
      </c>
      <c r="B56" s="231" t="s">
        <v>43</v>
      </c>
      <c r="C56" s="231" t="s">
        <v>43</v>
      </c>
      <c r="D56" s="215">
        <v>871</v>
      </c>
      <c r="E56" s="215">
        <v>880</v>
      </c>
      <c r="F56" s="246"/>
      <c r="G56" s="209">
        <v>20</v>
      </c>
      <c r="H56" s="273">
        <f t="shared" si="2"/>
        <v>0</v>
      </c>
      <c r="L56" s="198">
        <v>621</v>
      </c>
      <c r="M56" s="198">
        <f>+L56-L55</f>
        <v>9</v>
      </c>
      <c r="N56" s="198">
        <f>+M56*20</f>
        <v>180</v>
      </c>
      <c r="O56" s="198" t="s">
        <v>227</v>
      </c>
    </row>
    <row r="57" spans="1:15" s="198" customFormat="1" ht="37.5" x14ac:dyDescent="0.75">
      <c r="A57" s="216" t="s">
        <v>90</v>
      </c>
      <c r="B57" s="213" t="s">
        <v>481</v>
      </c>
      <c r="C57" s="205" t="s">
        <v>482</v>
      </c>
      <c r="D57" s="419">
        <v>24</v>
      </c>
      <c r="E57" s="419">
        <v>24</v>
      </c>
      <c r="F57" s="219">
        <f t="shared" ref="F57:F63" si="3">E57-D57</f>
        <v>0</v>
      </c>
      <c r="G57" s="220">
        <v>20</v>
      </c>
      <c r="H57" s="277">
        <f t="shared" si="2"/>
        <v>0</v>
      </c>
    </row>
    <row r="58" spans="1:15" s="198" customFormat="1" ht="37.5" x14ac:dyDescent="0.75">
      <c r="A58" s="216" t="s">
        <v>92</v>
      </c>
      <c r="B58" s="231" t="s">
        <v>43</v>
      </c>
      <c r="C58" s="272" t="s">
        <v>43</v>
      </c>
      <c r="D58" s="207">
        <v>16</v>
      </c>
      <c r="E58" s="207">
        <v>17</v>
      </c>
      <c r="F58" s="219"/>
      <c r="G58" s="220">
        <v>20</v>
      </c>
      <c r="H58" s="277">
        <f t="shared" si="2"/>
        <v>0</v>
      </c>
    </row>
    <row r="59" spans="1:15" s="198" customFormat="1" ht="37.5" x14ac:dyDescent="0.75">
      <c r="A59" s="216" t="s">
        <v>129</v>
      </c>
      <c r="B59" s="213" t="s">
        <v>479</v>
      </c>
      <c r="C59" s="205" t="s">
        <v>480</v>
      </c>
      <c r="D59" s="215">
        <v>0</v>
      </c>
      <c r="E59" s="215">
        <v>2</v>
      </c>
      <c r="F59" s="219">
        <f t="shared" si="3"/>
        <v>2</v>
      </c>
      <c r="G59" s="220">
        <v>20</v>
      </c>
      <c r="H59" s="277">
        <f t="shared" si="2"/>
        <v>40</v>
      </c>
    </row>
    <row r="60" spans="1:15" s="198" customFormat="1" ht="32.25" customHeight="1" x14ac:dyDescent="0.4">
      <c r="A60" s="487" t="s">
        <v>228</v>
      </c>
      <c r="B60" s="488" t="s">
        <v>265</v>
      </c>
      <c r="C60" s="487" t="s">
        <v>95</v>
      </c>
      <c r="D60" s="489">
        <v>2529</v>
      </c>
      <c r="E60" s="489">
        <v>2548</v>
      </c>
      <c r="F60" s="490">
        <f t="shared" si="3"/>
        <v>19</v>
      </c>
      <c r="G60" s="480">
        <v>20</v>
      </c>
      <c r="H60" s="481">
        <f t="shared" si="2"/>
        <v>380</v>
      </c>
    </row>
    <row r="61" spans="1:15" s="198" customFormat="1" ht="4.5" customHeight="1" x14ac:dyDescent="0.4">
      <c r="A61" s="487"/>
      <c r="B61" s="488"/>
      <c r="C61" s="487"/>
      <c r="D61" s="489"/>
      <c r="E61" s="489"/>
      <c r="F61" s="490"/>
      <c r="G61" s="480"/>
      <c r="H61" s="481"/>
    </row>
    <row r="62" spans="1:15" s="198" customFormat="1" ht="37.5" x14ac:dyDescent="0.75">
      <c r="A62" s="136" t="s">
        <v>96</v>
      </c>
      <c r="B62" s="275" t="s">
        <v>97</v>
      </c>
      <c r="C62" s="136" t="s">
        <v>98</v>
      </c>
      <c r="D62" s="223">
        <v>3746</v>
      </c>
      <c r="E62" s="223">
        <v>3893</v>
      </c>
      <c r="F62" s="246">
        <f>E62-D62</f>
        <v>147</v>
      </c>
      <c r="G62" s="209">
        <v>20</v>
      </c>
      <c r="H62" s="273">
        <f t="shared" si="2"/>
        <v>2940</v>
      </c>
    </row>
    <row r="63" spans="1:15" s="198" customFormat="1" ht="37.5" x14ac:dyDescent="0.75">
      <c r="A63" s="136" t="s">
        <v>99</v>
      </c>
      <c r="B63" s="231" t="s">
        <v>43</v>
      </c>
      <c r="C63" s="231" t="s">
        <v>43</v>
      </c>
      <c r="D63" s="207">
        <v>5</v>
      </c>
      <c r="E63" s="207">
        <v>5</v>
      </c>
      <c r="F63" s="246">
        <f t="shared" si="3"/>
        <v>0</v>
      </c>
      <c r="G63" s="209">
        <v>20</v>
      </c>
      <c r="H63" s="273">
        <f t="shared" si="2"/>
        <v>0</v>
      </c>
    </row>
    <row r="64" spans="1:15" s="198" customFormat="1" ht="37.5" x14ac:dyDescent="0.75">
      <c r="A64" s="205" t="s">
        <v>100</v>
      </c>
      <c r="B64" s="213" t="s">
        <v>101</v>
      </c>
      <c r="C64" s="205" t="s">
        <v>102</v>
      </c>
      <c r="D64" s="227"/>
      <c r="E64" s="227"/>
      <c r="F64" s="278">
        <f>E64-D64</f>
        <v>0</v>
      </c>
      <c r="G64" s="212">
        <v>20</v>
      </c>
      <c r="H64" s="279">
        <f>SUM(F64*G64)</f>
        <v>0</v>
      </c>
    </row>
    <row r="65" spans="1:9" s="198" customFormat="1" ht="37.5" x14ac:dyDescent="0.75">
      <c r="A65" s="331" t="s">
        <v>219</v>
      </c>
      <c r="B65" s="332" t="s">
        <v>215</v>
      </c>
      <c r="C65" s="333" t="s">
        <v>194</v>
      </c>
      <c r="D65" s="334">
        <v>110</v>
      </c>
      <c r="E65" s="334">
        <v>123</v>
      </c>
      <c r="F65" s="312">
        <f t="shared" ref="F65:F70" si="4">E65-D65</f>
        <v>13</v>
      </c>
      <c r="G65" s="313">
        <v>20</v>
      </c>
      <c r="H65" s="335">
        <f t="shared" ref="H65:H70" si="5">SUM(F65*G65)</f>
        <v>260</v>
      </c>
    </row>
    <row r="66" spans="1:9" s="198" customFormat="1" ht="37.5" x14ac:dyDescent="0.75">
      <c r="A66" s="136" t="s">
        <v>274</v>
      </c>
      <c r="B66" s="91" t="s">
        <v>275</v>
      </c>
      <c r="C66" s="127" t="s">
        <v>276</v>
      </c>
      <c r="D66" s="227"/>
      <c r="E66" s="227"/>
      <c r="F66" s="278"/>
      <c r="G66" s="212"/>
      <c r="H66" s="279"/>
    </row>
    <row r="67" spans="1:9" s="198" customFormat="1" ht="37.5" x14ac:dyDescent="0.75">
      <c r="A67" s="136" t="s">
        <v>103</v>
      </c>
      <c r="B67" s="231" t="s">
        <v>43</v>
      </c>
      <c r="C67" s="231" t="s">
        <v>43</v>
      </c>
      <c r="D67" s="215">
        <v>343</v>
      </c>
      <c r="E67" s="215">
        <v>343</v>
      </c>
      <c r="F67" s="246">
        <f t="shared" si="4"/>
        <v>0</v>
      </c>
      <c r="G67" s="226"/>
      <c r="H67" s="273"/>
      <c r="I67" s="310">
        <f>+F67*G67</f>
        <v>0</v>
      </c>
    </row>
    <row r="68" spans="1:9" s="198" customFormat="1" ht="37.5" x14ac:dyDescent="0.75">
      <c r="A68" s="136" t="s">
        <v>104</v>
      </c>
      <c r="B68" s="280" t="s">
        <v>214</v>
      </c>
      <c r="C68" s="281" t="s">
        <v>105</v>
      </c>
      <c r="D68" s="215">
        <v>495</v>
      </c>
      <c r="E68" s="215">
        <v>514</v>
      </c>
      <c r="F68" s="246">
        <f t="shared" si="4"/>
        <v>19</v>
      </c>
      <c r="G68" s="226">
        <v>20</v>
      </c>
      <c r="H68" s="226">
        <f t="shared" si="5"/>
        <v>380</v>
      </c>
    </row>
    <row r="69" spans="1:9" s="198" customFormat="1" ht="37.5" x14ac:dyDescent="0.75">
      <c r="A69" s="482" t="s">
        <v>278</v>
      </c>
      <c r="B69" s="484" t="s">
        <v>289</v>
      </c>
      <c r="C69" s="281" t="s">
        <v>300</v>
      </c>
      <c r="D69" s="215">
        <v>1013</v>
      </c>
      <c r="E69" s="215">
        <v>1044</v>
      </c>
      <c r="F69" s="246">
        <f t="shared" si="4"/>
        <v>31</v>
      </c>
      <c r="G69" s="226">
        <v>16</v>
      </c>
      <c r="H69" s="226">
        <f t="shared" si="5"/>
        <v>496</v>
      </c>
    </row>
    <row r="70" spans="1:9" s="198" customFormat="1" ht="45" customHeight="1" x14ac:dyDescent="0.75">
      <c r="A70" s="483"/>
      <c r="B70" s="485"/>
      <c r="C70" s="300" t="s">
        <v>288</v>
      </c>
      <c r="D70" s="223">
        <v>1162</v>
      </c>
      <c r="E70" s="223">
        <v>1168</v>
      </c>
      <c r="F70" s="246">
        <f t="shared" si="4"/>
        <v>6</v>
      </c>
      <c r="G70" s="226">
        <v>16</v>
      </c>
      <c r="H70" s="226">
        <f t="shared" si="5"/>
        <v>96</v>
      </c>
      <c r="I70" s="310">
        <f>SUM(H69:H70)</f>
        <v>592</v>
      </c>
    </row>
    <row r="71" spans="1:9" s="198" customFormat="1" ht="38.25" x14ac:dyDescent="0.8">
      <c r="A71" s="247"/>
      <c r="B71" s="476" t="s">
        <v>50</v>
      </c>
      <c r="C71" s="476"/>
      <c r="D71" s="486" t="s">
        <v>51</v>
      </c>
      <c r="E71" s="486"/>
      <c r="F71" s="282">
        <f>SUM(F54:F70)</f>
        <v>239</v>
      </c>
      <c r="G71" s="283"/>
      <c r="H71" s="266">
        <f>SUM(H54:H70)</f>
        <v>4632</v>
      </c>
    </row>
    <row r="72" spans="1:9" s="198" customFormat="1" ht="38.25" x14ac:dyDescent="0.8">
      <c r="A72" s="247"/>
      <c r="B72" s="476" t="s">
        <v>52</v>
      </c>
      <c r="C72" s="476"/>
      <c r="D72" s="477"/>
      <c r="E72" s="478"/>
      <c r="F72" s="478"/>
      <c r="G72" s="479"/>
      <c r="H72" s="284">
        <f>+H71*7%</f>
        <v>324.24</v>
      </c>
    </row>
    <row r="73" spans="1:9" s="198" customFormat="1" ht="39" thickBot="1" x14ac:dyDescent="0.85">
      <c r="A73" s="247"/>
      <c r="B73" s="476" t="s">
        <v>50</v>
      </c>
      <c r="C73" s="476"/>
      <c r="D73" s="477"/>
      <c r="E73" s="478"/>
      <c r="F73" s="478"/>
      <c r="G73" s="479"/>
      <c r="H73" s="268">
        <f>SUM(H71:H72)</f>
        <v>4956.24</v>
      </c>
    </row>
    <row r="74" spans="1:9" s="198" customFormat="1" ht="33" thickTop="1" x14ac:dyDescent="0.4">
      <c r="B74" s="285"/>
    </row>
    <row r="75" spans="1:9" s="198" customFormat="1" ht="31.9" customHeight="1" x14ac:dyDescent="0.4">
      <c r="C75" s="198" t="s">
        <v>108</v>
      </c>
      <c r="D75" s="198" t="s">
        <v>363</v>
      </c>
      <c r="H75" s="320">
        <f>+H48+H71</f>
        <v>6332</v>
      </c>
      <c r="I75" s="310">
        <f>+H71+H48</f>
        <v>6332</v>
      </c>
    </row>
    <row r="76" spans="1:9" s="198" customFormat="1" ht="31.9" customHeight="1" x14ac:dyDescent="0.4"/>
    <row r="77" spans="1:9" s="198" customFormat="1" ht="32.25" x14ac:dyDescent="0.4">
      <c r="H77" s="295">
        <f>+H27+H35+H48+H71</f>
        <v>10872</v>
      </c>
    </row>
    <row r="78" spans="1:9" s="198" customFormat="1" ht="32.25" x14ac:dyDescent="0.4"/>
    <row r="79" spans="1:9" s="198" customFormat="1" ht="32.25" x14ac:dyDescent="0.4"/>
    <row r="80" spans="1:9" s="198" customFormat="1" ht="32.25" x14ac:dyDescent="0.4"/>
    <row r="81" s="198" customFormat="1" ht="32.25" x14ac:dyDescent="0.4"/>
    <row r="82" s="198" customFormat="1" ht="32.25" x14ac:dyDescent="0.4"/>
    <row r="83" s="198" customFormat="1" ht="32.25" x14ac:dyDescent="0.4"/>
  </sheetData>
  <mergeCells count="56">
    <mergeCell ref="B72:C72"/>
    <mergeCell ref="D72:G72"/>
    <mergeCell ref="B73:C73"/>
    <mergeCell ref="D73:G73"/>
    <mergeCell ref="G60:G61"/>
    <mergeCell ref="H60:H61"/>
    <mergeCell ref="A69:A70"/>
    <mergeCell ref="B69:B70"/>
    <mergeCell ref="B71:C71"/>
    <mergeCell ref="D71:E71"/>
    <mergeCell ref="A60:A61"/>
    <mergeCell ref="B60:B61"/>
    <mergeCell ref="C60:C61"/>
    <mergeCell ref="D60:D61"/>
    <mergeCell ref="E60:E61"/>
    <mergeCell ref="F60:F61"/>
    <mergeCell ref="C49:D49"/>
    <mergeCell ref="E49:G49"/>
    <mergeCell ref="C50:D50"/>
    <mergeCell ref="E50:G50"/>
    <mergeCell ref="A52:A53"/>
    <mergeCell ref="B52:C53"/>
    <mergeCell ref="D52:H52"/>
    <mergeCell ref="C48:D48"/>
    <mergeCell ref="E48:G48"/>
    <mergeCell ref="B37:C37"/>
    <mergeCell ref="D37:G37"/>
    <mergeCell ref="B39:C39"/>
    <mergeCell ref="D40:G40"/>
    <mergeCell ref="D41:G41"/>
    <mergeCell ref="D42:G42"/>
    <mergeCell ref="D43:G43"/>
    <mergeCell ref="D44:G44"/>
    <mergeCell ref="D45:G45"/>
    <mergeCell ref="D46:G46"/>
    <mergeCell ref="D47:G47"/>
    <mergeCell ref="B29:C29"/>
    <mergeCell ref="D29:G29"/>
    <mergeCell ref="B31:C31"/>
    <mergeCell ref="B35:C35"/>
    <mergeCell ref="B36:C36"/>
    <mergeCell ref="D36:G36"/>
    <mergeCell ref="B28:C28"/>
    <mergeCell ref="D28:G28"/>
    <mergeCell ref="A1:H1"/>
    <mergeCell ref="A2:A3"/>
    <mergeCell ref="B2:C3"/>
    <mergeCell ref="D2:H2"/>
    <mergeCell ref="B4:C4"/>
    <mergeCell ref="B11:B12"/>
    <mergeCell ref="C11:C12"/>
    <mergeCell ref="B13:B14"/>
    <mergeCell ref="C13:C14"/>
    <mergeCell ref="B18:C18"/>
    <mergeCell ref="B27:C27"/>
    <mergeCell ref="D27:E27"/>
  </mergeCells>
  <phoneticPr fontId="83" type="noConversion"/>
  <pageMargins left="0.23622047244094491" right="0.23622047244094491" top="0.55118110236220474" bottom="0.55118110236220474" header="0.31496062992125984" footer="0.31496062992125984"/>
  <pageSetup paperSize="9" scale="50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84FA9-ADBC-475A-A923-48E60A1B2812}">
  <dimension ref="A1:U212"/>
  <sheetViews>
    <sheetView topLeftCell="A64" zoomScale="106" zoomScaleNormal="106" workbookViewId="0">
      <selection activeCell="E75" sqref="E75"/>
    </sheetView>
  </sheetViews>
  <sheetFormatPr defaultRowHeight="14.25" x14ac:dyDescent="0.2"/>
  <cols>
    <col min="2" max="2" width="52.75" customWidth="1"/>
    <col min="3" max="3" width="31.375" customWidth="1"/>
    <col min="4" max="4" width="12.625" customWidth="1"/>
    <col min="5" max="5" width="11.5" customWidth="1"/>
    <col min="6" max="7" width="12.625" customWidth="1"/>
    <col min="8" max="8" width="18.25" customWidth="1"/>
    <col min="9" max="9" width="18" customWidth="1"/>
    <col min="10" max="10" width="13.125" customWidth="1"/>
    <col min="11" max="11" width="21.125" bestFit="1" customWidth="1"/>
  </cols>
  <sheetData>
    <row r="1" spans="1:13" ht="42" customHeight="1" x14ac:dyDescent="0.8">
      <c r="A1" s="470" t="s">
        <v>489</v>
      </c>
      <c r="B1" s="470"/>
      <c r="C1" s="470"/>
      <c r="D1" s="470"/>
      <c r="E1" s="470"/>
      <c r="F1" s="470"/>
      <c r="G1" s="470"/>
      <c r="H1" s="470"/>
    </row>
    <row r="2" spans="1:13" s="19" customFormat="1" ht="30" customHeight="1" x14ac:dyDescent="0.65">
      <c r="A2" s="471" t="s">
        <v>0</v>
      </c>
      <c r="B2" s="472" t="s">
        <v>109</v>
      </c>
      <c r="C2" s="472"/>
      <c r="D2" s="473" t="s">
        <v>396</v>
      </c>
      <c r="E2" s="473"/>
      <c r="F2" s="473"/>
      <c r="G2" s="473"/>
      <c r="H2" s="473"/>
    </row>
    <row r="3" spans="1:13" s="109" customFormat="1" ht="30" customHeight="1" x14ac:dyDescent="0.4">
      <c r="A3" s="471"/>
      <c r="B3" s="472"/>
      <c r="C3" s="472"/>
      <c r="D3" s="296" t="s">
        <v>478</v>
      </c>
      <c r="E3" s="296" t="s">
        <v>490</v>
      </c>
      <c r="F3" s="297" t="s">
        <v>3</v>
      </c>
      <c r="G3" s="297" t="s">
        <v>4</v>
      </c>
      <c r="H3" s="297" t="s">
        <v>5</v>
      </c>
    </row>
    <row r="4" spans="1:13" s="88" customFormat="1" ht="30" customHeight="1" x14ac:dyDescent="0.65">
      <c r="A4" s="83" t="s">
        <v>7</v>
      </c>
      <c r="B4" s="84" t="s">
        <v>440</v>
      </c>
      <c r="C4" s="90" t="s">
        <v>438</v>
      </c>
      <c r="D4" s="83">
        <v>18325</v>
      </c>
      <c r="E4" s="83">
        <v>18419</v>
      </c>
      <c r="F4" s="85">
        <f>E4-D4</f>
        <v>94</v>
      </c>
      <c r="G4" s="86">
        <v>7</v>
      </c>
      <c r="H4" s="103">
        <f>F4*G4</f>
        <v>658</v>
      </c>
      <c r="I4" s="24" t="s">
        <v>439</v>
      </c>
    </row>
    <row r="5" spans="1:13" s="88" customFormat="1" ht="30" customHeight="1" x14ac:dyDescent="0.65">
      <c r="A5" s="83" t="s">
        <v>10</v>
      </c>
      <c r="B5" s="89" t="s">
        <v>111</v>
      </c>
      <c r="C5" s="83" t="s">
        <v>218</v>
      </c>
      <c r="D5" s="83">
        <v>3250</v>
      </c>
      <c r="E5" s="83">
        <v>3400</v>
      </c>
      <c r="F5" s="85">
        <f>E5-D5</f>
        <v>150</v>
      </c>
      <c r="G5" s="86">
        <v>7</v>
      </c>
      <c r="H5" s="87">
        <f t="shared" ref="H5:H15" si="0">F5*G5</f>
        <v>1050</v>
      </c>
    </row>
    <row r="6" spans="1:13" s="88" customFormat="1" ht="30" customHeight="1" x14ac:dyDescent="0.65">
      <c r="A6" s="90" t="s">
        <v>13</v>
      </c>
      <c r="B6" s="91" t="s">
        <v>264</v>
      </c>
      <c r="C6" s="92" t="s">
        <v>263</v>
      </c>
      <c r="D6" s="93">
        <v>71106</v>
      </c>
      <c r="E6" s="93">
        <v>76339</v>
      </c>
      <c r="F6" s="94">
        <f>E6-D6</f>
        <v>5233</v>
      </c>
      <c r="G6" s="95">
        <v>7</v>
      </c>
      <c r="H6" s="87">
        <f t="shared" si="0"/>
        <v>36631</v>
      </c>
      <c r="I6" s="88" t="s">
        <v>329</v>
      </c>
    </row>
    <row r="7" spans="1:13" s="88" customFormat="1" ht="30" customHeight="1" x14ac:dyDescent="0.65">
      <c r="A7" s="90" t="s">
        <v>16</v>
      </c>
      <c r="B7" s="420" t="s">
        <v>494</v>
      </c>
      <c r="C7" s="83" t="s">
        <v>492</v>
      </c>
      <c r="D7" s="98">
        <v>40449</v>
      </c>
      <c r="E7" s="98">
        <v>41026</v>
      </c>
      <c r="F7" s="94">
        <f t="shared" ref="F7:F15" si="1">E7-D7</f>
        <v>577</v>
      </c>
      <c r="G7" s="86">
        <v>7</v>
      </c>
      <c r="H7" s="87">
        <f t="shared" si="0"/>
        <v>4039</v>
      </c>
      <c r="I7" s="88" t="s">
        <v>493</v>
      </c>
    </row>
    <row r="8" spans="1:13" s="88" customFormat="1" ht="30" customHeight="1" x14ac:dyDescent="0.65">
      <c r="A8" s="83" t="s">
        <v>18</v>
      </c>
      <c r="B8" s="89" t="s">
        <v>19</v>
      </c>
      <c r="C8" s="83" t="s">
        <v>20</v>
      </c>
      <c r="D8" s="96">
        <v>37034</v>
      </c>
      <c r="E8" s="96">
        <v>42588</v>
      </c>
      <c r="F8" s="97">
        <f>E8-D8</f>
        <v>5554</v>
      </c>
      <c r="G8" s="95">
        <v>5.5</v>
      </c>
      <c r="H8" s="87">
        <f t="shared" si="0"/>
        <v>30547</v>
      </c>
    </row>
    <row r="9" spans="1:13" s="88" customFormat="1" ht="30" customHeight="1" x14ac:dyDescent="0.65">
      <c r="A9" s="83" t="s">
        <v>21</v>
      </c>
      <c r="B9" s="89" t="s">
        <v>22</v>
      </c>
      <c r="C9" s="83" t="s">
        <v>23</v>
      </c>
      <c r="D9" s="98">
        <v>23970</v>
      </c>
      <c r="E9" s="98">
        <v>24264</v>
      </c>
      <c r="F9" s="97">
        <f>E9-D9</f>
        <v>294</v>
      </c>
      <c r="G9" s="86">
        <v>7</v>
      </c>
      <c r="H9" s="87">
        <f t="shared" si="0"/>
        <v>2058</v>
      </c>
    </row>
    <row r="10" spans="1:13" s="88" customFormat="1" ht="30" customHeight="1" x14ac:dyDescent="0.65">
      <c r="A10" s="83" t="s">
        <v>24</v>
      </c>
      <c r="B10" s="474" t="s">
        <v>388</v>
      </c>
      <c r="C10" s="475" t="s">
        <v>26</v>
      </c>
      <c r="D10" s="98">
        <v>30759</v>
      </c>
      <c r="E10" s="98">
        <v>31096</v>
      </c>
      <c r="F10" s="97">
        <f t="shared" si="1"/>
        <v>337</v>
      </c>
      <c r="G10" s="86">
        <v>7</v>
      </c>
      <c r="H10" s="87">
        <f t="shared" si="0"/>
        <v>2359</v>
      </c>
      <c r="I10" s="88" t="s">
        <v>445</v>
      </c>
    </row>
    <row r="11" spans="1:13" s="88" customFormat="1" ht="30" customHeight="1" x14ac:dyDescent="0.65">
      <c r="A11" s="83" t="s">
        <v>27</v>
      </c>
      <c r="B11" s="474"/>
      <c r="C11" s="475"/>
      <c r="D11" s="98">
        <v>2973</v>
      </c>
      <c r="E11" s="98">
        <v>3039</v>
      </c>
      <c r="F11" s="97">
        <f>E11-D11</f>
        <v>66</v>
      </c>
      <c r="G11" s="86">
        <v>7</v>
      </c>
      <c r="H11" s="87">
        <f t="shared" si="0"/>
        <v>462</v>
      </c>
    </row>
    <row r="12" spans="1:13" s="88" customFormat="1" ht="30" customHeight="1" x14ac:dyDescent="0.65">
      <c r="A12" s="90" t="s">
        <v>31</v>
      </c>
      <c r="B12" s="466" t="s">
        <v>114</v>
      </c>
      <c r="C12" s="467" t="s">
        <v>30</v>
      </c>
      <c r="D12" s="90">
        <v>28738</v>
      </c>
      <c r="E12" s="90">
        <v>29381</v>
      </c>
      <c r="F12" s="97">
        <f>E12-D12</f>
        <v>643</v>
      </c>
      <c r="G12" s="99">
        <v>7</v>
      </c>
      <c r="H12" s="87">
        <f t="shared" si="0"/>
        <v>4501</v>
      </c>
    </row>
    <row r="13" spans="1:13" s="88" customFormat="1" ht="30" customHeight="1" x14ac:dyDescent="0.65">
      <c r="A13" s="90" t="s">
        <v>28</v>
      </c>
      <c r="B13" s="466"/>
      <c r="C13" s="467"/>
      <c r="D13" s="90">
        <v>12896</v>
      </c>
      <c r="E13" s="90">
        <v>13174</v>
      </c>
      <c r="F13" s="100">
        <f t="shared" si="1"/>
        <v>278</v>
      </c>
      <c r="G13" s="99">
        <v>7</v>
      </c>
      <c r="H13" s="87">
        <f t="shared" si="0"/>
        <v>1946</v>
      </c>
      <c r="M13" s="157"/>
    </row>
    <row r="14" spans="1:13" s="88" customFormat="1" ht="30" customHeight="1" x14ac:dyDescent="0.65">
      <c r="A14" s="83" t="s">
        <v>32</v>
      </c>
      <c r="B14" s="413" t="s">
        <v>441</v>
      </c>
      <c r="C14" s="102" t="s">
        <v>442</v>
      </c>
      <c r="D14" s="90">
        <v>1929</v>
      </c>
      <c r="E14" s="90">
        <v>2644</v>
      </c>
      <c r="F14" s="100">
        <f>+E14-D14</f>
        <v>715</v>
      </c>
      <c r="G14" s="99">
        <v>7</v>
      </c>
      <c r="H14" s="87">
        <f t="shared" si="0"/>
        <v>5005</v>
      </c>
      <c r="I14" s="88">
        <f>+F14*7</f>
        <v>5005</v>
      </c>
    </row>
    <row r="15" spans="1:13" s="88" customFormat="1" ht="30" customHeight="1" x14ac:dyDescent="0.65">
      <c r="A15" s="83" t="s">
        <v>35</v>
      </c>
      <c r="B15" s="89" t="s">
        <v>443</v>
      </c>
      <c r="C15" s="83" t="s">
        <v>444</v>
      </c>
      <c r="D15" s="90">
        <v>88072</v>
      </c>
      <c r="E15" s="90">
        <v>88753</v>
      </c>
      <c r="F15" s="100">
        <f t="shared" si="1"/>
        <v>681</v>
      </c>
      <c r="G15" s="99">
        <v>7</v>
      </c>
      <c r="H15" s="87">
        <f t="shared" si="0"/>
        <v>4767</v>
      </c>
    </row>
    <row r="16" spans="1:13" s="88" customFormat="1" ht="30" customHeight="1" x14ac:dyDescent="0.65">
      <c r="A16" s="83"/>
      <c r="B16" s="89"/>
      <c r="C16" s="83"/>
      <c r="D16" s="140"/>
      <c r="E16" s="140"/>
      <c r="F16" s="97"/>
      <c r="G16" s="103"/>
      <c r="H16" s="103"/>
    </row>
    <row r="17" spans="1:11" s="31" customFormat="1" ht="30" customHeight="1" thickBot="1" x14ac:dyDescent="0.75">
      <c r="A17" s="32"/>
      <c r="B17" s="461" t="s">
        <v>50</v>
      </c>
      <c r="C17" s="461"/>
      <c r="D17" s="468" t="s">
        <v>106</v>
      </c>
      <c r="E17" s="468"/>
      <c r="F17" s="161">
        <f>SUM(F4:F16)</f>
        <v>14622</v>
      </c>
      <c r="G17" s="29"/>
      <c r="H17" s="149">
        <f>SUM(H4:H16)</f>
        <v>94023</v>
      </c>
    </row>
    <row r="18" spans="1:11" s="31" customFormat="1" ht="27.75" customHeight="1" thickTop="1" x14ac:dyDescent="0.7">
      <c r="A18" s="32"/>
      <c r="B18" s="469" t="s">
        <v>52</v>
      </c>
      <c r="C18" s="469"/>
      <c r="D18" s="32"/>
      <c r="E18" s="32"/>
      <c r="F18" s="160"/>
      <c r="G18" s="48"/>
      <c r="H18" s="132">
        <f>SUM(H17*7%)</f>
        <v>6581.6100000000006</v>
      </c>
    </row>
    <row r="19" spans="1:11" s="31" customFormat="1" ht="38.25" customHeight="1" thickBot="1" x14ac:dyDescent="0.9">
      <c r="A19" s="32"/>
      <c r="B19" s="469" t="s">
        <v>50</v>
      </c>
      <c r="C19" s="469"/>
      <c r="D19" s="32"/>
      <c r="E19" s="32"/>
      <c r="F19" s="35"/>
      <c r="G19" s="48"/>
      <c r="H19" s="150">
        <f>SUM(H17:H18)</f>
        <v>100604.61</v>
      </c>
    </row>
    <row r="20" spans="1:11" s="109" customFormat="1" ht="40.15" customHeight="1" thickTop="1" x14ac:dyDescent="0.7">
      <c r="A20" s="152"/>
      <c r="B20" s="444" t="s">
        <v>395</v>
      </c>
      <c r="C20" s="444"/>
      <c r="D20" s="296" t="s">
        <v>478</v>
      </c>
      <c r="E20" s="296" t="s">
        <v>490</v>
      </c>
      <c r="F20" s="297" t="s">
        <v>3</v>
      </c>
      <c r="G20" s="297" t="s">
        <v>4</v>
      </c>
      <c r="H20" s="297" t="s">
        <v>5</v>
      </c>
    </row>
    <row r="21" spans="1:11" s="88" customFormat="1" ht="32.25" customHeight="1" x14ac:dyDescent="0.65">
      <c r="A21" s="83" t="s">
        <v>318</v>
      </c>
      <c r="B21" s="89" t="s">
        <v>323</v>
      </c>
      <c r="C21" s="83" t="s">
        <v>319</v>
      </c>
      <c r="D21" s="93">
        <v>3230</v>
      </c>
      <c r="E21" s="93">
        <v>6404</v>
      </c>
      <c r="F21" s="97">
        <f t="shared" ref="F21" si="2">E21-D21</f>
        <v>3174</v>
      </c>
      <c r="G21" s="99">
        <v>7</v>
      </c>
      <c r="H21" s="87">
        <f t="shared" ref="H21:H22" si="3">F21*G21</f>
        <v>22218</v>
      </c>
      <c r="I21" s="105" t="s">
        <v>317</v>
      </c>
    </row>
    <row r="22" spans="1:11" s="88" customFormat="1" ht="32.25" customHeight="1" x14ac:dyDescent="0.65">
      <c r="A22" s="83"/>
      <c r="B22" s="89"/>
      <c r="C22" s="83"/>
      <c r="D22" s="93"/>
      <c r="E22" s="93"/>
      <c r="F22" s="97"/>
      <c r="G22" s="99"/>
      <c r="H22" s="87">
        <f t="shared" si="3"/>
        <v>0</v>
      </c>
      <c r="I22" s="105"/>
    </row>
    <row r="23" spans="1:11" s="31" customFormat="1" ht="30" customHeight="1" x14ac:dyDescent="0.6">
      <c r="A23" s="27"/>
      <c r="B23" s="28"/>
      <c r="C23" s="22"/>
      <c r="D23" s="41"/>
      <c r="E23" s="41"/>
      <c r="F23" s="42"/>
      <c r="G23" s="36"/>
      <c r="H23" s="30"/>
    </row>
    <row r="24" spans="1:11" s="31" customFormat="1" ht="30" customHeight="1" thickBot="1" x14ac:dyDescent="0.7">
      <c r="A24" s="32"/>
      <c r="B24" s="461" t="s">
        <v>50</v>
      </c>
      <c r="C24" s="461"/>
      <c r="D24" s="462" t="s">
        <v>51</v>
      </c>
      <c r="E24" s="462"/>
      <c r="F24" s="163">
        <f>SUM(F21:F23)</f>
        <v>3174</v>
      </c>
      <c r="G24" s="55"/>
      <c r="H24" s="137">
        <f>SUM(H21:H23)</f>
        <v>22218</v>
      </c>
    </row>
    <row r="25" spans="1:11" s="31" customFormat="1" ht="27" customHeight="1" thickTop="1" x14ac:dyDescent="0.65">
      <c r="A25" s="32"/>
      <c r="B25" s="461" t="s">
        <v>52</v>
      </c>
      <c r="C25" s="461"/>
      <c r="D25" s="56"/>
      <c r="E25" s="56"/>
      <c r="F25" s="162"/>
      <c r="G25" s="55"/>
      <c r="H25" s="138">
        <f>+H24*7%</f>
        <v>1555.2600000000002</v>
      </c>
    </row>
    <row r="26" spans="1:11" s="31" customFormat="1" ht="32.25" customHeight="1" x14ac:dyDescent="0.6">
      <c r="A26" s="32"/>
      <c r="B26" s="461" t="s">
        <v>50</v>
      </c>
      <c r="C26" s="461"/>
      <c r="D26" s="56"/>
      <c r="E26" s="56"/>
      <c r="F26" s="57"/>
      <c r="G26" s="82"/>
      <c r="H26" s="301">
        <f>SUM(H24:H25)</f>
        <v>23773.260000000002</v>
      </c>
      <c r="I26" s="31" t="s">
        <v>389</v>
      </c>
      <c r="K26" s="374">
        <f>+H73</f>
        <v>784</v>
      </c>
    </row>
    <row r="27" spans="1:11" s="31" customFormat="1" ht="27.6" customHeight="1" x14ac:dyDescent="0.6">
      <c r="A27" s="49"/>
      <c r="B27" s="50"/>
      <c r="C27" s="26"/>
      <c r="D27" s="51"/>
      <c r="E27" s="51"/>
      <c r="F27" s="52"/>
      <c r="G27" s="53"/>
      <c r="H27" s="54"/>
    </row>
    <row r="28" spans="1:11" s="109" customFormat="1" ht="40.15" customHeight="1" x14ac:dyDescent="0.7">
      <c r="A28" s="152"/>
      <c r="B28" s="444" t="s">
        <v>122</v>
      </c>
      <c r="C28" s="444"/>
      <c r="D28" s="296" t="s">
        <v>478</v>
      </c>
      <c r="E28" s="296" t="s">
        <v>490</v>
      </c>
      <c r="F28" s="297" t="s">
        <v>3</v>
      </c>
      <c r="G28" s="297" t="s">
        <v>4</v>
      </c>
      <c r="H28" s="297" t="s">
        <v>5</v>
      </c>
    </row>
    <row r="29" spans="1:11" s="88" customFormat="1" ht="30" customHeight="1" x14ac:dyDescent="0.65">
      <c r="A29" s="83" t="s">
        <v>39</v>
      </c>
      <c r="B29" s="89" t="s">
        <v>123</v>
      </c>
      <c r="C29" s="83" t="s">
        <v>124</v>
      </c>
      <c r="D29" s="83">
        <v>9559</v>
      </c>
      <c r="E29" s="83">
        <v>9664</v>
      </c>
      <c r="F29" s="97">
        <f t="shared" ref="F29:F34" si="4">E29-D29</f>
        <v>105</v>
      </c>
      <c r="G29" s="99">
        <v>7</v>
      </c>
      <c r="H29" s="103">
        <f t="shared" ref="H29:H34" si="5">SUM(F29*G29)</f>
        <v>735</v>
      </c>
      <c r="I29" s="156" t="s">
        <v>360</v>
      </c>
    </row>
    <row r="30" spans="1:11" s="88" customFormat="1" ht="33" customHeight="1" x14ac:dyDescent="0.65">
      <c r="A30" s="83" t="s">
        <v>292</v>
      </c>
      <c r="B30" s="89"/>
      <c r="C30" s="83" t="s">
        <v>306</v>
      </c>
      <c r="D30" s="83">
        <v>23572</v>
      </c>
      <c r="E30" s="83">
        <v>26289</v>
      </c>
      <c r="F30" s="97">
        <f t="shared" si="4"/>
        <v>2717</v>
      </c>
      <c r="G30" s="99">
        <v>7</v>
      </c>
      <c r="H30" s="103">
        <f t="shared" si="5"/>
        <v>19019</v>
      </c>
      <c r="I30" s="302" t="s">
        <v>310</v>
      </c>
    </row>
    <row r="31" spans="1:11" s="88" customFormat="1" ht="30" customHeight="1" x14ac:dyDescent="0.65">
      <c r="A31" s="83" t="s">
        <v>42</v>
      </c>
      <c r="B31" s="129"/>
      <c r="C31" s="129"/>
      <c r="D31" s="90">
        <v>1668</v>
      </c>
      <c r="E31" s="90">
        <v>1901</v>
      </c>
      <c r="F31" s="100">
        <f t="shared" si="4"/>
        <v>233</v>
      </c>
      <c r="G31" s="99">
        <v>7</v>
      </c>
      <c r="H31" s="103">
        <f t="shared" si="5"/>
        <v>1631</v>
      </c>
      <c r="I31" s="21"/>
    </row>
    <row r="32" spans="1:11" s="88" customFormat="1" ht="30" customHeight="1" x14ac:dyDescent="0.65">
      <c r="A32" s="83" t="s">
        <v>44</v>
      </c>
      <c r="B32" s="91" t="s">
        <v>293</v>
      </c>
      <c r="C32" s="127" t="s">
        <v>276</v>
      </c>
      <c r="D32" s="90">
        <v>1915</v>
      </c>
      <c r="E32" s="90">
        <v>1915</v>
      </c>
      <c r="F32" s="100">
        <f t="shared" si="4"/>
        <v>0</v>
      </c>
      <c r="G32" s="99">
        <v>7</v>
      </c>
      <c r="H32" s="103">
        <f t="shared" si="5"/>
        <v>0</v>
      </c>
      <c r="I32" s="21" t="s">
        <v>311</v>
      </c>
    </row>
    <row r="33" spans="1:11" s="88" customFormat="1" ht="30" customHeight="1" x14ac:dyDescent="0.65">
      <c r="A33" s="83" t="s">
        <v>47</v>
      </c>
      <c r="B33" s="158"/>
      <c r="C33" s="129"/>
      <c r="D33" s="90">
        <v>11256</v>
      </c>
      <c r="E33" s="90">
        <v>11649</v>
      </c>
      <c r="F33" s="100">
        <f t="shared" si="4"/>
        <v>393</v>
      </c>
      <c r="G33" s="99">
        <v>7</v>
      </c>
      <c r="H33" s="103">
        <f t="shared" si="5"/>
        <v>2751</v>
      </c>
      <c r="I33" s="88" t="s">
        <v>313</v>
      </c>
    </row>
    <row r="34" spans="1:11" s="88" customFormat="1" ht="60" customHeight="1" x14ac:dyDescent="0.65">
      <c r="A34" s="336" t="s">
        <v>320</v>
      </c>
      <c r="B34" s="337" t="s">
        <v>321</v>
      </c>
      <c r="C34" s="102" t="s">
        <v>322</v>
      </c>
      <c r="D34" s="90">
        <v>3794</v>
      </c>
      <c r="E34" s="90">
        <v>4155</v>
      </c>
      <c r="F34" s="100">
        <f t="shared" si="4"/>
        <v>361</v>
      </c>
      <c r="G34" s="99">
        <v>7</v>
      </c>
      <c r="H34" s="103">
        <f t="shared" si="5"/>
        <v>2527</v>
      </c>
      <c r="I34" s="88" t="s">
        <v>325</v>
      </c>
    </row>
    <row r="35" spans="1:11" s="31" customFormat="1" ht="30" customHeight="1" x14ac:dyDescent="0.6">
      <c r="A35" s="27"/>
      <c r="B35" s="28"/>
      <c r="C35" s="22"/>
      <c r="D35" s="41"/>
      <c r="E35" s="41"/>
      <c r="F35" s="42"/>
      <c r="G35" s="36"/>
      <c r="H35" s="30"/>
    </row>
    <row r="36" spans="1:11" s="31" customFormat="1" ht="30" customHeight="1" thickBot="1" x14ac:dyDescent="0.7">
      <c r="A36" s="32"/>
      <c r="B36" s="461" t="s">
        <v>50</v>
      </c>
      <c r="C36" s="461"/>
      <c r="D36" s="462" t="s">
        <v>51</v>
      </c>
      <c r="E36" s="462"/>
      <c r="F36" s="163">
        <f>SUM(F29:F35)</f>
        <v>3809</v>
      </c>
      <c r="G36" s="55"/>
      <c r="H36" s="137">
        <f>SUM(H29:H35)</f>
        <v>26663</v>
      </c>
    </row>
    <row r="37" spans="1:11" s="31" customFormat="1" ht="30" customHeight="1" thickTop="1" x14ac:dyDescent="0.65">
      <c r="A37" s="32"/>
      <c r="B37" s="461" t="s">
        <v>52</v>
      </c>
      <c r="C37" s="461"/>
      <c r="D37" s="56"/>
      <c r="E37" s="56"/>
      <c r="F37" s="162"/>
      <c r="G37" s="55"/>
      <c r="H37" s="138">
        <f>+H36*7%</f>
        <v>1866.41</v>
      </c>
    </row>
    <row r="38" spans="1:11" s="31" customFormat="1" ht="34.5" customHeight="1" x14ac:dyDescent="0.6">
      <c r="A38" s="32"/>
      <c r="B38" s="461" t="s">
        <v>50</v>
      </c>
      <c r="C38" s="461"/>
      <c r="D38" s="56"/>
      <c r="E38" s="56"/>
      <c r="F38" s="57"/>
      <c r="G38" s="82"/>
      <c r="H38" s="301">
        <f>SUM(H36:H37)</f>
        <v>28529.41</v>
      </c>
      <c r="I38" s="31" t="s">
        <v>389</v>
      </c>
      <c r="K38" s="374">
        <f>+H88</f>
        <v>31654</v>
      </c>
    </row>
    <row r="39" spans="1:11" s="31" customFormat="1" ht="36.75" customHeight="1" thickBot="1" x14ac:dyDescent="0.85">
      <c r="A39" s="303"/>
      <c r="B39" s="304"/>
      <c r="C39" s="304"/>
      <c r="D39" s="382" t="s">
        <v>393</v>
      </c>
      <c r="E39" s="382"/>
      <c r="F39" s="383"/>
      <c r="G39" s="384"/>
      <c r="H39" s="381">
        <f>+H17+H24+H36</f>
        <v>142904</v>
      </c>
      <c r="I39" s="31" t="s">
        <v>390</v>
      </c>
      <c r="K39" s="374">
        <f>+H55+H65</f>
        <v>85834</v>
      </c>
    </row>
    <row r="40" spans="1:11" s="31" customFormat="1" ht="30" customHeight="1" thickTop="1" x14ac:dyDescent="0.35">
      <c r="C40" s="21"/>
      <c r="K40" s="374">
        <f>SUM(K38:K39)</f>
        <v>117488</v>
      </c>
    </row>
    <row r="41" spans="1:11" s="88" customFormat="1" ht="33" customHeight="1" x14ac:dyDescent="0.65">
      <c r="A41" s="463" t="s">
        <v>0</v>
      </c>
      <c r="B41" s="464" t="s">
        <v>125</v>
      </c>
      <c r="C41" s="464"/>
      <c r="D41" s="465" t="s">
        <v>126</v>
      </c>
      <c r="E41" s="465"/>
      <c r="F41" s="465"/>
      <c r="G41" s="465"/>
      <c r="H41" s="465"/>
      <c r="I41" s="88">
        <v>645.74</v>
      </c>
    </row>
    <row r="42" spans="1:11" s="88" customFormat="1" ht="30.6" customHeight="1" x14ac:dyDescent="0.35">
      <c r="A42" s="463"/>
      <c r="B42" s="464"/>
      <c r="C42" s="464"/>
      <c r="D42" s="296" t="s">
        <v>478</v>
      </c>
      <c r="E42" s="296" t="s">
        <v>490</v>
      </c>
      <c r="F42" s="58" t="s">
        <v>3</v>
      </c>
      <c r="G42" s="58" t="s">
        <v>4</v>
      </c>
      <c r="H42" s="58" t="s">
        <v>5</v>
      </c>
    </row>
    <row r="43" spans="1:11" s="88" customFormat="1" ht="30" customHeight="1" x14ac:dyDescent="0.65">
      <c r="A43" s="83" t="s">
        <v>85</v>
      </c>
      <c r="B43" s="91" t="s">
        <v>350</v>
      </c>
      <c r="C43" s="92" t="s">
        <v>351</v>
      </c>
      <c r="D43" s="121">
        <v>65490</v>
      </c>
      <c r="E43" s="121">
        <v>66900</v>
      </c>
      <c r="F43" s="115">
        <f t="shared" ref="F43:F58" si="6">E43-D43</f>
        <v>1410</v>
      </c>
      <c r="G43" s="116">
        <v>7</v>
      </c>
      <c r="H43" s="117">
        <f t="shared" ref="H43:H51" si="7">SUM(F43*G43)</f>
        <v>9870</v>
      </c>
      <c r="I43" s="88" t="s">
        <v>352</v>
      </c>
    </row>
    <row r="44" spans="1:11" s="88" customFormat="1" ht="30" customHeight="1" x14ac:dyDescent="0.65">
      <c r="A44" s="83" t="s">
        <v>86</v>
      </c>
      <c r="B44" s="129" t="s">
        <v>43</v>
      </c>
      <c r="C44" s="129" t="s">
        <v>43</v>
      </c>
      <c r="D44" s="121">
        <v>91370</v>
      </c>
      <c r="E44" s="121">
        <v>91370</v>
      </c>
      <c r="F44" s="118">
        <f t="shared" si="6"/>
        <v>0</v>
      </c>
      <c r="G44" s="119">
        <v>7</v>
      </c>
      <c r="H44" s="120">
        <f t="shared" si="7"/>
        <v>0</v>
      </c>
      <c r="I44" s="88" t="s">
        <v>367</v>
      </c>
    </row>
    <row r="45" spans="1:11" s="88" customFormat="1" ht="30" customHeight="1" x14ac:dyDescent="0.65">
      <c r="A45" s="90" t="s">
        <v>87</v>
      </c>
      <c r="B45" s="129" t="s">
        <v>43</v>
      </c>
      <c r="C45" s="129" t="s">
        <v>43</v>
      </c>
      <c r="D45" s="121">
        <v>65280</v>
      </c>
      <c r="E45" s="121">
        <v>65280</v>
      </c>
      <c r="F45" s="118">
        <f t="shared" si="6"/>
        <v>0</v>
      </c>
      <c r="G45" s="116"/>
      <c r="H45" s="116">
        <f t="shared" si="7"/>
        <v>0</v>
      </c>
      <c r="I45" s="88" t="s">
        <v>364</v>
      </c>
    </row>
    <row r="46" spans="1:11" s="88" customFormat="1" ht="30" customHeight="1" x14ac:dyDescent="0.65">
      <c r="A46" s="90" t="s">
        <v>90</v>
      </c>
      <c r="B46" s="418" t="s">
        <v>466</v>
      </c>
      <c r="C46" s="417" t="s">
        <v>467</v>
      </c>
      <c r="D46" s="121">
        <v>8399</v>
      </c>
      <c r="E46" s="121">
        <v>8474</v>
      </c>
      <c r="F46" s="118">
        <f t="shared" si="6"/>
        <v>75</v>
      </c>
      <c r="G46" s="116">
        <v>7</v>
      </c>
      <c r="H46" s="116">
        <f t="shared" si="7"/>
        <v>525</v>
      </c>
      <c r="I46" s="88" t="s">
        <v>475</v>
      </c>
    </row>
    <row r="47" spans="1:11" s="88" customFormat="1" ht="30" customHeight="1" x14ac:dyDescent="0.65">
      <c r="A47" s="90" t="s">
        <v>92</v>
      </c>
      <c r="B47" s="113" t="s">
        <v>43</v>
      </c>
      <c r="C47" s="113" t="s">
        <v>43</v>
      </c>
      <c r="D47" s="121">
        <v>8353</v>
      </c>
      <c r="E47" s="121">
        <v>8353</v>
      </c>
      <c r="F47" s="118">
        <f t="shared" si="6"/>
        <v>0</v>
      </c>
      <c r="G47" s="116">
        <v>7</v>
      </c>
      <c r="H47" s="116">
        <f t="shared" si="7"/>
        <v>0</v>
      </c>
      <c r="I47" s="124" t="s">
        <v>341</v>
      </c>
    </row>
    <row r="48" spans="1:11" s="88" customFormat="1" ht="38.25" customHeight="1" x14ac:dyDescent="0.65">
      <c r="A48" s="83" t="s">
        <v>129</v>
      </c>
      <c r="B48" s="418" t="s">
        <v>469</v>
      </c>
      <c r="C48" s="417" t="s">
        <v>468</v>
      </c>
      <c r="D48" s="127">
        <v>7208</v>
      </c>
      <c r="E48" s="127">
        <v>7873</v>
      </c>
      <c r="F48" s="118">
        <f t="shared" si="6"/>
        <v>665</v>
      </c>
      <c r="G48" s="128">
        <v>7</v>
      </c>
      <c r="H48" s="116">
        <f t="shared" si="7"/>
        <v>4655</v>
      </c>
      <c r="I48" s="88" t="s">
        <v>483</v>
      </c>
    </row>
    <row r="49" spans="1:13" s="88" customFormat="1" ht="30" customHeight="1" x14ac:dyDescent="0.65">
      <c r="A49" s="83" t="s">
        <v>130</v>
      </c>
      <c r="B49" s="153" t="s">
        <v>265</v>
      </c>
      <c r="C49" s="126" t="s">
        <v>95</v>
      </c>
      <c r="D49" s="127">
        <v>35306</v>
      </c>
      <c r="E49" s="127">
        <v>36992</v>
      </c>
      <c r="F49" s="118">
        <f t="shared" si="6"/>
        <v>1686</v>
      </c>
      <c r="G49" s="128">
        <v>5</v>
      </c>
      <c r="H49" s="116">
        <f t="shared" si="7"/>
        <v>8430</v>
      </c>
    </row>
    <row r="50" spans="1:13" s="88" customFormat="1" ht="30" customHeight="1" x14ac:dyDescent="0.65">
      <c r="A50" s="83" t="s">
        <v>96</v>
      </c>
      <c r="B50" s="89" t="s">
        <v>97</v>
      </c>
      <c r="C50" s="127" t="s">
        <v>98</v>
      </c>
      <c r="D50" s="322">
        <v>7879</v>
      </c>
      <c r="E50" s="322">
        <v>8363</v>
      </c>
      <c r="F50" s="118">
        <f t="shared" si="6"/>
        <v>484</v>
      </c>
      <c r="G50" s="116">
        <v>7</v>
      </c>
      <c r="H50" s="117">
        <f t="shared" si="7"/>
        <v>3388</v>
      </c>
      <c r="J50" s="21" t="s">
        <v>285</v>
      </c>
      <c r="K50" s="21"/>
      <c r="L50" s="21"/>
    </row>
    <row r="51" spans="1:13" s="88" customFormat="1" ht="28.5" customHeight="1" x14ac:dyDescent="0.65">
      <c r="A51" s="90" t="s">
        <v>99</v>
      </c>
      <c r="B51" s="129" t="s">
        <v>470</v>
      </c>
      <c r="C51" s="129" t="s">
        <v>43</v>
      </c>
      <c r="D51" s="129">
        <v>7679</v>
      </c>
      <c r="E51" s="129">
        <v>7679</v>
      </c>
      <c r="F51" s="130">
        <f t="shared" si="6"/>
        <v>0</v>
      </c>
      <c r="G51" s="86">
        <v>7</v>
      </c>
      <c r="H51" s="86">
        <f t="shared" si="7"/>
        <v>0</v>
      </c>
      <c r="I51" s="21"/>
      <c r="J51" s="21"/>
      <c r="K51" s="21"/>
      <c r="L51" s="21"/>
    </row>
    <row r="52" spans="1:13" s="88" customFormat="1" ht="30" customHeight="1" x14ac:dyDescent="0.65">
      <c r="A52" s="83" t="s">
        <v>100</v>
      </c>
      <c r="B52" s="91" t="s">
        <v>101</v>
      </c>
      <c r="C52" s="291" t="s">
        <v>262</v>
      </c>
      <c r="D52" s="92"/>
      <c r="E52" s="92"/>
      <c r="F52" s="118">
        <f t="shared" si="6"/>
        <v>0</v>
      </c>
      <c r="G52" s="119">
        <v>7</v>
      </c>
      <c r="H52" s="120">
        <v>2000</v>
      </c>
      <c r="I52" s="24" t="s">
        <v>118</v>
      </c>
      <c r="J52" s="21"/>
      <c r="K52" s="21"/>
      <c r="L52" s="21"/>
      <c r="M52" s="19"/>
    </row>
    <row r="53" spans="1:13" s="88" customFormat="1" ht="30" customHeight="1" x14ac:dyDescent="0.65">
      <c r="A53" s="83"/>
      <c r="B53" s="91" t="s">
        <v>131</v>
      </c>
      <c r="C53" s="139" t="s">
        <v>176</v>
      </c>
      <c r="D53" s="92">
        <v>6082</v>
      </c>
      <c r="E53" s="92">
        <v>6646</v>
      </c>
      <c r="F53" s="118">
        <f>E53-D53</f>
        <v>564</v>
      </c>
      <c r="G53" s="119">
        <v>4.4800000000000004</v>
      </c>
      <c r="H53" s="120">
        <f>F53*G53</f>
        <v>2526.7200000000003</v>
      </c>
      <c r="I53" s="24" t="s">
        <v>448</v>
      </c>
      <c r="J53" s="21"/>
      <c r="K53" s="21"/>
      <c r="L53" s="21"/>
      <c r="M53" s="19"/>
    </row>
    <row r="54" spans="1:13" s="88" customFormat="1" ht="30" customHeight="1" x14ac:dyDescent="0.65">
      <c r="A54" s="83" t="s">
        <v>133</v>
      </c>
      <c r="B54" s="325" t="s">
        <v>215</v>
      </c>
      <c r="C54" s="326" t="s">
        <v>194</v>
      </c>
      <c r="D54" s="327">
        <v>65640</v>
      </c>
      <c r="E54" s="327">
        <v>68597</v>
      </c>
      <c r="F54" s="328">
        <f t="shared" si="6"/>
        <v>2957</v>
      </c>
      <c r="G54" s="329">
        <v>7</v>
      </c>
      <c r="H54" s="330">
        <f>SUM(F54*G54)</f>
        <v>20699</v>
      </c>
      <c r="I54" s="24" t="s">
        <v>366</v>
      </c>
      <c r="J54" s="21"/>
      <c r="K54" s="21"/>
      <c r="L54" s="21"/>
      <c r="M54" s="19"/>
    </row>
    <row r="55" spans="1:13" s="88" customFormat="1" ht="30" customHeight="1" x14ac:dyDescent="0.65">
      <c r="A55" s="83" t="s">
        <v>274</v>
      </c>
      <c r="B55" s="91" t="s">
        <v>394</v>
      </c>
      <c r="C55" s="127" t="s">
        <v>276</v>
      </c>
      <c r="D55" s="92">
        <v>23895</v>
      </c>
      <c r="E55" s="92">
        <v>25372</v>
      </c>
      <c r="F55" s="118">
        <f t="shared" si="6"/>
        <v>1477</v>
      </c>
      <c r="G55" s="119">
        <v>7</v>
      </c>
      <c r="H55" s="120">
        <f>SUM(F55*G55)</f>
        <v>10339</v>
      </c>
      <c r="I55" s="302" t="s">
        <v>310</v>
      </c>
      <c r="J55" s="21"/>
      <c r="K55" s="21"/>
      <c r="L55" s="21"/>
      <c r="M55" s="19"/>
    </row>
    <row r="56" spans="1:13" s="88" customFormat="1" ht="30" customHeight="1" x14ac:dyDescent="0.65">
      <c r="A56" s="83" t="s">
        <v>103</v>
      </c>
      <c r="B56" s="129" t="s">
        <v>43</v>
      </c>
      <c r="C56" s="129" t="s">
        <v>312</v>
      </c>
      <c r="D56" s="92">
        <v>11384</v>
      </c>
      <c r="E56" s="92">
        <v>11384</v>
      </c>
      <c r="F56" s="118">
        <v>0</v>
      </c>
      <c r="G56" s="119"/>
      <c r="H56" s="120"/>
      <c r="I56" s="24">
        <f>+D56-E56</f>
        <v>0</v>
      </c>
      <c r="J56" s="21">
        <f>+I56*7</f>
        <v>0</v>
      </c>
      <c r="K56" s="21"/>
      <c r="L56" s="21"/>
      <c r="M56" s="19"/>
    </row>
    <row r="57" spans="1:13" s="88" customFormat="1" ht="30" customHeight="1" x14ac:dyDescent="0.65">
      <c r="A57" s="83"/>
      <c r="B57" s="113"/>
      <c r="C57" s="113" t="s">
        <v>43</v>
      </c>
      <c r="D57" s="113">
        <v>2930</v>
      </c>
      <c r="E57" s="113">
        <v>2930</v>
      </c>
      <c r="F57" s="118">
        <f>E57-D57</f>
        <v>0</v>
      </c>
      <c r="G57" s="119">
        <v>7</v>
      </c>
      <c r="H57" s="120"/>
      <c r="I57" s="24"/>
      <c r="J57" s="21"/>
      <c r="K57" s="21"/>
      <c r="L57" s="21"/>
      <c r="M57" s="19"/>
    </row>
    <row r="58" spans="1:13" s="88" customFormat="1" ht="30" customHeight="1" x14ac:dyDescent="0.65">
      <c r="A58" s="83" t="s">
        <v>104</v>
      </c>
      <c r="B58" s="131" t="s">
        <v>214</v>
      </c>
      <c r="C58" s="127" t="s">
        <v>105</v>
      </c>
      <c r="D58" s="92">
        <v>25796</v>
      </c>
      <c r="E58" s="92">
        <v>26985</v>
      </c>
      <c r="F58" s="118">
        <f t="shared" si="6"/>
        <v>1189</v>
      </c>
      <c r="G58" s="119">
        <v>7</v>
      </c>
      <c r="H58" s="120">
        <f>SUM(F58*G58)</f>
        <v>8323</v>
      </c>
    </row>
    <row r="59" spans="1:13" s="31" customFormat="1" ht="30" customHeight="1" thickBot="1" x14ac:dyDescent="0.75">
      <c r="A59" s="27"/>
      <c r="B59" s="459" t="s">
        <v>50</v>
      </c>
      <c r="C59" s="459"/>
      <c r="D59" s="454" t="s">
        <v>106</v>
      </c>
      <c r="E59" s="454"/>
      <c r="F59" s="290">
        <f>SUM(F43:F58)</f>
        <v>10507</v>
      </c>
      <c r="G59" s="60"/>
      <c r="H59" s="289">
        <f>SUM(H43:H58)</f>
        <v>70755.72</v>
      </c>
    </row>
    <row r="60" spans="1:13" s="31" customFormat="1" ht="30" customHeight="1" thickTop="1" x14ac:dyDescent="0.6">
      <c r="A60" s="27"/>
      <c r="B60" s="459" t="s">
        <v>52</v>
      </c>
      <c r="C60" s="459"/>
      <c r="D60" s="33"/>
      <c r="E60" s="33"/>
      <c r="F60" s="164"/>
      <c r="G60" s="60"/>
      <c r="H60" s="81">
        <f>+H59*7%</f>
        <v>4952.9004000000004</v>
      </c>
    </row>
    <row r="61" spans="1:13" s="31" customFormat="1" ht="33" customHeight="1" thickBot="1" x14ac:dyDescent="0.9">
      <c r="A61" s="27"/>
      <c r="B61" s="459" t="s">
        <v>50</v>
      </c>
      <c r="C61" s="459"/>
      <c r="D61" s="33"/>
      <c r="E61" s="33"/>
      <c r="F61" s="60"/>
      <c r="G61" s="80"/>
      <c r="H61" s="159">
        <f>SUM(H59:H60)</f>
        <v>75708.6204</v>
      </c>
    </row>
    <row r="62" spans="1:13" s="144" customFormat="1" ht="35.25" customHeight="1" thickTop="1" x14ac:dyDescent="0.85">
      <c r="A62" s="145"/>
      <c r="B62" s="146"/>
      <c r="C62" s="146"/>
      <c r="D62" s="147"/>
      <c r="E62" s="147"/>
      <c r="F62" s="148"/>
      <c r="G62" s="148"/>
      <c r="H62" s="143"/>
    </row>
    <row r="63" spans="1:13" s="195" customFormat="1" ht="33" customHeight="1" x14ac:dyDescent="0.65">
      <c r="A63" s="455" t="s">
        <v>0</v>
      </c>
      <c r="B63" s="456" t="s">
        <v>125</v>
      </c>
      <c r="C63" s="456"/>
      <c r="D63" s="460" t="s">
        <v>223</v>
      </c>
      <c r="E63" s="460"/>
      <c r="F63" s="460"/>
      <c r="G63" s="460"/>
      <c r="H63" s="460"/>
    </row>
    <row r="64" spans="1:13" s="195" customFormat="1" ht="30.6" customHeight="1" x14ac:dyDescent="0.35">
      <c r="A64" s="455"/>
      <c r="B64" s="456"/>
      <c r="C64" s="456"/>
      <c r="D64" s="296" t="s">
        <v>478</v>
      </c>
      <c r="E64" s="296" t="s">
        <v>490</v>
      </c>
      <c r="F64" s="298" t="s">
        <v>3</v>
      </c>
      <c r="G64" s="298" t="s">
        <v>4</v>
      </c>
      <c r="H64" s="298" t="s">
        <v>5</v>
      </c>
    </row>
    <row r="65" spans="1:21" ht="31.9" customHeight="1" x14ac:dyDescent="0.65">
      <c r="A65" s="344" t="s">
        <v>116</v>
      </c>
      <c r="B65" s="345" t="s">
        <v>101</v>
      </c>
      <c r="C65" s="346" t="s">
        <v>117</v>
      </c>
      <c r="D65" s="344">
        <v>87372</v>
      </c>
      <c r="E65" s="344">
        <v>98157</v>
      </c>
      <c r="F65" s="347">
        <f>E65-D65</f>
        <v>10785</v>
      </c>
      <c r="G65" s="348">
        <v>7</v>
      </c>
      <c r="H65" s="349">
        <f>SUM(F65*G65)</f>
        <v>75495</v>
      </c>
      <c r="I65" s="24" t="s">
        <v>384</v>
      </c>
    </row>
    <row r="66" spans="1:21" ht="31.9" customHeight="1" x14ac:dyDescent="0.65">
      <c r="A66" s="83"/>
      <c r="B66" s="84"/>
      <c r="C66" s="90"/>
      <c r="D66" s="101"/>
      <c r="E66" s="101"/>
      <c r="F66" s="104">
        <f>E66-D66</f>
        <v>0</v>
      </c>
      <c r="G66" s="95">
        <v>7</v>
      </c>
      <c r="H66" s="87">
        <f>SUM(F66*G66)</f>
        <v>0</v>
      </c>
      <c r="I66" s="339">
        <f>SUM(H65:H66)</f>
        <v>75495</v>
      </c>
      <c r="J66" s="359"/>
      <c r="K66" s="359"/>
    </row>
    <row r="67" spans="1:21" ht="40.15" customHeight="1" x14ac:dyDescent="0.6">
      <c r="A67" s="43"/>
      <c r="B67" s="452" t="s">
        <v>121</v>
      </c>
      <c r="C67" s="452"/>
      <c r="D67" s="141"/>
      <c r="E67" s="141"/>
      <c r="F67" s="142"/>
      <c r="G67" s="142"/>
      <c r="H67" s="142"/>
    </row>
    <row r="68" spans="1:21" ht="29.25" x14ac:dyDescent="0.6">
      <c r="A68" s="32" t="s">
        <v>67</v>
      </c>
      <c r="B68" s="45" t="s">
        <v>304</v>
      </c>
      <c r="C68" s="25" t="s">
        <v>408</v>
      </c>
      <c r="D68" s="32">
        <v>3546</v>
      </c>
      <c r="E68" s="32">
        <v>3551</v>
      </c>
      <c r="F68" s="39">
        <f t="shared" ref="F68:F76" si="8">E68-D68</f>
        <v>5</v>
      </c>
      <c r="G68" s="38">
        <v>7</v>
      </c>
      <c r="H68" s="38">
        <f>SUM(F68*G68)</f>
        <v>35</v>
      </c>
      <c r="I68" t="s">
        <v>385</v>
      </c>
    </row>
    <row r="69" spans="1:21" ht="29.25" x14ac:dyDescent="0.6">
      <c r="A69" s="32" t="s">
        <v>70</v>
      </c>
      <c r="B69" s="45" t="s">
        <v>304</v>
      </c>
      <c r="C69" s="23" t="s">
        <v>386</v>
      </c>
      <c r="D69" s="34">
        <v>1722</v>
      </c>
      <c r="E69" s="34">
        <v>1726</v>
      </c>
      <c r="F69" s="39">
        <f t="shared" si="8"/>
        <v>4</v>
      </c>
      <c r="G69" s="38">
        <v>7</v>
      </c>
      <c r="H69" s="38">
        <f>SUM(F69*G69)</f>
        <v>28</v>
      </c>
      <c r="I69" t="s">
        <v>455</v>
      </c>
    </row>
    <row r="70" spans="1:21" ht="29.25" x14ac:dyDescent="0.6">
      <c r="A70" s="32" t="s">
        <v>71</v>
      </c>
      <c r="B70" s="45" t="s">
        <v>304</v>
      </c>
      <c r="C70" s="23" t="s">
        <v>373</v>
      </c>
      <c r="D70" s="34">
        <v>1468</v>
      </c>
      <c r="E70" s="34">
        <v>1469</v>
      </c>
      <c r="F70" s="39">
        <f t="shared" si="8"/>
        <v>1</v>
      </c>
      <c r="G70" s="38">
        <v>7</v>
      </c>
      <c r="H70" s="38">
        <f t="shared" ref="H70:H76" si="9">SUM(F70*G70)</f>
        <v>7</v>
      </c>
      <c r="I70" t="s">
        <v>301</v>
      </c>
    </row>
    <row r="71" spans="1:21" ht="29.25" x14ac:dyDescent="0.6">
      <c r="A71" s="27" t="s">
        <v>72</v>
      </c>
      <c r="B71" s="45" t="s">
        <v>343</v>
      </c>
      <c r="C71" s="22" t="s">
        <v>302</v>
      </c>
      <c r="D71" s="37">
        <v>7655</v>
      </c>
      <c r="E71" s="37">
        <v>8032</v>
      </c>
      <c r="F71" s="39">
        <f t="shared" si="8"/>
        <v>377</v>
      </c>
      <c r="G71" s="38">
        <v>7</v>
      </c>
      <c r="H71" s="40">
        <f t="shared" si="9"/>
        <v>2639</v>
      </c>
      <c r="I71" t="s">
        <v>327</v>
      </c>
      <c r="U71" s="151"/>
    </row>
    <row r="72" spans="1:21" ht="29.25" x14ac:dyDescent="0.6">
      <c r="A72" s="32" t="s">
        <v>75</v>
      </c>
      <c r="B72" s="45" t="s">
        <v>271</v>
      </c>
      <c r="C72" s="22" t="s">
        <v>267</v>
      </c>
      <c r="D72" s="34">
        <v>5683</v>
      </c>
      <c r="E72" s="34">
        <v>5758</v>
      </c>
      <c r="F72" s="39">
        <f t="shared" si="8"/>
        <v>75</v>
      </c>
      <c r="G72" s="29">
        <v>7</v>
      </c>
      <c r="H72" s="29">
        <f t="shared" si="9"/>
        <v>525</v>
      </c>
    </row>
    <row r="73" spans="1:21" ht="29.25" x14ac:dyDescent="0.6">
      <c r="A73" s="27" t="s">
        <v>78</v>
      </c>
      <c r="B73" s="46" t="s">
        <v>303</v>
      </c>
      <c r="C73" s="20" t="s">
        <v>80</v>
      </c>
      <c r="D73" s="37">
        <v>5537</v>
      </c>
      <c r="E73" s="37">
        <v>5649</v>
      </c>
      <c r="F73" s="39">
        <f t="shared" si="8"/>
        <v>112</v>
      </c>
      <c r="G73" s="29">
        <v>7</v>
      </c>
      <c r="H73" s="30">
        <f t="shared" si="9"/>
        <v>784</v>
      </c>
    </row>
    <row r="74" spans="1:21" ht="29.25" x14ac:dyDescent="0.6">
      <c r="A74" s="32" t="s">
        <v>81</v>
      </c>
      <c r="B74" s="45" t="s">
        <v>304</v>
      </c>
      <c r="C74" s="22" t="s">
        <v>82</v>
      </c>
      <c r="D74" s="32">
        <v>14639</v>
      </c>
      <c r="E74" s="32">
        <v>14956</v>
      </c>
      <c r="F74" s="39">
        <f t="shared" si="8"/>
        <v>317</v>
      </c>
      <c r="G74" s="29">
        <v>7</v>
      </c>
      <c r="H74" s="29">
        <f t="shared" si="9"/>
        <v>2219</v>
      </c>
    </row>
    <row r="75" spans="1:21" ht="29.25" x14ac:dyDescent="0.6">
      <c r="A75" s="32" t="s">
        <v>266</v>
      </c>
      <c r="B75" s="45" t="s">
        <v>304</v>
      </c>
      <c r="C75" s="22" t="s">
        <v>82</v>
      </c>
      <c r="D75" s="32">
        <v>2806</v>
      </c>
      <c r="E75" s="32">
        <v>2946</v>
      </c>
      <c r="F75" s="39">
        <f>E75-D75</f>
        <v>140</v>
      </c>
      <c r="G75" s="29">
        <v>7</v>
      </c>
      <c r="H75" s="29">
        <f>SUM(F75*G75)</f>
        <v>980</v>
      </c>
    </row>
    <row r="76" spans="1:21" ht="29.25" x14ac:dyDescent="0.6">
      <c r="A76" s="32"/>
      <c r="B76" s="45"/>
      <c r="C76" s="22"/>
      <c r="D76" s="32"/>
      <c r="E76" s="32"/>
      <c r="F76" s="39">
        <f t="shared" si="8"/>
        <v>0</v>
      </c>
      <c r="G76" s="29"/>
      <c r="H76" s="29">
        <f t="shared" si="9"/>
        <v>0</v>
      </c>
    </row>
    <row r="77" spans="1:21" s="31" customFormat="1" ht="30" customHeight="1" thickBot="1" x14ac:dyDescent="0.65">
      <c r="A77" s="27"/>
      <c r="B77" s="453" t="s">
        <v>50</v>
      </c>
      <c r="C77" s="453"/>
      <c r="D77" s="454" t="s">
        <v>106</v>
      </c>
      <c r="E77" s="454"/>
      <c r="F77" s="165">
        <f>SUM(F68:F76)</f>
        <v>1031</v>
      </c>
      <c r="G77" s="60"/>
      <c r="H77" s="47">
        <f>SUM(H65:H76)</f>
        <v>82712</v>
      </c>
      <c r="I77" s="292"/>
    </row>
    <row r="78" spans="1:21" s="31" customFormat="1" ht="30" customHeight="1" thickTop="1" x14ac:dyDescent="0.6">
      <c r="A78" s="27"/>
      <c r="B78" s="453" t="s">
        <v>52</v>
      </c>
      <c r="C78" s="453"/>
      <c r="D78" s="33"/>
      <c r="E78" s="33"/>
      <c r="F78" s="164"/>
      <c r="G78" s="60"/>
      <c r="H78" s="81">
        <f>+H77*7%</f>
        <v>5789.84</v>
      </c>
    </row>
    <row r="79" spans="1:21" s="31" customFormat="1" ht="33.75" customHeight="1" thickBot="1" x14ac:dyDescent="0.9">
      <c r="A79" s="27"/>
      <c r="B79" s="453" t="s">
        <v>50</v>
      </c>
      <c r="C79" s="453"/>
      <c r="D79" s="33"/>
      <c r="E79" s="33"/>
      <c r="F79" s="60"/>
      <c r="G79" s="80"/>
      <c r="H79" s="159">
        <f>SUM(H77:H78)</f>
        <v>88501.84</v>
      </c>
    </row>
    <row r="80" spans="1:21" s="88" customFormat="1" ht="33" customHeight="1" thickTop="1" x14ac:dyDescent="0.7">
      <c r="A80" s="455" t="s">
        <v>0</v>
      </c>
      <c r="B80" s="456" t="s">
        <v>224</v>
      </c>
      <c r="C80" s="456"/>
      <c r="D80" s="457" t="s">
        <v>223</v>
      </c>
      <c r="E80" s="457"/>
      <c r="F80" s="457"/>
      <c r="G80" s="457"/>
      <c r="H80" s="458"/>
    </row>
    <row r="81" spans="1:10" s="88" customFormat="1" ht="30.6" customHeight="1" x14ac:dyDescent="0.35">
      <c r="A81" s="455"/>
      <c r="B81" s="456"/>
      <c r="C81" s="456"/>
      <c r="D81" s="296" t="s">
        <v>478</v>
      </c>
      <c r="E81" s="296" t="s">
        <v>490</v>
      </c>
      <c r="F81" s="298" t="s">
        <v>3</v>
      </c>
      <c r="G81" s="298" t="s">
        <v>4</v>
      </c>
      <c r="H81" s="298" t="s">
        <v>5</v>
      </c>
    </row>
    <row r="82" spans="1:10" ht="33" customHeight="1" x14ac:dyDescent="0.75">
      <c r="A82" s="27"/>
      <c r="B82" s="45" t="s">
        <v>119</v>
      </c>
      <c r="C82" s="136" t="s">
        <v>120</v>
      </c>
      <c r="D82" s="110"/>
      <c r="E82" s="110"/>
      <c r="F82" s="111"/>
      <c r="G82" s="112"/>
      <c r="H82" s="112"/>
      <c r="I82" t="s">
        <v>273</v>
      </c>
    </row>
    <row r="83" spans="1:10" ht="31.5" x14ac:dyDescent="0.65">
      <c r="A83" s="90" t="s">
        <v>57</v>
      </c>
      <c r="B83" s="84" t="s">
        <v>290</v>
      </c>
      <c r="C83" s="90" t="s">
        <v>299</v>
      </c>
      <c r="D83" s="93">
        <v>98305</v>
      </c>
      <c r="E83" s="93">
        <v>99999</v>
      </c>
      <c r="F83" s="94">
        <f>E83-D83</f>
        <v>1694</v>
      </c>
      <c r="G83" s="86">
        <v>7</v>
      </c>
      <c r="H83" s="86">
        <f>SUM(F83*G83)</f>
        <v>11858</v>
      </c>
    </row>
    <row r="84" spans="1:10" ht="31.5" x14ac:dyDescent="0.65">
      <c r="A84" s="90"/>
      <c r="B84" s="84"/>
      <c r="C84" s="90"/>
      <c r="D84" s="93">
        <v>0</v>
      </c>
      <c r="E84" s="93">
        <v>1342</v>
      </c>
      <c r="F84" s="94">
        <f>E84-D84</f>
        <v>1342</v>
      </c>
      <c r="G84" s="86">
        <v>7</v>
      </c>
      <c r="H84" s="86">
        <f>SUM(F84*G84)</f>
        <v>9394</v>
      </c>
    </row>
    <row r="85" spans="1:10" ht="31.5" x14ac:dyDescent="0.65">
      <c r="A85" s="83" t="s">
        <v>60</v>
      </c>
      <c r="B85" s="89" t="s">
        <v>61</v>
      </c>
      <c r="C85" s="83" t="s">
        <v>62</v>
      </c>
      <c r="D85" s="106">
        <v>29024</v>
      </c>
      <c r="E85" s="106">
        <v>30510</v>
      </c>
      <c r="F85" s="107">
        <f>E85-D85</f>
        <v>1486</v>
      </c>
      <c r="G85" s="108">
        <v>7</v>
      </c>
      <c r="H85" s="108">
        <f>SUM(F85*G85)</f>
        <v>10402</v>
      </c>
    </row>
    <row r="86" spans="1:10" s="31" customFormat="1" ht="30" customHeight="1" thickBot="1" x14ac:dyDescent="0.65">
      <c r="A86" s="27"/>
      <c r="B86" s="453" t="s">
        <v>50</v>
      </c>
      <c r="C86" s="453"/>
      <c r="D86" s="454" t="s">
        <v>106</v>
      </c>
      <c r="E86" s="454"/>
      <c r="F86" s="165">
        <f>SUM(F83:F85)</f>
        <v>4522</v>
      </c>
      <c r="G86" s="60"/>
      <c r="H86" s="47">
        <f>SUM(H83:H85)</f>
        <v>31654</v>
      </c>
      <c r="I86" s="292"/>
    </row>
    <row r="87" spans="1:10" s="31" customFormat="1" ht="30" customHeight="1" thickTop="1" x14ac:dyDescent="0.6">
      <c r="A87" s="27"/>
      <c r="B87" s="453" t="s">
        <v>217</v>
      </c>
      <c r="C87" s="453"/>
      <c r="D87" s="33"/>
      <c r="E87" s="33"/>
      <c r="F87" s="164"/>
      <c r="G87" s="60"/>
      <c r="H87" s="81">
        <f>+H86*0%</f>
        <v>0</v>
      </c>
    </row>
    <row r="88" spans="1:10" s="31" customFormat="1" ht="39" customHeight="1" thickBot="1" x14ac:dyDescent="0.9">
      <c r="A88" s="27"/>
      <c r="B88" s="453" t="s">
        <v>50</v>
      </c>
      <c r="C88" s="453"/>
      <c r="D88" s="33"/>
      <c r="E88" s="33"/>
      <c r="F88" s="60"/>
      <c r="G88" s="80"/>
      <c r="H88" s="159">
        <f>SUM(H86:H87)</f>
        <v>31654</v>
      </c>
      <c r="I88" s="374">
        <f>+F86+F77+F65+F55</f>
        <v>17815</v>
      </c>
      <c r="J88" s="31">
        <f>+I88*4.8</f>
        <v>85512</v>
      </c>
    </row>
    <row r="89" spans="1:10" ht="15" thickTop="1" x14ac:dyDescent="0.2">
      <c r="J89" s="299">
        <f>+J88+H17+H36</f>
        <v>206198</v>
      </c>
    </row>
    <row r="90" spans="1:10" s="151" customFormat="1" ht="25.9" customHeight="1" x14ac:dyDescent="0.2">
      <c r="D90" s="314" t="s">
        <v>283</v>
      </c>
      <c r="E90" s="314" t="s">
        <v>284</v>
      </c>
    </row>
    <row r="91" spans="1:10" s="151" customFormat="1" ht="22.15" customHeight="1" x14ac:dyDescent="0.2">
      <c r="B91" s="151" t="s">
        <v>281</v>
      </c>
      <c r="C91" s="151" t="s">
        <v>280</v>
      </c>
      <c r="D91" s="315">
        <v>226</v>
      </c>
      <c r="E91" s="315">
        <v>872</v>
      </c>
      <c r="F91" s="315">
        <f>E91-D91</f>
        <v>646</v>
      </c>
      <c r="G91" s="316">
        <v>7</v>
      </c>
      <c r="H91" s="317">
        <f>G91*F91</f>
        <v>4522</v>
      </c>
    </row>
    <row r="92" spans="1:10" s="151" customFormat="1" ht="15" x14ac:dyDescent="0.2">
      <c r="B92" s="151" t="s">
        <v>282</v>
      </c>
      <c r="D92" s="315"/>
      <c r="E92" s="315"/>
      <c r="F92" s="315"/>
      <c r="G92" s="316"/>
      <c r="H92" s="317"/>
    </row>
    <row r="93" spans="1:10" s="151" customFormat="1" ht="15" x14ac:dyDescent="0.2"/>
    <row r="94" spans="1:10" s="151" customFormat="1" ht="15" x14ac:dyDescent="0.2">
      <c r="D94" s="314" t="s">
        <v>284</v>
      </c>
      <c r="E94" s="314" t="s">
        <v>291</v>
      </c>
      <c r="F94" s="315"/>
      <c r="G94" s="316"/>
    </row>
    <row r="95" spans="1:10" s="151" customFormat="1" ht="15" x14ac:dyDescent="0.2">
      <c r="D95" s="315">
        <v>872</v>
      </c>
      <c r="E95" s="315">
        <v>1746</v>
      </c>
      <c r="F95" s="315">
        <f>E95-D95</f>
        <v>874</v>
      </c>
      <c r="G95" s="316">
        <v>7</v>
      </c>
      <c r="H95" s="317">
        <f>G95*F95</f>
        <v>6118</v>
      </c>
    </row>
    <row r="96" spans="1:10" s="151" customFormat="1" ht="15" x14ac:dyDescent="0.2">
      <c r="D96" s="315"/>
      <c r="E96" s="315"/>
      <c r="F96" s="315"/>
    </row>
    <row r="97" spans="4:8" s="151" customFormat="1" ht="15" x14ac:dyDescent="0.2">
      <c r="D97" s="315"/>
      <c r="E97" s="315"/>
      <c r="F97" s="315"/>
    </row>
    <row r="98" spans="4:8" s="151" customFormat="1" ht="15" x14ac:dyDescent="0.2">
      <c r="D98" s="315"/>
      <c r="E98" s="315"/>
      <c r="F98" s="315"/>
    </row>
    <row r="99" spans="4:8" s="151" customFormat="1" ht="22.5" x14ac:dyDescent="0.3">
      <c r="D99" s="449" t="s">
        <v>298</v>
      </c>
      <c r="E99" s="449"/>
      <c r="F99" s="449"/>
      <c r="G99" s="449"/>
      <c r="H99" s="449"/>
    </row>
    <row r="100" spans="4:8" s="151" customFormat="1" ht="15" x14ac:dyDescent="0.2">
      <c r="D100" s="315"/>
      <c r="E100" s="315"/>
      <c r="F100" s="315"/>
    </row>
    <row r="101" spans="4:8" s="151" customFormat="1" ht="22.5" x14ac:dyDescent="0.3">
      <c r="D101" s="321" t="s">
        <v>295</v>
      </c>
      <c r="E101" s="321" t="s">
        <v>296</v>
      </c>
      <c r="F101" s="318" t="s">
        <v>3</v>
      </c>
      <c r="G101" s="318" t="s">
        <v>84</v>
      </c>
      <c r="H101" s="318" t="s">
        <v>297</v>
      </c>
    </row>
    <row r="102" spans="4:8" s="151" customFormat="1" ht="22.5" x14ac:dyDescent="0.3">
      <c r="E102" s="21"/>
      <c r="F102" s="21"/>
      <c r="G102" s="21"/>
      <c r="H102" s="21"/>
    </row>
    <row r="103" spans="4:8" s="151" customFormat="1" ht="22.5" x14ac:dyDescent="0.3">
      <c r="D103" s="318">
        <v>1746</v>
      </c>
      <c r="E103" s="21">
        <v>2425</v>
      </c>
      <c r="F103" s="318">
        <f>E103-D103</f>
        <v>679</v>
      </c>
      <c r="G103" s="319">
        <v>7</v>
      </c>
      <c r="H103" s="320">
        <f>G103*F103</f>
        <v>4753</v>
      </c>
    </row>
    <row r="104" spans="4:8" s="151" customFormat="1" ht="15" x14ac:dyDescent="0.2"/>
    <row r="105" spans="4:8" s="151" customFormat="1" ht="15" x14ac:dyDescent="0.2"/>
    <row r="106" spans="4:8" s="151" customFormat="1" ht="15" x14ac:dyDescent="0.2"/>
    <row r="107" spans="4:8" s="151" customFormat="1" ht="15" x14ac:dyDescent="0.2"/>
    <row r="111" spans="4:8" s="151" customFormat="1" ht="15" x14ac:dyDescent="0.2">
      <c r="D111" s="315"/>
      <c r="E111" s="315"/>
      <c r="F111" s="315"/>
    </row>
    <row r="112" spans="4:8" s="151" customFormat="1" ht="22.5" x14ac:dyDescent="0.3">
      <c r="D112" s="449" t="s">
        <v>309</v>
      </c>
      <c r="E112" s="449"/>
      <c r="F112" s="449"/>
      <c r="G112" s="449"/>
      <c r="H112" s="449"/>
    </row>
    <row r="113" spans="4:8" s="151" customFormat="1" ht="15" x14ac:dyDescent="0.2">
      <c r="D113" s="315"/>
      <c r="E113" s="315"/>
      <c r="F113" s="315"/>
    </row>
    <row r="114" spans="4:8" s="151" customFormat="1" ht="22.5" x14ac:dyDescent="0.3">
      <c r="D114" s="323" t="s">
        <v>308</v>
      </c>
      <c r="E114" s="321" t="s">
        <v>307</v>
      </c>
      <c r="F114" s="318" t="s">
        <v>3</v>
      </c>
      <c r="G114" s="318" t="s">
        <v>84</v>
      </c>
      <c r="H114" s="318" t="s">
        <v>297</v>
      </c>
    </row>
    <row r="115" spans="4:8" s="151" customFormat="1" ht="22.5" x14ac:dyDescent="0.3">
      <c r="D115" s="21"/>
      <c r="E115" s="21"/>
      <c r="F115" s="21"/>
      <c r="G115" s="21"/>
      <c r="H115" s="21"/>
    </row>
    <row r="116" spans="4:8" s="151" customFormat="1" ht="22.5" x14ac:dyDescent="0.3">
      <c r="D116" s="21">
        <v>2425</v>
      </c>
      <c r="E116" s="21">
        <v>3095</v>
      </c>
      <c r="F116" s="318">
        <f>E116-D116</f>
        <v>670</v>
      </c>
      <c r="G116" s="319">
        <v>7</v>
      </c>
      <c r="H116" s="320">
        <f>G116*F116</f>
        <v>4690</v>
      </c>
    </row>
    <row r="117" spans="4:8" s="151" customFormat="1" ht="15" x14ac:dyDescent="0.2"/>
    <row r="118" spans="4:8" s="151" customFormat="1" ht="15" x14ac:dyDescent="0.2"/>
    <row r="119" spans="4:8" s="151" customFormat="1" ht="15" x14ac:dyDescent="0.2"/>
    <row r="120" spans="4:8" s="151" customFormat="1" ht="15" x14ac:dyDescent="0.2"/>
    <row r="122" spans="4:8" ht="22.5" x14ac:dyDescent="0.3">
      <c r="D122" s="449" t="s">
        <v>316</v>
      </c>
      <c r="E122" s="449"/>
      <c r="F122" s="449"/>
      <c r="G122" s="449"/>
      <c r="H122" s="449"/>
    </row>
    <row r="124" spans="4:8" ht="22.5" x14ac:dyDescent="0.3">
      <c r="D124" s="321" t="s">
        <v>307</v>
      </c>
      <c r="E124" s="321" t="s">
        <v>315</v>
      </c>
      <c r="F124" s="318" t="s">
        <v>3</v>
      </c>
      <c r="G124" s="318" t="s">
        <v>84</v>
      </c>
      <c r="H124" s="318" t="s">
        <v>297</v>
      </c>
    </row>
    <row r="125" spans="4:8" ht="22.5" x14ac:dyDescent="0.3">
      <c r="D125" s="21"/>
      <c r="E125" s="21"/>
      <c r="F125" s="21"/>
      <c r="G125" s="21"/>
      <c r="H125" s="21"/>
    </row>
    <row r="126" spans="4:8" ht="22.5" x14ac:dyDescent="0.3">
      <c r="D126" s="21">
        <v>3095</v>
      </c>
      <c r="E126" s="21">
        <v>3628</v>
      </c>
      <c r="F126" s="318">
        <f>E126-D126</f>
        <v>533</v>
      </c>
      <c r="G126" s="319">
        <v>7</v>
      </c>
      <c r="H126" s="320">
        <f>G126*F126</f>
        <v>3731</v>
      </c>
    </row>
    <row r="130" spans="4:8" x14ac:dyDescent="0.2">
      <c r="D130" t="s">
        <v>326</v>
      </c>
    </row>
    <row r="131" spans="4:8" x14ac:dyDescent="0.2">
      <c r="D131" s="343">
        <v>244166</v>
      </c>
      <c r="E131" t="s">
        <v>337</v>
      </c>
    </row>
    <row r="135" spans="4:8" ht="22.5" x14ac:dyDescent="0.3">
      <c r="D135" s="449" t="s">
        <v>446</v>
      </c>
      <c r="E135" s="449"/>
      <c r="F135" s="449"/>
      <c r="G135" s="449"/>
      <c r="H135" s="449"/>
    </row>
    <row r="137" spans="4:8" x14ac:dyDescent="0.2">
      <c r="D137" s="338" t="s">
        <v>324</v>
      </c>
      <c r="E137" s="414" t="s">
        <v>447</v>
      </c>
    </row>
    <row r="138" spans="4:8" ht="22.5" x14ac:dyDescent="0.3">
      <c r="D138" s="21">
        <v>3628</v>
      </c>
      <c r="E138" s="21">
        <v>3905</v>
      </c>
      <c r="F138" s="21">
        <f>+E138-D138</f>
        <v>277</v>
      </c>
      <c r="G138" s="21">
        <v>8</v>
      </c>
      <c r="H138" s="320">
        <f>+G138*F138</f>
        <v>2216</v>
      </c>
    </row>
    <row r="139" spans="4:8" ht="22.5" x14ac:dyDescent="0.3">
      <c r="D139" s="21"/>
    </row>
    <row r="140" spans="4:8" ht="15" x14ac:dyDescent="0.2">
      <c r="E140" s="151"/>
    </row>
    <row r="141" spans="4:8" ht="15" x14ac:dyDescent="0.2">
      <c r="E141" s="151"/>
    </row>
    <row r="142" spans="4:8" ht="22.5" x14ac:dyDescent="0.3">
      <c r="D142" s="21"/>
    </row>
    <row r="143" spans="4:8" ht="22.5" x14ac:dyDescent="0.3">
      <c r="D143" s="21"/>
    </row>
    <row r="144" spans="4:8" ht="22.5" x14ac:dyDescent="0.3">
      <c r="D144" s="449" t="s">
        <v>462</v>
      </c>
      <c r="E144" s="449"/>
      <c r="F144" s="449"/>
      <c r="G144" s="449"/>
      <c r="H144" s="449"/>
    </row>
    <row r="145" spans="4:8" ht="22.5" x14ac:dyDescent="0.3">
      <c r="D145" s="21"/>
    </row>
    <row r="146" spans="4:8" x14ac:dyDescent="0.2">
      <c r="D146" s="414" t="s">
        <v>447</v>
      </c>
      <c r="E146" s="414" t="s">
        <v>463</v>
      </c>
    </row>
    <row r="147" spans="4:8" ht="22.5" x14ac:dyDescent="0.3">
      <c r="D147" s="21">
        <v>3905</v>
      </c>
      <c r="E147" s="21">
        <v>4689</v>
      </c>
      <c r="F147" s="21">
        <f>+E147-D147</f>
        <v>784</v>
      </c>
      <c r="G147" s="21">
        <v>7</v>
      </c>
      <c r="H147" s="320">
        <f>+G147*F147</f>
        <v>5488</v>
      </c>
    </row>
    <row r="148" spans="4:8" ht="22.5" x14ac:dyDescent="0.3">
      <c r="D148" s="21"/>
    </row>
    <row r="149" spans="4:8" ht="22.5" x14ac:dyDescent="0.3">
      <c r="D149" s="21"/>
    </row>
    <row r="150" spans="4:8" ht="22.5" x14ac:dyDescent="0.3">
      <c r="D150" s="21"/>
    </row>
    <row r="151" spans="4:8" ht="22.5" x14ac:dyDescent="0.3">
      <c r="D151" s="21"/>
    </row>
    <row r="152" spans="4:8" ht="22.5" x14ac:dyDescent="0.3">
      <c r="D152" s="449" t="s">
        <v>485</v>
      </c>
      <c r="E152" s="449"/>
      <c r="F152" s="449"/>
      <c r="G152" s="449"/>
      <c r="H152" s="449"/>
    </row>
    <row r="153" spans="4:8" ht="22.5" x14ac:dyDescent="0.3">
      <c r="D153" s="21"/>
    </row>
    <row r="154" spans="4:8" x14ac:dyDescent="0.2">
      <c r="D154" s="414" t="s">
        <v>487</v>
      </c>
      <c r="E154" s="414" t="s">
        <v>473</v>
      </c>
    </row>
    <row r="155" spans="4:8" ht="22.5" x14ac:dyDescent="0.3">
      <c r="D155" s="21">
        <v>4689</v>
      </c>
      <c r="E155" s="21">
        <v>5134</v>
      </c>
      <c r="F155" s="21">
        <f>+E155-D155</f>
        <v>445</v>
      </c>
      <c r="G155" s="21">
        <v>8</v>
      </c>
      <c r="H155" s="320">
        <f>+G155*F155</f>
        <v>3560</v>
      </c>
    </row>
    <row r="156" spans="4:8" ht="22.5" x14ac:dyDescent="0.3">
      <c r="D156" s="21"/>
      <c r="E156" s="21"/>
      <c r="F156" s="21"/>
      <c r="G156" s="21"/>
      <c r="H156" s="320"/>
    </row>
    <row r="157" spans="4:8" ht="22.5" x14ac:dyDescent="0.3">
      <c r="D157" s="21"/>
      <c r="E157" s="21"/>
      <c r="F157" s="21"/>
      <c r="G157" s="21"/>
      <c r="H157" s="320"/>
    </row>
    <row r="159" spans="4:8" ht="22.5" x14ac:dyDescent="0.3">
      <c r="D159" s="449" t="s">
        <v>486</v>
      </c>
      <c r="E159" s="449"/>
      <c r="F159" s="449"/>
      <c r="G159" s="449"/>
      <c r="H159" s="449"/>
    </row>
    <row r="160" spans="4:8" ht="22.5" x14ac:dyDescent="0.3">
      <c r="D160" s="21"/>
    </row>
    <row r="161" spans="1:10" x14ac:dyDescent="0.2">
      <c r="D161" s="414" t="s">
        <v>473</v>
      </c>
      <c r="E161" s="414" t="s">
        <v>488</v>
      </c>
    </row>
    <row r="162" spans="1:10" ht="22.5" x14ac:dyDescent="0.3">
      <c r="D162" s="21">
        <v>5134</v>
      </c>
      <c r="E162" s="21">
        <v>5654</v>
      </c>
      <c r="F162" s="21">
        <f>+E162-D162</f>
        <v>520</v>
      </c>
      <c r="G162" s="21">
        <v>7</v>
      </c>
      <c r="H162" s="320">
        <f>+G162*F162</f>
        <v>3640</v>
      </c>
    </row>
    <row r="163" spans="1:10" ht="22.5" x14ac:dyDescent="0.3">
      <c r="D163" s="21"/>
      <c r="E163" s="21"/>
      <c r="F163" s="21"/>
      <c r="G163" s="21"/>
      <c r="H163" s="320"/>
    </row>
    <row r="164" spans="1:10" ht="22.5" x14ac:dyDescent="0.3">
      <c r="D164" s="21"/>
      <c r="E164" s="21"/>
      <c r="F164" s="21"/>
      <c r="G164" s="21"/>
      <c r="H164" s="320"/>
    </row>
    <row r="166" spans="1:10" ht="22.5" x14ac:dyDescent="0.3">
      <c r="D166" s="449" t="s">
        <v>497</v>
      </c>
      <c r="E166" s="449"/>
      <c r="F166" s="449"/>
      <c r="G166" s="449"/>
      <c r="H166" s="449"/>
    </row>
    <row r="167" spans="1:10" ht="22.5" x14ac:dyDescent="0.3">
      <c r="D167" s="21"/>
    </row>
    <row r="168" spans="1:10" x14ac:dyDescent="0.2">
      <c r="D168" s="414" t="s">
        <v>488</v>
      </c>
      <c r="E168" s="414" t="s">
        <v>498</v>
      </c>
    </row>
    <row r="169" spans="1:10" ht="22.5" x14ac:dyDescent="0.3">
      <c r="D169" s="21">
        <v>5654</v>
      </c>
      <c r="E169" s="21">
        <v>6482</v>
      </c>
      <c r="F169" s="21">
        <f>+E169-D169</f>
        <v>828</v>
      </c>
      <c r="G169" s="21">
        <v>7</v>
      </c>
      <c r="H169" s="320">
        <f>+G169*F169</f>
        <v>5796</v>
      </c>
    </row>
    <row r="170" spans="1:10" ht="22.5" x14ac:dyDescent="0.3">
      <c r="D170" s="21"/>
      <c r="E170" s="21"/>
      <c r="F170" s="21"/>
      <c r="G170" s="21"/>
      <c r="H170" s="320"/>
    </row>
    <row r="171" spans="1:10" ht="22.5" x14ac:dyDescent="0.3">
      <c r="D171" s="21"/>
      <c r="E171" s="21"/>
      <c r="F171" s="21"/>
      <c r="G171" s="21"/>
      <c r="H171" s="320"/>
    </row>
    <row r="172" spans="1:10" ht="34.5" x14ac:dyDescent="0.7">
      <c r="A172" s="152"/>
      <c r="B172" s="444" t="s">
        <v>122</v>
      </c>
      <c r="C172" s="444"/>
      <c r="D172" s="296" t="s">
        <v>437</v>
      </c>
      <c r="E172" s="296" t="s">
        <v>458</v>
      </c>
      <c r="F172" s="297" t="s">
        <v>3</v>
      </c>
      <c r="G172" s="297" t="s">
        <v>4</v>
      </c>
      <c r="H172" s="297" t="s">
        <v>5</v>
      </c>
      <c r="I172" s="363" t="s">
        <v>357</v>
      </c>
      <c r="J172" s="363" t="s">
        <v>358</v>
      </c>
    </row>
    <row r="173" spans="1:10" ht="31.5" x14ac:dyDescent="0.65">
      <c r="A173" s="83" t="s">
        <v>39</v>
      </c>
      <c r="B173" s="89" t="s">
        <v>123</v>
      </c>
      <c r="C173" s="83" t="s">
        <v>124</v>
      </c>
      <c r="D173" s="83">
        <v>8665</v>
      </c>
      <c r="E173" s="83">
        <v>8984</v>
      </c>
      <c r="F173" s="97">
        <f t="shared" ref="F173" si="10">E173-D173</f>
        <v>319</v>
      </c>
      <c r="G173" s="99"/>
      <c r="H173" s="103"/>
      <c r="I173" s="103"/>
      <c r="J173" s="103"/>
    </row>
    <row r="174" spans="1:10" ht="31.5" x14ac:dyDescent="0.65">
      <c r="A174" s="83"/>
      <c r="B174" s="89" t="s">
        <v>456</v>
      </c>
      <c r="C174" s="362"/>
      <c r="D174" s="83">
        <v>8665</v>
      </c>
      <c r="E174" s="83">
        <f>+D174+289</f>
        <v>8954</v>
      </c>
      <c r="F174" s="97">
        <v>289</v>
      </c>
      <c r="G174" s="99">
        <v>7</v>
      </c>
      <c r="H174" s="103">
        <f t="shared" ref="H174:H176" si="11">SUM(F174*G174)</f>
        <v>2023</v>
      </c>
      <c r="I174" s="103">
        <f t="shared" ref="I174:I175" si="12">+H174*7%</f>
        <v>141.61000000000001</v>
      </c>
      <c r="J174" s="103">
        <f t="shared" ref="J174:J175" si="13">SUM(H174:I174)</f>
        <v>2164.61</v>
      </c>
    </row>
    <row r="175" spans="1:10" ht="31.5" x14ac:dyDescent="0.65">
      <c r="A175" s="83"/>
      <c r="B175" s="89" t="s">
        <v>457</v>
      </c>
      <c r="C175" s="362"/>
      <c r="D175" s="83">
        <v>8954</v>
      </c>
      <c r="E175" s="83">
        <v>8984</v>
      </c>
      <c r="F175" s="97">
        <v>30</v>
      </c>
      <c r="G175" s="99">
        <v>7</v>
      </c>
      <c r="H175" s="103">
        <f t="shared" si="11"/>
        <v>210</v>
      </c>
      <c r="I175" s="103">
        <f t="shared" si="12"/>
        <v>14.700000000000001</v>
      </c>
      <c r="J175" s="103">
        <f t="shared" si="13"/>
        <v>224.7</v>
      </c>
    </row>
    <row r="176" spans="1:10" ht="31.5" x14ac:dyDescent="0.65">
      <c r="A176" s="83"/>
      <c r="B176" s="89"/>
      <c r="C176" s="83"/>
      <c r="D176" s="83">
        <v>8665</v>
      </c>
      <c r="E176" s="83">
        <v>8984</v>
      </c>
      <c r="F176" s="97">
        <f t="shared" ref="F176" si="14">E176-D176</f>
        <v>319</v>
      </c>
      <c r="G176" s="99">
        <v>7</v>
      </c>
      <c r="H176" s="103">
        <f t="shared" si="11"/>
        <v>2233</v>
      </c>
      <c r="I176" s="103">
        <f>SUM(I174:I175)</f>
        <v>156.31</v>
      </c>
      <c r="J176" s="415">
        <f>SUM(J174:J175)</f>
        <v>2389.31</v>
      </c>
    </row>
    <row r="181" spans="1:10" ht="29.25" x14ac:dyDescent="0.2">
      <c r="D181" s="296" t="s">
        <v>338</v>
      </c>
      <c r="E181" s="296" t="s">
        <v>347</v>
      </c>
      <c r="F181" s="297" t="s">
        <v>3</v>
      </c>
      <c r="G181" s="297" t="s">
        <v>4</v>
      </c>
      <c r="H181" s="297" t="s">
        <v>5</v>
      </c>
      <c r="I181" s="297" t="s">
        <v>357</v>
      </c>
      <c r="J181" s="297" t="s">
        <v>358</v>
      </c>
    </row>
    <row r="182" spans="1:10" s="88" customFormat="1" ht="30" customHeight="1" x14ac:dyDescent="0.65">
      <c r="A182" s="90" t="s">
        <v>87</v>
      </c>
      <c r="B182" s="84" t="s">
        <v>355</v>
      </c>
      <c r="C182" s="92" t="s">
        <v>89</v>
      </c>
      <c r="D182" s="121">
        <v>62249</v>
      </c>
      <c r="E182" s="121">
        <v>63037</v>
      </c>
      <c r="F182" s="121">
        <f>+E182-D182</f>
        <v>788</v>
      </c>
      <c r="G182" s="116">
        <v>7</v>
      </c>
      <c r="H182" s="116">
        <f t="shared" ref="H182:H183" si="15">SUM(F182*G182)</f>
        <v>5516</v>
      </c>
      <c r="I182" s="373"/>
      <c r="J182" s="373"/>
    </row>
    <row r="183" spans="1:10" s="88" customFormat="1" ht="30" customHeight="1" x14ac:dyDescent="0.65">
      <c r="A183" s="83"/>
      <c r="B183" s="89" t="s">
        <v>361</v>
      </c>
      <c r="C183" s="362"/>
      <c r="D183" s="121">
        <v>62249</v>
      </c>
      <c r="E183" s="121">
        <v>62391</v>
      </c>
      <c r="F183" s="360">
        <v>142.26499999999999</v>
      </c>
      <c r="G183" s="116">
        <v>7</v>
      </c>
      <c r="H183" s="116">
        <f t="shared" si="15"/>
        <v>995.8549999999999</v>
      </c>
      <c r="I183" s="103">
        <f t="shared" ref="I183:I184" si="16">+H183*7%</f>
        <v>69.709850000000003</v>
      </c>
      <c r="J183" s="103">
        <f>995.86+69.71</f>
        <v>1065.57</v>
      </c>
    </row>
    <row r="184" spans="1:10" ht="31.5" x14ac:dyDescent="0.65">
      <c r="A184" s="83"/>
      <c r="B184" s="89" t="s">
        <v>362</v>
      </c>
      <c r="C184" s="362"/>
      <c r="D184" s="121">
        <v>62391</v>
      </c>
      <c r="E184" s="121">
        <v>63037</v>
      </c>
      <c r="F184" s="360">
        <f>E184-D184-0.265</f>
        <v>645.73500000000001</v>
      </c>
      <c r="G184" s="116">
        <v>7</v>
      </c>
      <c r="H184" s="116">
        <f t="shared" ref="H184" si="17">SUM(F184*G184)</f>
        <v>4520.1450000000004</v>
      </c>
      <c r="I184" s="103">
        <f t="shared" si="16"/>
        <v>316.41015000000004</v>
      </c>
      <c r="J184" s="103">
        <f t="shared" ref="J184" si="18">SUM(H184:I184)</f>
        <v>4836.5551500000001</v>
      </c>
    </row>
    <row r="185" spans="1:10" ht="32.25" thickBot="1" x14ac:dyDescent="0.7">
      <c r="A185" s="83"/>
      <c r="B185" s="89"/>
      <c r="C185" s="83"/>
      <c r="D185" s="121">
        <v>62249</v>
      </c>
      <c r="E185" s="121">
        <v>63037</v>
      </c>
      <c r="F185" s="372">
        <f t="shared" ref="F185" si="19">E185-D185</f>
        <v>788</v>
      </c>
      <c r="G185" s="370">
        <v>7</v>
      </c>
      <c r="H185" s="361">
        <f t="shared" ref="H185" si="20">SUM(F185*G185)</f>
        <v>5516</v>
      </c>
      <c r="I185" s="361">
        <f>SUM(I183:I184)</f>
        <v>386.12000000000006</v>
      </c>
      <c r="J185" s="361">
        <f>SUM(H185:I185)</f>
        <v>5902.12</v>
      </c>
    </row>
    <row r="186" spans="1:10" ht="15" thickTop="1" x14ac:dyDescent="0.2"/>
    <row r="192" spans="1:10" ht="34.5" x14ac:dyDescent="0.7">
      <c r="A192" s="152"/>
      <c r="B192" s="444" t="s">
        <v>398</v>
      </c>
      <c r="C192" s="444"/>
      <c r="D192" s="386" t="s">
        <v>404</v>
      </c>
      <c r="E192" s="387"/>
      <c r="F192" s="388"/>
      <c r="G192" s="388"/>
      <c r="H192" s="388"/>
      <c r="I192" s="388"/>
      <c r="J192" s="385"/>
    </row>
    <row r="193" spans="1:11" s="31" customFormat="1" ht="48" customHeight="1" x14ac:dyDescent="0.8">
      <c r="A193" s="27"/>
      <c r="B193" s="450" t="s">
        <v>221</v>
      </c>
      <c r="C193" s="450"/>
      <c r="D193" s="379" t="s">
        <v>365</v>
      </c>
      <c r="E193" s="379" t="s">
        <v>383</v>
      </c>
      <c r="F193" s="380" t="s">
        <v>3</v>
      </c>
      <c r="G193" s="396" t="s">
        <v>406</v>
      </c>
      <c r="H193" s="380" t="s">
        <v>5</v>
      </c>
      <c r="I193" s="380" t="s">
        <v>358</v>
      </c>
    </row>
    <row r="194" spans="1:11" s="88" customFormat="1" ht="30" customHeight="1" x14ac:dyDescent="0.65">
      <c r="A194" s="90" t="s">
        <v>57</v>
      </c>
      <c r="B194" s="84" t="s">
        <v>290</v>
      </c>
      <c r="C194" s="90" t="s">
        <v>391</v>
      </c>
      <c r="D194" s="93">
        <v>83370</v>
      </c>
      <c r="E194" s="93">
        <v>86056</v>
      </c>
      <c r="F194" s="94">
        <f>E194-D194</f>
        <v>2686</v>
      </c>
      <c r="G194" s="86">
        <v>4.8</v>
      </c>
      <c r="H194" s="86">
        <f>SUM(F194*G194)</f>
        <v>12892.8</v>
      </c>
      <c r="I194" s="86"/>
    </row>
    <row r="195" spans="1:11" s="88" customFormat="1" ht="30" customHeight="1" x14ac:dyDescent="0.65">
      <c r="A195" s="83" t="s">
        <v>60</v>
      </c>
      <c r="B195" s="89" t="s">
        <v>61</v>
      </c>
      <c r="C195" s="83" t="s">
        <v>62</v>
      </c>
      <c r="D195" s="106">
        <v>20815</v>
      </c>
      <c r="E195" s="106">
        <v>22256</v>
      </c>
      <c r="F195" s="107">
        <f>E195-D195</f>
        <v>1441</v>
      </c>
      <c r="G195" s="108">
        <v>4.8</v>
      </c>
      <c r="H195" s="86">
        <f>SUM(F195*G195)</f>
        <v>6916.8</v>
      </c>
      <c r="I195" s="86">
        <f>SUM(H194:H195)</f>
        <v>19809.599999999999</v>
      </c>
    </row>
    <row r="196" spans="1:11" s="88" customFormat="1" ht="52.5" customHeight="1" x14ac:dyDescent="0.65">
      <c r="A196" s="83"/>
      <c r="B196" s="445" t="s">
        <v>402</v>
      </c>
      <c r="C196" s="446"/>
      <c r="D196" s="379" t="s">
        <v>365</v>
      </c>
      <c r="E196" s="379" t="s">
        <v>383</v>
      </c>
      <c r="F196" s="380" t="s">
        <v>3</v>
      </c>
      <c r="G196" s="396" t="s">
        <v>406</v>
      </c>
      <c r="H196" s="380" t="s">
        <v>5</v>
      </c>
      <c r="I196" s="380"/>
    </row>
    <row r="197" spans="1:11" s="88" customFormat="1" ht="39" customHeight="1" x14ac:dyDescent="0.65">
      <c r="A197" s="83"/>
      <c r="B197" s="84" t="s">
        <v>101</v>
      </c>
      <c r="C197" s="90" t="s">
        <v>117</v>
      </c>
      <c r="D197" s="83">
        <v>31833</v>
      </c>
      <c r="E197" s="83">
        <v>41916</v>
      </c>
      <c r="F197" s="97">
        <f>E197-D197</f>
        <v>10083</v>
      </c>
      <c r="G197" s="95">
        <v>4.8</v>
      </c>
      <c r="H197" s="87">
        <f>SUM(F197*G197)</f>
        <v>48398.400000000001</v>
      </c>
      <c r="I197" s="87"/>
      <c r="K197" s="154"/>
    </row>
    <row r="198" spans="1:11" s="88" customFormat="1" ht="31.5" customHeight="1" x14ac:dyDescent="0.65">
      <c r="A198" s="83"/>
      <c r="B198" s="84" t="s">
        <v>272</v>
      </c>
      <c r="C198" s="90" t="s">
        <v>222</v>
      </c>
      <c r="D198" s="101"/>
      <c r="E198" s="101"/>
      <c r="F198" s="118">
        <f>F77</f>
        <v>1031</v>
      </c>
      <c r="G198" s="128">
        <v>4.8</v>
      </c>
      <c r="H198" s="117">
        <f>SUM(F198*G198)</f>
        <v>4948.8</v>
      </c>
      <c r="I198" s="117">
        <f>SUM(H197:H198)</f>
        <v>53347.200000000004</v>
      </c>
      <c r="K198" s="155"/>
    </row>
    <row r="199" spans="1:11" s="88" customFormat="1" ht="31.5" customHeight="1" x14ac:dyDescent="0.65">
      <c r="A199" s="83"/>
      <c r="B199" s="84"/>
      <c r="C199" s="90"/>
      <c r="D199" s="157"/>
      <c r="E199" s="157"/>
      <c r="F199" s="390"/>
      <c r="G199" s="451" t="s">
        <v>400</v>
      </c>
      <c r="H199" s="451"/>
      <c r="I199" s="391">
        <f>SUM(I194:I198)</f>
        <v>73156.800000000003</v>
      </c>
      <c r="K199" s="155"/>
    </row>
    <row r="200" spans="1:11" ht="34.5" x14ac:dyDescent="0.7">
      <c r="A200" s="152"/>
      <c r="B200" s="444" t="s">
        <v>399</v>
      </c>
      <c r="C200" s="444"/>
      <c r="D200" s="386" t="s">
        <v>404</v>
      </c>
      <c r="E200" s="387"/>
      <c r="F200" s="388"/>
      <c r="G200" s="388"/>
      <c r="H200" s="388"/>
      <c r="I200" s="388"/>
      <c r="J200" s="385"/>
    </row>
    <row r="201" spans="1:11" s="88" customFormat="1" ht="55.5" customHeight="1" x14ac:dyDescent="0.65">
      <c r="A201" s="83"/>
      <c r="B201" s="445" t="s">
        <v>402</v>
      </c>
      <c r="C201" s="446"/>
      <c r="D201" s="379" t="s">
        <v>365</v>
      </c>
      <c r="E201" s="379" t="s">
        <v>383</v>
      </c>
      <c r="F201" s="380" t="s">
        <v>3</v>
      </c>
      <c r="G201" s="396" t="s">
        <v>406</v>
      </c>
      <c r="H201" s="380" t="s">
        <v>5</v>
      </c>
      <c r="I201" s="380"/>
    </row>
    <row r="202" spans="1:11" s="88" customFormat="1" ht="39" customHeight="1" x14ac:dyDescent="0.65">
      <c r="A202" s="83"/>
      <c r="B202" s="91" t="s">
        <v>397</v>
      </c>
      <c r="C202" s="127" t="s">
        <v>276</v>
      </c>
      <c r="D202" s="92">
        <v>11011</v>
      </c>
      <c r="E202" s="92">
        <v>13900</v>
      </c>
      <c r="F202" s="118">
        <f t="shared" ref="F202" si="21">E202-D202</f>
        <v>2889</v>
      </c>
      <c r="G202" s="95">
        <v>4.8</v>
      </c>
      <c r="H202" s="87">
        <f>SUM(F202*G202)</f>
        <v>13867.199999999999</v>
      </c>
      <c r="I202" s="87">
        <f>+H202</f>
        <v>13867.199999999999</v>
      </c>
      <c r="K202" s="154"/>
    </row>
    <row r="203" spans="1:11" s="88" customFormat="1" ht="39" customHeight="1" thickBot="1" x14ac:dyDescent="0.7">
      <c r="A203" s="389"/>
      <c r="B203" s="392"/>
      <c r="C203" s="393"/>
      <c r="D203" s="394"/>
      <c r="E203" s="394"/>
      <c r="F203" s="390"/>
      <c r="G203" s="447" t="s">
        <v>401</v>
      </c>
      <c r="H203" s="447"/>
      <c r="I203" s="395">
        <f>+I199+I202</f>
        <v>87024</v>
      </c>
      <c r="K203" s="154"/>
    </row>
    <row r="204" spans="1:11" s="88" customFormat="1" ht="39" customHeight="1" thickTop="1" thickBot="1" x14ac:dyDescent="0.7">
      <c r="A204" s="389"/>
      <c r="B204" s="392"/>
      <c r="C204" s="398"/>
      <c r="D204" s="399" t="s">
        <v>405</v>
      </c>
      <c r="E204" s="400"/>
      <c r="F204" s="401"/>
      <c r="G204" s="448" t="s">
        <v>403</v>
      </c>
      <c r="H204" s="448"/>
      <c r="I204" s="397">
        <f>+H39+I203</f>
        <v>229928</v>
      </c>
      <c r="K204" s="154"/>
    </row>
    <row r="205" spans="1:11" ht="34.5" customHeight="1" x14ac:dyDescent="0.2"/>
    <row r="208" spans="1:11" ht="34.5" x14ac:dyDescent="0.7">
      <c r="A208" s="152"/>
      <c r="B208" s="444" t="s">
        <v>459</v>
      </c>
      <c r="C208" s="444"/>
      <c r="D208" s="296" t="s">
        <v>437</v>
      </c>
      <c r="E208" s="296" t="s">
        <v>458</v>
      </c>
      <c r="F208" s="297" t="s">
        <v>3</v>
      </c>
      <c r="G208" s="297" t="s">
        <v>4</v>
      </c>
      <c r="H208" s="297" t="s">
        <v>5</v>
      </c>
      <c r="I208" s="363" t="s">
        <v>357</v>
      </c>
      <c r="J208" s="363" t="s">
        <v>358</v>
      </c>
    </row>
    <row r="209" spans="1:10" ht="31.5" x14ac:dyDescent="0.65">
      <c r="A209" s="83" t="s">
        <v>96</v>
      </c>
      <c r="B209" s="89" t="s">
        <v>460</v>
      </c>
      <c r="C209" s="83"/>
      <c r="D209" s="83">
        <v>6261</v>
      </c>
      <c r="E209" s="83">
        <v>6828</v>
      </c>
      <c r="F209" s="97">
        <f t="shared" ref="F209" si="22">E209-D209</f>
        <v>567</v>
      </c>
      <c r="G209" s="99"/>
      <c r="H209" s="103"/>
      <c r="I209" s="103"/>
      <c r="J209" s="103"/>
    </row>
    <row r="210" spans="1:10" ht="31.5" x14ac:dyDescent="0.65">
      <c r="A210" s="83"/>
      <c r="B210" s="89" t="s">
        <v>461</v>
      </c>
      <c r="C210" s="362"/>
      <c r="D210" s="83">
        <f>+D209</f>
        <v>6261</v>
      </c>
      <c r="E210" s="83">
        <f>+D210+12</f>
        <v>6273</v>
      </c>
      <c r="F210" s="416">
        <v>11.856999999999999</v>
      </c>
      <c r="G210" s="99">
        <v>7</v>
      </c>
      <c r="H210" s="103">
        <f t="shared" ref="H210:H212" si="23">SUM(F210*G210)</f>
        <v>82.998999999999995</v>
      </c>
      <c r="I210" s="103">
        <f t="shared" ref="I210:I211" si="24">+H210*7%</f>
        <v>5.8099300000000005</v>
      </c>
      <c r="J210" s="103">
        <f t="shared" ref="J210:J211" si="25">SUM(H210:I210)</f>
        <v>88.808929999999989</v>
      </c>
    </row>
    <row r="211" spans="1:10" ht="31.5" x14ac:dyDescent="0.65">
      <c r="A211" s="83"/>
      <c r="B211" s="89" t="s">
        <v>457</v>
      </c>
      <c r="C211" s="362"/>
      <c r="D211" s="83">
        <f>+E210</f>
        <v>6273</v>
      </c>
      <c r="E211" s="83">
        <f>+D211+555</f>
        <v>6828</v>
      </c>
      <c r="F211" s="416">
        <f>+F209-F210</f>
        <v>555.14300000000003</v>
      </c>
      <c r="G211" s="99">
        <v>7</v>
      </c>
      <c r="H211" s="103">
        <f t="shared" si="23"/>
        <v>3886.0010000000002</v>
      </c>
      <c r="I211" s="103">
        <f t="shared" si="24"/>
        <v>272.02007000000003</v>
      </c>
      <c r="J211" s="103">
        <f t="shared" si="25"/>
        <v>4158.0210700000007</v>
      </c>
    </row>
    <row r="212" spans="1:10" ht="31.5" x14ac:dyDescent="0.65">
      <c r="A212" s="83"/>
      <c r="B212" s="89"/>
      <c r="C212" s="83"/>
      <c r="D212" s="83">
        <v>6261</v>
      </c>
      <c r="E212" s="83">
        <v>6828</v>
      </c>
      <c r="F212" s="97">
        <f t="shared" ref="F212" si="26">E212-D212</f>
        <v>567</v>
      </c>
      <c r="G212" s="99">
        <v>7</v>
      </c>
      <c r="H212" s="103">
        <f t="shared" si="23"/>
        <v>3969</v>
      </c>
      <c r="I212" s="103">
        <f>SUM(I210:I211)</f>
        <v>277.83000000000004</v>
      </c>
      <c r="J212" s="415">
        <f>SUM(J210:J211)</f>
        <v>4246.8300000000008</v>
      </c>
    </row>
  </sheetData>
  <mergeCells count="62">
    <mergeCell ref="G203:H203"/>
    <mergeCell ref="G204:H204"/>
    <mergeCell ref="B208:C208"/>
    <mergeCell ref="B192:C192"/>
    <mergeCell ref="B193:C193"/>
    <mergeCell ref="B196:C196"/>
    <mergeCell ref="G199:H199"/>
    <mergeCell ref="B200:C200"/>
    <mergeCell ref="B201:C201"/>
    <mergeCell ref="B172:C172"/>
    <mergeCell ref="B86:C86"/>
    <mergeCell ref="D86:E86"/>
    <mergeCell ref="B87:C87"/>
    <mergeCell ref="B88:C88"/>
    <mergeCell ref="D99:H99"/>
    <mergeCell ref="D112:H112"/>
    <mergeCell ref="D166:H166"/>
    <mergeCell ref="D122:H122"/>
    <mergeCell ref="D135:H135"/>
    <mergeCell ref="D144:H144"/>
    <mergeCell ref="D152:H152"/>
    <mergeCell ref="D159:H159"/>
    <mergeCell ref="A80:A81"/>
    <mergeCell ref="B80:C81"/>
    <mergeCell ref="D80:H80"/>
    <mergeCell ref="B59:C59"/>
    <mergeCell ref="D59:E59"/>
    <mergeCell ref="B60:C60"/>
    <mergeCell ref="B61:C61"/>
    <mergeCell ref="A63:A64"/>
    <mergeCell ref="B63:C64"/>
    <mergeCell ref="D63:H63"/>
    <mergeCell ref="B67:C67"/>
    <mergeCell ref="B77:C77"/>
    <mergeCell ref="D77:E77"/>
    <mergeCell ref="B78:C78"/>
    <mergeCell ref="B79:C79"/>
    <mergeCell ref="B36:C36"/>
    <mergeCell ref="D36:E36"/>
    <mergeCell ref="B37:C37"/>
    <mergeCell ref="B38:C38"/>
    <mergeCell ref="A41:A42"/>
    <mergeCell ref="B41:C42"/>
    <mergeCell ref="D41:H41"/>
    <mergeCell ref="B28:C28"/>
    <mergeCell ref="B12:B13"/>
    <mergeCell ref="C12:C13"/>
    <mergeCell ref="B17:C17"/>
    <mergeCell ref="D17:E17"/>
    <mergeCell ref="B18:C18"/>
    <mergeCell ref="B19:C19"/>
    <mergeCell ref="B20:C20"/>
    <mergeCell ref="B24:C24"/>
    <mergeCell ref="D24:E24"/>
    <mergeCell ref="B25:C25"/>
    <mergeCell ref="B26:C26"/>
    <mergeCell ref="A1:H1"/>
    <mergeCell ref="A2:A3"/>
    <mergeCell ref="B2:C3"/>
    <mergeCell ref="D2:H2"/>
    <mergeCell ref="B10:B11"/>
    <mergeCell ref="C10:C11"/>
  </mergeCells>
  <pageMargins left="0.51181102362204722" right="0.31496062992125984" top="0.15748031496062992" bottom="0.15748031496062992" header="0.31496062992125984" footer="0.31496062992125984"/>
  <pageSetup paperSize="9" scale="53"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3C414-AC2B-4C45-A2BD-83AF6D0A72B2}">
  <dimension ref="A1:O83"/>
  <sheetViews>
    <sheetView topLeftCell="A28" zoomScale="70" zoomScaleNormal="70" workbookViewId="0">
      <selection activeCell="D44" sqref="D44:G44"/>
    </sheetView>
  </sheetViews>
  <sheetFormatPr defaultRowHeight="14.25" x14ac:dyDescent="0.2"/>
  <cols>
    <col min="2" max="2" width="46" customWidth="1"/>
    <col min="3" max="3" width="40.75" customWidth="1"/>
    <col min="4" max="4" width="18.375" customWidth="1"/>
    <col min="5" max="5" width="17.125" customWidth="1"/>
    <col min="7" max="7" width="17.375" customWidth="1"/>
    <col min="8" max="8" width="17.75" customWidth="1"/>
    <col min="9" max="9" width="22.25" bestFit="1" customWidth="1"/>
    <col min="12" max="12" width="21.875" bestFit="1" customWidth="1"/>
    <col min="13" max="13" width="11" customWidth="1"/>
    <col min="14" max="14" width="16.625" customWidth="1"/>
    <col min="18" max="18" width="11.625" customWidth="1"/>
  </cols>
  <sheetData>
    <row r="1" spans="1:8" s="198" customFormat="1" ht="38.25" customHeight="1" thickBot="1" x14ac:dyDescent="0.85">
      <c r="A1" s="521" t="s">
        <v>496</v>
      </c>
      <c r="B1" s="521"/>
      <c r="C1" s="521"/>
      <c r="D1" s="521"/>
      <c r="E1" s="521"/>
      <c r="F1" s="521"/>
      <c r="G1" s="521"/>
      <c r="H1" s="521"/>
    </row>
    <row r="2" spans="1:8" s="198" customFormat="1" ht="37.5" x14ac:dyDescent="0.75">
      <c r="A2" s="522" t="s">
        <v>0</v>
      </c>
      <c r="B2" s="524" t="s">
        <v>1</v>
      </c>
      <c r="C2" s="525"/>
      <c r="D2" s="501" t="s">
        <v>2</v>
      </c>
      <c r="E2" s="502"/>
      <c r="F2" s="502"/>
      <c r="G2" s="502"/>
      <c r="H2" s="503"/>
    </row>
    <row r="3" spans="1:8" s="198" customFormat="1" ht="37.5" x14ac:dyDescent="0.4">
      <c r="A3" s="523"/>
      <c r="B3" s="526"/>
      <c r="C3" s="527"/>
      <c r="D3" s="199" t="s">
        <v>478</v>
      </c>
      <c r="E3" s="199" t="s">
        <v>491</v>
      </c>
      <c r="F3" s="200" t="s">
        <v>3</v>
      </c>
      <c r="G3" s="287" t="s">
        <v>4</v>
      </c>
      <c r="H3" s="201" t="s">
        <v>5</v>
      </c>
    </row>
    <row r="4" spans="1:8" s="198" customFormat="1" ht="37.5" x14ac:dyDescent="0.4">
      <c r="A4" s="202"/>
      <c r="B4" s="528" t="s">
        <v>6</v>
      </c>
      <c r="C4" s="528"/>
      <c r="D4" s="203"/>
      <c r="E4" s="203"/>
      <c r="F4" s="202"/>
      <c r="G4" s="204"/>
      <c r="H4" s="202"/>
    </row>
    <row r="5" spans="1:8" s="198" customFormat="1" ht="37.5" x14ac:dyDescent="0.75">
      <c r="A5" s="205" t="s">
        <v>7</v>
      </c>
      <c r="B5" s="194" t="s">
        <v>495</v>
      </c>
      <c r="C5" s="90" t="s">
        <v>438</v>
      </c>
      <c r="D5" s="207">
        <v>19</v>
      </c>
      <c r="E5" s="207">
        <v>19</v>
      </c>
      <c r="F5" s="208">
        <f t="shared" ref="F5:F11" si="0">E5-D5</f>
        <v>0</v>
      </c>
      <c r="G5" s="209">
        <v>20</v>
      </c>
      <c r="H5" s="209">
        <f t="shared" ref="H5:H11" si="1">SUM(F5*G5)</f>
        <v>0</v>
      </c>
    </row>
    <row r="6" spans="1:8" s="198" customFormat="1" ht="37.5" x14ac:dyDescent="0.75">
      <c r="A6" s="205" t="s">
        <v>10</v>
      </c>
      <c r="B6" s="206" t="s">
        <v>11</v>
      </c>
      <c r="C6" s="205" t="s">
        <v>12</v>
      </c>
      <c r="D6" s="210"/>
      <c r="E6" s="210"/>
      <c r="F6" s="211">
        <f t="shared" si="0"/>
        <v>0</v>
      </c>
      <c r="G6" s="212">
        <v>0</v>
      </c>
      <c r="H6" s="212">
        <f t="shared" si="1"/>
        <v>0</v>
      </c>
    </row>
    <row r="7" spans="1:8" s="198" customFormat="1" ht="37.5" x14ac:dyDescent="0.75">
      <c r="A7" s="205" t="s">
        <v>13</v>
      </c>
      <c r="B7" s="213" t="s">
        <v>264</v>
      </c>
      <c r="C7" s="214" t="s">
        <v>263</v>
      </c>
      <c r="D7" s="215">
        <v>2880</v>
      </c>
      <c r="E7" s="215">
        <v>2964</v>
      </c>
      <c r="F7" s="208">
        <f t="shared" si="0"/>
        <v>84</v>
      </c>
      <c r="G7" s="209">
        <v>20</v>
      </c>
      <c r="H7" s="209">
        <f t="shared" si="1"/>
        <v>1680</v>
      </c>
    </row>
    <row r="8" spans="1:8" s="198" customFormat="1" ht="37.5" x14ac:dyDescent="0.75">
      <c r="A8" s="90" t="s">
        <v>16</v>
      </c>
      <c r="B8" s="420" t="s">
        <v>494</v>
      </c>
      <c r="C8" s="83" t="s">
        <v>492</v>
      </c>
      <c r="D8" s="223">
        <v>238</v>
      </c>
      <c r="E8" s="223">
        <v>248</v>
      </c>
      <c r="F8" s="219">
        <f t="shared" si="0"/>
        <v>10</v>
      </c>
      <c r="G8" s="220">
        <v>20</v>
      </c>
      <c r="H8" s="220">
        <f t="shared" si="1"/>
        <v>200</v>
      </c>
    </row>
    <row r="9" spans="1:8" s="198" customFormat="1" ht="37.5" x14ac:dyDescent="0.75">
      <c r="A9" s="136" t="s">
        <v>18</v>
      </c>
      <c r="B9" s="221" t="s">
        <v>19</v>
      </c>
      <c r="C9" s="136" t="s">
        <v>20</v>
      </c>
      <c r="D9" s="222">
        <v>2496</v>
      </c>
      <c r="E9" s="222">
        <v>2529</v>
      </c>
      <c r="F9" s="208">
        <f t="shared" si="0"/>
        <v>33</v>
      </c>
      <c r="G9" s="209">
        <v>20</v>
      </c>
      <c r="H9" s="209">
        <f t="shared" si="1"/>
        <v>660</v>
      </c>
    </row>
    <row r="10" spans="1:8" s="198" customFormat="1" ht="37.5" x14ac:dyDescent="0.75">
      <c r="A10" s="136" t="s">
        <v>21</v>
      </c>
      <c r="B10" s="221" t="s">
        <v>22</v>
      </c>
      <c r="C10" s="136" t="s">
        <v>23</v>
      </c>
      <c r="D10" s="215">
        <v>452</v>
      </c>
      <c r="E10" s="215">
        <v>455</v>
      </c>
      <c r="F10" s="208">
        <f t="shared" si="0"/>
        <v>3</v>
      </c>
      <c r="G10" s="209">
        <v>20</v>
      </c>
      <c r="H10" s="209">
        <f t="shared" si="1"/>
        <v>60</v>
      </c>
    </row>
    <row r="11" spans="1:8" s="198" customFormat="1" ht="35.25" customHeight="1" x14ac:dyDescent="0.75">
      <c r="A11" s="136" t="s">
        <v>24</v>
      </c>
      <c r="B11" s="529" t="s">
        <v>25</v>
      </c>
      <c r="C11" s="487" t="s">
        <v>26</v>
      </c>
      <c r="D11" s="223">
        <v>311</v>
      </c>
      <c r="E11" s="223">
        <v>314</v>
      </c>
      <c r="F11" s="208">
        <f t="shared" si="0"/>
        <v>3</v>
      </c>
      <c r="G11" s="209">
        <v>20</v>
      </c>
      <c r="H11" s="209">
        <f t="shared" si="1"/>
        <v>60</v>
      </c>
    </row>
    <row r="12" spans="1:8" s="198" customFormat="1" ht="27.75" customHeight="1" x14ac:dyDescent="0.75">
      <c r="A12" s="136" t="s">
        <v>27</v>
      </c>
      <c r="B12" s="529"/>
      <c r="C12" s="487"/>
      <c r="D12" s="224"/>
      <c r="E12" s="224"/>
      <c r="F12" s="224"/>
      <c r="G12" s="224"/>
      <c r="H12" s="224"/>
    </row>
    <row r="13" spans="1:8" s="198" customFormat="1" ht="37.5" x14ac:dyDescent="0.75">
      <c r="A13" s="205" t="s">
        <v>28</v>
      </c>
      <c r="B13" s="530" t="s">
        <v>29</v>
      </c>
      <c r="C13" s="487" t="s">
        <v>30</v>
      </c>
      <c r="D13" s="215">
        <v>5</v>
      </c>
      <c r="E13" s="215">
        <v>5</v>
      </c>
      <c r="F13" s="219">
        <f>E13-D13</f>
        <v>0</v>
      </c>
      <c r="G13" s="220">
        <v>20</v>
      </c>
      <c r="H13" s="209">
        <f>SUM(F13*G13)</f>
        <v>0</v>
      </c>
    </row>
    <row r="14" spans="1:8" s="198" customFormat="1" ht="37.5" x14ac:dyDescent="0.75">
      <c r="A14" s="136" t="s">
        <v>31</v>
      </c>
      <c r="B14" s="530"/>
      <c r="C14" s="487"/>
      <c r="D14" s="215">
        <v>5</v>
      </c>
      <c r="E14" s="215">
        <v>5</v>
      </c>
      <c r="F14" s="219">
        <f>E14-D14</f>
        <v>0</v>
      </c>
      <c r="G14" s="220">
        <v>20</v>
      </c>
      <c r="H14" s="209">
        <f>SUM(F14*G14)</f>
        <v>0</v>
      </c>
    </row>
    <row r="15" spans="1:8" s="198" customFormat="1" ht="54" customHeight="1" x14ac:dyDescent="0.75">
      <c r="A15" s="136" t="s">
        <v>32</v>
      </c>
      <c r="B15" s="413" t="s">
        <v>441</v>
      </c>
      <c r="C15" s="102" t="s">
        <v>442</v>
      </c>
      <c r="D15" s="215">
        <v>79</v>
      </c>
      <c r="E15" s="215">
        <v>80</v>
      </c>
      <c r="F15" s="208">
        <f>E15-D15</f>
        <v>1</v>
      </c>
      <c r="G15" s="226">
        <v>20</v>
      </c>
      <c r="H15" s="209">
        <f>SUM(F15*G15)</f>
        <v>20</v>
      </c>
    </row>
    <row r="16" spans="1:8" s="198" customFormat="1" ht="37.5" x14ac:dyDescent="0.75">
      <c r="A16" s="216" t="s">
        <v>35</v>
      </c>
      <c r="B16" s="221" t="s">
        <v>443</v>
      </c>
      <c r="C16" s="136" t="s">
        <v>444</v>
      </c>
      <c r="D16" s="215">
        <v>4448</v>
      </c>
      <c r="E16" s="215">
        <v>4468</v>
      </c>
      <c r="F16" s="246">
        <f>E16-D16</f>
        <v>20</v>
      </c>
      <c r="G16" s="226">
        <v>20</v>
      </c>
      <c r="H16" s="226">
        <f>SUM(F16*G16)</f>
        <v>400</v>
      </c>
    </row>
    <row r="17" spans="1:13" s="198" customFormat="1" ht="37.5" x14ac:dyDescent="0.75">
      <c r="A17" s="83"/>
      <c r="B17" s="89"/>
      <c r="C17" s="83"/>
      <c r="D17" s="340"/>
      <c r="E17" s="340"/>
      <c r="F17" s="208"/>
      <c r="G17" s="226"/>
      <c r="H17" s="209">
        <f>SUM(F17*G17)</f>
        <v>0</v>
      </c>
    </row>
    <row r="18" spans="1:13" s="198" customFormat="1" ht="38.25" x14ac:dyDescent="0.8">
      <c r="A18" s="224"/>
      <c r="B18" s="531" t="s">
        <v>38</v>
      </c>
      <c r="C18" s="531"/>
      <c r="D18" s="199" t="s">
        <v>478</v>
      </c>
      <c r="E18" s="199" t="s">
        <v>491</v>
      </c>
      <c r="F18" s="228"/>
      <c r="G18" s="228"/>
      <c r="H18" s="228"/>
    </row>
    <row r="19" spans="1:13" s="198" customFormat="1" ht="37.5" x14ac:dyDescent="0.75">
      <c r="A19" s="216" t="s">
        <v>39</v>
      </c>
      <c r="B19" s="229" t="s">
        <v>40</v>
      </c>
      <c r="C19" s="216" t="s">
        <v>41</v>
      </c>
      <c r="D19" s="230">
        <v>0</v>
      </c>
      <c r="E19" s="230">
        <v>0</v>
      </c>
      <c r="F19" s="211">
        <f>E19-D19</f>
        <v>0</v>
      </c>
      <c r="G19" s="212">
        <v>20</v>
      </c>
      <c r="H19" s="212">
        <f>SUM(F19*G19)</f>
        <v>0</v>
      </c>
    </row>
    <row r="20" spans="1:13" s="198" customFormat="1" ht="37.5" x14ac:dyDescent="0.75">
      <c r="A20" s="83" t="s">
        <v>292</v>
      </c>
      <c r="B20" s="89"/>
      <c r="C20" s="83" t="s">
        <v>305</v>
      </c>
      <c r="D20" s="230">
        <v>130</v>
      </c>
      <c r="E20" s="230">
        <v>137</v>
      </c>
      <c r="F20" s="211">
        <f>E20-D20</f>
        <v>7</v>
      </c>
      <c r="G20" s="212">
        <v>20</v>
      </c>
      <c r="H20" s="212">
        <f>SUM(F20*G20)</f>
        <v>140</v>
      </c>
    </row>
    <row r="21" spans="1:13" s="198" customFormat="1" ht="37.5" x14ac:dyDescent="0.75">
      <c r="A21" s="83" t="s">
        <v>42</v>
      </c>
      <c r="B21" s="129"/>
      <c r="C21" s="129"/>
      <c r="D21" s="230">
        <v>0</v>
      </c>
      <c r="E21" s="230">
        <v>0</v>
      </c>
      <c r="F21" s="211">
        <f>E21-D21</f>
        <v>0</v>
      </c>
      <c r="G21" s="212">
        <v>20</v>
      </c>
      <c r="H21" s="212">
        <f>SUM(F21*G21)</f>
        <v>0</v>
      </c>
    </row>
    <row r="22" spans="1:13" s="198" customFormat="1" ht="37.5" x14ac:dyDescent="0.75">
      <c r="A22" s="83" t="s">
        <v>44</v>
      </c>
      <c r="B22" s="91" t="s">
        <v>293</v>
      </c>
      <c r="C22" s="127" t="s">
        <v>276</v>
      </c>
      <c r="D22" s="230">
        <v>0</v>
      </c>
      <c r="E22" s="230">
        <v>0</v>
      </c>
      <c r="F22" s="211">
        <f>E22-D22</f>
        <v>0</v>
      </c>
      <c r="G22" s="212">
        <v>20</v>
      </c>
      <c r="H22" s="212">
        <f>SUM(F22*G22)</f>
        <v>0</v>
      </c>
    </row>
    <row r="23" spans="1:13" s="198" customFormat="1" ht="37.5" x14ac:dyDescent="0.75">
      <c r="A23" s="83" t="s">
        <v>47</v>
      </c>
      <c r="B23" s="158"/>
      <c r="C23" s="129"/>
      <c r="D23" s="207">
        <v>47</v>
      </c>
      <c r="E23" s="207">
        <v>47</v>
      </c>
      <c r="F23" s="208">
        <f>E23-D23</f>
        <v>0</v>
      </c>
      <c r="G23" s="220">
        <v>20</v>
      </c>
      <c r="H23" s="209">
        <f>SUM(F23*G23)</f>
        <v>0</v>
      </c>
    </row>
    <row r="24" spans="1:13" s="198" customFormat="1" ht="51" customHeight="1" x14ac:dyDescent="0.75">
      <c r="A24" s="378" t="s">
        <v>320</v>
      </c>
      <c r="B24" s="337" t="s">
        <v>321</v>
      </c>
      <c r="C24" s="102" t="s">
        <v>322</v>
      </c>
      <c r="D24" s="207" t="s">
        <v>330</v>
      </c>
      <c r="E24" s="207" t="s">
        <v>330</v>
      </c>
      <c r="F24" s="208"/>
      <c r="G24" s="220"/>
      <c r="H24" s="209"/>
    </row>
    <row r="25" spans="1:13" s="198" customFormat="1" ht="51" customHeight="1" x14ac:dyDescent="0.75">
      <c r="A25" s="83" t="s">
        <v>318</v>
      </c>
      <c r="B25" s="89" t="s">
        <v>323</v>
      </c>
      <c r="C25" s="83" t="s">
        <v>319</v>
      </c>
      <c r="D25" s="340">
        <v>381</v>
      </c>
      <c r="E25" s="340">
        <v>414</v>
      </c>
      <c r="F25" s="208">
        <f>E25-D25</f>
        <v>33</v>
      </c>
      <c r="G25" s="226">
        <v>20</v>
      </c>
      <c r="H25" s="209">
        <f>SUM(F25*G25)</f>
        <v>660</v>
      </c>
    </row>
    <row r="26" spans="1:13" s="198" customFormat="1" ht="32.25" x14ac:dyDescent="0.4">
      <c r="A26" s="224"/>
      <c r="B26" s="224"/>
      <c r="C26" s="224"/>
      <c r="D26" s="224"/>
      <c r="E26" s="224"/>
      <c r="F26" s="224"/>
      <c r="G26" s="224"/>
      <c r="H26" s="224"/>
    </row>
    <row r="27" spans="1:13" s="198" customFormat="1" ht="38.25" x14ac:dyDescent="0.8">
      <c r="A27" s="232"/>
      <c r="B27" s="517" t="s">
        <v>50</v>
      </c>
      <c r="C27" s="517"/>
      <c r="D27" s="532" t="s">
        <v>51</v>
      </c>
      <c r="E27" s="532"/>
      <c r="F27" s="233">
        <f>SUM(F5:F26)</f>
        <v>194</v>
      </c>
      <c r="G27" s="234"/>
      <c r="H27" s="235">
        <f>SUM(H5:H26)</f>
        <v>3880</v>
      </c>
    </row>
    <row r="28" spans="1:13" s="198" customFormat="1" ht="38.25" x14ac:dyDescent="0.8">
      <c r="A28" s="232"/>
      <c r="B28" s="517" t="s">
        <v>52</v>
      </c>
      <c r="C28" s="517"/>
      <c r="D28" s="518"/>
      <c r="E28" s="519"/>
      <c r="F28" s="519"/>
      <c r="G28" s="520"/>
      <c r="H28" s="236">
        <f>+H27*7%</f>
        <v>271.60000000000002</v>
      </c>
    </row>
    <row r="29" spans="1:13" s="198" customFormat="1" ht="39" thickBot="1" x14ac:dyDescent="0.85">
      <c r="A29" s="232"/>
      <c r="B29" s="517" t="s">
        <v>50</v>
      </c>
      <c r="C29" s="517"/>
      <c r="D29" s="518"/>
      <c r="E29" s="519"/>
      <c r="F29" s="519"/>
      <c r="G29" s="520"/>
      <c r="H29" s="237">
        <f>SUM(H27:H28)</f>
        <v>4151.6000000000004</v>
      </c>
    </row>
    <row r="30" spans="1:13" s="198" customFormat="1" ht="33" thickTop="1" x14ac:dyDescent="0.4"/>
    <row r="31" spans="1:13" s="198" customFormat="1" ht="38.25" x14ac:dyDescent="0.8">
      <c r="A31" s="136"/>
      <c r="B31" s="507" t="s">
        <v>53</v>
      </c>
      <c r="C31" s="507"/>
      <c r="D31" s="199" t="s">
        <v>478</v>
      </c>
      <c r="E31" s="199" t="s">
        <v>491</v>
      </c>
      <c r="F31" s="238" t="s">
        <v>3</v>
      </c>
      <c r="G31" s="288" t="s">
        <v>4</v>
      </c>
      <c r="H31" s="238" t="s">
        <v>5</v>
      </c>
    </row>
    <row r="32" spans="1:13" s="198" customFormat="1" ht="37.5" x14ac:dyDescent="0.75">
      <c r="A32" s="239"/>
      <c r="B32" s="240" t="s">
        <v>55</v>
      </c>
      <c r="C32" s="241" t="s">
        <v>56</v>
      </c>
      <c r="D32" s="242"/>
      <c r="E32" s="242"/>
      <c r="F32" s="243"/>
      <c r="G32" s="244"/>
      <c r="H32" s="245"/>
      <c r="M32" s="198" t="s">
        <v>227</v>
      </c>
    </row>
    <row r="33" spans="1:14" s="198" customFormat="1" ht="37.5" x14ac:dyDescent="0.75">
      <c r="A33" s="205" t="s">
        <v>57</v>
      </c>
      <c r="B33" s="84" t="s">
        <v>290</v>
      </c>
      <c r="C33" s="90" t="s">
        <v>299</v>
      </c>
      <c r="D33" s="215">
        <v>1044</v>
      </c>
      <c r="E33" s="215">
        <v>1072</v>
      </c>
      <c r="F33" s="246">
        <f>E33-D33</f>
        <v>28</v>
      </c>
      <c r="G33" s="226">
        <v>20</v>
      </c>
      <c r="H33" s="226">
        <f>SUM(F33*G33)</f>
        <v>560</v>
      </c>
      <c r="I33" s="310">
        <f>+F33*G33</f>
        <v>560</v>
      </c>
    </row>
    <row r="34" spans="1:14" s="198" customFormat="1" ht="37.5" x14ac:dyDescent="0.75">
      <c r="A34" s="136" t="s">
        <v>60</v>
      </c>
      <c r="B34" s="221" t="s">
        <v>61</v>
      </c>
      <c r="C34" s="136" t="s">
        <v>62</v>
      </c>
      <c r="D34" s="223">
        <v>1168</v>
      </c>
      <c r="E34" s="223">
        <v>1173</v>
      </c>
      <c r="F34" s="246">
        <f>E34-D34</f>
        <v>5</v>
      </c>
      <c r="G34" s="209">
        <v>20</v>
      </c>
      <c r="H34" s="226">
        <f>SUM(F34*G34)</f>
        <v>100</v>
      </c>
    </row>
    <row r="35" spans="1:14" s="198" customFormat="1" ht="33.75" customHeight="1" x14ac:dyDescent="0.8">
      <c r="A35" s="247"/>
      <c r="B35" s="491" t="s">
        <v>50</v>
      </c>
      <c r="C35" s="491"/>
      <c r="D35" s="223"/>
      <c r="E35" s="223"/>
      <c r="F35" s="248">
        <f>SUM(F33:F34)</f>
        <v>33</v>
      </c>
      <c r="G35" s="209"/>
      <c r="H35" s="249">
        <f>SUM(H33:H34)</f>
        <v>660</v>
      </c>
    </row>
    <row r="36" spans="1:14" s="198" customFormat="1" ht="33.75" customHeight="1" x14ac:dyDescent="0.8">
      <c r="A36" s="247"/>
      <c r="B36" s="491" t="s">
        <v>217</v>
      </c>
      <c r="C36" s="491"/>
      <c r="D36" s="504"/>
      <c r="E36" s="505"/>
      <c r="F36" s="505"/>
      <c r="G36" s="506"/>
      <c r="H36" s="250">
        <f>+H35*0%</f>
        <v>0</v>
      </c>
    </row>
    <row r="37" spans="1:14" s="198" customFormat="1" ht="33.75" customHeight="1" thickBot="1" x14ac:dyDescent="0.85">
      <c r="A37" s="247"/>
      <c r="B37" s="491" t="s">
        <v>50</v>
      </c>
      <c r="C37" s="491"/>
      <c r="D37" s="504"/>
      <c r="E37" s="505"/>
      <c r="F37" s="505"/>
      <c r="G37" s="506"/>
      <c r="H37" s="251">
        <f>SUM(H35:H36)</f>
        <v>660</v>
      </c>
    </row>
    <row r="38" spans="1:14" s="198" customFormat="1" ht="28.5" customHeight="1" thickTop="1" x14ac:dyDescent="0.75">
      <c r="A38" s="247"/>
      <c r="B38" s="252"/>
      <c r="C38" s="247"/>
      <c r="D38" s="253"/>
      <c r="E38" s="253"/>
      <c r="F38" s="254"/>
      <c r="G38" s="255"/>
      <c r="H38" s="255"/>
    </row>
    <row r="39" spans="1:14" s="198" customFormat="1" ht="38.25" x14ac:dyDescent="0.8">
      <c r="A39" s="256"/>
      <c r="B39" s="507" t="s">
        <v>63</v>
      </c>
      <c r="C39" s="507"/>
      <c r="D39" s="199" t="s">
        <v>453</v>
      </c>
      <c r="E39" s="199" t="s">
        <v>491</v>
      </c>
      <c r="F39" s="293" t="s">
        <v>3</v>
      </c>
      <c r="G39" s="294" t="s">
        <v>4</v>
      </c>
      <c r="H39" s="293" t="s">
        <v>5</v>
      </c>
    </row>
    <row r="40" spans="1:14" s="198" customFormat="1" ht="38.25" x14ac:dyDescent="0.8">
      <c r="A40" s="205" t="s">
        <v>67</v>
      </c>
      <c r="B40" s="265" t="s">
        <v>73</v>
      </c>
      <c r="C40" s="259" t="s">
        <v>436</v>
      </c>
      <c r="D40" s="508" t="s">
        <v>220</v>
      </c>
      <c r="E40" s="508"/>
      <c r="F40" s="508"/>
      <c r="G40" s="508"/>
      <c r="H40" s="258"/>
    </row>
    <row r="41" spans="1:14" s="198" customFormat="1" ht="38.25" x14ac:dyDescent="0.8">
      <c r="A41" s="205" t="s">
        <v>70</v>
      </c>
      <c r="B41" s="265" t="s">
        <v>73</v>
      </c>
      <c r="C41" s="257" t="s">
        <v>387</v>
      </c>
      <c r="D41" s="508" t="s">
        <v>220</v>
      </c>
      <c r="E41" s="508"/>
      <c r="F41" s="508"/>
      <c r="G41" s="508"/>
      <c r="H41" s="258"/>
    </row>
    <row r="42" spans="1:14" s="198" customFormat="1" ht="38.25" x14ac:dyDescent="0.8">
      <c r="A42" s="205" t="s">
        <v>71</v>
      </c>
      <c r="B42" s="265" t="s">
        <v>73</v>
      </c>
      <c r="C42" s="377" t="s">
        <v>374</v>
      </c>
      <c r="D42" s="512" t="s">
        <v>220</v>
      </c>
      <c r="E42" s="512"/>
      <c r="F42" s="512"/>
      <c r="G42" s="512"/>
      <c r="H42" s="258"/>
      <c r="I42" s="198" t="s">
        <v>375</v>
      </c>
    </row>
    <row r="43" spans="1:14" s="198" customFormat="1" ht="38.25" x14ac:dyDescent="0.8">
      <c r="A43" s="260" t="s">
        <v>72</v>
      </c>
      <c r="B43" s="45" t="s">
        <v>343</v>
      </c>
      <c r="C43" s="216" t="s">
        <v>302</v>
      </c>
      <c r="D43" s="512" t="s">
        <v>220</v>
      </c>
      <c r="E43" s="512"/>
      <c r="F43" s="512"/>
      <c r="G43" s="512"/>
      <c r="H43" s="261">
        <v>200</v>
      </c>
    </row>
    <row r="44" spans="1:14" s="198" customFormat="1" ht="37.5" x14ac:dyDescent="0.75">
      <c r="A44" s="205" t="s">
        <v>75</v>
      </c>
      <c r="B44" s="221" t="s">
        <v>271</v>
      </c>
      <c r="C44" s="136" t="s">
        <v>267</v>
      </c>
      <c r="D44" s="513" t="s">
        <v>220</v>
      </c>
      <c r="E44" s="514"/>
      <c r="F44" s="514"/>
      <c r="G44" s="515"/>
      <c r="H44" s="262">
        <v>200</v>
      </c>
    </row>
    <row r="45" spans="1:14" s="198" customFormat="1" ht="38.25" x14ac:dyDescent="0.8">
      <c r="A45" s="136" t="s">
        <v>78</v>
      </c>
      <c r="B45" s="263" t="s">
        <v>270</v>
      </c>
      <c r="C45" s="136" t="s">
        <v>80</v>
      </c>
      <c r="D45" s="516" t="s">
        <v>220</v>
      </c>
      <c r="E45" s="516"/>
      <c r="F45" s="516"/>
      <c r="G45" s="516"/>
      <c r="H45" s="264">
        <v>200</v>
      </c>
    </row>
    <row r="46" spans="1:14" s="198" customFormat="1" ht="38.25" x14ac:dyDescent="0.8">
      <c r="A46" s="205" t="s">
        <v>81</v>
      </c>
      <c r="B46" s="265" t="s">
        <v>73</v>
      </c>
      <c r="C46" s="205" t="s">
        <v>82</v>
      </c>
      <c r="D46" s="516" t="s">
        <v>220</v>
      </c>
      <c r="E46" s="516"/>
      <c r="F46" s="516"/>
      <c r="G46" s="516"/>
      <c r="H46" s="258">
        <v>200</v>
      </c>
      <c r="L46" s="341" t="s">
        <v>331</v>
      </c>
    </row>
    <row r="47" spans="1:14" s="198" customFormat="1" ht="38.25" x14ac:dyDescent="0.8">
      <c r="A47" s="205" t="s">
        <v>266</v>
      </c>
      <c r="B47" s="265" t="s">
        <v>73</v>
      </c>
      <c r="C47" s="205" t="s">
        <v>82</v>
      </c>
      <c r="D47" s="516" t="s">
        <v>220</v>
      </c>
      <c r="E47" s="516"/>
      <c r="F47" s="516"/>
      <c r="G47" s="516"/>
      <c r="H47" s="258">
        <v>300</v>
      </c>
      <c r="I47" s="198">
        <v>497</v>
      </c>
      <c r="J47" s="198">
        <v>521</v>
      </c>
      <c r="K47" s="198">
        <f>+J47-I47</f>
        <v>24</v>
      </c>
      <c r="L47" s="198">
        <v>544</v>
      </c>
      <c r="M47" s="198">
        <f>+L47-J47</f>
        <v>23</v>
      </c>
      <c r="N47" s="198">
        <f>+M47*20</f>
        <v>460</v>
      </c>
    </row>
    <row r="48" spans="1:14" s="198" customFormat="1" ht="36" customHeight="1" x14ac:dyDescent="0.8">
      <c r="C48" s="491" t="s">
        <v>50</v>
      </c>
      <c r="D48" s="491"/>
      <c r="E48" s="492"/>
      <c r="F48" s="493"/>
      <c r="G48" s="494"/>
      <c r="H48" s="266">
        <f>SUM(H40:H47)</f>
        <v>1100</v>
      </c>
      <c r="I48" s="198">
        <v>521</v>
      </c>
      <c r="J48" s="198">
        <v>532</v>
      </c>
      <c r="K48" s="198">
        <f>+J48-I48</f>
        <v>11</v>
      </c>
      <c r="L48" s="198">
        <v>554</v>
      </c>
      <c r="M48" s="198">
        <f>+L48-L47</f>
        <v>10</v>
      </c>
      <c r="N48" s="198">
        <f>+M48*20</f>
        <v>200</v>
      </c>
    </row>
    <row r="49" spans="1:15" s="198" customFormat="1" ht="36" customHeight="1" x14ac:dyDescent="0.8">
      <c r="C49" s="491" t="s">
        <v>52</v>
      </c>
      <c r="D49" s="491"/>
      <c r="E49" s="492"/>
      <c r="F49" s="493"/>
      <c r="G49" s="494"/>
      <c r="H49" s="267">
        <f>SUM(H48*7%)</f>
        <v>77.000000000000014</v>
      </c>
      <c r="L49" s="198">
        <v>566</v>
      </c>
      <c r="M49" s="198">
        <f>+L49-L48</f>
        <v>12</v>
      </c>
      <c r="N49" s="198">
        <f>+M49*20</f>
        <v>240</v>
      </c>
    </row>
    <row r="50" spans="1:15" s="198" customFormat="1" ht="36" customHeight="1" thickBot="1" x14ac:dyDescent="0.85">
      <c r="C50" s="491" t="s">
        <v>50</v>
      </c>
      <c r="D50" s="491"/>
      <c r="E50" s="492"/>
      <c r="F50" s="493"/>
      <c r="G50" s="494"/>
      <c r="H50" s="268">
        <f>SUM(H48:H49)</f>
        <v>1177</v>
      </c>
      <c r="L50" s="198">
        <v>574</v>
      </c>
      <c r="M50" s="198">
        <f>+L50-L49</f>
        <v>8</v>
      </c>
      <c r="N50" s="198">
        <f>+M50*20</f>
        <v>160</v>
      </c>
    </row>
    <row r="51" spans="1:15" s="198" customFormat="1" ht="21" customHeight="1" thickTop="1" thickBot="1" x14ac:dyDescent="0.45"/>
    <row r="52" spans="1:15" s="198" customFormat="1" ht="38.25" thickBot="1" x14ac:dyDescent="0.8">
      <c r="A52" s="495"/>
      <c r="B52" s="497" t="s">
        <v>83</v>
      </c>
      <c r="C52" s="498"/>
      <c r="D52" s="501" t="s">
        <v>2</v>
      </c>
      <c r="E52" s="502"/>
      <c r="F52" s="502"/>
      <c r="G52" s="502"/>
      <c r="H52" s="503"/>
      <c r="L52" s="198">
        <v>585</v>
      </c>
      <c r="M52" s="198">
        <f>+L52-L50</f>
        <v>11</v>
      </c>
      <c r="N52" s="198">
        <f t="shared" ref="N52:N57" si="2">+M52*20</f>
        <v>220</v>
      </c>
    </row>
    <row r="53" spans="1:15" s="198" customFormat="1" ht="37.5" x14ac:dyDescent="0.75">
      <c r="A53" s="496"/>
      <c r="B53" s="499"/>
      <c r="C53" s="500"/>
      <c r="D53" s="199" t="s">
        <v>478</v>
      </c>
      <c r="E53" s="199" t="s">
        <v>491</v>
      </c>
      <c r="F53" s="269" t="s">
        <v>3</v>
      </c>
      <c r="G53" s="270" t="s">
        <v>84</v>
      </c>
      <c r="H53" s="271" t="s">
        <v>5</v>
      </c>
      <c r="L53" s="198">
        <v>595</v>
      </c>
      <c r="M53" s="198">
        <f>+L53-L52</f>
        <v>10</v>
      </c>
      <c r="N53" s="198">
        <f t="shared" si="2"/>
        <v>200</v>
      </c>
    </row>
    <row r="54" spans="1:15" s="198" customFormat="1" ht="33" customHeight="1" x14ac:dyDescent="0.75">
      <c r="A54" s="136" t="s">
        <v>85</v>
      </c>
      <c r="B54" s="91" t="s">
        <v>350</v>
      </c>
      <c r="C54" s="92" t="s">
        <v>351</v>
      </c>
      <c r="D54" s="215">
        <v>385</v>
      </c>
      <c r="E54" s="215">
        <v>388</v>
      </c>
      <c r="F54" s="246">
        <f>E54-D54</f>
        <v>3</v>
      </c>
      <c r="G54" s="209">
        <v>20</v>
      </c>
      <c r="H54" s="273">
        <f t="shared" ref="H54:H63" si="3">SUM(F54*G54)</f>
        <v>60</v>
      </c>
      <c r="L54" s="198">
        <v>604</v>
      </c>
      <c r="M54" s="198">
        <f>+L54-L53</f>
        <v>9</v>
      </c>
      <c r="N54" s="198">
        <f t="shared" si="2"/>
        <v>180</v>
      </c>
    </row>
    <row r="55" spans="1:15" s="198" customFormat="1" ht="33" customHeight="1" x14ac:dyDescent="0.75">
      <c r="A55" s="136" t="s">
        <v>86</v>
      </c>
      <c r="B55" s="231" t="s">
        <v>43</v>
      </c>
      <c r="C55" s="231" t="s">
        <v>43</v>
      </c>
      <c r="D55" s="207">
        <v>992</v>
      </c>
      <c r="E55" s="207">
        <v>992</v>
      </c>
      <c r="F55" s="246">
        <f>E55-D55</f>
        <v>0</v>
      </c>
      <c r="G55" s="226">
        <v>20</v>
      </c>
      <c r="H55" s="274">
        <f t="shared" si="3"/>
        <v>0</v>
      </c>
      <c r="L55" s="198">
        <v>612</v>
      </c>
      <c r="M55" s="198">
        <f>+L55-L54</f>
        <v>8</v>
      </c>
      <c r="N55" s="198">
        <f t="shared" si="2"/>
        <v>160</v>
      </c>
    </row>
    <row r="56" spans="1:15" s="198" customFormat="1" ht="37.5" x14ac:dyDescent="0.75">
      <c r="A56" s="205" t="s">
        <v>87</v>
      </c>
      <c r="B56" s="231" t="s">
        <v>43</v>
      </c>
      <c r="C56" s="231" t="s">
        <v>43</v>
      </c>
      <c r="D56" s="215">
        <v>880</v>
      </c>
      <c r="E56" s="215">
        <v>880</v>
      </c>
      <c r="F56" s="246"/>
      <c r="G56" s="209">
        <v>20</v>
      </c>
      <c r="H56" s="273">
        <f t="shared" si="3"/>
        <v>0</v>
      </c>
      <c r="L56" s="198">
        <v>621</v>
      </c>
      <c r="M56" s="198">
        <f>+L56-L55</f>
        <v>9</v>
      </c>
      <c r="N56" s="198">
        <f t="shared" si="2"/>
        <v>180</v>
      </c>
      <c r="O56" s="198" t="s">
        <v>227</v>
      </c>
    </row>
    <row r="57" spans="1:15" s="198" customFormat="1" ht="37.5" x14ac:dyDescent="0.75">
      <c r="A57" s="216" t="s">
        <v>90</v>
      </c>
      <c r="B57" s="213" t="s">
        <v>481</v>
      </c>
      <c r="C57" s="205" t="s">
        <v>482</v>
      </c>
      <c r="D57" s="419">
        <v>24</v>
      </c>
      <c r="E57" s="419">
        <v>24</v>
      </c>
      <c r="F57" s="219">
        <f t="shared" ref="F57:F63" si="4">E57-D57</f>
        <v>0</v>
      </c>
      <c r="G57" s="220">
        <v>20</v>
      </c>
      <c r="H57" s="277">
        <f t="shared" si="3"/>
        <v>0</v>
      </c>
      <c r="L57" s="198">
        <v>636</v>
      </c>
      <c r="M57" s="198">
        <f>+L57-L56</f>
        <v>15</v>
      </c>
      <c r="N57" s="198">
        <f t="shared" si="2"/>
        <v>300</v>
      </c>
    </row>
    <row r="58" spans="1:15" s="198" customFormat="1" ht="37.5" x14ac:dyDescent="0.75">
      <c r="A58" s="216" t="s">
        <v>92</v>
      </c>
      <c r="B58" s="231" t="s">
        <v>43</v>
      </c>
      <c r="C58" s="272" t="s">
        <v>43</v>
      </c>
      <c r="D58" s="207">
        <v>17</v>
      </c>
      <c r="E58" s="207">
        <v>20</v>
      </c>
      <c r="F58" s="219"/>
      <c r="G58" s="220">
        <v>20</v>
      </c>
      <c r="H58" s="277">
        <f t="shared" si="3"/>
        <v>0</v>
      </c>
    </row>
    <row r="59" spans="1:15" s="198" customFormat="1" ht="37.5" x14ac:dyDescent="0.75">
      <c r="A59" s="216" t="s">
        <v>129</v>
      </c>
      <c r="B59" s="213" t="s">
        <v>479</v>
      </c>
      <c r="C59" s="205" t="s">
        <v>480</v>
      </c>
      <c r="D59" s="215">
        <v>2</v>
      </c>
      <c r="E59" s="215">
        <v>7</v>
      </c>
      <c r="F59" s="219">
        <f t="shared" si="4"/>
        <v>5</v>
      </c>
      <c r="G59" s="220">
        <v>20</v>
      </c>
      <c r="H59" s="277">
        <f t="shared" si="3"/>
        <v>100</v>
      </c>
    </row>
    <row r="60" spans="1:15" s="198" customFormat="1" ht="32.25" customHeight="1" x14ac:dyDescent="0.4">
      <c r="A60" s="487" t="s">
        <v>228</v>
      </c>
      <c r="B60" s="488" t="s">
        <v>265</v>
      </c>
      <c r="C60" s="487" t="s">
        <v>95</v>
      </c>
      <c r="D60" s="489">
        <v>2548</v>
      </c>
      <c r="E60" s="489">
        <v>2567</v>
      </c>
      <c r="F60" s="490">
        <f t="shared" si="4"/>
        <v>19</v>
      </c>
      <c r="G60" s="480">
        <v>20</v>
      </c>
      <c r="H60" s="481">
        <f t="shared" si="3"/>
        <v>380</v>
      </c>
    </row>
    <row r="61" spans="1:15" s="198" customFormat="1" ht="4.5" customHeight="1" x14ac:dyDescent="0.4">
      <c r="A61" s="487"/>
      <c r="B61" s="488"/>
      <c r="C61" s="487"/>
      <c r="D61" s="489"/>
      <c r="E61" s="489"/>
      <c r="F61" s="490"/>
      <c r="G61" s="480"/>
      <c r="H61" s="481"/>
    </row>
    <row r="62" spans="1:15" s="198" customFormat="1" ht="37.5" x14ac:dyDescent="0.75">
      <c r="A62" s="136" t="s">
        <v>96</v>
      </c>
      <c r="B62" s="275" t="s">
        <v>97</v>
      </c>
      <c r="C62" s="136" t="s">
        <v>98</v>
      </c>
      <c r="D62" s="223">
        <v>3893</v>
      </c>
      <c r="E62" s="223">
        <v>4005</v>
      </c>
      <c r="F62" s="246">
        <f>E62-D62</f>
        <v>112</v>
      </c>
      <c r="G62" s="209">
        <v>20</v>
      </c>
      <c r="H62" s="273">
        <f t="shared" si="3"/>
        <v>2240</v>
      </c>
    </row>
    <row r="63" spans="1:15" s="198" customFormat="1" ht="37.5" x14ac:dyDescent="0.75">
      <c r="A63" s="136" t="s">
        <v>99</v>
      </c>
      <c r="B63" s="231" t="s">
        <v>43</v>
      </c>
      <c r="C63" s="231" t="s">
        <v>43</v>
      </c>
      <c r="D63" s="207">
        <v>5</v>
      </c>
      <c r="E63" s="207">
        <v>5</v>
      </c>
      <c r="F63" s="246">
        <f t="shared" si="4"/>
        <v>0</v>
      </c>
      <c r="G63" s="209">
        <v>20</v>
      </c>
      <c r="H63" s="273">
        <f t="shared" si="3"/>
        <v>0</v>
      </c>
    </row>
    <row r="64" spans="1:15" s="198" customFormat="1" ht="37.5" x14ac:dyDescent="0.75">
      <c r="A64" s="205" t="s">
        <v>100</v>
      </c>
      <c r="B64" s="213" t="s">
        <v>101</v>
      </c>
      <c r="C64" s="205" t="s">
        <v>102</v>
      </c>
      <c r="D64" s="227"/>
      <c r="E64" s="227"/>
      <c r="F64" s="278">
        <f>E64-D64</f>
        <v>0</v>
      </c>
      <c r="G64" s="212">
        <v>20</v>
      </c>
      <c r="H64" s="279">
        <f>SUM(F64*G64)</f>
        <v>0</v>
      </c>
    </row>
    <row r="65" spans="1:9" s="198" customFormat="1" ht="37.5" x14ac:dyDescent="0.75">
      <c r="A65" s="331" t="s">
        <v>219</v>
      </c>
      <c r="B65" s="332" t="s">
        <v>215</v>
      </c>
      <c r="C65" s="333" t="s">
        <v>194</v>
      </c>
      <c r="D65" s="334">
        <v>123</v>
      </c>
      <c r="E65" s="334">
        <v>129</v>
      </c>
      <c r="F65" s="312">
        <f t="shared" ref="F65:F70" si="5">E65-D65</f>
        <v>6</v>
      </c>
      <c r="G65" s="313">
        <v>20</v>
      </c>
      <c r="H65" s="335">
        <f t="shared" ref="H65:H70" si="6">SUM(F65*G65)</f>
        <v>120</v>
      </c>
    </row>
    <row r="66" spans="1:9" s="198" customFormat="1" ht="37.5" x14ac:dyDescent="0.75">
      <c r="A66" s="136" t="s">
        <v>274</v>
      </c>
      <c r="B66" s="91" t="s">
        <v>275</v>
      </c>
      <c r="C66" s="127" t="s">
        <v>276</v>
      </c>
      <c r="D66" s="227"/>
      <c r="E66" s="227"/>
      <c r="F66" s="278"/>
      <c r="G66" s="212"/>
      <c r="H66" s="279"/>
    </row>
    <row r="67" spans="1:9" s="198" customFormat="1" ht="37.5" x14ac:dyDescent="0.75">
      <c r="A67" s="136" t="s">
        <v>103</v>
      </c>
      <c r="B67" s="231" t="s">
        <v>43</v>
      </c>
      <c r="C67" s="231" t="s">
        <v>43</v>
      </c>
      <c r="D67" s="215">
        <v>343</v>
      </c>
      <c r="E67" s="215">
        <v>343</v>
      </c>
      <c r="F67" s="246">
        <f t="shared" si="5"/>
        <v>0</v>
      </c>
      <c r="G67" s="226"/>
      <c r="H67" s="273"/>
      <c r="I67" s="310">
        <f>+F67*G67</f>
        <v>0</v>
      </c>
    </row>
    <row r="68" spans="1:9" s="198" customFormat="1" ht="37.5" x14ac:dyDescent="0.75">
      <c r="A68" s="136" t="s">
        <v>104</v>
      </c>
      <c r="B68" s="280" t="s">
        <v>214</v>
      </c>
      <c r="C68" s="281" t="s">
        <v>105</v>
      </c>
      <c r="D68" s="215">
        <v>514</v>
      </c>
      <c r="E68" s="215">
        <v>529</v>
      </c>
      <c r="F68" s="246">
        <f t="shared" si="5"/>
        <v>15</v>
      </c>
      <c r="G68" s="226">
        <v>20</v>
      </c>
      <c r="H68" s="226">
        <f t="shared" si="6"/>
        <v>300</v>
      </c>
    </row>
    <row r="69" spans="1:9" s="198" customFormat="1" ht="37.5" x14ac:dyDescent="0.75">
      <c r="A69" s="482" t="s">
        <v>278</v>
      </c>
      <c r="B69" s="484" t="s">
        <v>289</v>
      </c>
      <c r="C69" s="281" t="s">
        <v>300</v>
      </c>
      <c r="D69" s="215">
        <v>1044</v>
      </c>
      <c r="E69" s="215">
        <v>1072</v>
      </c>
      <c r="F69" s="246">
        <f t="shared" si="5"/>
        <v>28</v>
      </c>
      <c r="G69" s="226">
        <v>16</v>
      </c>
      <c r="H69" s="226">
        <f t="shared" si="6"/>
        <v>448</v>
      </c>
    </row>
    <row r="70" spans="1:9" s="198" customFormat="1" ht="45" customHeight="1" x14ac:dyDescent="0.75">
      <c r="A70" s="483"/>
      <c r="B70" s="485"/>
      <c r="C70" s="300" t="s">
        <v>288</v>
      </c>
      <c r="D70" s="223">
        <v>1168</v>
      </c>
      <c r="E70" s="223">
        <v>1173</v>
      </c>
      <c r="F70" s="246">
        <f t="shared" si="5"/>
        <v>5</v>
      </c>
      <c r="G70" s="226">
        <v>16</v>
      </c>
      <c r="H70" s="226">
        <f t="shared" si="6"/>
        <v>80</v>
      </c>
      <c r="I70" s="310">
        <f>SUM(H69:H70)</f>
        <v>528</v>
      </c>
    </row>
    <row r="71" spans="1:9" s="198" customFormat="1" ht="38.25" x14ac:dyDescent="0.8">
      <c r="A71" s="247"/>
      <c r="B71" s="476" t="s">
        <v>50</v>
      </c>
      <c r="C71" s="476"/>
      <c r="D71" s="486" t="s">
        <v>51</v>
      </c>
      <c r="E71" s="486"/>
      <c r="F71" s="282">
        <f>SUM(F54:F70)</f>
        <v>193</v>
      </c>
      <c r="G71" s="283"/>
      <c r="H71" s="266">
        <f>SUM(H54:H70)</f>
        <v>3728</v>
      </c>
    </row>
    <row r="72" spans="1:9" s="198" customFormat="1" ht="38.25" x14ac:dyDescent="0.8">
      <c r="A72" s="247"/>
      <c r="B72" s="476" t="s">
        <v>52</v>
      </c>
      <c r="C72" s="476"/>
      <c r="D72" s="477"/>
      <c r="E72" s="478"/>
      <c r="F72" s="478"/>
      <c r="G72" s="479"/>
      <c r="H72" s="284">
        <f>+H71*7%</f>
        <v>260.96000000000004</v>
      </c>
    </row>
    <row r="73" spans="1:9" s="198" customFormat="1" ht="39" thickBot="1" x14ac:dyDescent="0.85">
      <c r="A73" s="247"/>
      <c r="B73" s="476" t="s">
        <v>50</v>
      </c>
      <c r="C73" s="476"/>
      <c r="D73" s="477"/>
      <c r="E73" s="478"/>
      <c r="F73" s="478"/>
      <c r="G73" s="479"/>
      <c r="H73" s="268">
        <f>SUM(H71:H72)</f>
        <v>3988.96</v>
      </c>
    </row>
    <row r="74" spans="1:9" s="198" customFormat="1" ht="33" thickTop="1" x14ac:dyDescent="0.4">
      <c r="B74" s="285"/>
    </row>
    <row r="75" spans="1:9" s="198" customFormat="1" ht="31.9" customHeight="1" x14ac:dyDescent="0.4">
      <c r="C75" s="198" t="s">
        <v>108</v>
      </c>
      <c r="D75" s="198" t="s">
        <v>363</v>
      </c>
      <c r="H75" s="320">
        <f>+H48+H71</f>
        <v>4828</v>
      </c>
      <c r="I75" s="310">
        <f>+H71+H48</f>
        <v>4828</v>
      </c>
    </row>
    <row r="76" spans="1:9" s="198" customFormat="1" ht="31.9" customHeight="1" x14ac:dyDescent="0.4"/>
    <row r="77" spans="1:9" s="198" customFormat="1" ht="32.25" x14ac:dyDescent="0.4">
      <c r="H77" s="295">
        <f>+H27+H35+H48+H71</f>
        <v>9368</v>
      </c>
    </row>
    <row r="78" spans="1:9" s="198" customFormat="1" ht="32.25" x14ac:dyDescent="0.4"/>
    <row r="79" spans="1:9" s="198" customFormat="1" ht="32.25" x14ac:dyDescent="0.4"/>
    <row r="80" spans="1:9" s="198" customFormat="1" ht="32.25" x14ac:dyDescent="0.4"/>
    <row r="81" s="198" customFormat="1" ht="32.25" x14ac:dyDescent="0.4"/>
    <row r="82" s="198" customFormat="1" ht="32.25" x14ac:dyDescent="0.4"/>
    <row r="83" s="198" customFormat="1" ht="32.25" x14ac:dyDescent="0.4"/>
  </sheetData>
  <mergeCells count="56">
    <mergeCell ref="B72:C72"/>
    <mergeCell ref="D72:G72"/>
    <mergeCell ref="B73:C73"/>
    <mergeCell ref="D73:G73"/>
    <mergeCell ref="G60:G61"/>
    <mergeCell ref="H60:H61"/>
    <mergeCell ref="A69:A70"/>
    <mergeCell ref="B69:B70"/>
    <mergeCell ref="B71:C71"/>
    <mergeCell ref="D71:E71"/>
    <mergeCell ref="A60:A61"/>
    <mergeCell ref="B60:B61"/>
    <mergeCell ref="C60:C61"/>
    <mergeCell ref="D60:D61"/>
    <mergeCell ref="E60:E61"/>
    <mergeCell ref="F60:F61"/>
    <mergeCell ref="C49:D49"/>
    <mergeCell ref="E49:G49"/>
    <mergeCell ref="C50:D50"/>
    <mergeCell ref="E50:G50"/>
    <mergeCell ref="A52:A53"/>
    <mergeCell ref="B52:C53"/>
    <mergeCell ref="D52:H52"/>
    <mergeCell ref="C48:D48"/>
    <mergeCell ref="E48:G48"/>
    <mergeCell ref="B37:C37"/>
    <mergeCell ref="D37:G37"/>
    <mergeCell ref="B39:C39"/>
    <mergeCell ref="D40:G40"/>
    <mergeCell ref="D41:G41"/>
    <mergeCell ref="D42:G42"/>
    <mergeCell ref="D43:G43"/>
    <mergeCell ref="D44:G44"/>
    <mergeCell ref="D45:G45"/>
    <mergeCell ref="D46:G46"/>
    <mergeCell ref="D47:G47"/>
    <mergeCell ref="B29:C29"/>
    <mergeCell ref="D29:G29"/>
    <mergeCell ref="B31:C31"/>
    <mergeCell ref="B35:C35"/>
    <mergeCell ref="B36:C36"/>
    <mergeCell ref="D36:G36"/>
    <mergeCell ref="B28:C28"/>
    <mergeCell ref="D28:G28"/>
    <mergeCell ref="A1:H1"/>
    <mergeCell ref="A2:A3"/>
    <mergeCell ref="B2:C3"/>
    <mergeCell ref="D2:H2"/>
    <mergeCell ref="B4:C4"/>
    <mergeCell ref="B11:B12"/>
    <mergeCell ref="C11:C12"/>
    <mergeCell ref="B13:B14"/>
    <mergeCell ref="C13:C14"/>
    <mergeCell ref="B18:C18"/>
    <mergeCell ref="B27:C27"/>
    <mergeCell ref="D27:E27"/>
  </mergeCells>
  <pageMargins left="0.23622047244094491" right="0.23622047244094491" top="0.55118110236220474" bottom="0.55118110236220474" header="0.31496062992125984" footer="0.31496062992125984"/>
  <pageSetup paperSize="9" scale="50" orientation="portrait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A4ED5-0AAD-4F2F-B1DD-75CF442EF54A}">
  <dimension ref="A1:U220"/>
  <sheetViews>
    <sheetView tabSelected="1" topLeftCell="A151" zoomScale="106" zoomScaleNormal="106" workbookViewId="0">
      <selection activeCell="K157" sqref="K157"/>
    </sheetView>
  </sheetViews>
  <sheetFormatPr defaultRowHeight="14.25" x14ac:dyDescent="0.2"/>
  <cols>
    <col min="2" max="2" width="52.75" customWidth="1"/>
    <col min="3" max="3" width="31.375" customWidth="1"/>
    <col min="4" max="4" width="12.625" customWidth="1"/>
    <col min="5" max="5" width="11.5" customWidth="1"/>
    <col min="6" max="7" width="12.625" customWidth="1"/>
    <col min="8" max="8" width="18.25" customWidth="1"/>
    <col min="9" max="9" width="18" customWidth="1"/>
    <col min="10" max="10" width="13.125" customWidth="1"/>
    <col min="11" max="11" width="21.125" bestFit="1" customWidth="1"/>
  </cols>
  <sheetData>
    <row r="1" spans="1:13" ht="42" customHeight="1" x14ac:dyDescent="0.8">
      <c r="A1" s="470" t="s">
        <v>499</v>
      </c>
      <c r="B1" s="470"/>
      <c r="C1" s="470"/>
      <c r="D1" s="470"/>
      <c r="E1" s="470"/>
      <c r="F1" s="470"/>
      <c r="G1" s="470"/>
      <c r="H1" s="470"/>
    </row>
    <row r="2" spans="1:13" s="19" customFormat="1" ht="30" customHeight="1" x14ac:dyDescent="0.65">
      <c r="A2" s="471" t="s">
        <v>0</v>
      </c>
      <c r="B2" s="472" t="s">
        <v>109</v>
      </c>
      <c r="C2" s="472"/>
      <c r="D2" s="473" t="s">
        <v>396</v>
      </c>
      <c r="E2" s="473"/>
      <c r="F2" s="473"/>
      <c r="G2" s="473"/>
      <c r="H2" s="473"/>
    </row>
    <row r="3" spans="1:13" s="109" customFormat="1" ht="30" customHeight="1" x14ac:dyDescent="0.4">
      <c r="A3" s="471"/>
      <c r="B3" s="472"/>
      <c r="C3" s="472"/>
      <c r="D3" s="296" t="s">
        <v>490</v>
      </c>
      <c r="E3" s="296" t="s">
        <v>500</v>
      </c>
      <c r="F3" s="297" t="s">
        <v>3</v>
      </c>
      <c r="G3" s="297" t="s">
        <v>4</v>
      </c>
      <c r="H3" s="297" t="s">
        <v>5</v>
      </c>
    </row>
    <row r="4" spans="1:13" s="88" customFormat="1" ht="30" customHeight="1" x14ac:dyDescent="0.65">
      <c r="A4" s="83" t="s">
        <v>7</v>
      </c>
      <c r="B4" s="84" t="s">
        <v>440</v>
      </c>
      <c r="C4" s="90" t="s">
        <v>438</v>
      </c>
      <c r="D4" s="83">
        <v>18419</v>
      </c>
      <c r="E4" s="83">
        <v>18419</v>
      </c>
      <c r="F4" s="85">
        <f>E4-D4</f>
        <v>0</v>
      </c>
      <c r="G4" s="86">
        <v>7</v>
      </c>
      <c r="H4" s="103">
        <f>F4*G4</f>
        <v>0</v>
      </c>
      <c r="I4" s="24" t="s">
        <v>439</v>
      </c>
    </row>
    <row r="5" spans="1:13" s="88" customFormat="1" ht="30" customHeight="1" x14ac:dyDescent="0.65">
      <c r="A5" s="83" t="s">
        <v>10</v>
      </c>
      <c r="B5" s="89" t="s">
        <v>111</v>
      </c>
      <c r="C5" s="83" t="s">
        <v>218</v>
      </c>
      <c r="D5" s="83">
        <v>3400</v>
      </c>
      <c r="E5" s="83">
        <v>3400</v>
      </c>
      <c r="F5" s="85">
        <f>E5-D5</f>
        <v>0</v>
      </c>
      <c r="G5" s="86">
        <v>7</v>
      </c>
      <c r="H5" s="87">
        <f t="shared" ref="H5:H15" si="0">F5*G5</f>
        <v>0</v>
      </c>
    </row>
    <row r="6" spans="1:13" s="88" customFormat="1" ht="30" customHeight="1" x14ac:dyDescent="0.65">
      <c r="A6" s="90" t="s">
        <v>13</v>
      </c>
      <c r="B6" s="91" t="s">
        <v>264</v>
      </c>
      <c r="C6" s="92" t="s">
        <v>263</v>
      </c>
      <c r="D6" s="93">
        <v>76339</v>
      </c>
      <c r="E6" s="93">
        <v>82167</v>
      </c>
      <c r="F6" s="94">
        <f>E6-D6</f>
        <v>5828</v>
      </c>
      <c r="G6" s="95">
        <v>7</v>
      </c>
      <c r="H6" s="87">
        <f t="shared" si="0"/>
        <v>40796</v>
      </c>
      <c r="I6" s="88" t="s">
        <v>329</v>
      </c>
    </row>
    <row r="7" spans="1:13" s="88" customFormat="1" ht="30" customHeight="1" x14ac:dyDescent="0.65">
      <c r="A7" s="90" t="s">
        <v>16</v>
      </c>
      <c r="B7" s="420" t="s">
        <v>494</v>
      </c>
      <c r="C7" s="83" t="s">
        <v>492</v>
      </c>
      <c r="D7" s="98">
        <v>41026</v>
      </c>
      <c r="E7" s="98">
        <v>42521</v>
      </c>
      <c r="F7" s="94">
        <f t="shared" ref="F7:F15" si="1">E7-D7</f>
        <v>1495</v>
      </c>
      <c r="G7" s="86">
        <v>7</v>
      </c>
      <c r="H7" s="87">
        <f t="shared" si="0"/>
        <v>10465</v>
      </c>
      <c r="I7" s="88" t="s">
        <v>493</v>
      </c>
    </row>
    <row r="8" spans="1:13" s="88" customFormat="1" ht="30" customHeight="1" x14ac:dyDescent="0.65">
      <c r="A8" s="83" t="s">
        <v>18</v>
      </c>
      <c r="B8" s="89" t="s">
        <v>19</v>
      </c>
      <c r="C8" s="83" t="s">
        <v>20</v>
      </c>
      <c r="D8" s="96">
        <v>42588</v>
      </c>
      <c r="E8" s="96">
        <v>48487</v>
      </c>
      <c r="F8" s="97">
        <f>E8-D8</f>
        <v>5899</v>
      </c>
      <c r="G8" s="95">
        <v>5.5</v>
      </c>
      <c r="H8" s="87">
        <f t="shared" si="0"/>
        <v>32444.5</v>
      </c>
    </row>
    <row r="9" spans="1:13" s="88" customFormat="1" ht="30" customHeight="1" x14ac:dyDescent="0.65">
      <c r="A9" s="83" t="s">
        <v>21</v>
      </c>
      <c r="B9" s="89" t="s">
        <v>22</v>
      </c>
      <c r="C9" s="83" t="s">
        <v>23</v>
      </c>
      <c r="D9" s="98">
        <v>24264</v>
      </c>
      <c r="E9" s="98">
        <v>24567</v>
      </c>
      <c r="F9" s="97">
        <f>E9-D9</f>
        <v>303</v>
      </c>
      <c r="G9" s="86">
        <v>7</v>
      </c>
      <c r="H9" s="87">
        <f t="shared" si="0"/>
        <v>2121</v>
      </c>
    </row>
    <row r="10" spans="1:13" s="88" customFormat="1" ht="30" customHeight="1" x14ac:dyDescent="0.65">
      <c r="A10" s="83" t="s">
        <v>24</v>
      </c>
      <c r="B10" s="474" t="s">
        <v>388</v>
      </c>
      <c r="C10" s="475" t="s">
        <v>26</v>
      </c>
      <c r="D10" s="98">
        <v>31096</v>
      </c>
      <c r="E10" s="98">
        <v>31396</v>
      </c>
      <c r="F10" s="97">
        <f t="shared" si="1"/>
        <v>300</v>
      </c>
      <c r="G10" s="86">
        <v>7</v>
      </c>
      <c r="H10" s="87">
        <f t="shared" si="0"/>
        <v>2100</v>
      </c>
      <c r="I10" s="88" t="s">
        <v>445</v>
      </c>
    </row>
    <row r="11" spans="1:13" s="88" customFormat="1" ht="30" customHeight="1" x14ac:dyDescent="0.65">
      <c r="A11" s="83" t="s">
        <v>27</v>
      </c>
      <c r="B11" s="474"/>
      <c r="C11" s="475"/>
      <c r="D11" s="98">
        <v>3039</v>
      </c>
      <c r="E11" s="98">
        <v>3110</v>
      </c>
      <c r="F11" s="97">
        <f>E11-D11</f>
        <v>71</v>
      </c>
      <c r="G11" s="86">
        <v>7</v>
      </c>
      <c r="H11" s="87">
        <f t="shared" si="0"/>
        <v>497</v>
      </c>
    </row>
    <row r="12" spans="1:13" s="88" customFormat="1" ht="30" customHeight="1" x14ac:dyDescent="0.65">
      <c r="A12" s="90" t="s">
        <v>31</v>
      </c>
      <c r="B12" s="466" t="s">
        <v>114</v>
      </c>
      <c r="C12" s="467" t="s">
        <v>30</v>
      </c>
      <c r="D12" s="90">
        <v>29381</v>
      </c>
      <c r="E12" s="90">
        <v>29993</v>
      </c>
      <c r="F12" s="97">
        <f>E12-D12</f>
        <v>612</v>
      </c>
      <c r="G12" s="99">
        <v>7</v>
      </c>
      <c r="H12" s="87">
        <f t="shared" si="0"/>
        <v>4284</v>
      </c>
    </row>
    <row r="13" spans="1:13" s="88" customFormat="1" ht="30" customHeight="1" x14ac:dyDescent="0.65">
      <c r="A13" s="90" t="s">
        <v>28</v>
      </c>
      <c r="B13" s="466"/>
      <c r="C13" s="467"/>
      <c r="D13" s="90">
        <v>13174</v>
      </c>
      <c r="E13" s="90">
        <v>13447</v>
      </c>
      <c r="F13" s="100">
        <f t="shared" si="1"/>
        <v>273</v>
      </c>
      <c r="G13" s="99">
        <v>7</v>
      </c>
      <c r="H13" s="87">
        <f t="shared" si="0"/>
        <v>1911</v>
      </c>
      <c r="M13" s="157"/>
    </row>
    <row r="14" spans="1:13" s="88" customFormat="1" ht="30" customHeight="1" x14ac:dyDescent="0.65">
      <c r="A14" s="83" t="s">
        <v>32</v>
      </c>
      <c r="B14" s="413" t="s">
        <v>441</v>
      </c>
      <c r="C14" s="102" t="s">
        <v>442</v>
      </c>
      <c r="D14" s="90">
        <v>2644</v>
      </c>
      <c r="E14" s="90">
        <v>3287</v>
      </c>
      <c r="F14" s="100">
        <f>+E14-D14</f>
        <v>643</v>
      </c>
      <c r="G14" s="99">
        <v>7</v>
      </c>
      <c r="H14" s="87">
        <f t="shared" si="0"/>
        <v>4501</v>
      </c>
      <c r="I14" s="88">
        <f>+F14*7</f>
        <v>4501</v>
      </c>
    </row>
    <row r="15" spans="1:13" s="88" customFormat="1" ht="30" customHeight="1" x14ac:dyDescent="0.65">
      <c r="A15" s="83" t="s">
        <v>35</v>
      </c>
      <c r="B15" s="89" t="s">
        <v>443</v>
      </c>
      <c r="C15" s="83" t="s">
        <v>444</v>
      </c>
      <c r="D15" s="90">
        <v>88753</v>
      </c>
      <c r="E15" s="90">
        <v>89241</v>
      </c>
      <c r="F15" s="100">
        <f t="shared" si="1"/>
        <v>488</v>
      </c>
      <c r="G15" s="99">
        <v>7</v>
      </c>
      <c r="H15" s="87">
        <f t="shared" si="0"/>
        <v>3416</v>
      </c>
    </row>
    <row r="16" spans="1:13" s="88" customFormat="1" ht="30" customHeight="1" x14ac:dyDescent="0.65">
      <c r="A16" s="83"/>
      <c r="B16" s="89"/>
      <c r="C16" s="83"/>
      <c r="D16" s="140"/>
      <c r="E16" s="140"/>
      <c r="F16" s="97"/>
      <c r="G16" s="103"/>
      <c r="H16" s="103"/>
    </row>
    <row r="17" spans="1:11" s="31" customFormat="1" ht="30" customHeight="1" thickBot="1" x14ac:dyDescent="0.75">
      <c r="A17" s="32"/>
      <c r="B17" s="461" t="s">
        <v>50</v>
      </c>
      <c r="C17" s="461"/>
      <c r="D17" s="468" t="s">
        <v>106</v>
      </c>
      <c r="E17" s="468"/>
      <c r="F17" s="161">
        <f>SUM(F4:F16)</f>
        <v>15912</v>
      </c>
      <c r="G17" s="29"/>
      <c r="H17" s="149">
        <f>SUM(H4:H16)</f>
        <v>102535.5</v>
      </c>
    </row>
    <row r="18" spans="1:11" s="31" customFormat="1" ht="27.75" customHeight="1" thickTop="1" x14ac:dyDescent="0.7">
      <c r="A18" s="32"/>
      <c r="B18" s="469" t="s">
        <v>52</v>
      </c>
      <c r="C18" s="469"/>
      <c r="D18" s="32"/>
      <c r="E18" s="32"/>
      <c r="F18" s="160"/>
      <c r="G18" s="48"/>
      <c r="H18" s="132">
        <f>SUM(H17*7%)</f>
        <v>7177.4850000000006</v>
      </c>
    </row>
    <row r="19" spans="1:11" s="31" customFormat="1" ht="38.25" customHeight="1" thickBot="1" x14ac:dyDescent="0.9">
      <c r="A19" s="32"/>
      <c r="B19" s="469" t="s">
        <v>50</v>
      </c>
      <c r="C19" s="469"/>
      <c r="D19" s="32"/>
      <c r="E19" s="32"/>
      <c r="F19" s="35"/>
      <c r="G19" s="48"/>
      <c r="H19" s="150">
        <f>SUM(H17:H18)</f>
        <v>109712.985</v>
      </c>
    </row>
    <row r="20" spans="1:11" s="109" customFormat="1" ht="40.15" customHeight="1" thickTop="1" x14ac:dyDescent="0.7">
      <c r="A20" s="152"/>
      <c r="B20" s="444" t="s">
        <v>395</v>
      </c>
      <c r="C20" s="444"/>
      <c r="D20" s="296" t="s">
        <v>490</v>
      </c>
      <c r="E20" s="296" t="s">
        <v>500</v>
      </c>
      <c r="F20" s="297" t="s">
        <v>3</v>
      </c>
      <c r="G20" s="297" t="s">
        <v>4</v>
      </c>
      <c r="H20" s="297" t="s">
        <v>5</v>
      </c>
    </row>
    <row r="21" spans="1:11" s="88" customFormat="1" ht="32.25" customHeight="1" x14ac:dyDescent="0.65">
      <c r="A21" s="83" t="s">
        <v>318</v>
      </c>
      <c r="B21" s="89" t="s">
        <v>323</v>
      </c>
      <c r="C21" s="83" t="s">
        <v>319</v>
      </c>
      <c r="D21" s="93">
        <v>6404</v>
      </c>
      <c r="E21" s="93">
        <v>9489</v>
      </c>
      <c r="F21" s="97">
        <f t="shared" ref="F21" si="2">E21-D21</f>
        <v>3085</v>
      </c>
      <c r="G21" s="99">
        <v>7</v>
      </c>
      <c r="H21" s="87">
        <f t="shared" ref="H21:H22" si="3">F21*G21</f>
        <v>21595</v>
      </c>
      <c r="I21" s="105" t="s">
        <v>317</v>
      </c>
    </row>
    <row r="22" spans="1:11" s="88" customFormat="1" ht="32.25" customHeight="1" x14ac:dyDescent="0.65">
      <c r="A22" s="83"/>
      <c r="B22" s="89"/>
      <c r="C22" s="83"/>
      <c r="D22" s="93"/>
      <c r="E22" s="93"/>
      <c r="F22" s="97"/>
      <c r="G22" s="99"/>
      <c r="H22" s="87">
        <f t="shared" si="3"/>
        <v>0</v>
      </c>
      <c r="I22" s="105"/>
    </row>
    <row r="23" spans="1:11" s="31" customFormat="1" ht="30" customHeight="1" x14ac:dyDescent="0.6">
      <c r="A23" s="27"/>
      <c r="B23" s="28"/>
      <c r="C23" s="22"/>
      <c r="D23" s="41"/>
      <c r="E23" s="41"/>
      <c r="F23" s="42"/>
      <c r="G23" s="36"/>
      <c r="H23" s="30"/>
    </row>
    <row r="24" spans="1:11" s="31" customFormat="1" ht="30" customHeight="1" thickBot="1" x14ac:dyDescent="0.7">
      <c r="A24" s="32"/>
      <c r="B24" s="461" t="s">
        <v>50</v>
      </c>
      <c r="C24" s="461"/>
      <c r="D24" s="462" t="s">
        <v>51</v>
      </c>
      <c r="E24" s="462"/>
      <c r="F24" s="163">
        <f>SUM(F21:F23)</f>
        <v>3085</v>
      </c>
      <c r="G24" s="55"/>
      <c r="H24" s="137">
        <f>SUM(H21:H23)</f>
        <v>21595</v>
      </c>
    </row>
    <row r="25" spans="1:11" s="31" customFormat="1" ht="27" customHeight="1" thickTop="1" x14ac:dyDescent="0.65">
      <c r="A25" s="32"/>
      <c r="B25" s="461" t="s">
        <v>52</v>
      </c>
      <c r="C25" s="461"/>
      <c r="D25" s="56"/>
      <c r="E25" s="56"/>
      <c r="F25" s="162"/>
      <c r="G25" s="55"/>
      <c r="H25" s="138">
        <f>+H24*7%</f>
        <v>1511.65</v>
      </c>
    </row>
    <row r="26" spans="1:11" s="31" customFormat="1" ht="32.25" customHeight="1" x14ac:dyDescent="0.6">
      <c r="A26" s="32"/>
      <c r="B26" s="461" t="s">
        <v>50</v>
      </c>
      <c r="C26" s="461"/>
      <c r="D26" s="56"/>
      <c r="E26" s="56"/>
      <c r="F26" s="57"/>
      <c r="G26" s="82"/>
      <c r="H26" s="301">
        <f>SUM(H24:H25)</f>
        <v>23106.65</v>
      </c>
      <c r="I26" s="31" t="s">
        <v>389</v>
      </c>
      <c r="K26" s="374">
        <f>+H74</f>
        <v>875</v>
      </c>
    </row>
    <row r="27" spans="1:11" s="31" customFormat="1" ht="27.6" customHeight="1" x14ac:dyDescent="0.6">
      <c r="A27" s="49"/>
      <c r="B27" s="50"/>
      <c r="C27" s="26"/>
      <c r="D27" s="51"/>
      <c r="E27" s="51"/>
      <c r="F27" s="52"/>
      <c r="G27" s="53"/>
      <c r="H27" s="54"/>
    </row>
    <row r="28" spans="1:11" s="109" customFormat="1" ht="40.15" customHeight="1" x14ac:dyDescent="0.7">
      <c r="A28" s="152"/>
      <c r="B28" s="444" t="s">
        <v>122</v>
      </c>
      <c r="C28" s="444"/>
      <c r="D28" s="296" t="s">
        <v>490</v>
      </c>
      <c r="E28" s="296" t="s">
        <v>500</v>
      </c>
      <c r="F28" s="297" t="s">
        <v>3</v>
      </c>
      <c r="G28" s="297" t="s">
        <v>4</v>
      </c>
      <c r="H28" s="297" t="s">
        <v>5</v>
      </c>
    </row>
    <row r="29" spans="1:11" s="88" customFormat="1" ht="30" customHeight="1" x14ac:dyDescent="0.65">
      <c r="A29" s="83" t="s">
        <v>39</v>
      </c>
      <c r="B29" s="89" t="s">
        <v>123</v>
      </c>
      <c r="C29" s="83" t="s">
        <v>124</v>
      </c>
      <c r="D29" s="83">
        <v>9664</v>
      </c>
      <c r="E29" s="83">
        <v>9836</v>
      </c>
      <c r="F29" s="97">
        <f t="shared" ref="F29:F35" si="4">E29-D29</f>
        <v>172</v>
      </c>
      <c r="G29" s="99">
        <v>7</v>
      </c>
      <c r="H29" s="103">
        <f t="shared" ref="H29:H34" si="5">SUM(F29*G29)</f>
        <v>1204</v>
      </c>
      <c r="I29" s="156" t="s">
        <v>360</v>
      </c>
    </row>
    <row r="30" spans="1:11" s="88" customFormat="1" ht="33" customHeight="1" x14ac:dyDescent="0.65">
      <c r="A30" s="83" t="s">
        <v>292</v>
      </c>
      <c r="B30" s="89"/>
      <c r="C30" s="83" t="s">
        <v>306</v>
      </c>
      <c r="D30" s="83">
        <v>26289</v>
      </c>
      <c r="E30" s="83">
        <v>29284</v>
      </c>
      <c r="F30" s="97">
        <f t="shared" si="4"/>
        <v>2995</v>
      </c>
      <c r="G30" s="99">
        <v>7</v>
      </c>
      <c r="H30" s="103">
        <f t="shared" si="5"/>
        <v>20965</v>
      </c>
      <c r="I30" s="302" t="s">
        <v>310</v>
      </c>
    </row>
    <row r="31" spans="1:11" s="88" customFormat="1" ht="30" customHeight="1" x14ac:dyDescent="0.65">
      <c r="A31" s="83" t="s">
        <v>42</v>
      </c>
      <c r="B31" s="129"/>
      <c r="C31" s="129"/>
      <c r="D31" s="90">
        <v>1901</v>
      </c>
      <c r="E31" s="90">
        <v>1902</v>
      </c>
      <c r="F31" s="100">
        <f t="shared" si="4"/>
        <v>1</v>
      </c>
      <c r="G31" s="99">
        <v>7</v>
      </c>
      <c r="H31" s="103">
        <f t="shared" si="5"/>
        <v>7</v>
      </c>
      <c r="I31" s="21"/>
    </row>
    <row r="32" spans="1:11" s="88" customFormat="1" ht="30" customHeight="1" x14ac:dyDescent="0.65">
      <c r="A32" s="83" t="s">
        <v>44</v>
      </c>
      <c r="B32" s="91" t="s">
        <v>293</v>
      </c>
      <c r="C32" s="127" t="s">
        <v>276</v>
      </c>
      <c r="D32" s="90">
        <v>1915</v>
      </c>
      <c r="E32" s="90">
        <v>1917</v>
      </c>
      <c r="F32" s="100">
        <f t="shared" si="4"/>
        <v>2</v>
      </c>
      <c r="G32" s="99">
        <v>7</v>
      </c>
      <c r="H32" s="103">
        <f t="shared" si="5"/>
        <v>14</v>
      </c>
      <c r="I32" s="21" t="s">
        <v>311</v>
      </c>
    </row>
    <row r="33" spans="1:11" s="88" customFormat="1" ht="30" customHeight="1" x14ac:dyDescent="0.65">
      <c r="A33" s="83" t="s">
        <v>47</v>
      </c>
      <c r="B33" s="158"/>
      <c r="C33" s="129"/>
      <c r="D33" s="90">
        <v>11649</v>
      </c>
      <c r="E33" s="90">
        <v>12007</v>
      </c>
      <c r="F33" s="100">
        <f t="shared" si="4"/>
        <v>358</v>
      </c>
      <c r="G33" s="99">
        <v>7</v>
      </c>
      <c r="H33" s="103">
        <f t="shared" si="5"/>
        <v>2506</v>
      </c>
      <c r="I33" s="88" t="s">
        <v>313</v>
      </c>
    </row>
    <row r="34" spans="1:11" s="88" customFormat="1" ht="60" customHeight="1" x14ac:dyDescent="0.65">
      <c r="A34" s="336" t="s">
        <v>320</v>
      </c>
      <c r="B34" s="337" t="s">
        <v>321</v>
      </c>
      <c r="C34" s="102" t="s">
        <v>322</v>
      </c>
      <c r="D34" s="90">
        <v>4155</v>
      </c>
      <c r="E34" s="90">
        <v>4580</v>
      </c>
      <c r="F34" s="100">
        <f t="shared" si="4"/>
        <v>425</v>
      </c>
      <c r="G34" s="99">
        <v>7</v>
      </c>
      <c r="H34" s="103">
        <f t="shared" si="5"/>
        <v>2975</v>
      </c>
      <c r="I34" s="88" t="s">
        <v>325</v>
      </c>
    </row>
    <row r="35" spans="1:11" s="88" customFormat="1" ht="60" customHeight="1" x14ac:dyDescent="0.65">
      <c r="A35" s="336" t="s">
        <v>508</v>
      </c>
      <c r="B35" s="337" t="s">
        <v>509</v>
      </c>
      <c r="C35" s="102" t="s">
        <v>510</v>
      </c>
      <c r="D35" s="93" t="s">
        <v>511</v>
      </c>
      <c r="E35" s="90">
        <v>1121</v>
      </c>
      <c r="F35" s="100">
        <f t="shared" si="4"/>
        <v>796</v>
      </c>
      <c r="G35" s="99">
        <v>7</v>
      </c>
      <c r="H35" s="103">
        <f t="shared" ref="H35:H36" si="6">SUM(F35*G35)</f>
        <v>5572</v>
      </c>
    </row>
    <row r="36" spans="1:11" s="31" customFormat="1" ht="30" customHeight="1" x14ac:dyDescent="0.65">
      <c r="A36" s="27"/>
      <c r="B36" s="28"/>
      <c r="C36" s="22"/>
      <c r="D36" s="41"/>
      <c r="E36" s="41"/>
      <c r="F36" s="42"/>
      <c r="G36" s="36"/>
      <c r="H36" s="103">
        <f t="shared" si="6"/>
        <v>0</v>
      </c>
    </row>
    <row r="37" spans="1:11" s="31" customFormat="1" ht="30" customHeight="1" thickBot="1" x14ac:dyDescent="0.7">
      <c r="A37" s="32"/>
      <c r="B37" s="461" t="s">
        <v>50</v>
      </c>
      <c r="C37" s="461"/>
      <c r="D37" s="462" t="s">
        <v>51</v>
      </c>
      <c r="E37" s="462"/>
      <c r="F37" s="163">
        <f>SUM(F29:F36)</f>
        <v>4749</v>
      </c>
      <c r="G37" s="55"/>
      <c r="H37" s="137">
        <f>SUM(H29:H36)</f>
        <v>33243</v>
      </c>
    </row>
    <row r="38" spans="1:11" s="31" customFormat="1" ht="30" customHeight="1" thickTop="1" x14ac:dyDescent="0.65">
      <c r="A38" s="32"/>
      <c r="B38" s="461" t="s">
        <v>52</v>
      </c>
      <c r="C38" s="461"/>
      <c r="D38" s="56"/>
      <c r="E38" s="56"/>
      <c r="F38" s="162"/>
      <c r="G38" s="55"/>
      <c r="H38" s="138">
        <f>+H37*7%</f>
        <v>2327.0100000000002</v>
      </c>
    </row>
    <row r="39" spans="1:11" s="31" customFormat="1" ht="34.5" customHeight="1" x14ac:dyDescent="0.6">
      <c r="A39" s="32"/>
      <c r="B39" s="461" t="s">
        <v>50</v>
      </c>
      <c r="C39" s="461"/>
      <c r="D39" s="56"/>
      <c r="E39" s="56"/>
      <c r="F39" s="57"/>
      <c r="G39" s="82"/>
      <c r="H39" s="301">
        <f>SUM(H37:H38)</f>
        <v>35570.01</v>
      </c>
      <c r="I39" s="31" t="s">
        <v>389</v>
      </c>
      <c r="K39" s="374">
        <f>+H88</f>
        <v>31157</v>
      </c>
    </row>
    <row r="40" spans="1:11" s="31" customFormat="1" ht="36.75" customHeight="1" thickBot="1" x14ac:dyDescent="0.85">
      <c r="A40" s="303"/>
      <c r="B40" s="304"/>
      <c r="C40" s="304"/>
      <c r="D40" s="382" t="s">
        <v>393</v>
      </c>
      <c r="E40" s="382"/>
      <c r="F40" s="383"/>
      <c r="G40" s="384"/>
      <c r="H40" s="381">
        <f>+H17+H24+H37</f>
        <v>157373.5</v>
      </c>
      <c r="I40" s="31" t="s">
        <v>390</v>
      </c>
      <c r="K40" s="374">
        <f>+H56+H66</f>
        <v>27608</v>
      </c>
    </row>
    <row r="41" spans="1:11" s="31" customFormat="1" ht="30" customHeight="1" thickTop="1" x14ac:dyDescent="0.35">
      <c r="C41" s="21"/>
      <c r="K41" s="374">
        <f>SUM(K39:K40)</f>
        <v>58765</v>
      </c>
    </row>
    <row r="42" spans="1:11" s="88" customFormat="1" ht="33" customHeight="1" x14ac:dyDescent="0.65">
      <c r="A42" s="463" t="s">
        <v>0</v>
      </c>
      <c r="B42" s="464" t="s">
        <v>125</v>
      </c>
      <c r="C42" s="464"/>
      <c r="D42" s="465" t="s">
        <v>126</v>
      </c>
      <c r="E42" s="465"/>
      <c r="F42" s="465"/>
      <c r="G42" s="465"/>
      <c r="H42" s="465"/>
      <c r="I42" s="88">
        <v>645.74</v>
      </c>
    </row>
    <row r="43" spans="1:11" s="88" customFormat="1" ht="30.6" customHeight="1" x14ac:dyDescent="0.35">
      <c r="A43" s="463"/>
      <c r="B43" s="464"/>
      <c r="C43" s="464"/>
      <c r="D43" s="296" t="s">
        <v>490</v>
      </c>
      <c r="E43" s="296" t="s">
        <v>500</v>
      </c>
      <c r="F43" s="58" t="s">
        <v>3</v>
      </c>
      <c r="G43" s="58" t="s">
        <v>4</v>
      </c>
      <c r="H43" s="58" t="s">
        <v>5</v>
      </c>
    </row>
    <row r="44" spans="1:11" s="88" customFormat="1" ht="30" customHeight="1" x14ac:dyDescent="0.65">
      <c r="A44" s="83" t="s">
        <v>85</v>
      </c>
      <c r="B44" s="91" t="s">
        <v>350</v>
      </c>
      <c r="C44" s="92" t="s">
        <v>351</v>
      </c>
      <c r="D44" s="121">
        <v>66900</v>
      </c>
      <c r="E44" s="121">
        <v>68418</v>
      </c>
      <c r="F44" s="115">
        <f t="shared" ref="F44:F59" si="7">E44-D44</f>
        <v>1518</v>
      </c>
      <c r="G44" s="116">
        <v>7</v>
      </c>
      <c r="H44" s="117">
        <f t="shared" ref="H44:H52" si="8">SUM(F44*G44)</f>
        <v>10626</v>
      </c>
      <c r="I44" s="88" t="s">
        <v>352</v>
      </c>
    </row>
    <row r="45" spans="1:11" s="88" customFormat="1" ht="30" customHeight="1" x14ac:dyDescent="0.65">
      <c r="A45" s="83" t="s">
        <v>86</v>
      </c>
      <c r="B45" s="129" t="s">
        <v>43</v>
      </c>
      <c r="C45" s="129" t="s">
        <v>43</v>
      </c>
      <c r="D45" s="121">
        <v>91370</v>
      </c>
      <c r="E45" s="121">
        <v>91370</v>
      </c>
      <c r="F45" s="118">
        <f t="shared" si="7"/>
        <v>0</v>
      </c>
      <c r="G45" s="119">
        <v>7</v>
      </c>
      <c r="H45" s="120">
        <f t="shared" si="8"/>
        <v>0</v>
      </c>
      <c r="I45" s="88" t="s">
        <v>367</v>
      </c>
    </row>
    <row r="46" spans="1:11" s="88" customFormat="1" ht="30" customHeight="1" x14ac:dyDescent="0.65">
      <c r="A46" s="90" t="s">
        <v>87</v>
      </c>
      <c r="B46" s="129" t="s">
        <v>43</v>
      </c>
      <c r="C46" s="129" t="s">
        <v>43</v>
      </c>
      <c r="D46" s="121">
        <v>65280</v>
      </c>
      <c r="E46" s="121">
        <v>65280</v>
      </c>
      <c r="F46" s="118">
        <f t="shared" si="7"/>
        <v>0</v>
      </c>
      <c r="G46" s="116"/>
      <c r="H46" s="116">
        <f t="shared" si="8"/>
        <v>0</v>
      </c>
      <c r="I46" s="88" t="s">
        <v>364</v>
      </c>
    </row>
    <row r="47" spans="1:11" s="88" customFormat="1" ht="30" customHeight="1" x14ac:dyDescent="0.65">
      <c r="A47" s="90" t="s">
        <v>90</v>
      </c>
      <c r="B47" s="418" t="s">
        <v>466</v>
      </c>
      <c r="C47" s="417" t="s">
        <v>467</v>
      </c>
      <c r="D47" s="121">
        <v>8474</v>
      </c>
      <c r="E47" s="121">
        <v>8500</v>
      </c>
      <c r="F47" s="118">
        <f t="shared" si="7"/>
        <v>26</v>
      </c>
      <c r="G47" s="116">
        <v>7</v>
      </c>
      <c r="H47" s="116">
        <f t="shared" si="8"/>
        <v>182</v>
      </c>
      <c r="I47" s="88" t="s">
        <v>475</v>
      </c>
    </row>
    <row r="48" spans="1:11" s="88" customFormat="1" ht="30" customHeight="1" x14ac:dyDescent="0.65">
      <c r="A48" s="90" t="s">
        <v>92</v>
      </c>
      <c r="B48" s="113" t="s">
        <v>43</v>
      </c>
      <c r="C48" s="113" t="s">
        <v>43</v>
      </c>
      <c r="D48" s="121">
        <v>8353</v>
      </c>
      <c r="E48" s="121">
        <v>8353</v>
      </c>
      <c r="F48" s="118">
        <f t="shared" si="7"/>
        <v>0</v>
      </c>
      <c r="G48" s="116">
        <v>7</v>
      </c>
      <c r="H48" s="116">
        <f t="shared" si="8"/>
        <v>0</v>
      </c>
      <c r="I48" s="124" t="s">
        <v>341</v>
      </c>
    </row>
    <row r="49" spans="1:13" s="88" customFormat="1" ht="38.25" customHeight="1" x14ac:dyDescent="0.65">
      <c r="A49" s="83" t="s">
        <v>129</v>
      </c>
      <c r="B49" s="418" t="s">
        <v>469</v>
      </c>
      <c r="C49" s="417" t="s">
        <v>468</v>
      </c>
      <c r="D49" s="127">
        <v>7873</v>
      </c>
      <c r="E49" s="127">
        <v>8458</v>
      </c>
      <c r="F49" s="118">
        <f t="shared" si="7"/>
        <v>585</v>
      </c>
      <c r="G49" s="128">
        <v>7</v>
      </c>
      <c r="H49" s="116">
        <f t="shared" si="8"/>
        <v>4095</v>
      </c>
      <c r="I49" s="88" t="s">
        <v>483</v>
      </c>
    </row>
    <row r="50" spans="1:13" s="88" customFormat="1" ht="30" customHeight="1" x14ac:dyDescent="0.65">
      <c r="A50" s="83" t="s">
        <v>130</v>
      </c>
      <c r="B50" s="153" t="s">
        <v>265</v>
      </c>
      <c r="C50" s="126" t="s">
        <v>95</v>
      </c>
      <c r="D50" s="127">
        <v>36992</v>
      </c>
      <c r="E50" s="127">
        <v>38632</v>
      </c>
      <c r="F50" s="118">
        <f t="shared" si="7"/>
        <v>1640</v>
      </c>
      <c r="G50" s="128">
        <v>5</v>
      </c>
      <c r="H50" s="116">
        <f t="shared" si="8"/>
        <v>8200</v>
      </c>
    </row>
    <row r="51" spans="1:13" s="88" customFormat="1" ht="30" customHeight="1" x14ac:dyDescent="0.65">
      <c r="A51" s="83" t="s">
        <v>96</v>
      </c>
      <c r="B51" s="89" t="s">
        <v>97</v>
      </c>
      <c r="C51" s="127" t="s">
        <v>98</v>
      </c>
      <c r="D51" s="322">
        <v>8363</v>
      </c>
      <c r="E51" s="322">
        <v>8873</v>
      </c>
      <c r="F51" s="118">
        <f t="shared" si="7"/>
        <v>510</v>
      </c>
      <c r="G51" s="116">
        <v>7</v>
      </c>
      <c r="H51" s="117">
        <f t="shared" si="8"/>
        <v>3570</v>
      </c>
      <c r="J51" s="21" t="s">
        <v>285</v>
      </c>
      <c r="K51" s="21"/>
      <c r="L51" s="21"/>
    </row>
    <row r="52" spans="1:13" s="88" customFormat="1" ht="28.5" customHeight="1" x14ac:dyDescent="0.65">
      <c r="A52" s="90" t="s">
        <v>99</v>
      </c>
      <c r="B52" s="129" t="s">
        <v>470</v>
      </c>
      <c r="C52" s="129" t="s">
        <v>43</v>
      </c>
      <c r="D52" s="129">
        <v>7679</v>
      </c>
      <c r="E52" s="129">
        <v>7679</v>
      </c>
      <c r="F52" s="130">
        <f t="shared" si="7"/>
        <v>0</v>
      </c>
      <c r="G52" s="86">
        <v>7</v>
      </c>
      <c r="H52" s="86">
        <f t="shared" si="8"/>
        <v>0</v>
      </c>
      <c r="I52" s="21"/>
      <c r="J52" s="21"/>
      <c r="K52" s="21"/>
      <c r="L52" s="21"/>
    </row>
    <row r="53" spans="1:13" s="88" customFormat="1" ht="30" customHeight="1" x14ac:dyDescent="0.65">
      <c r="A53" s="83" t="s">
        <v>100</v>
      </c>
      <c r="B53" s="91" t="s">
        <v>101</v>
      </c>
      <c r="C53" s="291" t="s">
        <v>262</v>
      </c>
      <c r="D53" s="92"/>
      <c r="E53" s="92"/>
      <c r="F53" s="118">
        <f t="shared" si="7"/>
        <v>0</v>
      </c>
      <c r="G53" s="119">
        <v>7</v>
      </c>
      <c r="H53" s="120">
        <v>2000</v>
      </c>
      <c r="I53" s="24" t="s">
        <v>118</v>
      </c>
      <c r="J53" s="21"/>
      <c r="K53" s="21"/>
      <c r="L53" s="21"/>
      <c r="M53" s="19"/>
    </row>
    <row r="54" spans="1:13" s="88" customFormat="1" ht="30" customHeight="1" x14ac:dyDescent="0.65">
      <c r="A54" s="83"/>
      <c r="B54" s="91" t="s">
        <v>131</v>
      </c>
      <c r="C54" s="139" t="s">
        <v>176</v>
      </c>
      <c r="D54" s="92">
        <v>6646</v>
      </c>
      <c r="E54" s="92">
        <v>7538</v>
      </c>
      <c r="F54" s="118">
        <f>E54-D54</f>
        <v>892</v>
      </c>
      <c r="G54" s="119">
        <v>4.55</v>
      </c>
      <c r="H54" s="120">
        <f>F54*G54</f>
        <v>4058.6</v>
      </c>
      <c r="I54" s="24" t="s">
        <v>448</v>
      </c>
      <c r="J54" s="21"/>
      <c r="K54" s="21"/>
      <c r="L54" s="21"/>
      <c r="M54" s="19"/>
    </row>
    <row r="55" spans="1:13" s="88" customFormat="1" ht="30" customHeight="1" x14ac:dyDescent="0.65">
      <c r="A55" s="83" t="s">
        <v>133</v>
      </c>
      <c r="B55" s="325" t="s">
        <v>215</v>
      </c>
      <c r="C55" s="326" t="s">
        <v>194</v>
      </c>
      <c r="D55" s="327">
        <v>68597</v>
      </c>
      <c r="E55" s="327">
        <v>71479</v>
      </c>
      <c r="F55" s="328">
        <f t="shared" si="7"/>
        <v>2882</v>
      </c>
      <c r="G55" s="329">
        <v>7</v>
      </c>
      <c r="H55" s="330">
        <f>SUM(F55*G55)</f>
        <v>20174</v>
      </c>
      <c r="I55" s="24" t="s">
        <v>366</v>
      </c>
      <c r="J55" s="21"/>
      <c r="K55" s="21"/>
      <c r="L55" s="21"/>
      <c r="M55" s="19"/>
    </row>
    <row r="56" spans="1:13" s="88" customFormat="1" ht="30" customHeight="1" x14ac:dyDescent="0.65">
      <c r="A56" s="83" t="s">
        <v>274</v>
      </c>
      <c r="B56" s="91" t="s">
        <v>394</v>
      </c>
      <c r="C56" s="127" t="s">
        <v>276</v>
      </c>
      <c r="D56" s="92">
        <v>25372</v>
      </c>
      <c r="E56" s="92">
        <v>27474</v>
      </c>
      <c r="F56" s="118">
        <f t="shared" si="7"/>
        <v>2102</v>
      </c>
      <c r="G56" s="119">
        <v>7</v>
      </c>
      <c r="H56" s="120">
        <f>SUM(F56*G56)</f>
        <v>14714</v>
      </c>
      <c r="I56" s="302" t="s">
        <v>310</v>
      </c>
      <c r="J56" s="21"/>
      <c r="K56" s="21"/>
      <c r="L56" s="21"/>
      <c r="M56" s="19"/>
    </row>
    <row r="57" spans="1:13" s="88" customFormat="1" ht="30" customHeight="1" x14ac:dyDescent="0.65">
      <c r="A57" s="83" t="s">
        <v>103</v>
      </c>
      <c r="B57" s="129" t="s">
        <v>43</v>
      </c>
      <c r="C57" s="129" t="s">
        <v>312</v>
      </c>
      <c r="D57" s="92">
        <v>11384</v>
      </c>
      <c r="E57" s="92">
        <v>11384</v>
      </c>
      <c r="F57" s="118">
        <v>0</v>
      </c>
      <c r="G57" s="119"/>
      <c r="H57" s="120"/>
      <c r="I57" s="24">
        <f>+D57-E57</f>
        <v>0</v>
      </c>
      <c r="J57" s="21">
        <f>+I57*7</f>
        <v>0</v>
      </c>
      <c r="K57" s="21"/>
      <c r="L57" s="21"/>
      <c r="M57" s="19"/>
    </row>
    <row r="58" spans="1:13" s="88" customFormat="1" ht="30" customHeight="1" x14ac:dyDescent="0.65">
      <c r="A58" s="83"/>
      <c r="B58" s="113"/>
      <c r="C58" s="113" t="s">
        <v>43</v>
      </c>
      <c r="D58" s="113">
        <v>2930</v>
      </c>
      <c r="E58" s="113">
        <v>2930</v>
      </c>
      <c r="F58" s="118">
        <f>E58-D58</f>
        <v>0</v>
      </c>
      <c r="G58" s="119">
        <v>7</v>
      </c>
      <c r="H58" s="120"/>
      <c r="I58" s="24"/>
      <c r="J58" s="21"/>
      <c r="K58" s="21"/>
      <c r="L58" s="21"/>
      <c r="M58" s="19"/>
    </row>
    <row r="59" spans="1:13" s="88" customFormat="1" ht="30" customHeight="1" x14ac:dyDescent="0.65">
      <c r="A59" s="83" t="s">
        <v>104</v>
      </c>
      <c r="B59" s="131" t="s">
        <v>214</v>
      </c>
      <c r="C59" s="127" t="s">
        <v>105</v>
      </c>
      <c r="D59" s="92">
        <v>26985</v>
      </c>
      <c r="E59" s="92">
        <v>28381</v>
      </c>
      <c r="F59" s="118">
        <f t="shared" si="7"/>
        <v>1396</v>
      </c>
      <c r="G59" s="119">
        <v>7</v>
      </c>
      <c r="H59" s="120">
        <f>SUM(F59*G59)</f>
        <v>9772</v>
      </c>
    </row>
    <row r="60" spans="1:13" s="31" customFormat="1" ht="30" customHeight="1" thickBot="1" x14ac:dyDescent="0.75">
      <c r="A60" s="27"/>
      <c r="B60" s="459" t="s">
        <v>50</v>
      </c>
      <c r="C60" s="459"/>
      <c r="D60" s="454" t="s">
        <v>106</v>
      </c>
      <c r="E60" s="454"/>
      <c r="F60" s="290">
        <f>SUM(F44:F59)</f>
        <v>11551</v>
      </c>
      <c r="G60" s="60"/>
      <c r="H60" s="289">
        <f>SUM(H44:H59)</f>
        <v>77391.600000000006</v>
      </c>
    </row>
    <row r="61" spans="1:13" s="31" customFormat="1" ht="30" customHeight="1" thickTop="1" x14ac:dyDescent="0.6">
      <c r="A61" s="27"/>
      <c r="B61" s="459" t="s">
        <v>52</v>
      </c>
      <c r="C61" s="459"/>
      <c r="D61" s="33"/>
      <c r="E61" s="33"/>
      <c r="F61" s="164"/>
      <c r="G61" s="60"/>
      <c r="H61" s="81">
        <f>+H60*7%</f>
        <v>5417.4120000000012</v>
      </c>
    </row>
    <row r="62" spans="1:13" s="31" customFormat="1" ht="33" customHeight="1" thickBot="1" x14ac:dyDescent="0.9">
      <c r="A62" s="27"/>
      <c r="B62" s="459" t="s">
        <v>50</v>
      </c>
      <c r="C62" s="459"/>
      <c r="D62" s="33"/>
      <c r="E62" s="33"/>
      <c r="F62" s="60"/>
      <c r="G62" s="80"/>
      <c r="H62" s="159">
        <f>SUM(H60:H61)</f>
        <v>82809.012000000002</v>
      </c>
    </row>
    <row r="63" spans="1:13" s="144" customFormat="1" ht="35.25" customHeight="1" thickTop="1" x14ac:dyDescent="0.85">
      <c r="A63" s="145"/>
      <c r="B63" s="146"/>
      <c r="C63" s="146"/>
      <c r="D63" s="147"/>
      <c r="E63" s="147"/>
      <c r="F63" s="148"/>
      <c r="G63" s="148"/>
      <c r="H63" s="143"/>
    </row>
    <row r="64" spans="1:13" s="195" customFormat="1" ht="33" customHeight="1" x14ac:dyDescent="0.65">
      <c r="A64" s="455" t="s">
        <v>0</v>
      </c>
      <c r="B64" s="456" t="s">
        <v>125</v>
      </c>
      <c r="C64" s="456"/>
      <c r="D64" s="460" t="s">
        <v>223</v>
      </c>
      <c r="E64" s="460"/>
      <c r="F64" s="460"/>
      <c r="G64" s="460"/>
      <c r="H64" s="460"/>
    </row>
    <row r="65" spans="1:21" s="195" customFormat="1" ht="30.6" customHeight="1" x14ac:dyDescent="0.35">
      <c r="A65" s="455"/>
      <c r="B65" s="456"/>
      <c r="C65" s="456"/>
      <c r="D65" s="296" t="s">
        <v>490</v>
      </c>
      <c r="E65" s="296" t="s">
        <v>500</v>
      </c>
      <c r="F65" s="298" t="s">
        <v>3</v>
      </c>
      <c r="G65" s="298" t="s">
        <v>4</v>
      </c>
      <c r="H65" s="298" t="s">
        <v>5</v>
      </c>
    </row>
    <row r="66" spans="1:21" ht="31.9" customHeight="1" x14ac:dyDescent="0.65">
      <c r="A66" s="344" t="s">
        <v>116</v>
      </c>
      <c r="B66" s="345" t="s">
        <v>101</v>
      </c>
      <c r="C66" s="346" t="s">
        <v>117</v>
      </c>
      <c r="D66" s="344">
        <v>98157</v>
      </c>
      <c r="E66" s="344">
        <v>99999</v>
      </c>
      <c r="F66" s="347">
        <f>E66-D66</f>
        <v>1842</v>
      </c>
      <c r="G66" s="348">
        <v>7</v>
      </c>
      <c r="H66" s="349">
        <f>SUM(F66*G66)</f>
        <v>12894</v>
      </c>
      <c r="I66" s="24" t="s">
        <v>384</v>
      </c>
    </row>
    <row r="67" spans="1:21" ht="31.9" customHeight="1" x14ac:dyDescent="0.65">
      <c r="A67" s="83"/>
      <c r="B67" s="84"/>
      <c r="C67" s="90"/>
      <c r="D67" s="101">
        <v>0</v>
      </c>
      <c r="E67" s="101">
        <v>8594</v>
      </c>
      <c r="F67" s="104">
        <f>E67-D67</f>
        <v>8594</v>
      </c>
      <c r="G67" s="95">
        <v>7</v>
      </c>
      <c r="H67" s="87">
        <f>SUM(F67*G67)</f>
        <v>60158</v>
      </c>
      <c r="I67" s="339">
        <f>SUM(H66:H67)</f>
        <v>73052</v>
      </c>
      <c r="J67" s="359"/>
      <c r="K67" s="359"/>
    </row>
    <row r="68" spans="1:21" ht="40.15" customHeight="1" x14ac:dyDescent="0.6">
      <c r="A68" s="43"/>
      <c r="B68" s="452" t="s">
        <v>121</v>
      </c>
      <c r="C68" s="452"/>
      <c r="D68" s="141"/>
      <c r="E68" s="141"/>
      <c r="F68" s="142"/>
      <c r="G68" s="142"/>
      <c r="H68" s="142"/>
    </row>
    <row r="69" spans="1:21" ht="29.25" x14ac:dyDescent="0.6">
      <c r="A69" s="32" t="s">
        <v>67</v>
      </c>
      <c r="B69" s="45" t="s">
        <v>506</v>
      </c>
      <c r="C69" s="25" t="s">
        <v>505</v>
      </c>
      <c r="D69" s="32">
        <v>3551</v>
      </c>
      <c r="E69" s="32">
        <v>3558</v>
      </c>
      <c r="F69" s="39">
        <f t="shared" ref="F69:F77" si="9">E69-D69</f>
        <v>7</v>
      </c>
      <c r="G69" s="38">
        <v>7</v>
      </c>
      <c r="H69" s="38">
        <f>SUM(F69*G69)</f>
        <v>49</v>
      </c>
      <c r="I69" t="s">
        <v>385</v>
      </c>
    </row>
    <row r="70" spans="1:21" ht="29.25" x14ac:dyDescent="0.6">
      <c r="A70" s="32" t="s">
        <v>70</v>
      </c>
      <c r="B70" s="45" t="s">
        <v>507</v>
      </c>
      <c r="C70" s="23" t="s">
        <v>504</v>
      </c>
      <c r="D70" s="34">
        <v>1726</v>
      </c>
      <c r="E70" s="34">
        <v>1733</v>
      </c>
      <c r="F70" s="39">
        <f t="shared" si="9"/>
        <v>7</v>
      </c>
      <c r="G70" s="38">
        <v>7</v>
      </c>
      <c r="H70" s="38">
        <f>SUM(F70*G70)</f>
        <v>49</v>
      </c>
      <c r="I70" t="s">
        <v>455</v>
      </c>
    </row>
    <row r="71" spans="1:21" ht="29.25" x14ac:dyDescent="0.6">
      <c r="A71" s="32" t="s">
        <v>71</v>
      </c>
      <c r="B71" s="45" t="s">
        <v>502</v>
      </c>
      <c r="C71" s="25" t="s">
        <v>503</v>
      </c>
      <c r="D71" s="34">
        <v>1469</v>
      </c>
      <c r="E71" s="34">
        <v>1478</v>
      </c>
      <c r="F71" s="39">
        <f t="shared" si="9"/>
        <v>9</v>
      </c>
      <c r="G71" s="38">
        <v>7</v>
      </c>
      <c r="H71" s="38">
        <f t="shared" ref="H71:H77" si="10">SUM(F71*G71)</f>
        <v>63</v>
      </c>
      <c r="I71" t="s">
        <v>301</v>
      </c>
    </row>
    <row r="72" spans="1:21" ht="29.25" x14ac:dyDescent="0.6">
      <c r="A72" s="27" t="s">
        <v>72</v>
      </c>
      <c r="B72" s="45" t="s">
        <v>502</v>
      </c>
      <c r="C72" s="22" t="s">
        <v>302</v>
      </c>
      <c r="D72" s="37">
        <v>8032</v>
      </c>
      <c r="E72" s="37">
        <v>8425</v>
      </c>
      <c r="F72" s="39">
        <f t="shared" si="9"/>
        <v>393</v>
      </c>
      <c r="G72" s="38">
        <v>7</v>
      </c>
      <c r="H72" s="40">
        <f t="shared" si="10"/>
        <v>2751</v>
      </c>
      <c r="I72" t="s">
        <v>327</v>
      </c>
      <c r="U72" s="151"/>
    </row>
    <row r="73" spans="1:21" ht="29.25" x14ac:dyDescent="0.6">
      <c r="A73" s="32" t="s">
        <v>75</v>
      </c>
      <c r="B73" s="45" t="s">
        <v>271</v>
      </c>
      <c r="C73" s="22" t="s">
        <v>267</v>
      </c>
      <c r="D73" s="34">
        <v>5758</v>
      </c>
      <c r="E73" s="34">
        <v>5840</v>
      </c>
      <c r="F73" s="39">
        <f t="shared" si="9"/>
        <v>82</v>
      </c>
      <c r="G73" s="29">
        <v>7</v>
      </c>
      <c r="H73" s="29">
        <f t="shared" si="10"/>
        <v>574</v>
      </c>
    </row>
    <row r="74" spans="1:21" ht="29.25" x14ac:dyDescent="0.6">
      <c r="A74" s="27" t="s">
        <v>78</v>
      </c>
      <c r="B74" s="46" t="s">
        <v>303</v>
      </c>
      <c r="C74" s="20" t="s">
        <v>80</v>
      </c>
      <c r="D74" s="37">
        <v>5649</v>
      </c>
      <c r="E74" s="37">
        <v>5774</v>
      </c>
      <c r="F74" s="39">
        <f t="shared" si="9"/>
        <v>125</v>
      </c>
      <c r="G74" s="29">
        <v>7</v>
      </c>
      <c r="H74" s="30">
        <f t="shared" si="10"/>
        <v>875</v>
      </c>
    </row>
    <row r="75" spans="1:21" ht="29.25" x14ac:dyDescent="0.6">
      <c r="A75" s="32" t="s">
        <v>81</v>
      </c>
      <c r="B75" s="45" t="s">
        <v>501</v>
      </c>
      <c r="C75" s="22" t="s">
        <v>82</v>
      </c>
      <c r="D75" s="32">
        <v>14956</v>
      </c>
      <c r="E75" s="32">
        <v>15163</v>
      </c>
      <c r="F75" s="39">
        <f t="shared" si="9"/>
        <v>207</v>
      </c>
      <c r="G75" s="29">
        <v>7</v>
      </c>
      <c r="H75" s="29">
        <f t="shared" si="10"/>
        <v>1449</v>
      </c>
    </row>
    <row r="76" spans="1:21" ht="29.25" x14ac:dyDescent="0.6">
      <c r="A76" s="32" t="s">
        <v>266</v>
      </c>
      <c r="B76" s="45" t="s">
        <v>501</v>
      </c>
      <c r="C76" s="22" t="s">
        <v>82</v>
      </c>
      <c r="D76" s="32">
        <v>2946</v>
      </c>
      <c r="E76" s="32">
        <v>3122</v>
      </c>
      <c r="F76" s="39">
        <f>E76-D76</f>
        <v>176</v>
      </c>
      <c r="G76" s="29">
        <v>7</v>
      </c>
      <c r="H76" s="29">
        <f>SUM(F76*G76)</f>
        <v>1232</v>
      </c>
    </row>
    <row r="77" spans="1:21" ht="29.25" x14ac:dyDescent="0.6">
      <c r="A77" s="32"/>
      <c r="B77" s="45"/>
      <c r="C77" s="22"/>
      <c r="D77" s="32"/>
      <c r="E77" s="32"/>
      <c r="F77" s="39">
        <f t="shared" si="9"/>
        <v>0</v>
      </c>
      <c r="G77" s="29"/>
      <c r="H77" s="29">
        <f t="shared" si="10"/>
        <v>0</v>
      </c>
    </row>
    <row r="78" spans="1:21" s="31" customFormat="1" ht="30" customHeight="1" thickBot="1" x14ac:dyDescent="0.65">
      <c r="A78" s="27"/>
      <c r="B78" s="453" t="s">
        <v>50</v>
      </c>
      <c r="C78" s="453"/>
      <c r="D78" s="454" t="s">
        <v>106</v>
      </c>
      <c r="E78" s="454"/>
      <c r="F78" s="165">
        <f>SUM(F69:F77)</f>
        <v>1006</v>
      </c>
      <c r="G78" s="60"/>
      <c r="H78" s="47">
        <f>SUM(H66:H77)</f>
        <v>80094</v>
      </c>
      <c r="I78" s="292"/>
    </row>
    <row r="79" spans="1:21" s="31" customFormat="1" ht="30" customHeight="1" thickTop="1" x14ac:dyDescent="0.6">
      <c r="A79" s="27"/>
      <c r="B79" s="453" t="s">
        <v>52</v>
      </c>
      <c r="C79" s="453"/>
      <c r="D79" s="33"/>
      <c r="E79" s="33"/>
      <c r="F79" s="164"/>
      <c r="G79" s="60"/>
      <c r="H79" s="81">
        <f>+H78*7%</f>
        <v>5606.5800000000008</v>
      </c>
    </row>
    <row r="80" spans="1:21" s="31" customFormat="1" ht="33.75" customHeight="1" thickBot="1" x14ac:dyDescent="0.9">
      <c r="A80" s="27"/>
      <c r="B80" s="453" t="s">
        <v>50</v>
      </c>
      <c r="C80" s="453"/>
      <c r="D80" s="33"/>
      <c r="E80" s="33"/>
      <c r="F80" s="60"/>
      <c r="G80" s="80"/>
      <c r="H80" s="159">
        <f>SUM(H78:H79)</f>
        <v>85700.58</v>
      </c>
    </row>
    <row r="81" spans="1:10" s="88" customFormat="1" ht="33" customHeight="1" thickTop="1" x14ac:dyDescent="0.7">
      <c r="A81" s="455" t="s">
        <v>0</v>
      </c>
      <c r="B81" s="456" t="s">
        <v>224</v>
      </c>
      <c r="C81" s="456"/>
      <c r="D81" s="457" t="s">
        <v>223</v>
      </c>
      <c r="E81" s="457"/>
      <c r="F81" s="457"/>
      <c r="G81" s="457"/>
      <c r="H81" s="458"/>
    </row>
    <row r="82" spans="1:10" s="88" customFormat="1" ht="30.6" customHeight="1" x14ac:dyDescent="0.35">
      <c r="A82" s="455"/>
      <c r="B82" s="456"/>
      <c r="C82" s="456"/>
      <c r="D82" s="296" t="s">
        <v>490</v>
      </c>
      <c r="E82" s="296" t="s">
        <v>500</v>
      </c>
      <c r="F82" s="298" t="s">
        <v>3</v>
      </c>
      <c r="G82" s="298" t="s">
        <v>4</v>
      </c>
      <c r="H82" s="298" t="s">
        <v>5</v>
      </c>
    </row>
    <row r="83" spans="1:10" ht="33" customHeight="1" x14ac:dyDescent="0.75">
      <c r="A83" s="27"/>
      <c r="B83" s="45" t="s">
        <v>119</v>
      </c>
      <c r="C83" s="136" t="s">
        <v>120</v>
      </c>
      <c r="D83" s="110"/>
      <c r="E83" s="110"/>
      <c r="F83" s="111"/>
      <c r="G83" s="112"/>
      <c r="H83" s="112"/>
      <c r="I83" t="s">
        <v>273</v>
      </c>
    </row>
    <row r="84" spans="1:10" ht="31.5" x14ac:dyDescent="0.65">
      <c r="A84" s="90" t="s">
        <v>57</v>
      </c>
      <c r="B84" s="84" t="s">
        <v>290</v>
      </c>
      <c r="C84" s="90" t="s">
        <v>299</v>
      </c>
      <c r="D84" s="93">
        <v>1342</v>
      </c>
      <c r="E84" s="93">
        <v>4290</v>
      </c>
      <c r="F84" s="94">
        <f>E84-D84</f>
        <v>2948</v>
      </c>
      <c r="G84" s="86">
        <v>7</v>
      </c>
      <c r="H84" s="86">
        <f>SUM(F84*G84)</f>
        <v>20636</v>
      </c>
    </row>
    <row r="85" spans="1:10" ht="31.5" x14ac:dyDescent="0.65">
      <c r="A85" s="83" t="s">
        <v>60</v>
      </c>
      <c r="B85" s="89" t="s">
        <v>61</v>
      </c>
      <c r="C85" s="83" t="s">
        <v>62</v>
      </c>
      <c r="D85" s="106">
        <v>30510</v>
      </c>
      <c r="E85" s="106">
        <v>32013</v>
      </c>
      <c r="F85" s="107">
        <f>E85-D85</f>
        <v>1503</v>
      </c>
      <c r="G85" s="108">
        <v>7</v>
      </c>
      <c r="H85" s="108">
        <f>SUM(F85*G85)</f>
        <v>10521</v>
      </c>
    </row>
    <row r="86" spans="1:10" s="31" customFormat="1" ht="30" customHeight="1" thickBot="1" x14ac:dyDescent="0.65">
      <c r="A86" s="27"/>
      <c r="B86" s="453" t="s">
        <v>50</v>
      </c>
      <c r="C86" s="453"/>
      <c r="D86" s="454" t="s">
        <v>106</v>
      </c>
      <c r="E86" s="454"/>
      <c r="F86" s="165">
        <f>SUM(F84:F85)</f>
        <v>4451</v>
      </c>
      <c r="G86" s="60"/>
      <c r="H86" s="47">
        <f>SUM(H84:H85)</f>
        <v>31157</v>
      </c>
      <c r="I86" s="292"/>
    </row>
    <row r="87" spans="1:10" s="31" customFormat="1" ht="30" customHeight="1" thickTop="1" x14ac:dyDescent="0.6">
      <c r="A87" s="27"/>
      <c r="B87" s="453" t="s">
        <v>217</v>
      </c>
      <c r="C87" s="453"/>
      <c r="D87" s="33"/>
      <c r="E87" s="33"/>
      <c r="F87" s="164"/>
      <c r="G87" s="60"/>
      <c r="H87" s="81">
        <f>+H86*0%</f>
        <v>0</v>
      </c>
    </row>
    <row r="88" spans="1:10" s="31" customFormat="1" ht="39" customHeight="1" thickBot="1" x14ac:dyDescent="0.9">
      <c r="A88" s="27"/>
      <c r="B88" s="453" t="s">
        <v>50</v>
      </c>
      <c r="C88" s="453"/>
      <c r="D88" s="33"/>
      <c r="E88" s="33"/>
      <c r="F88" s="60"/>
      <c r="G88" s="80"/>
      <c r="H88" s="159">
        <f>SUM(H86:H87)</f>
        <v>31157</v>
      </c>
      <c r="I88" s="374">
        <f>+F86+F78+F66+F56</f>
        <v>9401</v>
      </c>
      <c r="J88" s="31">
        <f>+I88*4.8</f>
        <v>45124.799999999996</v>
      </c>
    </row>
    <row r="89" spans="1:10" ht="15" thickTop="1" x14ac:dyDescent="0.2">
      <c r="J89" s="299">
        <f>+J88+H17+H37</f>
        <v>180903.3</v>
      </c>
    </row>
    <row r="90" spans="1:10" s="151" customFormat="1" ht="25.9" customHeight="1" x14ac:dyDescent="0.2">
      <c r="D90" s="314" t="s">
        <v>283</v>
      </c>
      <c r="E90" s="314" t="s">
        <v>284</v>
      </c>
    </row>
    <row r="91" spans="1:10" s="151" customFormat="1" ht="22.15" customHeight="1" x14ac:dyDescent="0.2">
      <c r="B91" s="151" t="s">
        <v>281</v>
      </c>
      <c r="C91" s="151" t="s">
        <v>280</v>
      </c>
      <c r="D91" s="315">
        <v>226</v>
      </c>
      <c r="E91" s="315">
        <v>872</v>
      </c>
      <c r="F91" s="315">
        <f>E91-D91</f>
        <v>646</v>
      </c>
      <c r="G91" s="316">
        <v>7</v>
      </c>
      <c r="H91" s="317">
        <f>G91*F91</f>
        <v>4522</v>
      </c>
    </row>
    <row r="92" spans="1:10" s="151" customFormat="1" ht="15" x14ac:dyDescent="0.2">
      <c r="B92" s="151" t="s">
        <v>282</v>
      </c>
      <c r="D92" s="315"/>
      <c r="E92" s="315"/>
      <c r="F92" s="315"/>
      <c r="G92" s="316"/>
      <c r="H92" s="317"/>
    </row>
    <row r="93" spans="1:10" s="151" customFormat="1" ht="15" x14ac:dyDescent="0.2"/>
    <row r="94" spans="1:10" s="151" customFormat="1" ht="15" x14ac:dyDescent="0.2">
      <c r="D94" s="314" t="s">
        <v>284</v>
      </c>
      <c r="E94" s="314" t="s">
        <v>291</v>
      </c>
      <c r="F94" s="315"/>
      <c r="G94" s="316"/>
    </row>
    <row r="95" spans="1:10" s="151" customFormat="1" ht="15" x14ac:dyDescent="0.2">
      <c r="D95" s="315">
        <v>872</v>
      </c>
      <c r="E95" s="315">
        <v>1746</v>
      </c>
      <c r="F95" s="315">
        <f>E95-D95</f>
        <v>874</v>
      </c>
      <c r="G95" s="316">
        <v>7</v>
      </c>
      <c r="H95" s="317">
        <f>G95*F95</f>
        <v>6118</v>
      </c>
    </row>
    <row r="96" spans="1:10" s="151" customFormat="1" ht="15" x14ac:dyDescent="0.2">
      <c r="D96" s="315"/>
      <c r="E96" s="315"/>
      <c r="F96" s="315"/>
    </row>
    <row r="97" spans="4:8" s="151" customFormat="1" ht="15" x14ac:dyDescent="0.2">
      <c r="D97" s="315"/>
      <c r="E97" s="315"/>
      <c r="F97" s="315"/>
    </row>
    <row r="98" spans="4:8" s="151" customFormat="1" ht="15" x14ac:dyDescent="0.2">
      <c r="D98" s="315"/>
      <c r="E98" s="315"/>
      <c r="F98" s="315"/>
    </row>
    <row r="99" spans="4:8" s="151" customFormat="1" ht="22.5" x14ac:dyDescent="0.3">
      <c r="D99" s="449" t="s">
        <v>298</v>
      </c>
      <c r="E99" s="449"/>
      <c r="F99" s="449"/>
      <c r="G99" s="449"/>
      <c r="H99" s="449"/>
    </row>
    <row r="100" spans="4:8" s="151" customFormat="1" ht="15" x14ac:dyDescent="0.2">
      <c r="D100" s="315"/>
      <c r="E100" s="315"/>
      <c r="F100" s="315"/>
    </row>
    <row r="101" spans="4:8" s="151" customFormat="1" ht="22.5" x14ac:dyDescent="0.3">
      <c r="D101" s="321" t="s">
        <v>295</v>
      </c>
      <c r="E101" s="321" t="s">
        <v>296</v>
      </c>
      <c r="F101" s="318" t="s">
        <v>3</v>
      </c>
      <c r="G101" s="318" t="s">
        <v>84</v>
      </c>
      <c r="H101" s="318" t="s">
        <v>297</v>
      </c>
    </row>
    <row r="102" spans="4:8" s="151" customFormat="1" ht="22.5" x14ac:dyDescent="0.3">
      <c r="E102" s="21"/>
      <c r="F102" s="21"/>
      <c r="G102" s="21"/>
      <c r="H102" s="21"/>
    </row>
    <row r="103" spans="4:8" s="151" customFormat="1" ht="22.5" x14ac:dyDescent="0.3">
      <c r="D103" s="318">
        <v>1746</v>
      </c>
      <c r="E103" s="21">
        <v>2425</v>
      </c>
      <c r="F103" s="318">
        <f>E103-D103</f>
        <v>679</v>
      </c>
      <c r="G103" s="319">
        <v>7</v>
      </c>
      <c r="H103" s="320">
        <f>G103*F103</f>
        <v>4753</v>
      </c>
    </row>
    <row r="104" spans="4:8" s="151" customFormat="1" ht="15" x14ac:dyDescent="0.2"/>
    <row r="105" spans="4:8" s="151" customFormat="1" ht="15" x14ac:dyDescent="0.2"/>
    <row r="106" spans="4:8" s="151" customFormat="1" ht="15" x14ac:dyDescent="0.2"/>
    <row r="107" spans="4:8" s="151" customFormat="1" ht="15" x14ac:dyDescent="0.2"/>
    <row r="111" spans="4:8" s="151" customFormat="1" ht="15" x14ac:dyDescent="0.2">
      <c r="D111" s="315"/>
      <c r="E111" s="315"/>
      <c r="F111" s="315"/>
    </row>
    <row r="112" spans="4:8" s="151" customFormat="1" ht="22.5" x14ac:dyDescent="0.3">
      <c r="D112" s="449" t="s">
        <v>309</v>
      </c>
      <c r="E112" s="449"/>
      <c r="F112" s="449"/>
      <c r="G112" s="449"/>
      <c r="H112" s="449"/>
    </row>
    <row r="113" spans="4:8" s="151" customFormat="1" ht="15" x14ac:dyDescent="0.2">
      <c r="D113" s="315"/>
      <c r="E113" s="315"/>
      <c r="F113" s="315"/>
    </row>
    <row r="114" spans="4:8" s="151" customFormat="1" ht="22.5" x14ac:dyDescent="0.3">
      <c r="D114" s="323" t="s">
        <v>308</v>
      </c>
      <c r="E114" s="321" t="s">
        <v>307</v>
      </c>
      <c r="F114" s="318" t="s">
        <v>3</v>
      </c>
      <c r="G114" s="318" t="s">
        <v>84</v>
      </c>
      <c r="H114" s="318" t="s">
        <v>297</v>
      </c>
    </row>
    <row r="115" spans="4:8" s="151" customFormat="1" ht="22.5" x14ac:dyDescent="0.3">
      <c r="D115" s="21"/>
      <c r="E115" s="21"/>
      <c r="F115" s="21"/>
      <c r="G115" s="21"/>
      <c r="H115" s="21"/>
    </row>
    <row r="116" spans="4:8" s="151" customFormat="1" ht="22.5" x14ac:dyDescent="0.3">
      <c r="D116" s="21">
        <v>2425</v>
      </c>
      <c r="E116" s="21">
        <v>3095</v>
      </c>
      <c r="F116" s="318">
        <f>E116-D116</f>
        <v>670</v>
      </c>
      <c r="G116" s="319">
        <v>7</v>
      </c>
      <c r="H116" s="320">
        <f>G116*F116</f>
        <v>4690</v>
      </c>
    </row>
    <row r="117" spans="4:8" s="151" customFormat="1" ht="15" x14ac:dyDescent="0.2"/>
    <row r="118" spans="4:8" s="151" customFormat="1" ht="15" x14ac:dyDescent="0.2"/>
    <row r="119" spans="4:8" s="151" customFormat="1" ht="15" x14ac:dyDescent="0.2"/>
    <row r="120" spans="4:8" s="151" customFormat="1" ht="15" x14ac:dyDescent="0.2"/>
    <row r="122" spans="4:8" ht="22.5" x14ac:dyDescent="0.3">
      <c r="D122" s="449" t="s">
        <v>316</v>
      </c>
      <c r="E122" s="449"/>
      <c r="F122" s="449"/>
      <c r="G122" s="449"/>
      <c r="H122" s="449"/>
    </row>
    <row r="124" spans="4:8" ht="22.5" x14ac:dyDescent="0.3">
      <c r="D124" s="321" t="s">
        <v>307</v>
      </c>
      <c r="E124" s="321" t="s">
        <v>315</v>
      </c>
      <c r="F124" s="318" t="s">
        <v>3</v>
      </c>
      <c r="G124" s="318" t="s">
        <v>84</v>
      </c>
      <c r="H124" s="318" t="s">
        <v>297</v>
      </c>
    </row>
    <row r="125" spans="4:8" ht="22.5" x14ac:dyDescent="0.3">
      <c r="D125" s="21"/>
      <c r="E125" s="21"/>
      <c r="F125" s="21"/>
      <c r="G125" s="21"/>
      <c r="H125" s="21"/>
    </row>
    <row r="126" spans="4:8" ht="22.5" x14ac:dyDescent="0.3">
      <c r="D126" s="21">
        <v>3095</v>
      </c>
      <c r="E126" s="21">
        <v>3628</v>
      </c>
      <c r="F126" s="318">
        <f>E126-D126</f>
        <v>533</v>
      </c>
      <c r="G126" s="319">
        <v>7</v>
      </c>
      <c r="H126" s="320">
        <f>G126*F126</f>
        <v>3731</v>
      </c>
    </row>
    <row r="130" spans="4:8" x14ac:dyDescent="0.2">
      <c r="D130" t="s">
        <v>326</v>
      </c>
    </row>
    <row r="131" spans="4:8" x14ac:dyDescent="0.2">
      <c r="D131" s="343">
        <v>244166</v>
      </c>
      <c r="E131" t="s">
        <v>337</v>
      </c>
    </row>
    <row r="135" spans="4:8" ht="22.5" x14ac:dyDescent="0.3">
      <c r="D135" s="449" t="s">
        <v>446</v>
      </c>
      <c r="E135" s="449"/>
      <c r="F135" s="449"/>
      <c r="G135" s="449"/>
      <c r="H135" s="449"/>
    </row>
    <row r="137" spans="4:8" x14ac:dyDescent="0.2">
      <c r="D137" s="338" t="s">
        <v>324</v>
      </c>
      <c r="E137" s="414" t="s">
        <v>447</v>
      </c>
    </row>
    <row r="138" spans="4:8" ht="22.5" x14ac:dyDescent="0.3">
      <c r="D138" s="21">
        <v>3628</v>
      </c>
      <c r="E138" s="21">
        <v>3905</v>
      </c>
      <c r="F138" s="21">
        <f>+E138-D138</f>
        <v>277</v>
      </c>
      <c r="G138" s="21">
        <v>8</v>
      </c>
      <c r="H138" s="320">
        <f>+G138*F138</f>
        <v>2216</v>
      </c>
    </row>
    <row r="139" spans="4:8" ht="22.5" x14ac:dyDescent="0.3">
      <c r="D139" s="21"/>
    </row>
    <row r="140" spans="4:8" ht="15" x14ac:dyDescent="0.2">
      <c r="E140" s="151"/>
    </row>
    <row r="141" spans="4:8" ht="15" x14ac:dyDescent="0.2">
      <c r="E141" s="151"/>
    </row>
    <row r="142" spans="4:8" ht="22.5" x14ac:dyDescent="0.3">
      <c r="D142" s="21"/>
    </row>
    <row r="143" spans="4:8" ht="22.5" x14ac:dyDescent="0.3">
      <c r="D143" s="21"/>
    </row>
    <row r="144" spans="4:8" ht="22.5" x14ac:dyDescent="0.3">
      <c r="D144" s="449" t="s">
        <v>462</v>
      </c>
      <c r="E144" s="449"/>
      <c r="F144" s="449"/>
      <c r="G144" s="449"/>
      <c r="H144" s="449"/>
    </row>
    <row r="145" spans="4:8" ht="22.5" x14ac:dyDescent="0.3">
      <c r="D145" s="21"/>
    </row>
    <row r="146" spans="4:8" x14ac:dyDescent="0.2">
      <c r="D146" s="414" t="s">
        <v>447</v>
      </c>
      <c r="E146" s="414" t="s">
        <v>463</v>
      </c>
    </row>
    <row r="147" spans="4:8" ht="22.5" x14ac:dyDescent="0.3">
      <c r="D147" s="21">
        <v>3905</v>
      </c>
      <c r="E147" s="21">
        <v>4689</v>
      </c>
      <c r="F147" s="21">
        <f>+E147-D147</f>
        <v>784</v>
      </c>
      <c r="G147" s="21">
        <v>7</v>
      </c>
      <c r="H147" s="320">
        <f>+G147*F147</f>
        <v>5488</v>
      </c>
    </row>
    <row r="148" spans="4:8" ht="22.5" x14ac:dyDescent="0.3">
      <c r="D148" s="21"/>
    </row>
    <row r="149" spans="4:8" ht="22.5" x14ac:dyDescent="0.3">
      <c r="D149" s="21"/>
    </row>
    <row r="150" spans="4:8" ht="22.5" x14ac:dyDescent="0.3">
      <c r="D150" s="21"/>
    </row>
    <row r="151" spans="4:8" ht="22.5" x14ac:dyDescent="0.3">
      <c r="D151" s="21"/>
    </row>
    <row r="152" spans="4:8" ht="22.5" x14ac:dyDescent="0.3">
      <c r="D152" s="449" t="s">
        <v>485</v>
      </c>
      <c r="E152" s="449"/>
      <c r="F152" s="449"/>
      <c r="G152" s="449"/>
      <c r="H152" s="449"/>
    </row>
    <row r="153" spans="4:8" ht="22.5" x14ac:dyDescent="0.3">
      <c r="D153" s="21"/>
    </row>
    <row r="154" spans="4:8" x14ac:dyDescent="0.2">
      <c r="D154" s="414" t="s">
        <v>487</v>
      </c>
      <c r="E154" s="414" t="s">
        <v>473</v>
      </c>
    </row>
    <row r="155" spans="4:8" ht="22.5" x14ac:dyDescent="0.3">
      <c r="D155" s="21">
        <v>4689</v>
      </c>
      <c r="E155" s="21">
        <v>5134</v>
      </c>
      <c r="F155" s="21">
        <f>+E155-D155</f>
        <v>445</v>
      </c>
      <c r="G155" s="21">
        <v>8</v>
      </c>
      <c r="H155" s="320">
        <f>+G155*F155</f>
        <v>3560</v>
      </c>
    </row>
    <row r="156" spans="4:8" ht="22.5" x14ac:dyDescent="0.3">
      <c r="D156" s="21"/>
      <c r="E156" s="21"/>
      <c r="F156" s="21"/>
      <c r="G156" s="21"/>
      <c r="H156" s="320"/>
    </row>
    <row r="157" spans="4:8" ht="22.5" x14ac:dyDescent="0.3">
      <c r="D157" s="21"/>
      <c r="E157" s="21"/>
      <c r="F157" s="21"/>
      <c r="G157" s="21"/>
      <c r="H157" s="320"/>
    </row>
    <row r="159" spans="4:8" ht="22.5" x14ac:dyDescent="0.3">
      <c r="D159" s="449" t="s">
        <v>486</v>
      </c>
      <c r="E159" s="449"/>
      <c r="F159" s="449"/>
      <c r="G159" s="449"/>
      <c r="H159" s="449"/>
    </row>
    <row r="160" spans="4:8" ht="22.5" x14ac:dyDescent="0.3">
      <c r="D160" s="21"/>
    </row>
    <row r="161" spans="4:8" x14ac:dyDescent="0.2">
      <c r="D161" s="414" t="s">
        <v>473</v>
      </c>
      <c r="E161" s="414" t="s">
        <v>488</v>
      </c>
    </row>
    <row r="162" spans="4:8" ht="22.5" x14ac:dyDescent="0.3">
      <c r="D162" s="21">
        <v>5134</v>
      </c>
      <c r="E162" s="21">
        <v>5654</v>
      </c>
      <c r="F162" s="21">
        <f>+E162-D162</f>
        <v>520</v>
      </c>
      <c r="G162" s="21">
        <v>7</v>
      </c>
      <c r="H162" s="320">
        <f>+G162*F162</f>
        <v>3640</v>
      </c>
    </row>
    <row r="163" spans="4:8" ht="22.5" x14ac:dyDescent="0.3">
      <c r="D163" s="21"/>
      <c r="E163" s="21"/>
      <c r="F163" s="21"/>
      <c r="G163" s="21"/>
      <c r="H163" s="320"/>
    </row>
    <row r="164" spans="4:8" ht="22.5" x14ac:dyDescent="0.3">
      <c r="D164" s="21"/>
      <c r="E164" s="21"/>
      <c r="F164" s="21"/>
      <c r="G164" s="21"/>
      <c r="H164" s="320"/>
    </row>
    <row r="166" spans="4:8" ht="22.5" x14ac:dyDescent="0.3">
      <c r="D166" s="449" t="s">
        <v>497</v>
      </c>
      <c r="E166" s="449"/>
      <c r="F166" s="449"/>
      <c r="G166" s="449"/>
      <c r="H166" s="449"/>
    </row>
    <row r="167" spans="4:8" ht="22.5" x14ac:dyDescent="0.3">
      <c r="D167" s="21"/>
    </row>
    <row r="168" spans="4:8" x14ac:dyDescent="0.2">
      <c r="D168" s="414" t="s">
        <v>488</v>
      </c>
      <c r="E168" s="414" t="s">
        <v>498</v>
      </c>
    </row>
    <row r="169" spans="4:8" ht="22.5" x14ac:dyDescent="0.3">
      <c r="D169" s="21">
        <v>5654</v>
      </c>
      <c r="E169" s="21">
        <v>6482</v>
      </c>
      <c r="F169" s="21">
        <f>+E169-D169</f>
        <v>828</v>
      </c>
      <c r="G169" s="21">
        <v>7</v>
      </c>
      <c r="H169" s="320">
        <f>+G169*F169</f>
        <v>5796</v>
      </c>
    </row>
    <row r="170" spans="4:8" ht="22.5" x14ac:dyDescent="0.3">
      <c r="D170" s="21"/>
      <c r="E170" s="21"/>
      <c r="F170" s="21"/>
      <c r="G170" s="21"/>
      <c r="H170" s="320"/>
    </row>
    <row r="171" spans="4:8" ht="22.5" x14ac:dyDescent="0.3">
      <c r="D171" s="21"/>
      <c r="E171" s="21"/>
      <c r="F171" s="21"/>
      <c r="G171" s="21"/>
      <c r="H171" s="320"/>
    </row>
    <row r="172" spans="4:8" ht="22.5" x14ac:dyDescent="0.3">
      <c r="D172" s="21"/>
      <c r="E172" s="21"/>
      <c r="F172" s="21"/>
      <c r="G172" s="21"/>
      <c r="H172" s="320"/>
    </row>
    <row r="173" spans="4:8" ht="22.5" x14ac:dyDescent="0.3">
      <c r="D173" s="21"/>
      <c r="E173" s="21"/>
      <c r="F173" s="21"/>
      <c r="G173" s="21"/>
      <c r="H173" s="320"/>
    </row>
    <row r="174" spans="4:8" ht="22.5" x14ac:dyDescent="0.3">
      <c r="D174" s="449" t="s">
        <v>512</v>
      </c>
      <c r="E174" s="449"/>
      <c r="F174" s="449"/>
      <c r="G174" s="449"/>
      <c r="H174" s="449"/>
    </row>
    <row r="175" spans="4:8" ht="22.5" x14ac:dyDescent="0.3">
      <c r="D175" s="21"/>
    </row>
    <row r="176" spans="4:8" x14ac:dyDescent="0.2">
      <c r="D176" s="414" t="s">
        <v>498</v>
      </c>
      <c r="E176" s="414" t="s">
        <v>513</v>
      </c>
    </row>
    <row r="177" spans="1:10" ht="22.5" x14ac:dyDescent="0.3">
      <c r="D177" s="21">
        <v>6482</v>
      </c>
      <c r="E177" s="21">
        <v>6773</v>
      </c>
      <c r="F177" s="21">
        <f>+E177-D177</f>
        <v>291</v>
      </c>
      <c r="G177" s="21">
        <v>8</v>
      </c>
      <c r="H177" s="320">
        <f>+G177*F177</f>
        <v>2328</v>
      </c>
    </row>
    <row r="178" spans="1:10" ht="22.5" x14ac:dyDescent="0.3">
      <c r="D178" s="21"/>
      <c r="E178" s="21"/>
      <c r="F178" s="21"/>
      <c r="G178" s="21"/>
      <c r="H178" s="320"/>
    </row>
    <row r="179" spans="1:10" ht="22.5" x14ac:dyDescent="0.3">
      <c r="D179" s="21"/>
      <c r="E179" s="21"/>
      <c r="F179" s="21"/>
      <c r="G179" s="21"/>
      <c r="H179" s="320"/>
    </row>
    <row r="180" spans="1:10" ht="34.5" x14ac:dyDescent="0.7">
      <c r="A180" s="152"/>
      <c r="B180" s="444" t="s">
        <v>122</v>
      </c>
      <c r="C180" s="444"/>
      <c r="D180" s="296" t="s">
        <v>437</v>
      </c>
      <c r="E180" s="296" t="s">
        <v>458</v>
      </c>
      <c r="F180" s="297" t="s">
        <v>3</v>
      </c>
      <c r="G180" s="297" t="s">
        <v>4</v>
      </c>
      <c r="H180" s="297" t="s">
        <v>5</v>
      </c>
      <c r="I180" s="363" t="s">
        <v>357</v>
      </c>
      <c r="J180" s="363" t="s">
        <v>358</v>
      </c>
    </row>
    <row r="181" spans="1:10" ht="31.5" x14ac:dyDescent="0.65">
      <c r="A181" s="83" t="s">
        <v>39</v>
      </c>
      <c r="B181" s="89" t="s">
        <v>123</v>
      </c>
      <c r="C181" s="83" t="s">
        <v>124</v>
      </c>
      <c r="D181" s="83">
        <v>8665</v>
      </c>
      <c r="E181" s="83">
        <v>8984</v>
      </c>
      <c r="F181" s="97">
        <f t="shared" ref="F181" si="11">E181-D181</f>
        <v>319</v>
      </c>
      <c r="G181" s="99"/>
      <c r="H181" s="103"/>
      <c r="I181" s="103"/>
      <c r="J181" s="103"/>
    </row>
    <row r="182" spans="1:10" ht="31.5" x14ac:dyDescent="0.65">
      <c r="A182" s="83"/>
      <c r="B182" s="89" t="s">
        <v>456</v>
      </c>
      <c r="C182" s="362"/>
      <c r="D182" s="83">
        <v>8665</v>
      </c>
      <c r="E182" s="83">
        <f>+D182+289</f>
        <v>8954</v>
      </c>
      <c r="F182" s="97">
        <v>289</v>
      </c>
      <c r="G182" s="99">
        <v>7</v>
      </c>
      <c r="H182" s="103">
        <f t="shared" ref="H182:H184" si="12">SUM(F182*G182)</f>
        <v>2023</v>
      </c>
      <c r="I182" s="103">
        <f t="shared" ref="I182:I183" si="13">+H182*7%</f>
        <v>141.61000000000001</v>
      </c>
      <c r="J182" s="103">
        <f t="shared" ref="J182:J183" si="14">SUM(H182:I182)</f>
        <v>2164.61</v>
      </c>
    </row>
    <row r="183" spans="1:10" ht="31.5" x14ac:dyDescent="0.65">
      <c r="A183" s="83"/>
      <c r="B183" s="89" t="s">
        <v>457</v>
      </c>
      <c r="C183" s="362"/>
      <c r="D183" s="83">
        <v>8954</v>
      </c>
      <c r="E183" s="83">
        <v>8984</v>
      </c>
      <c r="F183" s="97">
        <v>30</v>
      </c>
      <c r="G183" s="99">
        <v>7</v>
      </c>
      <c r="H183" s="103">
        <f t="shared" si="12"/>
        <v>210</v>
      </c>
      <c r="I183" s="103">
        <f t="shared" si="13"/>
        <v>14.700000000000001</v>
      </c>
      <c r="J183" s="103">
        <f t="shared" si="14"/>
        <v>224.7</v>
      </c>
    </row>
    <row r="184" spans="1:10" ht="31.5" x14ac:dyDescent="0.65">
      <c r="A184" s="83"/>
      <c r="B184" s="89"/>
      <c r="C184" s="83"/>
      <c r="D184" s="83">
        <v>8665</v>
      </c>
      <c r="E184" s="83">
        <v>8984</v>
      </c>
      <c r="F184" s="97">
        <f t="shared" ref="F184" si="15">E184-D184</f>
        <v>319</v>
      </c>
      <c r="G184" s="99">
        <v>7</v>
      </c>
      <c r="H184" s="103">
        <f t="shared" si="12"/>
        <v>2233</v>
      </c>
      <c r="I184" s="103">
        <f>SUM(I182:I183)</f>
        <v>156.31</v>
      </c>
      <c r="J184" s="415">
        <f>SUM(J182:J183)</f>
        <v>2389.31</v>
      </c>
    </row>
    <row r="189" spans="1:10" ht="29.25" x14ac:dyDescent="0.2">
      <c r="D189" s="296" t="s">
        <v>338</v>
      </c>
      <c r="E189" s="296" t="s">
        <v>347</v>
      </c>
      <c r="F189" s="297" t="s">
        <v>3</v>
      </c>
      <c r="G189" s="297" t="s">
        <v>4</v>
      </c>
      <c r="H189" s="297" t="s">
        <v>5</v>
      </c>
      <c r="I189" s="297" t="s">
        <v>357</v>
      </c>
      <c r="J189" s="297" t="s">
        <v>358</v>
      </c>
    </row>
    <row r="190" spans="1:10" s="88" customFormat="1" ht="30" customHeight="1" x14ac:dyDescent="0.65">
      <c r="A190" s="90" t="s">
        <v>87</v>
      </c>
      <c r="B190" s="84" t="s">
        <v>355</v>
      </c>
      <c r="C190" s="92" t="s">
        <v>89</v>
      </c>
      <c r="D190" s="121">
        <v>62249</v>
      </c>
      <c r="E190" s="121">
        <v>63037</v>
      </c>
      <c r="F190" s="121">
        <f>+E190-D190</f>
        <v>788</v>
      </c>
      <c r="G190" s="116">
        <v>7</v>
      </c>
      <c r="H190" s="116">
        <f t="shared" ref="H190:H191" si="16">SUM(F190*G190)</f>
        <v>5516</v>
      </c>
      <c r="I190" s="373"/>
      <c r="J190" s="373"/>
    </row>
    <row r="191" spans="1:10" s="88" customFormat="1" ht="30" customHeight="1" x14ac:dyDescent="0.65">
      <c r="A191" s="83"/>
      <c r="B191" s="89" t="s">
        <v>361</v>
      </c>
      <c r="C191" s="362"/>
      <c r="D191" s="121">
        <v>62249</v>
      </c>
      <c r="E191" s="121">
        <v>62391</v>
      </c>
      <c r="F191" s="360">
        <v>142.26499999999999</v>
      </c>
      <c r="G191" s="116">
        <v>7</v>
      </c>
      <c r="H191" s="116">
        <f t="shared" si="16"/>
        <v>995.8549999999999</v>
      </c>
      <c r="I191" s="103">
        <f t="shared" ref="I191:I192" si="17">+H191*7%</f>
        <v>69.709850000000003</v>
      </c>
      <c r="J191" s="103">
        <f>995.86+69.71</f>
        <v>1065.57</v>
      </c>
    </row>
    <row r="192" spans="1:10" ht="31.5" x14ac:dyDescent="0.65">
      <c r="A192" s="83"/>
      <c r="B192" s="89" t="s">
        <v>362</v>
      </c>
      <c r="C192" s="362"/>
      <c r="D192" s="121">
        <v>62391</v>
      </c>
      <c r="E192" s="121">
        <v>63037</v>
      </c>
      <c r="F192" s="360">
        <f>E192-D192-0.265</f>
        <v>645.73500000000001</v>
      </c>
      <c r="G192" s="116">
        <v>7</v>
      </c>
      <c r="H192" s="116">
        <f t="shared" ref="H192" si="18">SUM(F192*G192)</f>
        <v>4520.1450000000004</v>
      </c>
      <c r="I192" s="103">
        <f t="shared" si="17"/>
        <v>316.41015000000004</v>
      </c>
      <c r="J192" s="103">
        <f t="shared" ref="J192" si="19">SUM(H192:I192)</f>
        <v>4836.5551500000001</v>
      </c>
    </row>
    <row r="193" spans="1:11" ht="32.25" thickBot="1" x14ac:dyDescent="0.7">
      <c r="A193" s="83"/>
      <c r="B193" s="89"/>
      <c r="C193" s="83"/>
      <c r="D193" s="121">
        <v>62249</v>
      </c>
      <c r="E193" s="121">
        <v>63037</v>
      </c>
      <c r="F193" s="372">
        <f t="shared" ref="F193" si="20">E193-D193</f>
        <v>788</v>
      </c>
      <c r="G193" s="370">
        <v>7</v>
      </c>
      <c r="H193" s="361">
        <f t="shared" ref="H193" si="21">SUM(F193*G193)</f>
        <v>5516</v>
      </c>
      <c r="I193" s="361">
        <f>SUM(I191:I192)</f>
        <v>386.12000000000006</v>
      </c>
      <c r="J193" s="361">
        <f>SUM(H193:I193)</f>
        <v>5902.12</v>
      </c>
    </row>
    <row r="194" spans="1:11" ht="15" thickTop="1" x14ac:dyDescent="0.2"/>
    <row r="200" spans="1:11" ht="34.5" x14ac:dyDescent="0.7">
      <c r="A200" s="152"/>
      <c r="B200" s="444" t="s">
        <v>398</v>
      </c>
      <c r="C200" s="444"/>
      <c r="D200" s="386" t="s">
        <v>404</v>
      </c>
      <c r="E200" s="387"/>
      <c r="F200" s="388"/>
      <c r="G200" s="388"/>
      <c r="H200" s="388"/>
      <c r="I200" s="388"/>
      <c r="J200" s="385"/>
    </row>
    <row r="201" spans="1:11" s="31" customFormat="1" ht="48" customHeight="1" x14ac:dyDescent="0.8">
      <c r="A201" s="27"/>
      <c r="B201" s="450" t="s">
        <v>221</v>
      </c>
      <c r="C201" s="450"/>
      <c r="D201" s="379" t="s">
        <v>365</v>
      </c>
      <c r="E201" s="379" t="s">
        <v>383</v>
      </c>
      <c r="F201" s="380" t="s">
        <v>3</v>
      </c>
      <c r="G201" s="396" t="s">
        <v>406</v>
      </c>
      <c r="H201" s="380" t="s">
        <v>5</v>
      </c>
      <c r="I201" s="380" t="s">
        <v>358</v>
      </c>
    </row>
    <row r="202" spans="1:11" s="88" customFormat="1" ht="30" customHeight="1" x14ac:dyDescent="0.65">
      <c r="A202" s="90" t="s">
        <v>57</v>
      </c>
      <c r="B202" s="84" t="s">
        <v>290</v>
      </c>
      <c r="C202" s="90" t="s">
        <v>391</v>
      </c>
      <c r="D202" s="93">
        <v>83370</v>
      </c>
      <c r="E202" s="93">
        <v>86056</v>
      </c>
      <c r="F202" s="94">
        <f>E202-D202</f>
        <v>2686</v>
      </c>
      <c r="G202" s="86">
        <v>4.8</v>
      </c>
      <c r="H202" s="86">
        <f>SUM(F202*G202)</f>
        <v>12892.8</v>
      </c>
      <c r="I202" s="86"/>
    </row>
    <row r="203" spans="1:11" s="88" customFormat="1" ht="30" customHeight="1" x14ac:dyDescent="0.65">
      <c r="A203" s="83" t="s">
        <v>60</v>
      </c>
      <c r="B203" s="89" t="s">
        <v>61</v>
      </c>
      <c r="C203" s="83" t="s">
        <v>62</v>
      </c>
      <c r="D203" s="106">
        <v>20815</v>
      </c>
      <c r="E203" s="106">
        <v>22256</v>
      </c>
      <c r="F203" s="107">
        <f>E203-D203</f>
        <v>1441</v>
      </c>
      <c r="G203" s="108">
        <v>4.8</v>
      </c>
      <c r="H203" s="86">
        <f>SUM(F203*G203)</f>
        <v>6916.8</v>
      </c>
      <c r="I203" s="86">
        <f>SUM(H202:H203)</f>
        <v>19809.599999999999</v>
      </c>
    </row>
    <row r="204" spans="1:11" s="88" customFormat="1" ht="52.5" customHeight="1" x14ac:dyDescent="0.65">
      <c r="A204" s="83"/>
      <c r="B204" s="445" t="s">
        <v>402</v>
      </c>
      <c r="C204" s="446"/>
      <c r="D204" s="379" t="s">
        <v>365</v>
      </c>
      <c r="E204" s="379" t="s">
        <v>383</v>
      </c>
      <c r="F204" s="380" t="s">
        <v>3</v>
      </c>
      <c r="G204" s="396" t="s">
        <v>406</v>
      </c>
      <c r="H204" s="380" t="s">
        <v>5</v>
      </c>
      <c r="I204" s="380"/>
    </row>
    <row r="205" spans="1:11" s="88" customFormat="1" ht="39" customHeight="1" x14ac:dyDescent="0.65">
      <c r="A205" s="83"/>
      <c r="B205" s="84" t="s">
        <v>101</v>
      </c>
      <c r="C205" s="90" t="s">
        <v>117</v>
      </c>
      <c r="D205" s="83">
        <v>31833</v>
      </c>
      <c r="E205" s="83">
        <v>41916</v>
      </c>
      <c r="F205" s="97">
        <f>E205-D205</f>
        <v>10083</v>
      </c>
      <c r="G205" s="95">
        <v>4.8</v>
      </c>
      <c r="H205" s="87">
        <f>SUM(F205*G205)</f>
        <v>48398.400000000001</v>
      </c>
      <c r="I205" s="87"/>
      <c r="K205" s="154"/>
    </row>
    <row r="206" spans="1:11" s="88" customFormat="1" ht="31.5" customHeight="1" x14ac:dyDescent="0.65">
      <c r="A206" s="83"/>
      <c r="B206" s="84" t="s">
        <v>272</v>
      </c>
      <c r="C206" s="90" t="s">
        <v>222</v>
      </c>
      <c r="D206" s="101"/>
      <c r="E206" s="101"/>
      <c r="F206" s="118">
        <f>F78</f>
        <v>1006</v>
      </c>
      <c r="G206" s="128">
        <v>4.8</v>
      </c>
      <c r="H206" s="117">
        <f>SUM(F206*G206)</f>
        <v>4828.8</v>
      </c>
      <c r="I206" s="117">
        <f>SUM(H205:H206)</f>
        <v>53227.200000000004</v>
      </c>
      <c r="K206" s="155"/>
    </row>
    <row r="207" spans="1:11" s="88" customFormat="1" ht="31.5" customHeight="1" x14ac:dyDescent="0.65">
      <c r="A207" s="83"/>
      <c r="B207" s="84"/>
      <c r="C207" s="90"/>
      <c r="D207" s="157"/>
      <c r="E207" s="157"/>
      <c r="F207" s="390"/>
      <c r="G207" s="451" t="s">
        <v>400</v>
      </c>
      <c r="H207" s="451"/>
      <c r="I207" s="391">
        <f>SUM(I202:I206)</f>
        <v>73036.800000000003</v>
      </c>
      <c r="K207" s="155"/>
    </row>
    <row r="208" spans="1:11" ht="34.5" x14ac:dyDescent="0.7">
      <c r="A208" s="152"/>
      <c r="B208" s="444" t="s">
        <v>399</v>
      </c>
      <c r="C208" s="444"/>
      <c r="D208" s="386" t="s">
        <v>404</v>
      </c>
      <c r="E208" s="387"/>
      <c r="F208" s="388"/>
      <c r="G208" s="388"/>
      <c r="H208" s="388"/>
      <c r="I208" s="388"/>
      <c r="J208" s="385"/>
    </row>
    <row r="209" spans="1:11" s="88" customFormat="1" ht="55.5" customHeight="1" x14ac:dyDescent="0.65">
      <c r="A209" s="83"/>
      <c r="B209" s="445" t="s">
        <v>402</v>
      </c>
      <c r="C209" s="446"/>
      <c r="D209" s="379" t="s">
        <v>365</v>
      </c>
      <c r="E209" s="379" t="s">
        <v>383</v>
      </c>
      <c r="F209" s="380" t="s">
        <v>3</v>
      </c>
      <c r="G209" s="396" t="s">
        <v>406</v>
      </c>
      <c r="H209" s="380" t="s">
        <v>5</v>
      </c>
      <c r="I209" s="380"/>
    </row>
    <row r="210" spans="1:11" s="88" customFormat="1" ht="39" customHeight="1" x14ac:dyDescent="0.65">
      <c r="A210" s="83"/>
      <c r="B210" s="91" t="s">
        <v>397</v>
      </c>
      <c r="C210" s="127" t="s">
        <v>276</v>
      </c>
      <c r="D210" s="92">
        <v>11011</v>
      </c>
      <c r="E210" s="92">
        <v>13900</v>
      </c>
      <c r="F210" s="118">
        <f t="shared" ref="F210" si="22">E210-D210</f>
        <v>2889</v>
      </c>
      <c r="G210" s="95">
        <v>4.8</v>
      </c>
      <c r="H210" s="87">
        <f>SUM(F210*G210)</f>
        <v>13867.199999999999</v>
      </c>
      <c r="I210" s="87">
        <f>+H210</f>
        <v>13867.199999999999</v>
      </c>
      <c r="K210" s="154"/>
    </row>
    <row r="211" spans="1:11" s="88" customFormat="1" ht="39" customHeight="1" thickBot="1" x14ac:dyDescent="0.7">
      <c r="A211" s="389"/>
      <c r="B211" s="392"/>
      <c r="C211" s="393"/>
      <c r="D211" s="394"/>
      <c r="E211" s="394"/>
      <c r="F211" s="390"/>
      <c r="G211" s="447" t="s">
        <v>401</v>
      </c>
      <c r="H211" s="447"/>
      <c r="I211" s="395">
        <f>+I207+I210</f>
        <v>86904</v>
      </c>
      <c r="K211" s="154"/>
    </row>
    <row r="212" spans="1:11" s="88" customFormat="1" ht="39" customHeight="1" thickTop="1" thickBot="1" x14ac:dyDescent="0.7">
      <c r="A212" s="389"/>
      <c r="B212" s="392"/>
      <c r="C212" s="398"/>
      <c r="D212" s="399" t="s">
        <v>405</v>
      </c>
      <c r="E212" s="400"/>
      <c r="F212" s="401"/>
      <c r="G212" s="448" t="s">
        <v>403</v>
      </c>
      <c r="H212" s="448"/>
      <c r="I212" s="397">
        <f>+H40+I211</f>
        <v>244277.5</v>
      </c>
      <c r="K212" s="154"/>
    </row>
    <row r="213" spans="1:11" ht="34.5" customHeight="1" x14ac:dyDescent="0.2"/>
    <row r="216" spans="1:11" ht="34.5" x14ac:dyDescent="0.7">
      <c r="A216" s="152"/>
      <c r="B216" s="444" t="s">
        <v>459</v>
      </c>
      <c r="C216" s="444"/>
      <c r="D216" s="296" t="s">
        <v>437</v>
      </c>
      <c r="E216" s="296" t="s">
        <v>458</v>
      </c>
      <c r="F216" s="297" t="s">
        <v>3</v>
      </c>
      <c r="G216" s="297" t="s">
        <v>4</v>
      </c>
      <c r="H216" s="297" t="s">
        <v>5</v>
      </c>
      <c r="I216" s="363" t="s">
        <v>357</v>
      </c>
      <c r="J216" s="363" t="s">
        <v>358</v>
      </c>
    </row>
    <row r="217" spans="1:11" ht="31.5" x14ac:dyDescent="0.65">
      <c r="A217" s="83" t="s">
        <v>96</v>
      </c>
      <c r="B217" s="89" t="s">
        <v>460</v>
      </c>
      <c r="C217" s="83"/>
      <c r="D217" s="83">
        <v>6261</v>
      </c>
      <c r="E217" s="83">
        <v>6828</v>
      </c>
      <c r="F217" s="97">
        <f t="shared" ref="F217" si="23">E217-D217</f>
        <v>567</v>
      </c>
      <c r="G217" s="99"/>
      <c r="H217" s="103"/>
      <c r="I217" s="103"/>
      <c r="J217" s="103"/>
    </row>
    <row r="218" spans="1:11" ht="31.5" x14ac:dyDescent="0.65">
      <c r="A218" s="83"/>
      <c r="B218" s="89" t="s">
        <v>461</v>
      </c>
      <c r="C218" s="362"/>
      <c r="D218" s="83">
        <f>+D217</f>
        <v>6261</v>
      </c>
      <c r="E218" s="83">
        <f>+D218+12</f>
        <v>6273</v>
      </c>
      <c r="F218" s="416">
        <v>11.856999999999999</v>
      </c>
      <c r="G218" s="99">
        <v>7</v>
      </c>
      <c r="H218" s="103">
        <f t="shared" ref="H218:H220" si="24">SUM(F218*G218)</f>
        <v>82.998999999999995</v>
      </c>
      <c r="I218" s="103">
        <f t="shared" ref="I218:I219" si="25">+H218*7%</f>
        <v>5.8099300000000005</v>
      </c>
      <c r="J218" s="103">
        <f t="shared" ref="J218:J219" si="26">SUM(H218:I218)</f>
        <v>88.808929999999989</v>
      </c>
    </row>
    <row r="219" spans="1:11" ht="31.5" x14ac:dyDescent="0.65">
      <c r="A219" s="83"/>
      <c r="B219" s="89" t="s">
        <v>457</v>
      </c>
      <c r="C219" s="362"/>
      <c r="D219" s="83">
        <f>+E218</f>
        <v>6273</v>
      </c>
      <c r="E219" s="83">
        <f>+D219+555</f>
        <v>6828</v>
      </c>
      <c r="F219" s="416">
        <f>+F217-F218</f>
        <v>555.14300000000003</v>
      </c>
      <c r="G219" s="99">
        <v>7</v>
      </c>
      <c r="H219" s="103">
        <f t="shared" si="24"/>
        <v>3886.0010000000002</v>
      </c>
      <c r="I219" s="103">
        <f t="shared" si="25"/>
        <v>272.02007000000003</v>
      </c>
      <c r="J219" s="103">
        <f t="shared" si="26"/>
        <v>4158.0210700000007</v>
      </c>
    </row>
    <row r="220" spans="1:11" ht="31.5" x14ac:dyDescent="0.65">
      <c r="A220" s="83"/>
      <c r="B220" s="89"/>
      <c r="C220" s="83"/>
      <c r="D220" s="83">
        <v>6261</v>
      </c>
      <c r="E220" s="83">
        <v>6828</v>
      </c>
      <c r="F220" s="97">
        <f t="shared" ref="F220" si="27">E220-D220</f>
        <v>567</v>
      </c>
      <c r="G220" s="99">
        <v>7</v>
      </c>
      <c r="H220" s="103">
        <f t="shared" si="24"/>
        <v>3969</v>
      </c>
      <c r="I220" s="103">
        <f>SUM(I218:I219)</f>
        <v>277.83000000000004</v>
      </c>
      <c r="J220" s="415">
        <f>SUM(J218:J219)</f>
        <v>4246.8300000000008</v>
      </c>
    </row>
  </sheetData>
  <mergeCells count="63">
    <mergeCell ref="B209:C209"/>
    <mergeCell ref="G211:H211"/>
    <mergeCell ref="G212:H212"/>
    <mergeCell ref="B216:C216"/>
    <mergeCell ref="B180:C180"/>
    <mergeCell ref="B200:C200"/>
    <mergeCell ref="B201:C201"/>
    <mergeCell ref="B204:C204"/>
    <mergeCell ref="G207:H207"/>
    <mergeCell ref="B208:C208"/>
    <mergeCell ref="D166:H166"/>
    <mergeCell ref="B86:C86"/>
    <mergeCell ref="D86:E86"/>
    <mergeCell ref="B87:C87"/>
    <mergeCell ref="B88:C88"/>
    <mergeCell ref="D99:H99"/>
    <mergeCell ref="D112:H112"/>
    <mergeCell ref="D122:H122"/>
    <mergeCell ref="D135:H135"/>
    <mergeCell ref="D144:H144"/>
    <mergeCell ref="D152:H152"/>
    <mergeCell ref="D159:H159"/>
    <mergeCell ref="A81:A82"/>
    <mergeCell ref="B81:C82"/>
    <mergeCell ref="D81:H81"/>
    <mergeCell ref="B60:C60"/>
    <mergeCell ref="D60:E60"/>
    <mergeCell ref="B61:C61"/>
    <mergeCell ref="B62:C62"/>
    <mergeCell ref="A64:A65"/>
    <mergeCell ref="B64:C65"/>
    <mergeCell ref="D64:H64"/>
    <mergeCell ref="B68:C68"/>
    <mergeCell ref="B78:C78"/>
    <mergeCell ref="D78:E78"/>
    <mergeCell ref="B79:C79"/>
    <mergeCell ref="B80:C80"/>
    <mergeCell ref="B38:C38"/>
    <mergeCell ref="B39:C39"/>
    <mergeCell ref="A42:A43"/>
    <mergeCell ref="B42:C43"/>
    <mergeCell ref="D42:H42"/>
    <mergeCell ref="D24:E24"/>
    <mergeCell ref="B25:C25"/>
    <mergeCell ref="B26:C26"/>
    <mergeCell ref="B37:C37"/>
    <mergeCell ref="D37:E37"/>
    <mergeCell ref="D174:H174"/>
    <mergeCell ref="A1:H1"/>
    <mergeCell ref="A2:A3"/>
    <mergeCell ref="B2:C3"/>
    <mergeCell ref="D2:H2"/>
    <mergeCell ref="B10:B11"/>
    <mergeCell ref="C10:C11"/>
    <mergeCell ref="B28:C28"/>
    <mergeCell ref="B12:B13"/>
    <mergeCell ref="C12:C13"/>
    <mergeCell ref="B17:C17"/>
    <mergeCell ref="D17:E17"/>
    <mergeCell ref="B18:C18"/>
    <mergeCell ref="B19:C19"/>
    <mergeCell ref="B20:C20"/>
    <mergeCell ref="B24:C24"/>
  </mergeCells>
  <phoneticPr fontId="83" type="noConversion"/>
  <pageMargins left="0.51181102362204722" right="0.31496062992125984" top="0.15748031496062992" bottom="0.15748031496062992" header="0.31496062992125984" footer="0.31496062992125984"/>
  <pageSetup paperSize="9" scale="53"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40805-F619-44BD-A740-175E4D8BE896}">
  <dimension ref="A1:O84"/>
  <sheetViews>
    <sheetView topLeftCell="A7" zoomScale="70" zoomScaleNormal="70" workbookViewId="0">
      <selection activeCell="A40" sqref="A40:H74"/>
    </sheetView>
  </sheetViews>
  <sheetFormatPr defaultRowHeight="14.25" x14ac:dyDescent="0.2"/>
  <cols>
    <col min="2" max="2" width="46" customWidth="1"/>
    <col min="3" max="3" width="40.75" customWidth="1"/>
    <col min="4" max="4" width="18.375" customWidth="1"/>
    <col min="5" max="5" width="17.125" customWidth="1"/>
    <col min="7" max="7" width="17.375" customWidth="1"/>
    <col min="8" max="8" width="17.75" customWidth="1"/>
    <col min="9" max="9" width="22.25" bestFit="1" customWidth="1"/>
    <col min="12" max="12" width="21.875" bestFit="1" customWidth="1"/>
    <col min="13" max="13" width="11" customWidth="1"/>
    <col min="14" max="14" width="16.625" customWidth="1"/>
    <col min="18" max="18" width="11.625" customWidth="1"/>
  </cols>
  <sheetData>
    <row r="1" spans="1:8" s="198" customFormat="1" ht="38.25" customHeight="1" thickBot="1" x14ac:dyDescent="0.85">
      <c r="A1" s="521" t="s">
        <v>496</v>
      </c>
      <c r="B1" s="521"/>
      <c r="C1" s="521"/>
      <c r="D1" s="521"/>
      <c r="E1" s="521"/>
      <c r="F1" s="521"/>
      <c r="G1" s="521"/>
      <c r="H1" s="521"/>
    </row>
    <row r="2" spans="1:8" s="198" customFormat="1" ht="37.5" x14ac:dyDescent="0.75">
      <c r="A2" s="522" t="s">
        <v>0</v>
      </c>
      <c r="B2" s="524" t="s">
        <v>1</v>
      </c>
      <c r="C2" s="525"/>
      <c r="D2" s="501" t="s">
        <v>2</v>
      </c>
      <c r="E2" s="502"/>
      <c r="F2" s="502"/>
      <c r="G2" s="502"/>
      <c r="H2" s="503"/>
    </row>
    <row r="3" spans="1:8" s="198" customFormat="1" ht="37.5" x14ac:dyDescent="0.4">
      <c r="A3" s="523"/>
      <c r="B3" s="526"/>
      <c r="C3" s="527"/>
      <c r="D3" s="199" t="s">
        <v>491</v>
      </c>
      <c r="E3" s="199" t="s">
        <v>514</v>
      </c>
      <c r="F3" s="200" t="s">
        <v>3</v>
      </c>
      <c r="G3" s="287" t="s">
        <v>4</v>
      </c>
      <c r="H3" s="201" t="s">
        <v>5</v>
      </c>
    </row>
    <row r="4" spans="1:8" s="198" customFormat="1" ht="37.5" x14ac:dyDescent="0.4">
      <c r="A4" s="202"/>
      <c r="B4" s="528" t="s">
        <v>6</v>
      </c>
      <c r="C4" s="528"/>
      <c r="D4" s="203"/>
      <c r="E4" s="203"/>
      <c r="F4" s="202"/>
      <c r="G4" s="204"/>
      <c r="H4" s="202"/>
    </row>
    <row r="5" spans="1:8" s="198" customFormat="1" ht="37.5" x14ac:dyDescent="0.75">
      <c r="A5" s="205" t="s">
        <v>7</v>
      </c>
      <c r="B5" s="194" t="s">
        <v>495</v>
      </c>
      <c r="C5" s="90" t="s">
        <v>438</v>
      </c>
      <c r="D5" s="207">
        <v>19</v>
      </c>
      <c r="E5" s="207">
        <v>19</v>
      </c>
      <c r="F5" s="208">
        <f t="shared" ref="F5:F11" si="0">E5-D5</f>
        <v>0</v>
      </c>
      <c r="G5" s="209">
        <v>20</v>
      </c>
      <c r="H5" s="209">
        <f t="shared" ref="H5:H11" si="1">SUM(F5*G5)</f>
        <v>0</v>
      </c>
    </row>
    <row r="6" spans="1:8" s="198" customFormat="1" ht="37.5" x14ac:dyDescent="0.75">
      <c r="A6" s="205" t="s">
        <v>10</v>
      </c>
      <c r="B6" s="206" t="s">
        <v>11</v>
      </c>
      <c r="C6" s="205" t="s">
        <v>12</v>
      </c>
      <c r="D6" s="210"/>
      <c r="E6" s="210"/>
      <c r="F6" s="211">
        <f t="shared" si="0"/>
        <v>0</v>
      </c>
      <c r="G6" s="212">
        <v>0</v>
      </c>
      <c r="H6" s="212">
        <f t="shared" si="1"/>
        <v>0</v>
      </c>
    </row>
    <row r="7" spans="1:8" s="198" customFormat="1" ht="37.5" x14ac:dyDescent="0.75">
      <c r="A7" s="205" t="s">
        <v>13</v>
      </c>
      <c r="B7" s="213" t="s">
        <v>264</v>
      </c>
      <c r="C7" s="214" t="s">
        <v>263</v>
      </c>
      <c r="D7" s="215">
        <v>2964</v>
      </c>
      <c r="E7" s="215">
        <v>3065</v>
      </c>
      <c r="F7" s="208">
        <f t="shared" si="0"/>
        <v>101</v>
      </c>
      <c r="G7" s="209">
        <v>20</v>
      </c>
      <c r="H7" s="209">
        <f t="shared" si="1"/>
        <v>2020</v>
      </c>
    </row>
    <row r="8" spans="1:8" s="198" customFormat="1" ht="37.5" x14ac:dyDescent="0.75">
      <c r="A8" s="90" t="s">
        <v>16</v>
      </c>
      <c r="B8" s="420" t="s">
        <v>494</v>
      </c>
      <c r="C8" s="83" t="s">
        <v>492</v>
      </c>
      <c r="D8" s="223">
        <v>248</v>
      </c>
      <c r="E8" s="223">
        <v>293</v>
      </c>
      <c r="F8" s="219">
        <f t="shared" si="0"/>
        <v>45</v>
      </c>
      <c r="G8" s="220">
        <v>20</v>
      </c>
      <c r="H8" s="220">
        <f t="shared" si="1"/>
        <v>900</v>
      </c>
    </row>
    <row r="9" spans="1:8" s="198" customFormat="1" ht="37.5" x14ac:dyDescent="0.75">
      <c r="A9" s="136" t="s">
        <v>18</v>
      </c>
      <c r="B9" s="221" t="s">
        <v>19</v>
      </c>
      <c r="C9" s="136" t="s">
        <v>20</v>
      </c>
      <c r="D9" s="222">
        <v>2529</v>
      </c>
      <c r="E9" s="222">
        <v>2560</v>
      </c>
      <c r="F9" s="208">
        <f t="shared" si="0"/>
        <v>31</v>
      </c>
      <c r="G9" s="209">
        <v>20</v>
      </c>
      <c r="H9" s="209">
        <f t="shared" si="1"/>
        <v>620</v>
      </c>
    </row>
    <row r="10" spans="1:8" s="198" customFormat="1" ht="37.5" x14ac:dyDescent="0.75">
      <c r="A10" s="136" t="s">
        <v>21</v>
      </c>
      <c r="B10" s="221" t="s">
        <v>22</v>
      </c>
      <c r="C10" s="136" t="s">
        <v>23</v>
      </c>
      <c r="D10" s="215">
        <v>455</v>
      </c>
      <c r="E10" s="215">
        <v>458</v>
      </c>
      <c r="F10" s="208">
        <f t="shared" si="0"/>
        <v>3</v>
      </c>
      <c r="G10" s="209">
        <v>20</v>
      </c>
      <c r="H10" s="209">
        <f t="shared" si="1"/>
        <v>60</v>
      </c>
    </row>
    <row r="11" spans="1:8" s="198" customFormat="1" ht="35.25" customHeight="1" x14ac:dyDescent="0.75">
      <c r="A11" s="136" t="s">
        <v>24</v>
      </c>
      <c r="B11" s="529" t="s">
        <v>25</v>
      </c>
      <c r="C11" s="487" t="s">
        <v>26</v>
      </c>
      <c r="D11" s="223">
        <v>314</v>
      </c>
      <c r="E11" s="223">
        <v>318</v>
      </c>
      <c r="F11" s="208">
        <f t="shared" si="0"/>
        <v>4</v>
      </c>
      <c r="G11" s="209">
        <v>20</v>
      </c>
      <c r="H11" s="209">
        <f t="shared" si="1"/>
        <v>80</v>
      </c>
    </row>
    <row r="12" spans="1:8" s="198" customFormat="1" ht="27.75" customHeight="1" x14ac:dyDescent="0.75">
      <c r="A12" s="136" t="s">
        <v>27</v>
      </c>
      <c r="B12" s="529"/>
      <c r="C12" s="487"/>
      <c r="D12" s="224"/>
      <c r="E12" s="224"/>
      <c r="F12" s="224"/>
      <c r="G12" s="224"/>
      <c r="H12" s="224"/>
    </row>
    <row r="13" spans="1:8" s="198" customFormat="1" ht="37.5" x14ac:dyDescent="0.75">
      <c r="A13" s="205" t="s">
        <v>28</v>
      </c>
      <c r="B13" s="530" t="s">
        <v>29</v>
      </c>
      <c r="C13" s="487" t="s">
        <v>30</v>
      </c>
      <c r="D13" s="215">
        <v>5</v>
      </c>
      <c r="E13" s="215">
        <v>5</v>
      </c>
      <c r="F13" s="219">
        <f>E13-D13</f>
        <v>0</v>
      </c>
      <c r="G13" s="220">
        <v>20</v>
      </c>
      <c r="H13" s="209">
        <f>SUM(F13*G13)</f>
        <v>0</v>
      </c>
    </row>
    <row r="14" spans="1:8" s="198" customFormat="1" ht="37.5" x14ac:dyDescent="0.75">
      <c r="A14" s="136" t="s">
        <v>31</v>
      </c>
      <c r="B14" s="530"/>
      <c r="C14" s="487"/>
      <c r="D14" s="215">
        <v>5</v>
      </c>
      <c r="E14" s="215">
        <v>5</v>
      </c>
      <c r="F14" s="219">
        <f>E14-D14</f>
        <v>0</v>
      </c>
      <c r="G14" s="220">
        <v>20</v>
      </c>
      <c r="H14" s="209">
        <f>SUM(F14*G14)</f>
        <v>0</v>
      </c>
    </row>
    <row r="15" spans="1:8" s="198" customFormat="1" ht="54" customHeight="1" x14ac:dyDescent="0.75">
      <c r="A15" s="136" t="s">
        <v>32</v>
      </c>
      <c r="B15" s="413" t="s">
        <v>441</v>
      </c>
      <c r="C15" s="102" t="s">
        <v>442</v>
      </c>
      <c r="D15" s="215">
        <v>80</v>
      </c>
      <c r="E15" s="215">
        <v>80</v>
      </c>
      <c r="F15" s="208">
        <f>E15-D15</f>
        <v>0</v>
      </c>
      <c r="G15" s="226">
        <v>20</v>
      </c>
      <c r="H15" s="209">
        <f>SUM(F15*G15)</f>
        <v>0</v>
      </c>
    </row>
    <row r="16" spans="1:8" s="198" customFormat="1" ht="37.5" x14ac:dyDescent="0.75">
      <c r="A16" s="216" t="s">
        <v>35</v>
      </c>
      <c r="B16" s="221" t="s">
        <v>443</v>
      </c>
      <c r="C16" s="136" t="s">
        <v>444</v>
      </c>
      <c r="D16" s="215">
        <v>4468</v>
      </c>
      <c r="E16" s="215">
        <v>4477</v>
      </c>
      <c r="F16" s="246">
        <f>E16-D16</f>
        <v>9</v>
      </c>
      <c r="G16" s="226">
        <v>20</v>
      </c>
      <c r="H16" s="226">
        <f>SUM(F16*G16)</f>
        <v>180</v>
      </c>
    </row>
    <row r="17" spans="1:8" s="198" customFormat="1" ht="37.5" x14ac:dyDescent="0.75">
      <c r="A17" s="83"/>
      <c r="B17" s="89"/>
      <c r="C17" s="83"/>
      <c r="D17" s="340"/>
      <c r="E17" s="340"/>
      <c r="F17" s="208"/>
      <c r="G17" s="226"/>
      <c r="H17" s="209">
        <f>SUM(F17*G17)</f>
        <v>0</v>
      </c>
    </row>
    <row r="18" spans="1:8" s="198" customFormat="1" ht="38.25" x14ac:dyDescent="0.8">
      <c r="A18" s="224"/>
      <c r="B18" s="531" t="s">
        <v>38</v>
      </c>
      <c r="C18" s="531"/>
      <c r="D18" s="199" t="s">
        <v>491</v>
      </c>
      <c r="E18" s="199" t="s">
        <v>514</v>
      </c>
      <c r="F18" s="228"/>
      <c r="G18" s="228"/>
      <c r="H18" s="228"/>
    </row>
    <row r="19" spans="1:8" s="198" customFormat="1" ht="37.5" x14ac:dyDescent="0.75">
      <c r="A19" s="216" t="s">
        <v>39</v>
      </c>
      <c r="B19" s="229" t="s">
        <v>40</v>
      </c>
      <c r="C19" s="216" t="s">
        <v>41</v>
      </c>
      <c r="D19" s="230">
        <v>0</v>
      </c>
      <c r="E19" s="230">
        <v>0</v>
      </c>
      <c r="F19" s="211">
        <f>E19-D19</f>
        <v>0</v>
      </c>
      <c r="G19" s="212">
        <v>20</v>
      </c>
      <c r="H19" s="212">
        <f>SUM(F19*G19)</f>
        <v>0</v>
      </c>
    </row>
    <row r="20" spans="1:8" s="198" customFormat="1" ht="37.5" x14ac:dyDescent="0.75">
      <c r="A20" s="83" t="s">
        <v>292</v>
      </c>
      <c r="B20" s="89"/>
      <c r="C20" s="83" t="s">
        <v>305</v>
      </c>
      <c r="D20" s="230">
        <v>137</v>
      </c>
      <c r="E20" s="230">
        <v>146</v>
      </c>
      <c r="F20" s="211">
        <f>E20-D20</f>
        <v>9</v>
      </c>
      <c r="G20" s="212">
        <v>20</v>
      </c>
      <c r="H20" s="212">
        <f>SUM(F20*G20)</f>
        <v>180</v>
      </c>
    </row>
    <row r="21" spans="1:8" s="198" customFormat="1" ht="37.5" x14ac:dyDescent="0.75">
      <c r="A21" s="83" t="s">
        <v>42</v>
      </c>
      <c r="B21" s="129"/>
      <c r="C21" s="129"/>
      <c r="D21" s="230">
        <v>0</v>
      </c>
      <c r="E21" s="230">
        <v>0</v>
      </c>
      <c r="F21" s="211">
        <f>E21-D21</f>
        <v>0</v>
      </c>
      <c r="G21" s="212">
        <v>20</v>
      </c>
      <c r="H21" s="212">
        <f>SUM(F21*G21)</f>
        <v>0</v>
      </c>
    </row>
    <row r="22" spans="1:8" s="198" customFormat="1" ht="37.5" x14ac:dyDescent="0.75">
      <c r="A22" s="83" t="s">
        <v>44</v>
      </c>
      <c r="B22" s="91" t="s">
        <v>293</v>
      </c>
      <c r="C22" s="127" t="s">
        <v>276</v>
      </c>
      <c r="D22" s="230">
        <v>0</v>
      </c>
      <c r="E22" s="230">
        <v>0</v>
      </c>
      <c r="F22" s="211">
        <f>E22-D22</f>
        <v>0</v>
      </c>
      <c r="G22" s="212">
        <v>20</v>
      </c>
      <c r="H22" s="212">
        <f>SUM(F22*G22)</f>
        <v>0</v>
      </c>
    </row>
    <row r="23" spans="1:8" s="198" customFormat="1" ht="37.5" x14ac:dyDescent="0.75">
      <c r="A23" s="83" t="s">
        <v>47</v>
      </c>
      <c r="B23" s="158"/>
      <c r="C23" s="129"/>
      <c r="D23" s="207">
        <v>47</v>
      </c>
      <c r="E23" s="207">
        <v>47</v>
      </c>
      <c r="F23" s="208">
        <f>E23-D23</f>
        <v>0</v>
      </c>
      <c r="G23" s="220">
        <v>20</v>
      </c>
      <c r="H23" s="209">
        <f>SUM(F23*G23)</f>
        <v>0</v>
      </c>
    </row>
    <row r="24" spans="1:8" s="198" customFormat="1" ht="51" customHeight="1" x14ac:dyDescent="0.75">
      <c r="A24" s="378" t="s">
        <v>320</v>
      </c>
      <c r="B24" s="337" t="s">
        <v>321</v>
      </c>
      <c r="C24" s="102" t="s">
        <v>322</v>
      </c>
      <c r="D24" s="207" t="s">
        <v>330</v>
      </c>
      <c r="E24" s="207" t="s">
        <v>330</v>
      </c>
      <c r="F24" s="208"/>
      <c r="G24" s="220">
        <v>20</v>
      </c>
      <c r="H24" s="209">
        <f t="shared" ref="H24:H26" si="2">SUM(F24*G24)</f>
        <v>0</v>
      </c>
    </row>
    <row r="25" spans="1:8" s="88" customFormat="1" ht="60" customHeight="1" x14ac:dyDescent="0.75">
      <c r="A25" s="336" t="s">
        <v>508</v>
      </c>
      <c r="B25" s="337" t="s">
        <v>509</v>
      </c>
      <c r="C25" s="102" t="s">
        <v>510</v>
      </c>
      <c r="D25" s="90">
        <v>0</v>
      </c>
      <c r="E25" s="90">
        <v>7</v>
      </c>
      <c r="F25" s="100">
        <f t="shared" ref="F25" si="3">E25-D25</f>
        <v>7</v>
      </c>
      <c r="G25" s="220">
        <v>20</v>
      </c>
      <c r="H25" s="209">
        <f t="shared" si="2"/>
        <v>140</v>
      </c>
    </row>
    <row r="26" spans="1:8" s="198" customFormat="1" ht="51" customHeight="1" x14ac:dyDescent="0.75">
      <c r="A26" s="83" t="s">
        <v>318</v>
      </c>
      <c r="B26" s="89" t="s">
        <v>323</v>
      </c>
      <c r="C26" s="83" t="s">
        <v>319</v>
      </c>
      <c r="D26" s="340">
        <v>414</v>
      </c>
      <c r="E26" s="340">
        <v>500</v>
      </c>
      <c r="F26" s="208">
        <f>E26-D26</f>
        <v>86</v>
      </c>
      <c r="G26" s="226">
        <v>20</v>
      </c>
      <c r="H26" s="209">
        <f t="shared" si="2"/>
        <v>1720</v>
      </c>
    </row>
    <row r="27" spans="1:8" s="198" customFormat="1" ht="32.25" x14ac:dyDescent="0.4">
      <c r="A27" s="224"/>
      <c r="B27" s="224"/>
      <c r="C27" s="224"/>
      <c r="D27" s="224"/>
      <c r="E27" s="224"/>
      <c r="F27" s="224"/>
      <c r="G27" s="224"/>
      <c r="H27" s="224"/>
    </row>
    <row r="28" spans="1:8" s="198" customFormat="1" ht="38.25" x14ac:dyDescent="0.8">
      <c r="A28" s="232"/>
      <c r="B28" s="517" t="s">
        <v>50</v>
      </c>
      <c r="C28" s="517"/>
      <c r="D28" s="532" t="s">
        <v>51</v>
      </c>
      <c r="E28" s="532"/>
      <c r="F28" s="233">
        <f>SUM(F5:F27)</f>
        <v>295</v>
      </c>
      <c r="G28" s="234"/>
      <c r="H28" s="235">
        <f>SUM(H5:H27)</f>
        <v>5900</v>
      </c>
    </row>
    <row r="29" spans="1:8" s="198" customFormat="1" ht="38.25" x14ac:dyDescent="0.8">
      <c r="A29" s="232"/>
      <c r="B29" s="517" t="s">
        <v>52</v>
      </c>
      <c r="C29" s="517"/>
      <c r="D29" s="518"/>
      <c r="E29" s="519"/>
      <c r="F29" s="519"/>
      <c r="G29" s="520"/>
      <c r="H29" s="236">
        <f>+H28*7%</f>
        <v>413.00000000000006</v>
      </c>
    </row>
    <row r="30" spans="1:8" s="198" customFormat="1" ht="39" thickBot="1" x14ac:dyDescent="0.85">
      <c r="A30" s="232"/>
      <c r="B30" s="517" t="s">
        <v>50</v>
      </c>
      <c r="C30" s="517"/>
      <c r="D30" s="518"/>
      <c r="E30" s="519"/>
      <c r="F30" s="519"/>
      <c r="G30" s="520"/>
      <c r="H30" s="237">
        <f>SUM(H28:H29)</f>
        <v>6313</v>
      </c>
    </row>
    <row r="31" spans="1:8" s="198" customFormat="1" ht="33" thickTop="1" x14ac:dyDescent="0.4"/>
    <row r="32" spans="1:8" s="198" customFormat="1" ht="38.25" x14ac:dyDescent="0.8">
      <c r="A32" s="136"/>
      <c r="B32" s="507" t="s">
        <v>53</v>
      </c>
      <c r="C32" s="507"/>
      <c r="D32" s="199" t="s">
        <v>491</v>
      </c>
      <c r="E32" s="199" t="s">
        <v>514</v>
      </c>
      <c r="F32" s="238" t="s">
        <v>3</v>
      </c>
      <c r="G32" s="288" t="s">
        <v>4</v>
      </c>
      <c r="H32" s="238" t="s">
        <v>5</v>
      </c>
    </row>
    <row r="33" spans="1:14" s="198" customFormat="1" ht="37.5" x14ac:dyDescent="0.75">
      <c r="A33" s="239"/>
      <c r="B33" s="240" t="s">
        <v>55</v>
      </c>
      <c r="C33" s="241" t="s">
        <v>56</v>
      </c>
      <c r="D33" s="242"/>
      <c r="E33" s="242"/>
      <c r="F33" s="243"/>
      <c r="G33" s="244"/>
      <c r="H33" s="245"/>
      <c r="M33" s="198" t="s">
        <v>227</v>
      </c>
    </row>
    <row r="34" spans="1:14" s="198" customFormat="1" ht="37.5" x14ac:dyDescent="0.75">
      <c r="A34" s="205" t="s">
        <v>57</v>
      </c>
      <c r="B34" s="84" t="s">
        <v>290</v>
      </c>
      <c r="C34" s="90" t="s">
        <v>299</v>
      </c>
      <c r="D34" s="215">
        <v>1072</v>
      </c>
      <c r="E34" s="215">
        <v>1103</v>
      </c>
      <c r="F34" s="246">
        <f>E34-D34</f>
        <v>31</v>
      </c>
      <c r="G34" s="226">
        <v>20</v>
      </c>
      <c r="H34" s="226">
        <f>SUM(F34*G34)</f>
        <v>620</v>
      </c>
      <c r="I34" s="310">
        <f>+F34*G34</f>
        <v>620</v>
      </c>
    </row>
    <row r="35" spans="1:14" s="198" customFormat="1" ht="37.5" x14ac:dyDescent="0.75">
      <c r="A35" s="136" t="s">
        <v>60</v>
      </c>
      <c r="B35" s="221" t="s">
        <v>61</v>
      </c>
      <c r="C35" s="136" t="s">
        <v>62</v>
      </c>
      <c r="D35" s="223">
        <v>1173</v>
      </c>
      <c r="E35" s="223">
        <v>1179</v>
      </c>
      <c r="F35" s="246">
        <f>E35-D35</f>
        <v>6</v>
      </c>
      <c r="G35" s="209">
        <v>20</v>
      </c>
      <c r="H35" s="226">
        <f>SUM(F35*G35)</f>
        <v>120</v>
      </c>
    </row>
    <row r="36" spans="1:14" s="198" customFormat="1" ht="33.75" customHeight="1" x14ac:dyDescent="0.8">
      <c r="A36" s="247"/>
      <c r="B36" s="491" t="s">
        <v>50</v>
      </c>
      <c r="C36" s="491"/>
      <c r="D36" s="223"/>
      <c r="E36" s="223"/>
      <c r="F36" s="248">
        <f>SUM(F34:F35)</f>
        <v>37</v>
      </c>
      <c r="G36" s="209"/>
      <c r="H36" s="249">
        <f>SUM(H34:H35)</f>
        <v>740</v>
      </c>
    </row>
    <row r="37" spans="1:14" s="198" customFormat="1" ht="33.75" customHeight="1" x14ac:dyDescent="0.8">
      <c r="A37" s="247"/>
      <c r="B37" s="491" t="s">
        <v>217</v>
      </c>
      <c r="C37" s="491"/>
      <c r="D37" s="504"/>
      <c r="E37" s="505"/>
      <c r="F37" s="505"/>
      <c r="G37" s="506"/>
      <c r="H37" s="250">
        <f>+H36*0%</f>
        <v>0</v>
      </c>
    </row>
    <row r="38" spans="1:14" s="198" customFormat="1" ht="33.75" customHeight="1" thickBot="1" x14ac:dyDescent="0.85">
      <c r="A38" s="247"/>
      <c r="B38" s="491" t="s">
        <v>50</v>
      </c>
      <c r="C38" s="491"/>
      <c r="D38" s="504"/>
      <c r="E38" s="505"/>
      <c r="F38" s="505"/>
      <c r="G38" s="506"/>
      <c r="H38" s="251">
        <f>SUM(H36:H37)</f>
        <v>740</v>
      </c>
    </row>
    <row r="39" spans="1:14" s="198" customFormat="1" ht="28.5" customHeight="1" thickTop="1" x14ac:dyDescent="0.75">
      <c r="A39" s="247"/>
      <c r="B39" s="252"/>
      <c r="C39" s="247"/>
      <c r="D39" s="253"/>
      <c r="E39" s="253"/>
      <c r="F39" s="254"/>
      <c r="G39" s="255"/>
      <c r="H39" s="255"/>
    </row>
    <row r="40" spans="1:14" s="198" customFormat="1" ht="38.25" x14ac:dyDescent="0.8">
      <c r="A40" s="256"/>
      <c r="B40" s="507" t="s">
        <v>63</v>
      </c>
      <c r="C40" s="507"/>
      <c r="D40" s="199" t="s">
        <v>453</v>
      </c>
      <c r="E40" s="199" t="s">
        <v>514</v>
      </c>
      <c r="F40" s="293" t="s">
        <v>3</v>
      </c>
      <c r="G40" s="294" t="s">
        <v>4</v>
      </c>
      <c r="H40" s="293" t="s">
        <v>5</v>
      </c>
    </row>
    <row r="41" spans="1:14" s="198" customFormat="1" ht="38.25" x14ac:dyDescent="0.8">
      <c r="A41" s="205" t="s">
        <v>67</v>
      </c>
      <c r="B41" s="265" t="s">
        <v>73</v>
      </c>
      <c r="C41" s="259" t="s">
        <v>436</v>
      </c>
      <c r="D41" s="508" t="s">
        <v>220</v>
      </c>
      <c r="E41" s="508"/>
      <c r="F41" s="508"/>
      <c r="G41" s="508"/>
      <c r="H41" s="258"/>
    </row>
    <row r="42" spans="1:14" s="198" customFormat="1" ht="38.25" x14ac:dyDescent="0.8">
      <c r="A42" s="205" t="s">
        <v>70</v>
      </c>
      <c r="B42" s="265" t="s">
        <v>73</v>
      </c>
      <c r="C42" s="257" t="s">
        <v>387</v>
      </c>
      <c r="D42" s="508" t="s">
        <v>220</v>
      </c>
      <c r="E42" s="508"/>
      <c r="F42" s="508"/>
      <c r="G42" s="508"/>
      <c r="H42" s="258"/>
    </row>
    <row r="43" spans="1:14" s="198" customFormat="1" ht="38.25" x14ac:dyDescent="0.8">
      <c r="A43" s="205" t="s">
        <v>71</v>
      </c>
      <c r="B43" s="265" t="s">
        <v>73</v>
      </c>
      <c r="C43" s="377" t="s">
        <v>374</v>
      </c>
      <c r="D43" s="512" t="s">
        <v>220</v>
      </c>
      <c r="E43" s="512"/>
      <c r="F43" s="512"/>
      <c r="G43" s="512"/>
      <c r="H43" s="258"/>
      <c r="I43" s="198" t="s">
        <v>375</v>
      </c>
    </row>
    <row r="44" spans="1:14" s="198" customFormat="1" ht="38.25" x14ac:dyDescent="0.8">
      <c r="A44" s="260" t="s">
        <v>72</v>
      </c>
      <c r="B44" s="45" t="s">
        <v>343</v>
      </c>
      <c r="C44" s="216" t="s">
        <v>302</v>
      </c>
      <c r="D44" s="512" t="s">
        <v>220</v>
      </c>
      <c r="E44" s="512"/>
      <c r="F44" s="512"/>
      <c r="G44" s="512"/>
      <c r="H44" s="261">
        <v>200</v>
      </c>
    </row>
    <row r="45" spans="1:14" s="198" customFormat="1" ht="37.5" x14ac:dyDescent="0.75">
      <c r="A45" s="205" t="s">
        <v>75</v>
      </c>
      <c r="B45" s="221" t="s">
        <v>271</v>
      </c>
      <c r="C45" s="136" t="s">
        <v>267</v>
      </c>
      <c r="D45" s="513" t="s">
        <v>220</v>
      </c>
      <c r="E45" s="514"/>
      <c r="F45" s="514"/>
      <c r="G45" s="515"/>
      <c r="H45" s="262">
        <v>200</v>
      </c>
    </row>
    <row r="46" spans="1:14" s="198" customFormat="1" ht="38.25" x14ac:dyDescent="0.8">
      <c r="A46" s="136" t="s">
        <v>78</v>
      </c>
      <c r="B46" s="263" t="s">
        <v>270</v>
      </c>
      <c r="C46" s="136" t="s">
        <v>80</v>
      </c>
      <c r="D46" s="516" t="s">
        <v>220</v>
      </c>
      <c r="E46" s="516"/>
      <c r="F46" s="516"/>
      <c r="G46" s="516"/>
      <c r="H46" s="264">
        <v>200</v>
      </c>
    </row>
    <row r="47" spans="1:14" s="198" customFormat="1" ht="38.25" x14ac:dyDescent="0.8">
      <c r="A47" s="205" t="s">
        <v>81</v>
      </c>
      <c r="B47" s="265" t="s">
        <v>73</v>
      </c>
      <c r="C47" s="205" t="s">
        <v>82</v>
      </c>
      <c r="D47" s="516" t="s">
        <v>220</v>
      </c>
      <c r="E47" s="516"/>
      <c r="F47" s="516"/>
      <c r="G47" s="516"/>
      <c r="H47" s="258">
        <v>200</v>
      </c>
      <c r="L47" s="341" t="s">
        <v>331</v>
      </c>
    </row>
    <row r="48" spans="1:14" s="198" customFormat="1" ht="38.25" x14ac:dyDescent="0.8">
      <c r="A48" s="205" t="s">
        <v>266</v>
      </c>
      <c r="B48" s="265" t="s">
        <v>73</v>
      </c>
      <c r="C48" s="205" t="s">
        <v>82</v>
      </c>
      <c r="D48" s="516" t="s">
        <v>220</v>
      </c>
      <c r="E48" s="516"/>
      <c r="F48" s="516"/>
      <c r="G48" s="516"/>
      <c r="H48" s="258">
        <v>300</v>
      </c>
      <c r="I48" s="198">
        <v>497</v>
      </c>
      <c r="J48" s="198">
        <v>521</v>
      </c>
      <c r="K48" s="198">
        <f>+J48-I48</f>
        <v>24</v>
      </c>
      <c r="L48" s="198">
        <v>544</v>
      </c>
      <c r="M48" s="198">
        <f>+L48-J48</f>
        <v>23</v>
      </c>
      <c r="N48" s="198">
        <f>+M48*20</f>
        <v>460</v>
      </c>
    </row>
    <row r="49" spans="1:15" s="198" customFormat="1" ht="36" customHeight="1" x14ac:dyDescent="0.8">
      <c r="C49" s="491" t="s">
        <v>50</v>
      </c>
      <c r="D49" s="491"/>
      <c r="E49" s="492"/>
      <c r="F49" s="493"/>
      <c r="G49" s="494"/>
      <c r="H49" s="266">
        <f>SUM(H41:H48)</f>
        <v>1100</v>
      </c>
      <c r="I49" s="198">
        <v>521</v>
      </c>
      <c r="J49" s="198">
        <v>532</v>
      </c>
      <c r="K49" s="198">
        <f>+J49-I49</f>
        <v>11</v>
      </c>
      <c r="L49" s="198">
        <v>554</v>
      </c>
      <c r="M49" s="198">
        <f>+L49-L48</f>
        <v>10</v>
      </c>
      <c r="N49" s="198">
        <f>+M49*20</f>
        <v>200</v>
      </c>
    </row>
    <row r="50" spans="1:15" s="198" customFormat="1" ht="36" customHeight="1" x14ac:dyDescent="0.8">
      <c r="C50" s="491" t="s">
        <v>52</v>
      </c>
      <c r="D50" s="491"/>
      <c r="E50" s="492"/>
      <c r="F50" s="493"/>
      <c r="G50" s="494"/>
      <c r="H50" s="267">
        <f>SUM(H49*7%)</f>
        <v>77.000000000000014</v>
      </c>
      <c r="L50" s="198">
        <v>566</v>
      </c>
      <c r="M50" s="198">
        <f>+L50-L49</f>
        <v>12</v>
      </c>
      <c r="N50" s="198">
        <f>+M50*20</f>
        <v>240</v>
      </c>
    </row>
    <row r="51" spans="1:15" s="198" customFormat="1" ht="36" customHeight="1" thickBot="1" x14ac:dyDescent="0.85">
      <c r="C51" s="491" t="s">
        <v>50</v>
      </c>
      <c r="D51" s="491"/>
      <c r="E51" s="492"/>
      <c r="F51" s="493"/>
      <c r="G51" s="494"/>
      <c r="H51" s="268">
        <f>SUM(H49:H50)</f>
        <v>1177</v>
      </c>
      <c r="L51" s="198">
        <v>574</v>
      </c>
      <c r="M51" s="198">
        <f>+L51-L50</f>
        <v>8</v>
      </c>
      <c r="N51" s="198">
        <f>+M51*20</f>
        <v>160</v>
      </c>
    </row>
    <row r="52" spans="1:15" s="198" customFormat="1" ht="21" customHeight="1" thickTop="1" thickBot="1" x14ac:dyDescent="0.45"/>
    <row r="53" spans="1:15" s="198" customFormat="1" ht="38.25" thickBot="1" x14ac:dyDescent="0.8">
      <c r="A53" s="495"/>
      <c r="B53" s="497" t="s">
        <v>83</v>
      </c>
      <c r="C53" s="498"/>
      <c r="D53" s="501" t="s">
        <v>2</v>
      </c>
      <c r="E53" s="502"/>
      <c r="F53" s="502"/>
      <c r="G53" s="502"/>
      <c r="H53" s="503"/>
      <c r="L53" s="198">
        <v>585</v>
      </c>
      <c r="M53" s="198">
        <f>+L53-L51</f>
        <v>11</v>
      </c>
      <c r="N53" s="198">
        <f t="shared" ref="N53:N58" si="4">+M53*20</f>
        <v>220</v>
      </c>
    </row>
    <row r="54" spans="1:15" s="198" customFormat="1" ht="37.5" x14ac:dyDescent="0.75">
      <c r="A54" s="496"/>
      <c r="B54" s="499"/>
      <c r="C54" s="500"/>
      <c r="D54" s="199" t="s">
        <v>491</v>
      </c>
      <c r="E54" s="199" t="s">
        <v>514</v>
      </c>
      <c r="F54" s="269" t="s">
        <v>3</v>
      </c>
      <c r="G54" s="270" t="s">
        <v>84</v>
      </c>
      <c r="H54" s="271" t="s">
        <v>5</v>
      </c>
      <c r="L54" s="198">
        <v>595</v>
      </c>
      <c r="M54" s="198">
        <f t="shared" ref="M54:M59" si="5">+L54-L53</f>
        <v>10</v>
      </c>
      <c r="N54" s="198">
        <f t="shared" si="4"/>
        <v>200</v>
      </c>
    </row>
    <row r="55" spans="1:15" s="198" customFormat="1" ht="33" customHeight="1" x14ac:dyDescent="0.75">
      <c r="A55" s="136" t="s">
        <v>85</v>
      </c>
      <c r="B55" s="91" t="s">
        <v>350</v>
      </c>
      <c r="C55" s="92" t="s">
        <v>351</v>
      </c>
      <c r="D55" s="215">
        <v>388</v>
      </c>
      <c r="E55" s="215">
        <v>390</v>
      </c>
      <c r="F55" s="246">
        <f>E55-D55</f>
        <v>2</v>
      </c>
      <c r="G55" s="209">
        <v>20</v>
      </c>
      <c r="H55" s="273">
        <f t="shared" ref="H55:H64" si="6">SUM(F55*G55)</f>
        <v>40</v>
      </c>
      <c r="L55" s="198">
        <v>604</v>
      </c>
      <c r="M55" s="198">
        <f t="shared" si="5"/>
        <v>9</v>
      </c>
      <c r="N55" s="198">
        <f t="shared" si="4"/>
        <v>180</v>
      </c>
    </row>
    <row r="56" spans="1:15" s="198" customFormat="1" ht="33" customHeight="1" x14ac:dyDescent="0.75">
      <c r="A56" s="136" t="s">
        <v>86</v>
      </c>
      <c r="B56" s="231" t="s">
        <v>43</v>
      </c>
      <c r="C56" s="231" t="s">
        <v>43</v>
      </c>
      <c r="D56" s="207">
        <v>992</v>
      </c>
      <c r="E56" s="207">
        <v>992</v>
      </c>
      <c r="F56" s="246">
        <f>E56-D56</f>
        <v>0</v>
      </c>
      <c r="G56" s="226">
        <v>20</v>
      </c>
      <c r="H56" s="274">
        <f t="shared" si="6"/>
        <v>0</v>
      </c>
      <c r="L56" s="198">
        <v>612</v>
      </c>
      <c r="M56" s="198">
        <f t="shared" si="5"/>
        <v>8</v>
      </c>
      <c r="N56" s="198">
        <f t="shared" si="4"/>
        <v>160</v>
      </c>
    </row>
    <row r="57" spans="1:15" s="198" customFormat="1" ht="37.5" x14ac:dyDescent="0.75">
      <c r="A57" s="205" t="s">
        <v>87</v>
      </c>
      <c r="B57" s="231" t="s">
        <v>43</v>
      </c>
      <c r="C57" s="231" t="s">
        <v>43</v>
      </c>
      <c r="D57" s="215">
        <v>880</v>
      </c>
      <c r="E57" s="215">
        <v>880</v>
      </c>
      <c r="F57" s="246"/>
      <c r="G57" s="209">
        <v>20</v>
      </c>
      <c r="H57" s="273">
        <f t="shared" si="6"/>
        <v>0</v>
      </c>
      <c r="L57" s="198">
        <v>621</v>
      </c>
      <c r="M57" s="198">
        <f t="shared" si="5"/>
        <v>9</v>
      </c>
      <c r="N57" s="198">
        <f t="shared" si="4"/>
        <v>180</v>
      </c>
      <c r="O57" s="198" t="s">
        <v>227</v>
      </c>
    </row>
    <row r="58" spans="1:15" s="198" customFormat="1" ht="37.5" x14ac:dyDescent="0.75">
      <c r="A58" s="216" t="s">
        <v>90</v>
      </c>
      <c r="B58" s="213" t="s">
        <v>481</v>
      </c>
      <c r="C58" s="205" t="s">
        <v>482</v>
      </c>
      <c r="D58" s="419">
        <v>24</v>
      </c>
      <c r="E58" s="419">
        <v>24</v>
      </c>
      <c r="F58" s="219">
        <f t="shared" ref="F58:F64" si="7">E58-D58</f>
        <v>0</v>
      </c>
      <c r="G58" s="220">
        <v>20</v>
      </c>
      <c r="H58" s="277">
        <f t="shared" si="6"/>
        <v>0</v>
      </c>
      <c r="L58" s="198">
        <v>636</v>
      </c>
      <c r="M58" s="198">
        <f t="shared" si="5"/>
        <v>15</v>
      </c>
      <c r="N58" s="198">
        <f t="shared" si="4"/>
        <v>300</v>
      </c>
    </row>
    <row r="59" spans="1:15" s="198" customFormat="1" ht="37.5" x14ac:dyDescent="0.75">
      <c r="A59" s="216" t="s">
        <v>92</v>
      </c>
      <c r="B59" s="231" t="s">
        <v>43</v>
      </c>
      <c r="C59" s="272" t="s">
        <v>43</v>
      </c>
      <c r="D59" s="207">
        <v>20</v>
      </c>
      <c r="E59" s="207">
        <v>20</v>
      </c>
      <c r="F59" s="219"/>
      <c r="G59" s="220">
        <v>20</v>
      </c>
      <c r="H59" s="277">
        <f t="shared" si="6"/>
        <v>0</v>
      </c>
      <c r="L59" s="198">
        <v>650</v>
      </c>
      <c r="M59" s="198">
        <f t="shared" si="5"/>
        <v>14</v>
      </c>
      <c r="N59" s="198">
        <f t="shared" ref="N59" si="8">+M59*20</f>
        <v>280</v>
      </c>
    </row>
    <row r="60" spans="1:15" s="198" customFormat="1" ht="37.5" x14ac:dyDescent="0.75">
      <c r="A60" s="216" t="s">
        <v>129</v>
      </c>
      <c r="B60" s="213" t="s">
        <v>479</v>
      </c>
      <c r="C60" s="205" t="s">
        <v>480</v>
      </c>
      <c r="D60" s="215">
        <v>7</v>
      </c>
      <c r="E60" s="215">
        <v>11</v>
      </c>
      <c r="F60" s="219">
        <f t="shared" si="7"/>
        <v>4</v>
      </c>
      <c r="G60" s="220">
        <v>20</v>
      </c>
      <c r="H60" s="277">
        <f t="shared" si="6"/>
        <v>80</v>
      </c>
    </row>
    <row r="61" spans="1:15" s="198" customFormat="1" ht="32.25" customHeight="1" x14ac:dyDescent="0.4">
      <c r="A61" s="487" t="s">
        <v>228</v>
      </c>
      <c r="B61" s="488" t="s">
        <v>265</v>
      </c>
      <c r="C61" s="487" t="s">
        <v>95</v>
      </c>
      <c r="D61" s="489">
        <v>2567</v>
      </c>
      <c r="E61" s="489">
        <v>2584</v>
      </c>
      <c r="F61" s="490">
        <f t="shared" si="7"/>
        <v>17</v>
      </c>
      <c r="G61" s="480">
        <v>20</v>
      </c>
      <c r="H61" s="481">
        <f t="shared" si="6"/>
        <v>340</v>
      </c>
    </row>
    <row r="62" spans="1:15" s="198" customFormat="1" ht="4.5" customHeight="1" x14ac:dyDescent="0.4">
      <c r="A62" s="487"/>
      <c r="B62" s="488"/>
      <c r="C62" s="487"/>
      <c r="D62" s="489"/>
      <c r="E62" s="489"/>
      <c r="F62" s="490"/>
      <c r="G62" s="480"/>
      <c r="H62" s="481"/>
    </row>
    <row r="63" spans="1:15" s="198" customFormat="1" ht="37.5" x14ac:dyDescent="0.75">
      <c r="A63" s="136" t="s">
        <v>96</v>
      </c>
      <c r="B63" s="275" t="s">
        <v>97</v>
      </c>
      <c r="C63" s="136" t="s">
        <v>98</v>
      </c>
      <c r="D63" s="223">
        <v>4005</v>
      </c>
      <c r="E63" s="223">
        <v>4126</v>
      </c>
      <c r="F63" s="246">
        <f>E63-D63</f>
        <v>121</v>
      </c>
      <c r="G63" s="209">
        <v>20</v>
      </c>
      <c r="H63" s="273">
        <f t="shared" si="6"/>
        <v>2420</v>
      </c>
    </row>
    <row r="64" spans="1:15" s="198" customFormat="1" ht="37.5" x14ac:dyDescent="0.75">
      <c r="A64" s="136" t="s">
        <v>99</v>
      </c>
      <c r="B64" s="231" t="s">
        <v>43</v>
      </c>
      <c r="C64" s="231" t="s">
        <v>43</v>
      </c>
      <c r="D64" s="207">
        <v>5</v>
      </c>
      <c r="E64" s="207">
        <v>5</v>
      </c>
      <c r="F64" s="246">
        <f t="shared" si="7"/>
        <v>0</v>
      </c>
      <c r="G64" s="209">
        <v>20</v>
      </c>
      <c r="H64" s="273">
        <f t="shared" si="6"/>
        <v>0</v>
      </c>
    </row>
    <row r="65" spans="1:9" s="198" customFormat="1" ht="37.5" x14ac:dyDescent="0.75">
      <c r="A65" s="205" t="s">
        <v>100</v>
      </c>
      <c r="B65" s="213" t="s">
        <v>101</v>
      </c>
      <c r="C65" s="205" t="s">
        <v>102</v>
      </c>
      <c r="D65" s="227"/>
      <c r="E65" s="227"/>
      <c r="F65" s="278">
        <f>E65-D65</f>
        <v>0</v>
      </c>
      <c r="G65" s="212">
        <v>20</v>
      </c>
      <c r="H65" s="279">
        <f>SUM(F65*G65)</f>
        <v>0</v>
      </c>
    </row>
    <row r="66" spans="1:9" s="198" customFormat="1" ht="37.5" x14ac:dyDescent="0.75">
      <c r="A66" s="331" t="s">
        <v>219</v>
      </c>
      <c r="B66" s="332" t="s">
        <v>215</v>
      </c>
      <c r="C66" s="333" t="s">
        <v>194</v>
      </c>
      <c r="D66" s="334">
        <v>129</v>
      </c>
      <c r="E66" s="334">
        <v>134</v>
      </c>
      <c r="F66" s="312">
        <f t="shared" ref="F66:F71" si="9">E66-D66</f>
        <v>5</v>
      </c>
      <c r="G66" s="313">
        <v>20</v>
      </c>
      <c r="H66" s="335">
        <f t="shared" ref="H66:H71" si="10">SUM(F66*G66)</f>
        <v>100</v>
      </c>
    </row>
    <row r="67" spans="1:9" s="198" customFormat="1" ht="37.5" x14ac:dyDescent="0.75">
      <c r="A67" s="136" t="s">
        <v>274</v>
      </c>
      <c r="B67" s="91" t="s">
        <v>275</v>
      </c>
      <c r="C67" s="127" t="s">
        <v>276</v>
      </c>
      <c r="D67" s="227"/>
      <c r="E67" s="227"/>
      <c r="F67" s="278"/>
      <c r="G67" s="212"/>
      <c r="H67" s="279"/>
    </row>
    <row r="68" spans="1:9" s="198" customFormat="1" ht="37.5" x14ac:dyDescent="0.75">
      <c r="A68" s="136" t="s">
        <v>103</v>
      </c>
      <c r="B68" s="231" t="s">
        <v>43</v>
      </c>
      <c r="C68" s="231" t="s">
        <v>43</v>
      </c>
      <c r="D68" s="215">
        <v>343</v>
      </c>
      <c r="E68" s="215">
        <v>343</v>
      </c>
      <c r="F68" s="246">
        <f t="shared" si="9"/>
        <v>0</v>
      </c>
      <c r="G68" s="226"/>
      <c r="H68" s="273"/>
      <c r="I68" s="310">
        <f>+F68*G68</f>
        <v>0</v>
      </c>
    </row>
    <row r="69" spans="1:9" s="198" customFormat="1" ht="37.5" x14ac:dyDescent="0.75">
      <c r="A69" s="136" t="s">
        <v>104</v>
      </c>
      <c r="B69" s="280" t="s">
        <v>214</v>
      </c>
      <c r="C69" s="281" t="s">
        <v>105</v>
      </c>
      <c r="D69" s="215">
        <v>529</v>
      </c>
      <c r="E69" s="215">
        <v>550</v>
      </c>
      <c r="F69" s="246">
        <f t="shared" si="9"/>
        <v>21</v>
      </c>
      <c r="G69" s="226">
        <v>20</v>
      </c>
      <c r="H69" s="226">
        <f t="shared" si="10"/>
        <v>420</v>
      </c>
    </row>
    <row r="70" spans="1:9" s="198" customFormat="1" ht="37.5" x14ac:dyDescent="0.75">
      <c r="A70" s="482" t="s">
        <v>278</v>
      </c>
      <c r="B70" s="484" t="s">
        <v>289</v>
      </c>
      <c r="C70" s="281" t="s">
        <v>300</v>
      </c>
      <c r="D70" s="215">
        <v>1072</v>
      </c>
      <c r="E70" s="215">
        <v>1103</v>
      </c>
      <c r="F70" s="246">
        <f t="shared" si="9"/>
        <v>31</v>
      </c>
      <c r="G70" s="226">
        <v>16</v>
      </c>
      <c r="H70" s="226">
        <f t="shared" si="10"/>
        <v>496</v>
      </c>
    </row>
    <row r="71" spans="1:9" s="198" customFormat="1" ht="45" customHeight="1" x14ac:dyDescent="0.75">
      <c r="A71" s="483"/>
      <c r="B71" s="485"/>
      <c r="C71" s="300" t="s">
        <v>288</v>
      </c>
      <c r="D71" s="223">
        <v>1173</v>
      </c>
      <c r="E71" s="223">
        <v>1179</v>
      </c>
      <c r="F71" s="246">
        <f t="shared" si="9"/>
        <v>6</v>
      </c>
      <c r="G71" s="226">
        <v>16</v>
      </c>
      <c r="H71" s="226">
        <f t="shared" si="10"/>
        <v>96</v>
      </c>
      <c r="I71" s="310">
        <f>SUM(H70:H71)</f>
        <v>592</v>
      </c>
    </row>
    <row r="72" spans="1:9" s="198" customFormat="1" ht="38.25" x14ac:dyDescent="0.8">
      <c r="A72" s="247"/>
      <c r="B72" s="476" t="s">
        <v>50</v>
      </c>
      <c r="C72" s="476"/>
      <c r="D72" s="486" t="s">
        <v>51</v>
      </c>
      <c r="E72" s="486"/>
      <c r="F72" s="282">
        <f>SUM(F55:F71)</f>
        <v>207</v>
      </c>
      <c r="G72" s="283"/>
      <c r="H72" s="266">
        <f>SUM(H55:H71)</f>
        <v>3992</v>
      </c>
    </row>
    <row r="73" spans="1:9" s="198" customFormat="1" ht="38.25" x14ac:dyDescent="0.8">
      <c r="A73" s="247"/>
      <c r="B73" s="476" t="s">
        <v>52</v>
      </c>
      <c r="C73" s="476"/>
      <c r="D73" s="477"/>
      <c r="E73" s="478"/>
      <c r="F73" s="478"/>
      <c r="G73" s="479"/>
      <c r="H73" s="284">
        <f>+H72*7%</f>
        <v>279.44000000000005</v>
      </c>
    </row>
    <row r="74" spans="1:9" s="198" customFormat="1" ht="39" thickBot="1" x14ac:dyDescent="0.85">
      <c r="A74" s="247"/>
      <c r="B74" s="476" t="s">
        <v>50</v>
      </c>
      <c r="C74" s="476"/>
      <c r="D74" s="477"/>
      <c r="E74" s="478"/>
      <c r="F74" s="478"/>
      <c r="G74" s="479"/>
      <c r="H74" s="268">
        <f>SUM(H72:H73)</f>
        <v>4271.4400000000005</v>
      </c>
    </row>
    <row r="75" spans="1:9" s="198" customFormat="1" ht="33" thickTop="1" x14ac:dyDescent="0.4">
      <c r="B75" s="285"/>
    </row>
    <row r="76" spans="1:9" s="198" customFormat="1" ht="31.9" customHeight="1" x14ac:dyDescent="0.4">
      <c r="C76" s="198" t="s">
        <v>108</v>
      </c>
      <c r="D76" s="198" t="s">
        <v>363</v>
      </c>
      <c r="H76" s="320">
        <f>+H49+H72</f>
        <v>5092</v>
      </c>
      <c r="I76" s="310">
        <f>+H72+H49</f>
        <v>5092</v>
      </c>
    </row>
    <row r="77" spans="1:9" s="198" customFormat="1" ht="31.9" customHeight="1" x14ac:dyDescent="0.4"/>
    <row r="78" spans="1:9" s="198" customFormat="1" ht="32.25" x14ac:dyDescent="0.4">
      <c r="H78" s="295">
        <f>+H28+H36+H49+H72</f>
        <v>11732</v>
      </c>
    </row>
    <row r="79" spans="1:9" s="198" customFormat="1" ht="32.25" x14ac:dyDescent="0.4"/>
    <row r="80" spans="1:9" s="198" customFormat="1" ht="32.25" x14ac:dyDescent="0.4"/>
    <row r="81" s="198" customFormat="1" ht="32.25" x14ac:dyDescent="0.4"/>
    <row r="82" s="198" customFormat="1" ht="32.25" x14ac:dyDescent="0.4"/>
    <row r="83" s="198" customFormat="1" ht="32.25" x14ac:dyDescent="0.4"/>
    <row r="84" s="198" customFormat="1" ht="32.25" x14ac:dyDescent="0.4"/>
  </sheetData>
  <mergeCells count="56">
    <mergeCell ref="B73:C73"/>
    <mergeCell ref="D73:G73"/>
    <mergeCell ref="B74:C74"/>
    <mergeCell ref="D74:G74"/>
    <mergeCell ref="G61:G62"/>
    <mergeCell ref="H61:H62"/>
    <mergeCell ref="A70:A71"/>
    <mergeCell ref="B70:B71"/>
    <mergeCell ref="B72:C72"/>
    <mergeCell ref="D72:E72"/>
    <mergeCell ref="A61:A62"/>
    <mergeCell ref="B61:B62"/>
    <mergeCell ref="C61:C62"/>
    <mergeCell ref="D61:D62"/>
    <mergeCell ref="E61:E62"/>
    <mergeCell ref="F61:F62"/>
    <mergeCell ref="C50:D50"/>
    <mergeCell ref="E50:G50"/>
    <mergeCell ref="C51:D51"/>
    <mergeCell ref="E51:G51"/>
    <mergeCell ref="A53:A54"/>
    <mergeCell ref="B53:C54"/>
    <mergeCell ref="D53:H53"/>
    <mergeCell ref="C49:D49"/>
    <mergeCell ref="E49:G49"/>
    <mergeCell ref="B38:C38"/>
    <mergeCell ref="D38:G38"/>
    <mergeCell ref="B40:C40"/>
    <mergeCell ref="D41:G41"/>
    <mergeCell ref="D42:G42"/>
    <mergeCell ref="D43:G43"/>
    <mergeCell ref="D44:G44"/>
    <mergeCell ref="D45:G45"/>
    <mergeCell ref="D46:G46"/>
    <mergeCell ref="D47:G47"/>
    <mergeCell ref="D48:G48"/>
    <mergeCell ref="B30:C30"/>
    <mergeCell ref="D30:G30"/>
    <mergeCell ref="B32:C32"/>
    <mergeCell ref="B36:C36"/>
    <mergeCell ref="B37:C37"/>
    <mergeCell ref="D37:G37"/>
    <mergeCell ref="B29:C29"/>
    <mergeCell ref="D29:G29"/>
    <mergeCell ref="A1:H1"/>
    <mergeCell ref="A2:A3"/>
    <mergeCell ref="B2:C3"/>
    <mergeCell ref="D2:H2"/>
    <mergeCell ref="B4:C4"/>
    <mergeCell ref="B11:B12"/>
    <mergeCell ref="C11:C12"/>
    <mergeCell ref="B13:B14"/>
    <mergeCell ref="C13:C14"/>
    <mergeCell ref="B18:C18"/>
    <mergeCell ref="B28:C28"/>
    <mergeCell ref="D28:E28"/>
  </mergeCells>
  <pageMargins left="0.23622047244094491" right="0.23622047244094491" top="0.55118110236220474" bottom="0.55118110236220474" header="0.31496062992125984" footer="0.31496062992125984"/>
  <pageSetup paperSize="9" scale="50"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C8E68-3423-40BD-B643-0743397633C4}">
  <dimension ref="A3:C23"/>
  <sheetViews>
    <sheetView zoomScale="98" zoomScaleNormal="98" workbookViewId="0">
      <selection activeCell="H23" sqref="H23"/>
    </sheetView>
  </sheetViews>
  <sheetFormatPr defaultRowHeight="25.5" x14ac:dyDescent="0.5"/>
  <cols>
    <col min="1" max="1" width="57.25" style="402" customWidth="1"/>
    <col min="2" max="2" width="9" style="402"/>
    <col min="3" max="3" width="14.75" style="402" customWidth="1"/>
    <col min="4" max="16384" width="9" style="402"/>
  </cols>
  <sheetData>
    <row r="3" spans="1:3" ht="26.25" x14ac:dyDescent="0.55000000000000004">
      <c r="A3" s="403" t="s">
        <v>419</v>
      </c>
    </row>
    <row r="4" spans="1:3" ht="26.25" x14ac:dyDescent="0.55000000000000004">
      <c r="A4" s="408" t="s">
        <v>422</v>
      </c>
      <c r="B4" s="409" t="s">
        <v>426</v>
      </c>
      <c r="C4" s="409" t="s">
        <v>434</v>
      </c>
    </row>
    <row r="5" spans="1:3" x14ac:dyDescent="0.5">
      <c r="A5" s="406" t="s">
        <v>423</v>
      </c>
      <c r="B5" s="405"/>
      <c r="C5" s="405"/>
    </row>
    <row r="6" spans="1:3" x14ac:dyDescent="0.5">
      <c r="A6" s="404" t="s">
        <v>414</v>
      </c>
      <c r="B6" s="405">
        <v>1</v>
      </c>
      <c r="C6" s="405" t="s">
        <v>432</v>
      </c>
    </row>
    <row r="7" spans="1:3" x14ac:dyDescent="0.5">
      <c r="A7" s="404" t="s">
        <v>415</v>
      </c>
      <c r="B7" s="405">
        <v>1</v>
      </c>
      <c r="C7" s="405" t="s">
        <v>432</v>
      </c>
    </row>
    <row r="8" spans="1:3" x14ac:dyDescent="0.5">
      <c r="A8" s="404" t="s">
        <v>416</v>
      </c>
      <c r="B8" s="405">
        <v>1</v>
      </c>
      <c r="C8" s="405" t="s">
        <v>432</v>
      </c>
    </row>
    <row r="9" spans="1:3" x14ac:dyDescent="0.5">
      <c r="A9" s="404" t="s">
        <v>421</v>
      </c>
      <c r="B9" s="405">
        <v>1</v>
      </c>
      <c r="C9" s="405" t="s">
        <v>432</v>
      </c>
    </row>
    <row r="10" spans="1:3" x14ac:dyDescent="0.5">
      <c r="A10" s="404" t="s">
        <v>417</v>
      </c>
      <c r="B10" s="405">
        <v>1</v>
      </c>
      <c r="C10" s="405" t="s">
        <v>418</v>
      </c>
    </row>
    <row r="11" spans="1:3" x14ac:dyDescent="0.5">
      <c r="A11" s="404" t="s">
        <v>421</v>
      </c>
      <c r="B11" s="405">
        <v>1</v>
      </c>
      <c r="C11" s="405" t="s">
        <v>418</v>
      </c>
    </row>
    <row r="12" spans="1:3" x14ac:dyDescent="0.5">
      <c r="A12" s="404" t="s">
        <v>420</v>
      </c>
      <c r="B12" s="405">
        <v>1</v>
      </c>
      <c r="C12" s="405" t="s">
        <v>418</v>
      </c>
    </row>
    <row r="13" spans="1:3" ht="27" thickBot="1" x14ac:dyDescent="0.6">
      <c r="A13" s="409" t="s">
        <v>222</v>
      </c>
      <c r="B13" s="410">
        <f>SUM(B6:B12)</f>
        <v>7</v>
      </c>
      <c r="C13" s="405"/>
    </row>
    <row r="14" spans="1:3" ht="26.25" thickTop="1" x14ac:dyDescent="0.5">
      <c r="A14" s="406" t="s">
        <v>433</v>
      </c>
      <c r="B14" s="407"/>
      <c r="C14" s="405"/>
    </row>
    <row r="15" spans="1:3" x14ac:dyDescent="0.5">
      <c r="A15" s="404" t="s">
        <v>424</v>
      </c>
      <c r="B15" s="405">
        <v>1</v>
      </c>
      <c r="C15" s="405" t="s">
        <v>432</v>
      </c>
    </row>
    <row r="16" spans="1:3" x14ac:dyDescent="0.5">
      <c r="A16" s="404" t="s">
        <v>425</v>
      </c>
      <c r="B16" s="405">
        <v>1</v>
      </c>
      <c r="C16" s="405" t="s">
        <v>418</v>
      </c>
    </row>
    <row r="17" spans="1:3" x14ac:dyDescent="0.5">
      <c r="A17" s="404" t="s">
        <v>427</v>
      </c>
      <c r="B17" s="405">
        <v>1</v>
      </c>
      <c r="C17" s="405" t="s">
        <v>418</v>
      </c>
    </row>
    <row r="18" spans="1:3" x14ac:dyDescent="0.5">
      <c r="A18" s="404" t="s">
        <v>428</v>
      </c>
      <c r="B18" s="405">
        <v>1</v>
      </c>
      <c r="C18" s="405" t="s">
        <v>418</v>
      </c>
    </row>
    <row r="19" spans="1:3" x14ac:dyDescent="0.5">
      <c r="A19" s="404" t="s">
        <v>429</v>
      </c>
      <c r="B19" s="405">
        <v>1</v>
      </c>
      <c r="C19" s="405" t="s">
        <v>418</v>
      </c>
    </row>
    <row r="20" spans="1:3" x14ac:dyDescent="0.5">
      <c r="A20" s="404" t="s">
        <v>430</v>
      </c>
      <c r="B20" s="405">
        <v>1</v>
      </c>
      <c r="C20" s="405" t="s">
        <v>418</v>
      </c>
    </row>
    <row r="21" spans="1:3" x14ac:dyDescent="0.5">
      <c r="A21" s="404" t="s">
        <v>431</v>
      </c>
      <c r="B21" s="405">
        <v>1</v>
      </c>
      <c r="C21" s="405" t="s">
        <v>418</v>
      </c>
    </row>
    <row r="22" spans="1:3" ht="27" thickBot="1" x14ac:dyDescent="0.6">
      <c r="A22" s="409" t="s">
        <v>222</v>
      </c>
      <c r="B22" s="410">
        <f>SUM(B15:B21)</f>
        <v>7</v>
      </c>
      <c r="C22" s="405"/>
    </row>
    <row r="23" spans="1:3" ht="27" thickTop="1" x14ac:dyDescent="0.55000000000000004">
      <c r="A23" s="411" t="s">
        <v>435</v>
      </c>
      <c r="B23" s="412">
        <v>14</v>
      </c>
      <c r="C23" s="404"/>
    </row>
  </sheetData>
  <phoneticPr fontId="83" type="noConversion"/>
  <pageMargins left="0.51181102362204722" right="0.11811023622047245" top="0.74803149606299213" bottom="0.74803149606299213" header="0.31496062992125984" footer="0.31496062992125984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597A6-BEB9-47BB-BC56-47DA7EF21A89}">
  <dimension ref="A1:E70"/>
  <sheetViews>
    <sheetView zoomScale="106" zoomScaleNormal="106" workbookViewId="0">
      <selection activeCell="M6" sqref="M6"/>
    </sheetView>
  </sheetViews>
  <sheetFormatPr defaultRowHeight="14.25" x14ac:dyDescent="0.2"/>
  <cols>
    <col min="2" max="2" width="52.75" customWidth="1"/>
    <col min="3" max="3" width="31.375" customWidth="1"/>
  </cols>
  <sheetData>
    <row r="1" spans="1:3" s="19" customFormat="1" ht="30" customHeight="1" x14ac:dyDescent="0.25">
      <c r="A1" s="533" t="s">
        <v>0</v>
      </c>
      <c r="B1" s="472" t="s">
        <v>109</v>
      </c>
      <c r="C1" s="472"/>
    </row>
    <row r="2" spans="1:3" s="109" customFormat="1" ht="30" customHeight="1" x14ac:dyDescent="0.4">
      <c r="A2" s="533"/>
      <c r="B2" s="472"/>
      <c r="C2" s="472"/>
    </row>
    <row r="3" spans="1:3" s="109" customFormat="1" ht="30" customHeight="1" x14ac:dyDescent="0.4">
      <c r="A3" s="376"/>
      <c r="B3" s="375" t="s">
        <v>376</v>
      </c>
      <c r="C3" s="59" t="s">
        <v>377</v>
      </c>
    </row>
    <row r="4" spans="1:3" s="88" customFormat="1" ht="30" customHeight="1" x14ac:dyDescent="0.65">
      <c r="A4" s="83" t="s">
        <v>7</v>
      </c>
      <c r="B4" s="194" t="s">
        <v>43</v>
      </c>
      <c r="C4" s="129" t="s">
        <v>43</v>
      </c>
    </row>
    <row r="5" spans="1:3" s="88" customFormat="1" ht="30" customHeight="1" x14ac:dyDescent="0.65">
      <c r="A5" s="83" t="s">
        <v>10</v>
      </c>
      <c r="B5" s="89" t="s">
        <v>111</v>
      </c>
      <c r="C5" s="83" t="s">
        <v>218</v>
      </c>
    </row>
    <row r="6" spans="1:3" s="88" customFormat="1" ht="30" customHeight="1" x14ac:dyDescent="0.65">
      <c r="A6" s="90" t="s">
        <v>13</v>
      </c>
      <c r="B6" s="91" t="s">
        <v>264</v>
      </c>
      <c r="C6" s="92" t="s">
        <v>263</v>
      </c>
    </row>
    <row r="7" spans="1:3" s="88" customFormat="1" ht="30" customHeight="1" x14ac:dyDescent="0.65">
      <c r="A7" s="90" t="s">
        <v>16</v>
      </c>
      <c r="B7" s="194" t="s">
        <v>43</v>
      </c>
      <c r="C7" s="129" t="s">
        <v>43</v>
      </c>
    </row>
    <row r="8" spans="1:3" s="88" customFormat="1" ht="30" customHeight="1" x14ac:dyDescent="0.65">
      <c r="A8" s="83" t="s">
        <v>18</v>
      </c>
      <c r="B8" s="89" t="s">
        <v>19</v>
      </c>
      <c r="C8" s="83" t="s">
        <v>20</v>
      </c>
    </row>
    <row r="9" spans="1:3" s="88" customFormat="1" ht="30" customHeight="1" x14ac:dyDescent="0.65">
      <c r="A9" s="83"/>
      <c r="B9" s="89"/>
      <c r="C9" s="83" t="s">
        <v>20</v>
      </c>
    </row>
    <row r="10" spans="1:3" s="88" customFormat="1" ht="30" customHeight="1" x14ac:dyDescent="0.65">
      <c r="A10" s="83" t="s">
        <v>21</v>
      </c>
      <c r="B10" s="89" t="s">
        <v>22</v>
      </c>
      <c r="C10" s="83" t="s">
        <v>23</v>
      </c>
    </row>
    <row r="11" spans="1:3" s="88" customFormat="1" ht="30" customHeight="1" x14ac:dyDescent="0.65">
      <c r="A11" s="83" t="s">
        <v>24</v>
      </c>
      <c r="B11" s="474" t="s">
        <v>382</v>
      </c>
      <c r="C11" s="475" t="s">
        <v>26</v>
      </c>
    </row>
    <row r="12" spans="1:3" s="88" customFormat="1" ht="30" customHeight="1" x14ac:dyDescent="0.65">
      <c r="A12" s="83" t="s">
        <v>27</v>
      </c>
      <c r="B12" s="474"/>
      <c r="C12" s="475"/>
    </row>
    <row r="13" spans="1:3" s="88" customFormat="1" ht="30" customHeight="1" x14ac:dyDescent="0.65">
      <c r="A13" s="90" t="s">
        <v>31</v>
      </c>
      <c r="B13" s="466" t="s">
        <v>114</v>
      </c>
      <c r="C13" s="467" t="s">
        <v>30</v>
      </c>
    </row>
    <row r="14" spans="1:3" s="88" customFormat="1" ht="30" customHeight="1" x14ac:dyDescent="0.65">
      <c r="A14" s="90" t="s">
        <v>28</v>
      </c>
      <c r="B14" s="466"/>
      <c r="C14" s="467"/>
    </row>
    <row r="15" spans="1:3" s="88" customFormat="1" ht="30" customHeight="1" x14ac:dyDescent="0.65">
      <c r="A15" s="83" t="s">
        <v>32</v>
      </c>
      <c r="B15" s="357" t="s">
        <v>43</v>
      </c>
      <c r="C15" s="358" t="s">
        <v>43</v>
      </c>
    </row>
    <row r="16" spans="1:3" s="88" customFormat="1" ht="30" customHeight="1" x14ac:dyDescent="0.65">
      <c r="A16" s="83" t="s">
        <v>35</v>
      </c>
      <c r="B16" s="357" t="s">
        <v>43</v>
      </c>
      <c r="C16" s="358" t="s">
        <v>43</v>
      </c>
    </row>
    <row r="17" spans="1:3" s="88" customFormat="1" ht="30" customHeight="1" x14ac:dyDescent="0.65">
      <c r="A17" s="83"/>
      <c r="B17" s="89"/>
      <c r="C17" s="83"/>
    </row>
    <row r="18" spans="1:3" s="31" customFormat="1" ht="27.6" customHeight="1" x14ac:dyDescent="0.6">
      <c r="A18" s="49"/>
      <c r="B18" s="50"/>
      <c r="C18" s="26"/>
    </row>
    <row r="19" spans="1:3" s="109" customFormat="1" ht="40.15" customHeight="1" x14ac:dyDescent="0.7">
      <c r="A19" s="152"/>
      <c r="B19" s="444" t="s">
        <v>122</v>
      </c>
      <c r="C19" s="444"/>
    </row>
    <row r="20" spans="1:3" s="88" customFormat="1" ht="30" customHeight="1" x14ac:dyDescent="0.65">
      <c r="A20" s="83" t="s">
        <v>39</v>
      </c>
      <c r="B20" s="89" t="s">
        <v>123</v>
      </c>
      <c r="C20" s="83" t="s">
        <v>124</v>
      </c>
    </row>
    <row r="21" spans="1:3" s="88" customFormat="1" ht="33" customHeight="1" x14ac:dyDescent="0.65">
      <c r="A21" s="83" t="s">
        <v>292</v>
      </c>
      <c r="B21" s="89"/>
      <c r="C21" s="83" t="s">
        <v>306</v>
      </c>
    </row>
    <row r="22" spans="1:3" s="88" customFormat="1" ht="30" customHeight="1" x14ac:dyDescent="0.65">
      <c r="A22" s="83" t="s">
        <v>42</v>
      </c>
      <c r="B22" s="129"/>
      <c r="C22" s="129"/>
    </row>
    <row r="23" spans="1:3" s="88" customFormat="1" ht="30" customHeight="1" x14ac:dyDescent="0.65">
      <c r="A23" s="83" t="s">
        <v>44</v>
      </c>
      <c r="B23" s="91" t="s">
        <v>293</v>
      </c>
      <c r="C23" s="127" t="s">
        <v>276</v>
      </c>
    </row>
    <row r="24" spans="1:3" s="88" customFormat="1" ht="30" customHeight="1" x14ac:dyDescent="0.65">
      <c r="A24" s="83" t="s">
        <v>47</v>
      </c>
      <c r="B24" s="158"/>
      <c r="C24" s="129"/>
    </row>
    <row r="25" spans="1:3" s="88" customFormat="1" ht="64.5" customHeight="1" x14ac:dyDescent="0.65">
      <c r="A25" s="336" t="s">
        <v>320</v>
      </c>
      <c r="B25" s="337" t="s">
        <v>321</v>
      </c>
      <c r="C25" s="102" t="s">
        <v>322</v>
      </c>
    </row>
    <row r="26" spans="1:3" s="88" customFormat="1" ht="64.5" customHeight="1" x14ac:dyDescent="0.65">
      <c r="A26" s="83" t="s">
        <v>318</v>
      </c>
      <c r="B26" s="89" t="s">
        <v>323</v>
      </c>
      <c r="C26" s="83" t="s">
        <v>319</v>
      </c>
    </row>
    <row r="27" spans="1:3" s="88" customFormat="1" ht="64.5" customHeight="1" x14ac:dyDescent="0.65">
      <c r="A27" s="83"/>
      <c r="B27" s="89" t="s">
        <v>381</v>
      </c>
      <c r="C27" s="83" t="s">
        <v>380</v>
      </c>
    </row>
    <row r="28" spans="1:3" s="31" customFormat="1" ht="30" customHeight="1" x14ac:dyDescent="0.6">
      <c r="A28" s="27"/>
      <c r="B28" s="28"/>
      <c r="C28" s="22"/>
    </row>
    <row r="29" spans="1:3" s="31" customFormat="1" ht="45.6" customHeight="1" x14ac:dyDescent="0.6">
      <c r="A29" s="303"/>
      <c r="B29" s="304"/>
      <c r="C29" s="304"/>
    </row>
    <row r="30" spans="1:3" s="31" customFormat="1" ht="30" customHeight="1" x14ac:dyDescent="0.35">
      <c r="C30" s="21"/>
    </row>
    <row r="31" spans="1:3" s="88" customFormat="1" ht="33" customHeight="1" x14ac:dyDescent="0.35">
      <c r="A31" s="463" t="s">
        <v>0</v>
      </c>
      <c r="B31" s="464" t="s">
        <v>125</v>
      </c>
      <c r="C31" s="464"/>
    </row>
    <row r="32" spans="1:3" s="88" customFormat="1" ht="30.6" customHeight="1" x14ac:dyDescent="0.35">
      <c r="A32" s="463"/>
      <c r="B32" s="464"/>
      <c r="C32" s="464"/>
    </row>
    <row r="33" spans="1:3" s="88" customFormat="1" ht="30" customHeight="1" x14ac:dyDescent="0.65">
      <c r="A33" s="83" t="s">
        <v>85</v>
      </c>
      <c r="B33" s="91" t="s">
        <v>350</v>
      </c>
      <c r="C33" s="92" t="s">
        <v>351</v>
      </c>
    </row>
    <row r="34" spans="1:3" s="88" customFormat="1" ht="30" customHeight="1" x14ac:dyDescent="0.65">
      <c r="A34" s="83" t="s">
        <v>86</v>
      </c>
      <c r="B34" s="129" t="s">
        <v>371</v>
      </c>
      <c r="C34" s="129" t="s">
        <v>43</v>
      </c>
    </row>
    <row r="35" spans="1:3" s="88" customFormat="1" ht="30" customHeight="1" x14ac:dyDescent="0.65">
      <c r="A35" s="90" t="s">
        <v>87</v>
      </c>
      <c r="B35" s="84" t="s">
        <v>370</v>
      </c>
      <c r="C35" s="92" t="s">
        <v>89</v>
      </c>
    </row>
    <row r="36" spans="1:3" s="88" customFormat="1" ht="30" customHeight="1" x14ac:dyDescent="0.65">
      <c r="A36" s="90" t="s">
        <v>90</v>
      </c>
      <c r="B36" s="129" t="s">
        <v>369</v>
      </c>
      <c r="C36" s="129" t="s">
        <v>43</v>
      </c>
    </row>
    <row r="37" spans="1:3" s="88" customFormat="1" ht="30" customHeight="1" x14ac:dyDescent="0.65">
      <c r="A37" s="90" t="s">
        <v>92</v>
      </c>
      <c r="B37" s="113" t="s">
        <v>339</v>
      </c>
      <c r="C37" s="113" t="s">
        <v>43</v>
      </c>
    </row>
    <row r="38" spans="1:3" s="88" customFormat="1" ht="30" customHeight="1" x14ac:dyDescent="0.65">
      <c r="A38" s="83" t="s">
        <v>129</v>
      </c>
      <c r="B38" s="356" t="s">
        <v>342</v>
      </c>
      <c r="C38" s="113" t="s">
        <v>43</v>
      </c>
    </row>
    <row r="39" spans="1:3" s="88" customFormat="1" ht="30" customHeight="1" x14ac:dyDescent="0.65">
      <c r="A39" s="83" t="s">
        <v>130</v>
      </c>
      <c r="B39" s="153" t="s">
        <v>265</v>
      </c>
      <c r="C39" s="126" t="s">
        <v>95</v>
      </c>
    </row>
    <row r="40" spans="1:3" s="88" customFormat="1" ht="30" customHeight="1" x14ac:dyDescent="0.65">
      <c r="A40" s="83" t="s">
        <v>96</v>
      </c>
      <c r="B40" s="89" t="s">
        <v>97</v>
      </c>
      <c r="C40" s="127" t="s">
        <v>98</v>
      </c>
    </row>
    <row r="41" spans="1:3" s="88" customFormat="1" ht="28.5" customHeight="1" x14ac:dyDescent="0.65">
      <c r="A41" s="90" t="s">
        <v>99</v>
      </c>
      <c r="B41" s="129" t="s">
        <v>372</v>
      </c>
      <c r="C41" s="129" t="s">
        <v>43</v>
      </c>
    </row>
    <row r="42" spans="1:3" s="88" customFormat="1" ht="30" customHeight="1" x14ac:dyDescent="0.65">
      <c r="A42" s="83"/>
      <c r="B42" s="91" t="s">
        <v>131</v>
      </c>
      <c r="C42" s="139" t="s">
        <v>176</v>
      </c>
    </row>
    <row r="43" spans="1:3" s="88" customFormat="1" ht="30" customHeight="1" x14ac:dyDescent="0.65">
      <c r="A43" s="83" t="s">
        <v>133</v>
      </c>
      <c r="B43" s="91" t="s">
        <v>215</v>
      </c>
      <c r="C43" s="127" t="s">
        <v>194</v>
      </c>
    </row>
    <row r="44" spans="1:3" s="88" customFormat="1" ht="30" customHeight="1" x14ac:dyDescent="0.65">
      <c r="A44" s="83" t="s">
        <v>274</v>
      </c>
      <c r="B44" s="91" t="s">
        <v>275</v>
      </c>
      <c r="C44" s="127" t="s">
        <v>276</v>
      </c>
    </row>
    <row r="45" spans="1:3" s="88" customFormat="1" ht="30" customHeight="1" x14ac:dyDescent="0.65">
      <c r="A45" s="83" t="s">
        <v>103</v>
      </c>
      <c r="B45" s="129" t="s">
        <v>43</v>
      </c>
      <c r="C45" s="129" t="s">
        <v>312</v>
      </c>
    </row>
    <row r="46" spans="1:3" s="88" customFormat="1" ht="30" customHeight="1" x14ac:dyDescent="0.65">
      <c r="A46" s="83"/>
      <c r="B46" s="113"/>
      <c r="C46" s="113" t="s">
        <v>277</v>
      </c>
    </row>
    <row r="47" spans="1:3" s="88" customFormat="1" ht="30" customHeight="1" x14ac:dyDescent="0.65">
      <c r="A47" s="83" t="s">
        <v>104</v>
      </c>
      <c r="B47" s="131" t="s">
        <v>214</v>
      </c>
      <c r="C47" s="127" t="s">
        <v>105</v>
      </c>
    </row>
    <row r="48" spans="1:3" s="88" customFormat="1" ht="30" customHeight="1" x14ac:dyDescent="0.65">
      <c r="A48" s="83"/>
      <c r="B48" s="131"/>
      <c r="C48" s="127"/>
    </row>
    <row r="49" spans="1:5" s="144" customFormat="1" ht="35.25" customHeight="1" x14ac:dyDescent="0.6">
      <c r="A49" s="145"/>
      <c r="B49" s="146"/>
      <c r="C49" s="146"/>
    </row>
    <row r="50" spans="1:5" s="195" customFormat="1" ht="33" customHeight="1" x14ac:dyDescent="0.35">
      <c r="A50" s="455" t="s">
        <v>0</v>
      </c>
      <c r="B50" s="456" t="s">
        <v>125</v>
      </c>
      <c r="C50" s="456"/>
    </row>
    <row r="51" spans="1:5" s="195" customFormat="1" ht="30.6" customHeight="1" x14ac:dyDescent="0.35">
      <c r="A51" s="455"/>
      <c r="B51" s="456"/>
      <c r="C51" s="456"/>
    </row>
    <row r="52" spans="1:5" ht="31.9" customHeight="1" x14ac:dyDescent="0.65">
      <c r="A52" s="344" t="s">
        <v>116</v>
      </c>
      <c r="B52" s="345" t="s">
        <v>101</v>
      </c>
      <c r="C52" s="346" t="s">
        <v>117</v>
      </c>
    </row>
    <row r="53" spans="1:5" ht="31.9" customHeight="1" x14ac:dyDescent="0.65">
      <c r="A53" s="83"/>
      <c r="B53" s="84"/>
      <c r="C53" s="90"/>
    </row>
    <row r="54" spans="1:5" ht="40.15" customHeight="1" x14ac:dyDescent="0.6">
      <c r="A54" s="43"/>
      <c r="B54" s="452" t="s">
        <v>121</v>
      </c>
      <c r="C54" s="452"/>
    </row>
    <row r="55" spans="1:5" ht="29.25" x14ac:dyDescent="0.6">
      <c r="A55" s="32" t="s">
        <v>67</v>
      </c>
      <c r="B55" s="45" t="s">
        <v>304</v>
      </c>
      <c r="C55" s="25" t="s">
        <v>378</v>
      </c>
    </row>
    <row r="56" spans="1:5" ht="29.25" x14ac:dyDescent="0.6">
      <c r="A56" s="32" t="s">
        <v>70</v>
      </c>
      <c r="B56" s="286"/>
      <c r="C56" s="23" t="s">
        <v>379</v>
      </c>
    </row>
    <row r="57" spans="1:5" ht="29.25" x14ac:dyDescent="0.6">
      <c r="A57" s="32" t="s">
        <v>71</v>
      </c>
      <c r="B57" s="45" t="s">
        <v>304</v>
      </c>
      <c r="C57" s="23" t="s">
        <v>373</v>
      </c>
    </row>
    <row r="58" spans="1:5" ht="29.25" x14ac:dyDescent="0.6">
      <c r="A58" s="27" t="s">
        <v>72</v>
      </c>
      <c r="B58" s="45" t="s">
        <v>343</v>
      </c>
      <c r="C58" s="22" t="s">
        <v>302</v>
      </c>
      <c r="E58" s="151"/>
    </row>
    <row r="59" spans="1:5" ht="29.25" x14ac:dyDescent="0.6">
      <c r="A59" s="32" t="s">
        <v>75</v>
      </c>
      <c r="B59" s="45" t="s">
        <v>271</v>
      </c>
      <c r="C59" s="22" t="s">
        <v>267</v>
      </c>
    </row>
    <row r="60" spans="1:5" ht="29.25" x14ac:dyDescent="0.6">
      <c r="A60" s="27" t="s">
        <v>78</v>
      </c>
      <c r="B60" s="46" t="s">
        <v>303</v>
      </c>
      <c r="C60" s="20" t="s">
        <v>80</v>
      </c>
    </row>
    <row r="61" spans="1:5" ht="29.25" x14ac:dyDescent="0.6">
      <c r="A61" s="32" t="s">
        <v>81</v>
      </c>
      <c r="B61" s="45" t="s">
        <v>304</v>
      </c>
      <c r="C61" s="22" t="s">
        <v>82</v>
      </c>
    </row>
    <row r="62" spans="1:5" ht="29.25" x14ac:dyDescent="0.6">
      <c r="A62" s="32" t="s">
        <v>266</v>
      </c>
      <c r="B62" s="45" t="s">
        <v>304</v>
      </c>
      <c r="C62" s="22" t="s">
        <v>82</v>
      </c>
    </row>
    <row r="63" spans="1:5" ht="29.25" x14ac:dyDescent="0.6">
      <c r="A63" s="32"/>
      <c r="B63" s="45"/>
      <c r="C63" s="22"/>
    </row>
    <row r="64" spans="1:5" s="88" customFormat="1" ht="33" customHeight="1" x14ac:dyDescent="0.35">
      <c r="A64" s="455" t="s">
        <v>0</v>
      </c>
      <c r="B64" s="456" t="s">
        <v>224</v>
      </c>
      <c r="C64" s="456"/>
    </row>
    <row r="65" spans="1:3" s="88" customFormat="1" ht="30.6" customHeight="1" x14ac:dyDescent="0.35">
      <c r="A65" s="455"/>
      <c r="B65" s="456"/>
      <c r="C65" s="456"/>
    </row>
    <row r="66" spans="1:3" ht="37.5" x14ac:dyDescent="0.75">
      <c r="A66" s="27"/>
      <c r="B66" s="45" t="s">
        <v>119</v>
      </c>
      <c r="C66" s="136" t="s">
        <v>120</v>
      </c>
    </row>
    <row r="67" spans="1:3" ht="31.5" x14ac:dyDescent="0.65">
      <c r="A67" s="90" t="s">
        <v>57</v>
      </c>
      <c r="B67" s="84" t="s">
        <v>290</v>
      </c>
      <c r="C67" s="90" t="s">
        <v>299</v>
      </c>
    </row>
    <row r="68" spans="1:3" ht="31.5" x14ac:dyDescent="0.65">
      <c r="A68" s="83" t="s">
        <v>60</v>
      </c>
      <c r="B68" s="89" t="s">
        <v>61</v>
      </c>
      <c r="C68" s="83" t="s">
        <v>62</v>
      </c>
    </row>
    <row r="70" spans="1:3" s="151" customFormat="1" ht="25.9" customHeight="1" x14ac:dyDescent="0.2"/>
  </sheetData>
  <mergeCells count="14">
    <mergeCell ref="B13:B14"/>
    <mergeCell ref="C13:C14"/>
    <mergeCell ref="B54:C54"/>
    <mergeCell ref="A1:A2"/>
    <mergeCell ref="B1:C2"/>
    <mergeCell ref="B11:B12"/>
    <mergeCell ref="C11:C12"/>
    <mergeCell ref="B19:C19"/>
    <mergeCell ref="A64:A65"/>
    <mergeCell ref="B64:C65"/>
    <mergeCell ref="A50:A51"/>
    <mergeCell ref="B50:C51"/>
    <mergeCell ref="A31:A32"/>
    <mergeCell ref="B31:C32"/>
  </mergeCells>
  <pageMargins left="0.51181102362204722" right="0.31496062992125984" top="0.35433070866141736" bottom="0.15748031496062992" header="0.31496062992125984" footer="0.31496062992125984"/>
  <pageSetup paperSize="9" scale="52" orientation="portrait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2D1A1-7648-4D3D-A7A1-CBEC37B7B92B}">
  <dimension ref="A1:U151"/>
  <sheetViews>
    <sheetView topLeftCell="A22" zoomScale="106" zoomScaleNormal="106" workbookViewId="0">
      <selection activeCell="H8" sqref="H8"/>
    </sheetView>
  </sheetViews>
  <sheetFormatPr defaultRowHeight="14.25" x14ac:dyDescent="0.2"/>
  <cols>
    <col min="2" max="2" width="52.75" customWidth="1"/>
    <col min="3" max="3" width="31.375" customWidth="1"/>
    <col min="4" max="4" width="12.625" customWidth="1"/>
    <col min="5" max="5" width="11.5" customWidth="1"/>
    <col min="6" max="7" width="12.625" customWidth="1"/>
    <col min="8" max="8" width="18.25" customWidth="1"/>
    <col min="9" max="9" width="23.75" customWidth="1"/>
    <col min="10" max="10" width="13.125" customWidth="1"/>
  </cols>
  <sheetData>
    <row r="1" spans="1:13" ht="36" customHeight="1" x14ac:dyDescent="0.7">
      <c r="A1" s="534" t="s">
        <v>345</v>
      </c>
      <c r="B1" s="534"/>
      <c r="C1" s="534"/>
      <c r="D1" s="534"/>
      <c r="E1" s="534"/>
      <c r="F1" s="534"/>
      <c r="G1" s="534"/>
      <c r="H1" s="534"/>
    </row>
    <row r="2" spans="1:13" s="19" customFormat="1" ht="30" customHeight="1" x14ac:dyDescent="0.65">
      <c r="A2" s="471" t="s">
        <v>0</v>
      </c>
      <c r="B2" s="472" t="s">
        <v>109</v>
      </c>
      <c r="C2" s="472"/>
      <c r="D2" s="473" t="s">
        <v>110</v>
      </c>
      <c r="E2" s="473"/>
      <c r="F2" s="473"/>
      <c r="G2" s="473"/>
      <c r="H2" s="473"/>
    </row>
    <row r="3" spans="1:13" s="109" customFormat="1" ht="30" customHeight="1" x14ac:dyDescent="0.4">
      <c r="A3" s="471"/>
      <c r="B3" s="472"/>
      <c r="C3" s="472"/>
      <c r="D3" s="296" t="s">
        <v>338</v>
      </c>
      <c r="E3" s="296" t="s">
        <v>347</v>
      </c>
      <c r="F3" s="297" t="s">
        <v>3</v>
      </c>
      <c r="G3" s="297" t="s">
        <v>4</v>
      </c>
      <c r="H3" s="297" t="s">
        <v>5</v>
      </c>
    </row>
    <row r="4" spans="1:13" s="88" customFormat="1" ht="30" customHeight="1" x14ac:dyDescent="0.65">
      <c r="A4" s="83" t="s">
        <v>7</v>
      </c>
      <c r="B4" s="194" t="s">
        <v>43</v>
      </c>
      <c r="C4" s="129" t="s">
        <v>43</v>
      </c>
      <c r="D4" s="83"/>
      <c r="E4" s="83"/>
      <c r="F4" s="85">
        <f>E4-D4</f>
        <v>0</v>
      </c>
      <c r="G4" s="86">
        <v>7</v>
      </c>
      <c r="H4" s="103">
        <f>F4*G4</f>
        <v>0</v>
      </c>
      <c r="I4" s="105" t="s">
        <v>328</v>
      </c>
    </row>
    <row r="5" spans="1:13" s="88" customFormat="1" ht="30" customHeight="1" x14ac:dyDescent="0.65">
      <c r="A5" s="83" t="s">
        <v>10</v>
      </c>
      <c r="B5" s="89" t="s">
        <v>111</v>
      </c>
      <c r="C5" s="83" t="s">
        <v>218</v>
      </c>
      <c r="D5" s="83">
        <v>1813</v>
      </c>
      <c r="E5" s="83">
        <v>2094</v>
      </c>
      <c r="F5" s="85">
        <f>E5-D5</f>
        <v>281</v>
      </c>
      <c r="G5" s="86">
        <v>7</v>
      </c>
      <c r="H5" s="87">
        <f t="shared" ref="H5:H15" si="0">F5*G5</f>
        <v>1967</v>
      </c>
    </row>
    <row r="6" spans="1:13" s="88" customFormat="1" ht="30" customHeight="1" x14ac:dyDescent="0.65">
      <c r="A6" s="90" t="s">
        <v>13</v>
      </c>
      <c r="B6" s="91" t="s">
        <v>264</v>
      </c>
      <c r="C6" s="92" t="s">
        <v>263</v>
      </c>
      <c r="D6" s="93">
        <v>40593</v>
      </c>
      <c r="E6" s="93">
        <v>45774</v>
      </c>
      <c r="F6" s="94">
        <f>E6-D6</f>
        <v>5181</v>
      </c>
      <c r="G6" s="95">
        <v>7</v>
      </c>
      <c r="H6" s="87">
        <f t="shared" si="0"/>
        <v>36267</v>
      </c>
      <c r="I6" s="88" t="s">
        <v>329</v>
      </c>
    </row>
    <row r="7" spans="1:13" s="88" customFormat="1" ht="30" customHeight="1" x14ac:dyDescent="0.65">
      <c r="A7" s="90" t="s">
        <v>16</v>
      </c>
      <c r="B7" s="194" t="s">
        <v>43</v>
      </c>
      <c r="C7" s="129" t="s">
        <v>43</v>
      </c>
      <c r="D7" s="197"/>
      <c r="E7" s="197"/>
      <c r="F7" s="94">
        <f t="shared" ref="F7:F16" si="1">E7-D7</f>
        <v>0</v>
      </c>
      <c r="G7" s="86">
        <v>7</v>
      </c>
      <c r="H7" s="87">
        <f t="shared" si="0"/>
        <v>0</v>
      </c>
    </row>
    <row r="8" spans="1:13" s="88" customFormat="1" ht="30" customHeight="1" x14ac:dyDescent="0.65">
      <c r="A8" s="83" t="s">
        <v>18</v>
      </c>
      <c r="B8" s="89" t="s">
        <v>19</v>
      </c>
      <c r="C8" s="83" t="s">
        <v>20</v>
      </c>
      <c r="D8" s="96">
        <v>99677</v>
      </c>
      <c r="E8" s="96">
        <v>99999</v>
      </c>
      <c r="F8" s="97">
        <f>E8-D8</f>
        <v>322</v>
      </c>
      <c r="G8" s="95">
        <v>5.5</v>
      </c>
      <c r="H8" s="87">
        <f t="shared" si="0"/>
        <v>1771</v>
      </c>
    </row>
    <row r="9" spans="1:13" s="88" customFormat="1" ht="30" customHeight="1" x14ac:dyDescent="0.65">
      <c r="A9" s="83"/>
      <c r="B9" s="89"/>
      <c r="C9" s="83" t="s">
        <v>20</v>
      </c>
      <c r="D9" s="96">
        <v>0</v>
      </c>
      <c r="E9" s="96">
        <v>5018</v>
      </c>
      <c r="F9" s="97">
        <f>E9-D9</f>
        <v>5018</v>
      </c>
      <c r="G9" s="95">
        <v>5.5</v>
      </c>
      <c r="H9" s="87">
        <f t="shared" si="0"/>
        <v>27599</v>
      </c>
    </row>
    <row r="10" spans="1:13" s="88" customFormat="1" ht="30" customHeight="1" x14ac:dyDescent="0.65">
      <c r="A10" s="83" t="s">
        <v>21</v>
      </c>
      <c r="B10" s="89" t="s">
        <v>22</v>
      </c>
      <c r="C10" s="83" t="s">
        <v>23</v>
      </c>
      <c r="D10" s="98">
        <v>22066</v>
      </c>
      <c r="E10" s="98">
        <v>22321</v>
      </c>
      <c r="F10" s="97">
        <f>E10-D10</f>
        <v>255</v>
      </c>
      <c r="G10" s="86">
        <v>7</v>
      </c>
      <c r="H10" s="87">
        <f t="shared" si="0"/>
        <v>1785</v>
      </c>
    </row>
    <row r="11" spans="1:13" s="88" customFormat="1" ht="30" customHeight="1" x14ac:dyDescent="0.65">
      <c r="A11" s="83" t="s">
        <v>24</v>
      </c>
      <c r="B11" s="474" t="s">
        <v>25</v>
      </c>
      <c r="C11" s="475" t="s">
        <v>26</v>
      </c>
      <c r="D11" s="98">
        <v>28778</v>
      </c>
      <c r="E11" s="98">
        <v>29172</v>
      </c>
      <c r="F11" s="97">
        <f t="shared" si="1"/>
        <v>394</v>
      </c>
      <c r="G11" s="86">
        <v>7</v>
      </c>
      <c r="H11" s="87">
        <f t="shared" si="0"/>
        <v>2758</v>
      </c>
      <c r="I11" s="88" t="s">
        <v>346</v>
      </c>
    </row>
    <row r="12" spans="1:13" s="88" customFormat="1" ht="30" customHeight="1" x14ac:dyDescent="0.65">
      <c r="A12" s="83" t="s">
        <v>27</v>
      </c>
      <c r="B12" s="474"/>
      <c r="C12" s="475"/>
      <c r="D12" s="98">
        <v>2480</v>
      </c>
      <c r="E12" s="98">
        <v>2550</v>
      </c>
      <c r="F12" s="97">
        <f>E12-D12</f>
        <v>70</v>
      </c>
      <c r="G12" s="86">
        <v>7</v>
      </c>
      <c r="H12" s="87">
        <f t="shared" si="0"/>
        <v>490</v>
      </c>
    </row>
    <row r="13" spans="1:13" s="88" customFormat="1" ht="30" customHeight="1" x14ac:dyDescent="0.65">
      <c r="A13" s="90" t="s">
        <v>31</v>
      </c>
      <c r="B13" s="466" t="s">
        <v>114</v>
      </c>
      <c r="C13" s="467" t="s">
        <v>30</v>
      </c>
      <c r="D13" s="90">
        <v>24503</v>
      </c>
      <c r="E13" s="90">
        <v>25108</v>
      </c>
      <c r="F13" s="97">
        <f>E13-D13</f>
        <v>605</v>
      </c>
      <c r="G13" s="99">
        <v>7</v>
      </c>
      <c r="H13" s="87">
        <f t="shared" si="0"/>
        <v>4235</v>
      </c>
    </row>
    <row r="14" spans="1:13" s="88" customFormat="1" ht="30" customHeight="1" x14ac:dyDescent="0.65">
      <c r="A14" s="90" t="s">
        <v>28</v>
      </c>
      <c r="B14" s="466"/>
      <c r="C14" s="467"/>
      <c r="D14" s="90">
        <v>11196</v>
      </c>
      <c r="E14" s="90">
        <v>11428</v>
      </c>
      <c r="F14" s="100">
        <f t="shared" si="1"/>
        <v>232</v>
      </c>
      <c r="G14" s="99">
        <v>7</v>
      </c>
      <c r="H14" s="87">
        <f t="shared" si="0"/>
        <v>1624</v>
      </c>
      <c r="M14" s="157"/>
    </row>
    <row r="15" spans="1:13" s="88" customFormat="1" ht="30" customHeight="1" x14ac:dyDescent="0.65">
      <c r="A15" s="83" t="s">
        <v>32</v>
      </c>
      <c r="B15" s="357" t="s">
        <v>43</v>
      </c>
      <c r="C15" s="358" t="s">
        <v>43</v>
      </c>
      <c r="D15" s="129"/>
      <c r="E15" s="129"/>
      <c r="F15" s="196">
        <f t="shared" si="1"/>
        <v>0</v>
      </c>
      <c r="G15" s="99">
        <v>7</v>
      </c>
      <c r="H15" s="87">
        <f t="shared" si="0"/>
        <v>0</v>
      </c>
    </row>
    <row r="16" spans="1:13" s="88" customFormat="1" ht="30" customHeight="1" x14ac:dyDescent="0.65">
      <c r="A16" s="83" t="s">
        <v>35</v>
      </c>
      <c r="B16" s="89" t="s">
        <v>115</v>
      </c>
      <c r="C16" s="83" t="s">
        <v>37</v>
      </c>
      <c r="D16" s="133">
        <v>0</v>
      </c>
      <c r="E16" s="133">
        <v>0</v>
      </c>
      <c r="F16" s="134">
        <f t="shared" si="1"/>
        <v>0</v>
      </c>
      <c r="G16" s="135">
        <v>0</v>
      </c>
      <c r="H16" s="135">
        <f>SUM(F16*G16)</f>
        <v>0</v>
      </c>
    </row>
    <row r="17" spans="1:9" s="88" customFormat="1" ht="30" customHeight="1" x14ac:dyDescent="0.65">
      <c r="A17" s="83"/>
      <c r="B17" s="89"/>
      <c r="C17" s="83"/>
      <c r="D17" s="140"/>
      <c r="E17" s="140"/>
      <c r="F17" s="97"/>
      <c r="G17" s="103"/>
      <c r="H17" s="103"/>
    </row>
    <row r="18" spans="1:9" s="31" customFormat="1" ht="30" customHeight="1" thickBot="1" x14ac:dyDescent="0.75">
      <c r="A18" s="32"/>
      <c r="B18" s="535" t="s">
        <v>50</v>
      </c>
      <c r="C18" s="535"/>
      <c r="D18" s="468" t="s">
        <v>106</v>
      </c>
      <c r="E18" s="468"/>
      <c r="F18" s="161">
        <f>SUM(F4:F17)</f>
        <v>12358</v>
      </c>
      <c r="G18" s="29"/>
      <c r="H18" s="149">
        <f>SUM(H4:H17)</f>
        <v>78496</v>
      </c>
    </row>
    <row r="19" spans="1:9" s="31" customFormat="1" ht="30" customHeight="1" thickTop="1" x14ac:dyDescent="0.7">
      <c r="A19" s="32"/>
      <c r="B19" s="536" t="s">
        <v>52</v>
      </c>
      <c r="C19" s="536"/>
      <c r="D19" s="32"/>
      <c r="E19" s="32"/>
      <c r="F19" s="160"/>
      <c r="G19" s="48"/>
      <c r="H19" s="132">
        <f>SUM(H18*7%)</f>
        <v>5494.72</v>
      </c>
    </row>
    <row r="20" spans="1:9" s="31" customFormat="1" ht="47.45" customHeight="1" thickBot="1" x14ac:dyDescent="0.9">
      <c r="A20" s="32"/>
      <c r="B20" s="536" t="s">
        <v>50</v>
      </c>
      <c r="C20" s="536"/>
      <c r="D20" s="32"/>
      <c r="E20" s="32"/>
      <c r="F20" s="35"/>
      <c r="G20" s="48"/>
      <c r="H20" s="150">
        <f>SUM(H18:H19)</f>
        <v>83990.720000000001</v>
      </c>
    </row>
    <row r="21" spans="1:9" s="31" customFormat="1" ht="27.6" customHeight="1" thickTop="1" x14ac:dyDescent="0.6">
      <c r="A21" s="49"/>
      <c r="B21" s="50"/>
      <c r="C21" s="26"/>
      <c r="D21" s="51"/>
      <c r="E21" s="51"/>
      <c r="F21" s="52"/>
      <c r="G21" s="53"/>
      <c r="H21" s="54"/>
    </row>
    <row r="22" spans="1:9" s="109" customFormat="1" ht="40.15" customHeight="1" x14ac:dyDescent="0.7">
      <c r="A22" s="152"/>
      <c r="B22" s="444" t="s">
        <v>122</v>
      </c>
      <c r="C22" s="444"/>
      <c r="D22" s="296" t="s">
        <v>338</v>
      </c>
      <c r="E22" s="296" t="s">
        <v>347</v>
      </c>
      <c r="F22" s="297" t="s">
        <v>3</v>
      </c>
      <c r="G22" s="297" t="s">
        <v>4</v>
      </c>
      <c r="H22" s="297" t="s">
        <v>5</v>
      </c>
    </row>
    <row r="23" spans="1:9" s="88" customFormat="1" ht="30" customHeight="1" x14ac:dyDescent="0.65">
      <c r="A23" s="83" t="s">
        <v>39</v>
      </c>
      <c r="B23" s="89" t="s">
        <v>123</v>
      </c>
      <c r="C23" s="83" t="s">
        <v>124</v>
      </c>
      <c r="D23" s="83">
        <v>6769</v>
      </c>
      <c r="E23" s="83">
        <v>7247</v>
      </c>
      <c r="F23" s="97">
        <f t="shared" ref="F23:F29" si="2">E23-D23</f>
        <v>478</v>
      </c>
      <c r="G23" s="99">
        <v>7</v>
      </c>
      <c r="H23" s="103">
        <f t="shared" ref="H23:H28" si="3">SUM(F23*G23)</f>
        <v>3346</v>
      </c>
      <c r="I23" s="156" t="s">
        <v>360</v>
      </c>
    </row>
    <row r="24" spans="1:9" s="88" customFormat="1" ht="33" customHeight="1" x14ac:dyDescent="0.65">
      <c r="A24" s="83" t="s">
        <v>292</v>
      </c>
      <c r="B24" s="89"/>
      <c r="C24" s="83" t="s">
        <v>306</v>
      </c>
      <c r="D24" s="83">
        <v>7786</v>
      </c>
      <c r="E24" s="83">
        <v>10328</v>
      </c>
      <c r="F24" s="97">
        <f t="shared" si="2"/>
        <v>2542</v>
      </c>
      <c r="G24" s="99">
        <v>7</v>
      </c>
      <c r="H24" s="103">
        <f t="shared" si="3"/>
        <v>17794</v>
      </c>
      <c r="I24" s="302" t="s">
        <v>310</v>
      </c>
    </row>
    <row r="25" spans="1:9" s="88" customFormat="1" ht="30" customHeight="1" x14ac:dyDescent="0.65">
      <c r="A25" s="83" t="s">
        <v>42</v>
      </c>
      <c r="B25" s="129"/>
      <c r="C25" s="129"/>
      <c r="D25" s="90">
        <v>629</v>
      </c>
      <c r="E25" s="90">
        <v>981</v>
      </c>
      <c r="F25" s="100">
        <f t="shared" si="2"/>
        <v>352</v>
      </c>
      <c r="G25" s="99">
        <v>7</v>
      </c>
      <c r="H25" s="103">
        <f t="shared" si="3"/>
        <v>2464</v>
      </c>
      <c r="I25" s="21"/>
    </row>
    <row r="26" spans="1:9" s="88" customFormat="1" ht="30" customHeight="1" x14ac:dyDescent="0.65">
      <c r="A26" s="83" t="s">
        <v>44</v>
      </c>
      <c r="B26" s="91" t="s">
        <v>293</v>
      </c>
      <c r="C26" s="127" t="s">
        <v>276</v>
      </c>
      <c r="D26" s="90">
        <v>1831</v>
      </c>
      <c r="E26" s="90">
        <v>1860</v>
      </c>
      <c r="F26" s="100">
        <f t="shared" si="2"/>
        <v>29</v>
      </c>
      <c r="G26" s="99">
        <v>7</v>
      </c>
      <c r="H26" s="103">
        <f t="shared" si="3"/>
        <v>203</v>
      </c>
      <c r="I26" s="21" t="s">
        <v>311</v>
      </c>
    </row>
    <row r="27" spans="1:9" s="88" customFormat="1" ht="30" customHeight="1" x14ac:dyDescent="0.65">
      <c r="A27" s="83" t="s">
        <v>47</v>
      </c>
      <c r="B27" s="158"/>
      <c r="C27" s="129"/>
      <c r="D27" s="90">
        <v>9402</v>
      </c>
      <c r="E27" s="90">
        <v>9764</v>
      </c>
      <c r="F27" s="100">
        <f t="shared" si="2"/>
        <v>362</v>
      </c>
      <c r="G27" s="99">
        <v>7</v>
      </c>
      <c r="H27" s="103">
        <f t="shared" si="3"/>
        <v>2534</v>
      </c>
      <c r="I27" s="88" t="s">
        <v>313</v>
      </c>
    </row>
    <row r="28" spans="1:9" s="88" customFormat="1" ht="64.5" customHeight="1" x14ac:dyDescent="0.65">
      <c r="A28" s="336" t="s">
        <v>320</v>
      </c>
      <c r="B28" s="337" t="s">
        <v>321</v>
      </c>
      <c r="C28" s="102" t="s">
        <v>322</v>
      </c>
      <c r="D28" s="90">
        <v>1558</v>
      </c>
      <c r="E28" s="90">
        <v>2009</v>
      </c>
      <c r="F28" s="100">
        <f t="shared" si="2"/>
        <v>451</v>
      </c>
      <c r="G28" s="99">
        <v>7</v>
      </c>
      <c r="H28" s="103">
        <f t="shared" si="3"/>
        <v>3157</v>
      </c>
      <c r="I28" s="88" t="s">
        <v>325</v>
      </c>
    </row>
    <row r="29" spans="1:9" s="88" customFormat="1" ht="64.5" customHeight="1" x14ac:dyDescent="0.65">
      <c r="A29" s="83" t="s">
        <v>318</v>
      </c>
      <c r="B29" s="89" t="s">
        <v>323</v>
      </c>
      <c r="C29" s="83" t="s">
        <v>319</v>
      </c>
      <c r="D29" s="90">
        <v>4788</v>
      </c>
      <c r="E29" s="90">
        <v>7229</v>
      </c>
      <c r="F29" s="97">
        <f t="shared" si="2"/>
        <v>2441</v>
      </c>
      <c r="G29" s="99">
        <v>7</v>
      </c>
      <c r="H29" s="87">
        <f t="shared" ref="H29" si="4">F29*G29</f>
        <v>17087</v>
      </c>
      <c r="I29" s="105" t="s">
        <v>317</v>
      </c>
    </row>
    <row r="30" spans="1:9" s="31" customFormat="1" ht="30" customHeight="1" x14ac:dyDescent="0.6">
      <c r="A30" s="27"/>
      <c r="B30" s="28"/>
      <c r="C30" s="22"/>
      <c r="D30" s="41"/>
      <c r="E30" s="41"/>
      <c r="F30" s="42"/>
      <c r="G30" s="36"/>
      <c r="H30" s="30"/>
    </row>
    <row r="31" spans="1:9" s="31" customFormat="1" ht="30" customHeight="1" thickBot="1" x14ac:dyDescent="0.7">
      <c r="A31" s="32"/>
      <c r="B31" s="461" t="s">
        <v>50</v>
      </c>
      <c r="C31" s="461"/>
      <c r="D31" s="462" t="s">
        <v>51</v>
      </c>
      <c r="E31" s="462"/>
      <c r="F31" s="163">
        <f>SUM(F23:F30)</f>
        <v>6655</v>
      </c>
      <c r="G31" s="55"/>
      <c r="H31" s="137">
        <f>SUM(H23:H30)</f>
        <v>46585</v>
      </c>
    </row>
    <row r="32" spans="1:9" s="31" customFormat="1" ht="30" customHeight="1" thickTop="1" x14ac:dyDescent="0.65">
      <c r="A32" s="32"/>
      <c r="B32" s="461" t="s">
        <v>52</v>
      </c>
      <c r="C32" s="461"/>
      <c r="D32" s="56"/>
      <c r="E32" s="56"/>
      <c r="F32" s="162"/>
      <c r="G32" s="55"/>
      <c r="H32" s="138">
        <f>+H31*7%</f>
        <v>3260.9500000000003</v>
      </c>
    </row>
    <row r="33" spans="1:13" s="31" customFormat="1" ht="45.6" customHeight="1" x14ac:dyDescent="0.6">
      <c r="A33" s="32"/>
      <c r="B33" s="461" t="s">
        <v>50</v>
      </c>
      <c r="C33" s="461"/>
      <c r="D33" s="56"/>
      <c r="E33" s="56"/>
      <c r="F33" s="57"/>
      <c r="G33" s="82"/>
      <c r="H33" s="301">
        <f>SUM(H31:H32)</f>
        <v>49845.95</v>
      </c>
    </row>
    <row r="34" spans="1:13" s="31" customFormat="1" ht="45.6" customHeight="1" x14ac:dyDescent="0.6">
      <c r="A34" s="303"/>
      <c r="B34" s="304"/>
      <c r="C34" s="304"/>
      <c r="D34" s="305"/>
      <c r="E34" s="305"/>
      <c r="F34" s="306"/>
      <c r="G34" s="307"/>
      <c r="H34" s="308"/>
    </row>
    <row r="35" spans="1:13" s="31" customFormat="1" ht="30" customHeight="1" x14ac:dyDescent="0.35">
      <c r="C35" s="21"/>
    </row>
    <row r="36" spans="1:13" s="88" customFormat="1" ht="33" customHeight="1" x14ac:dyDescent="0.65">
      <c r="A36" s="463" t="s">
        <v>0</v>
      </c>
      <c r="B36" s="464" t="s">
        <v>125</v>
      </c>
      <c r="C36" s="464"/>
      <c r="D36" s="465" t="s">
        <v>126</v>
      </c>
      <c r="E36" s="465"/>
      <c r="F36" s="465"/>
      <c r="G36" s="465"/>
      <c r="H36" s="465"/>
      <c r="I36" s="88">
        <v>645.74</v>
      </c>
    </row>
    <row r="37" spans="1:13" s="88" customFormat="1" ht="30.6" customHeight="1" x14ac:dyDescent="0.35">
      <c r="A37" s="463"/>
      <c r="B37" s="464"/>
      <c r="C37" s="464"/>
      <c r="D37" s="296" t="s">
        <v>338</v>
      </c>
      <c r="E37" s="296" t="s">
        <v>347</v>
      </c>
      <c r="F37" s="58" t="s">
        <v>3</v>
      </c>
      <c r="G37" s="58" t="s">
        <v>4</v>
      </c>
      <c r="H37" s="58" t="s">
        <v>5</v>
      </c>
    </row>
    <row r="38" spans="1:13" s="88" customFormat="1" ht="30" customHeight="1" x14ac:dyDescent="0.65">
      <c r="A38" s="83" t="s">
        <v>85</v>
      </c>
      <c r="B38" s="91" t="s">
        <v>350</v>
      </c>
      <c r="C38" s="92" t="s">
        <v>351</v>
      </c>
      <c r="D38" s="114">
        <v>53182</v>
      </c>
      <c r="E38" s="114">
        <v>53191</v>
      </c>
      <c r="F38" s="115">
        <f t="shared" ref="F38:F54" si="5">E38-D38</f>
        <v>9</v>
      </c>
      <c r="G38" s="116">
        <v>7</v>
      </c>
      <c r="H38" s="117">
        <f t="shared" ref="H38:H47" si="6">SUM(F38*G38)</f>
        <v>63</v>
      </c>
      <c r="I38" s="88" t="s">
        <v>352</v>
      </c>
    </row>
    <row r="39" spans="1:13" s="88" customFormat="1" ht="30" customHeight="1" x14ac:dyDescent="0.65">
      <c r="A39" s="83" t="s">
        <v>86</v>
      </c>
      <c r="B39" s="91" t="s">
        <v>269</v>
      </c>
      <c r="C39" s="92" t="s">
        <v>268</v>
      </c>
      <c r="D39" s="121">
        <v>91368</v>
      </c>
      <c r="E39" s="121">
        <v>91370</v>
      </c>
      <c r="F39" s="118">
        <f t="shared" si="5"/>
        <v>2</v>
      </c>
      <c r="G39" s="119">
        <v>7</v>
      </c>
      <c r="H39" s="120">
        <f t="shared" si="6"/>
        <v>14</v>
      </c>
    </row>
    <row r="40" spans="1:13" s="88" customFormat="1" ht="30" customHeight="1" x14ac:dyDescent="0.65">
      <c r="A40" s="90" t="s">
        <v>87</v>
      </c>
      <c r="B40" s="84" t="s">
        <v>355</v>
      </c>
      <c r="C40" s="92" t="s">
        <v>89</v>
      </c>
      <c r="D40" s="121">
        <v>62249</v>
      </c>
      <c r="E40" s="121">
        <v>62391</v>
      </c>
      <c r="F40" s="360">
        <v>142.26499999999999</v>
      </c>
      <c r="G40" s="116">
        <v>7</v>
      </c>
      <c r="H40" s="116">
        <f t="shared" si="6"/>
        <v>995.8549999999999</v>
      </c>
      <c r="I40" s="88" t="s">
        <v>314</v>
      </c>
    </row>
    <row r="41" spans="1:13" s="88" customFormat="1" ht="30" customHeight="1" x14ac:dyDescent="0.65">
      <c r="A41" s="90"/>
      <c r="B41" s="84" t="s">
        <v>354</v>
      </c>
      <c r="C41" s="92"/>
      <c r="D41" s="121">
        <v>62391</v>
      </c>
      <c r="E41" s="121">
        <v>63037</v>
      </c>
      <c r="F41" s="360">
        <f>E41-D41-0.265</f>
        <v>645.73500000000001</v>
      </c>
      <c r="G41" s="116">
        <v>7</v>
      </c>
      <c r="H41" s="116">
        <f t="shared" ref="H41" si="7">SUM(F41*G41)</f>
        <v>4520.1450000000004</v>
      </c>
      <c r="I41" s="88" t="s">
        <v>353</v>
      </c>
    </row>
    <row r="42" spans="1:13" s="88" customFormat="1" ht="30" customHeight="1" x14ac:dyDescent="0.65">
      <c r="A42" s="90" t="s">
        <v>90</v>
      </c>
      <c r="B42" s="122" t="s">
        <v>294</v>
      </c>
      <c r="C42" s="123" t="s">
        <v>279</v>
      </c>
      <c r="D42" s="121">
        <v>7949</v>
      </c>
      <c r="E42" s="121">
        <v>8248</v>
      </c>
      <c r="F42" s="118">
        <f t="shared" si="5"/>
        <v>299</v>
      </c>
      <c r="G42" s="116">
        <v>7</v>
      </c>
      <c r="H42" s="116">
        <f t="shared" si="6"/>
        <v>2093</v>
      </c>
      <c r="I42" s="124"/>
    </row>
    <row r="43" spans="1:13" s="88" customFormat="1" ht="30" customHeight="1" x14ac:dyDescent="0.65">
      <c r="A43" s="90" t="s">
        <v>92</v>
      </c>
      <c r="B43" s="113" t="s">
        <v>339</v>
      </c>
      <c r="C43" s="113" t="s">
        <v>43</v>
      </c>
      <c r="D43" s="121">
        <v>8353</v>
      </c>
      <c r="E43" s="121">
        <v>8353</v>
      </c>
      <c r="F43" s="118">
        <f t="shared" si="5"/>
        <v>0</v>
      </c>
      <c r="G43" s="116">
        <v>7</v>
      </c>
      <c r="H43" s="116">
        <f t="shared" si="6"/>
        <v>0</v>
      </c>
      <c r="I43" s="124" t="s">
        <v>341</v>
      </c>
    </row>
    <row r="44" spans="1:13" s="88" customFormat="1" ht="30" customHeight="1" x14ac:dyDescent="0.65">
      <c r="A44" s="83" t="s">
        <v>129</v>
      </c>
      <c r="B44" s="356" t="s">
        <v>342</v>
      </c>
      <c r="C44" s="113" t="s">
        <v>43</v>
      </c>
      <c r="D44" s="127">
        <v>6816</v>
      </c>
      <c r="E44" s="127">
        <v>6816</v>
      </c>
      <c r="F44" s="118">
        <f t="shared" si="5"/>
        <v>0</v>
      </c>
      <c r="G44" s="128">
        <v>7</v>
      </c>
      <c r="H44" s="117">
        <f t="shared" si="6"/>
        <v>0</v>
      </c>
      <c r="I44" s="88" t="s">
        <v>340</v>
      </c>
    </row>
    <row r="45" spans="1:13" s="88" customFormat="1" ht="30" customHeight="1" x14ac:dyDescent="0.65">
      <c r="A45" s="83" t="s">
        <v>130</v>
      </c>
      <c r="B45" s="153" t="s">
        <v>265</v>
      </c>
      <c r="C45" s="126" t="s">
        <v>95</v>
      </c>
      <c r="D45" s="127">
        <v>23263</v>
      </c>
      <c r="E45" s="127">
        <v>24885</v>
      </c>
      <c r="F45" s="118">
        <f t="shared" si="5"/>
        <v>1622</v>
      </c>
      <c r="G45" s="128">
        <v>5</v>
      </c>
      <c r="H45" s="117">
        <f t="shared" si="6"/>
        <v>8110</v>
      </c>
    </row>
    <row r="46" spans="1:13" s="88" customFormat="1" ht="30" customHeight="1" x14ac:dyDescent="0.65">
      <c r="A46" s="83" t="s">
        <v>96</v>
      </c>
      <c r="B46" s="89" t="s">
        <v>97</v>
      </c>
      <c r="C46" s="127" t="s">
        <v>98</v>
      </c>
      <c r="D46" s="322">
        <v>2949</v>
      </c>
      <c r="E46" s="322">
        <v>3655</v>
      </c>
      <c r="F46" s="115">
        <f t="shared" si="5"/>
        <v>706</v>
      </c>
      <c r="G46" s="116">
        <v>7</v>
      </c>
      <c r="H46" s="117">
        <f t="shared" si="6"/>
        <v>4942</v>
      </c>
      <c r="J46" s="21" t="s">
        <v>285</v>
      </c>
      <c r="K46" s="21"/>
      <c r="L46" s="21"/>
    </row>
    <row r="47" spans="1:13" s="88" customFormat="1" ht="28.5" customHeight="1" x14ac:dyDescent="0.65">
      <c r="A47" s="90" t="s">
        <v>99</v>
      </c>
      <c r="B47" s="129" t="s">
        <v>43</v>
      </c>
      <c r="C47" s="129" t="s">
        <v>43</v>
      </c>
      <c r="D47" s="129">
        <v>7679</v>
      </c>
      <c r="E47" s="129">
        <v>7679</v>
      </c>
      <c r="F47" s="130">
        <f t="shared" si="5"/>
        <v>0</v>
      </c>
      <c r="G47" s="86">
        <v>7</v>
      </c>
      <c r="H47" s="86">
        <f t="shared" si="6"/>
        <v>0</v>
      </c>
      <c r="I47" s="21"/>
      <c r="J47" s="21"/>
      <c r="K47" s="21"/>
      <c r="L47" s="21"/>
    </row>
    <row r="48" spans="1:13" s="88" customFormat="1" ht="30" customHeight="1" x14ac:dyDescent="0.65">
      <c r="A48" s="344" t="s">
        <v>100</v>
      </c>
      <c r="B48" s="350" t="s">
        <v>101</v>
      </c>
      <c r="C48" s="351" t="s">
        <v>262</v>
      </c>
      <c r="D48" s="352"/>
      <c r="E48" s="352"/>
      <c r="F48" s="353">
        <f t="shared" si="5"/>
        <v>0</v>
      </c>
      <c r="G48" s="354">
        <v>7</v>
      </c>
      <c r="H48" s="355">
        <v>2000</v>
      </c>
      <c r="I48" s="24" t="s">
        <v>118</v>
      </c>
      <c r="J48" s="21"/>
      <c r="K48" s="21"/>
      <c r="L48" s="21"/>
      <c r="M48" s="19"/>
    </row>
    <row r="49" spans="1:13" s="88" customFormat="1" ht="30" customHeight="1" x14ac:dyDescent="0.65">
      <c r="A49" s="83"/>
      <c r="B49" s="91" t="s">
        <v>131</v>
      </c>
      <c r="C49" s="139" t="s">
        <v>176</v>
      </c>
      <c r="D49" s="92">
        <v>3501</v>
      </c>
      <c r="E49" s="92">
        <v>3680</v>
      </c>
      <c r="F49" s="118">
        <f>E49-D49</f>
        <v>179</v>
      </c>
      <c r="G49" s="116">
        <v>4.57</v>
      </c>
      <c r="H49" s="120">
        <f>F49*G49</f>
        <v>818.03000000000009</v>
      </c>
      <c r="I49" s="24" t="s">
        <v>132</v>
      </c>
      <c r="J49" s="21"/>
      <c r="K49" s="21"/>
      <c r="L49" s="21"/>
      <c r="M49" s="19"/>
    </row>
    <row r="50" spans="1:13" s="88" customFormat="1" ht="30" customHeight="1" x14ac:dyDescent="0.65">
      <c r="A50" s="324" t="s">
        <v>133</v>
      </c>
      <c r="B50" s="325" t="s">
        <v>215</v>
      </c>
      <c r="C50" s="326" t="s">
        <v>194</v>
      </c>
      <c r="D50" s="327">
        <v>49495</v>
      </c>
      <c r="E50" s="327">
        <v>51870</v>
      </c>
      <c r="F50" s="328">
        <f t="shared" si="5"/>
        <v>2375</v>
      </c>
      <c r="G50" s="329">
        <v>7</v>
      </c>
      <c r="H50" s="330">
        <f>SUM(F50*G50)</f>
        <v>16625</v>
      </c>
      <c r="I50" s="24" t="s">
        <v>348</v>
      </c>
      <c r="J50" s="21"/>
      <c r="K50" s="21"/>
      <c r="L50" s="21"/>
      <c r="M50" s="19"/>
    </row>
    <row r="51" spans="1:13" s="88" customFormat="1" ht="30" customHeight="1" x14ac:dyDescent="0.65">
      <c r="A51" s="83" t="s">
        <v>274</v>
      </c>
      <c r="B51" s="91" t="s">
        <v>275</v>
      </c>
      <c r="C51" s="127" t="s">
        <v>276</v>
      </c>
      <c r="D51" s="92">
        <v>5989</v>
      </c>
      <c r="E51" s="92">
        <v>8397</v>
      </c>
      <c r="F51" s="118">
        <f t="shared" si="5"/>
        <v>2408</v>
      </c>
      <c r="G51" s="119">
        <v>7</v>
      </c>
      <c r="H51" s="120">
        <f>SUM(F51*G51)</f>
        <v>16856</v>
      </c>
      <c r="I51" s="302" t="s">
        <v>310</v>
      </c>
      <c r="J51" s="21"/>
      <c r="K51" s="21"/>
      <c r="L51" s="21"/>
      <c r="M51" s="19"/>
    </row>
    <row r="52" spans="1:13" s="88" customFormat="1" ht="30" customHeight="1" x14ac:dyDescent="0.65">
      <c r="A52" s="83" t="s">
        <v>103</v>
      </c>
      <c r="B52" s="129" t="s">
        <v>43</v>
      </c>
      <c r="C52" s="129" t="s">
        <v>312</v>
      </c>
      <c r="D52" s="92">
        <v>11246</v>
      </c>
      <c r="E52" s="92">
        <v>11246</v>
      </c>
      <c r="F52" s="118">
        <f>E52-D52</f>
        <v>0</v>
      </c>
      <c r="G52" s="119">
        <v>7</v>
      </c>
      <c r="H52" s="120">
        <f>SUM(F52*G52)</f>
        <v>0</v>
      </c>
      <c r="I52" s="24"/>
      <c r="J52" s="21"/>
      <c r="K52" s="21"/>
      <c r="L52" s="21"/>
      <c r="M52" s="19"/>
    </row>
    <row r="53" spans="1:13" s="88" customFormat="1" ht="30" customHeight="1" x14ac:dyDescent="0.65">
      <c r="A53" s="83"/>
      <c r="B53" s="113"/>
      <c r="C53" s="113" t="s">
        <v>277</v>
      </c>
      <c r="D53" s="113">
        <v>2901</v>
      </c>
      <c r="E53" s="113">
        <v>2925</v>
      </c>
      <c r="F53" s="118">
        <f>E53-D53</f>
        <v>24</v>
      </c>
      <c r="G53" s="119">
        <v>7</v>
      </c>
      <c r="H53" s="120">
        <f>SUM(F53*G53)</f>
        <v>168</v>
      </c>
      <c r="I53" s="24"/>
      <c r="J53" s="21"/>
      <c r="K53" s="21"/>
      <c r="L53" s="21"/>
      <c r="M53" s="19"/>
    </row>
    <row r="54" spans="1:13" s="88" customFormat="1" ht="30" customHeight="1" x14ac:dyDescent="0.65">
      <c r="A54" s="83" t="s">
        <v>104</v>
      </c>
      <c r="B54" s="131" t="s">
        <v>214</v>
      </c>
      <c r="C54" s="127" t="s">
        <v>105</v>
      </c>
      <c r="D54" s="92">
        <v>17612</v>
      </c>
      <c r="E54" s="92">
        <v>18889</v>
      </c>
      <c r="F54" s="118">
        <f t="shared" si="5"/>
        <v>1277</v>
      </c>
      <c r="G54" s="119">
        <v>7</v>
      </c>
      <c r="H54" s="311">
        <f>SUM(F54*G54)</f>
        <v>8939</v>
      </c>
    </row>
    <row r="55" spans="1:13" s="88" customFormat="1" ht="30" customHeight="1" x14ac:dyDescent="0.65">
      <c r="A55" s="83"/>
      <c r="B55" s="131" t="s">
        <v>286</v>
      </c>
      <c r="C55" s="127" t="s">
        <v>287</v>
      </c>
      <c r="D55" s="92"/>
      <c r="E55" s="92"/>
      <c r="F55" s="309"/>
      <c r="G55" s="119"/>
      <c r="H55" s="120"/>
    </row>
    <row r="56" spans="1:13" s="31" customFormat="1" ht="30" customHeight="1" thickBot="1" x14ac:dyDescent="0.75">
      <c r="A56" s="27"/>
      <c r="B56" s="459" t="s">
        <v>50</v>
      </c>
      <c r="C56" s="459"/>
      <c r="D56" s="454" t="s">
        <v>106</v>
      </c>
      <c r="E56" s="454"/>
      <c r="F56" s="290">
        <f>SUM(F38:F55)</f>
        <v>9689</v>
      </c>
      <c r="G56" s="60"/>
      <c r="H56" s="289">
        <f>SUM(H38:H55)</f>
        <v>66144.03</v>
      </c>
    </row>
    <row r="57" spans="1:13" s="31" customFormat="1" ht="30" customHeight="1" thickTop="1" x14ac:dyDescent="0.6">
      <c r="A57" s="27"/>
      <c r="B57" s="459" t="s">
        <v>52</v>
      </c>
      <c r="C57" s="459"/>
      <c r="D57" s="33"/>
      <c r="E57" s="33"/>
      <c r="F57" s="164"/>
      <c r="G57" s="60"/>
      <c r="H57" s="81">
        <f>+H56*7%</f>
        <v>4630.0821000000005</v>
      </c>
    </row>
    <row r="58" spans="1:13" s="31" customFormat="1" ht="39" customHeight="1" thickBot="1" x14ac:dyDescent="0.9">
      <c r="A58" s="27"/>
      <c r="B58" s="459" t="s">
        <v>50</v>
      </c>
      <c r="C58" s="459"/>
      <c r="D58" s="33"/>
      <c r="E58" s="33"/>
      <c r="F58" s="60"/>
      <c r="G58" s="80"/>
      <c r="H58" s="159">
        <f>SUM(H56:H57)</f>
        <v>70774.112099999998</v>
      </c>
    </row>
    <row r="59" spans="1:13" s="144" customFormat="1" ht="35.25" customHeight="1" thickTop="1" x14ac:dyDescent="0.85">
      <c r="A59" s="145"/>
      <c r="B59" s="146"/>
      <c r="C59" s="146"/>
      <c r="D59" s="147"/>
      <c r="E59" s="147"/>
      <c r="F59" s="148"/>
      <c r="G59" s="148"/>
      <c r="H59" s="143"/>
    </row>
    <row r="60" spans="1:13" s="195" customFormat="1" ht="33" customHeight="1" x14ac:dyDescent="0.65">
      <c r="A60" s="455" t="s">
        <v>0</v>
      </c>
      <c r="B60" s="456" t="s">
        <v>125</v>
      </c>
      <c r="C60" s="456"/>
      <c r="D60" s="460" t="s">
        <v>223</v>
      </c>
      <c r="E60" s="460"/>
      <c r="F60" s="460"/>
      <c r="G60" s="460"/>
      <c r="H60" s="460"/>
    </row>
    <row r="61" spans="1:13" s="195" customFormat="1" ht="30.6" customHeight="1" x14ac:dyDescent="0.35">
      <c r="A61" s="455"/>
      <c r="B61" s="456"/>
      <c r="C61" s="456"/>
      <c r="D61" s="296" t="s">
        <v>338</v>
      </c>
      <c r="E61" s="296" t="s">
        <v>347</v>
      </c>
      <c r="F61" s="298" t="s">
        <v>3</v>
      </c>
      <c r="G61" s="298" t="s">
        <v>4</v>
      </c>
      <c r="H61" s="298" t="s">
        <v>5</v>
      </c>
    </row>
    <row r="62" spans="1:13" ht="31.9" customHeight="1" x14ac:dyDescent="0.65">
      <c r="A62" s="344" t="s">
        <v>116</v>
      </c>
      <c r="B62" s="345" t="s">
        <v>101</v>
      </c>
      <c r="C62" s="346" t="s">
        <v>117</v>
      </c>
      <c r="D62" s="344">
        <v>10565</v>
      </c>
      <c r="E62" s="344">
        <v>22130</v>
      </c>
      <c r="F62" s="347">
        <f>E62-D62</f>
        <v>11565</v>
      </c>
      <c r="G62" s="348">
        <v>7</v>
      </c>
      <c r="H62" s="349">
        <f>SUM(F62*G62)</f>
        <v>80955</v>
      </c>
      <c r="I62" s="24" t="s">
        <v>349</v>
      </c>
    </row>
    <row r="63" spans="1:13" ht="31.9" customHeight="1" x14ac:dyDescent="0.65">
      <c r="A63" s="83"/>
      <c r="B63" s="84"/>
      <c r="C63" s="90"/>
      <c r="D63" s="101"/>
      <c r="E63" s="101"/>
      <c r="F63" s="104">
        <f>E63-D63</f>
        <v>0</v>
      </c>
      <c r="G63" s="95">
        <v>7</v>
      </c>
      <c r="H63" s="87">
        <f>SUM(F63*G63)</f>
        <v>0</v>
      </c>
      <c r="I63" s="339">
        <f>SUM(H62:H63)</f>
        <v>80955</v>
      </c>
      <c r="J63" s="359"/>
      <c r="K63" s="359"/>
    </row>
    <row r="64" spans="1:13" ht="40.15" customHeight="1" x14ac:dyDescent="0.6">
      <c r="A64" s="43"/>
      <c r="B64" s="452" t="s">
        <v>121</v>
      </c>
      <c r="C64" s="452"/>
      <c r="D64" s="141"/>
      <c r="E64" s="141"/>
      <c r="F64" s="142"/>
      <c r="G64" s="142"/>
      <c r="H64" s="142"/>
    </row>
    <row r="65" spans="1:21" ht="29.25" x14ac:dyDescent="0.6">
      <c r="A65" s="32" t="s">
        <v>67</v>
      </c>
      <c r="B65" s="44" t="s">
        <v>68</v>
      </c>
      <c r="C65" s="25" t="s">
        <v>69</v>
      </c>
      <c r="D65" s="32">
        <v>3196</v>
      </c>
      <c r="E65" s="32">
        <v>3213</v>
      </c>
      <c r="F65" s="39">
        <f t="shared" ref="F65:F73" si="8">E65-D65</f>
        <v>17</v>
      </c>
      <c r="G65" s="38">
        <v>7</v>
      </c>
      <c r="H65" s="38">
        <f>SUM(F65*G65)</f>
        <v>119</v>
      </c>
    </row>
    <row r="66" spans="1:21" ht="29.25" x14ac:dyDescent="0.6">
      <c r="A66" s="32" t="s">
        <v>70</v>
      </c>
      <c r="B66" s="286" t="s">
        <v>43</v>
      </c>
      <c r="C66" s="23"/>
      <c r="D66" s="34">
        <v>1501</v>
      </c>
      <c r="E66" s="34">
        <v>1518</v>
      </c>
      <c r="F66" s="39">
        <f t="shared" si="8"/>
        <v>17</v>
      </c>
      <c r="G66" s="38">
        <v>7</v>
      </c>
      <c r="H66" s="38">
        <f t="shared" ref="H66:H73" si="9">SUM(F66*G66)</f>
        <v>119</v>
      </c>
    </row>
    <row r="67" spans="1:21" ht="29.25" x14ac:dyDescent="0.6">
      <c r="A67" s="32" t="s">
        <v>71</v>
      </c>
      <c r="B67" s="286" t="s">
        <v>43</v>
      </c>
      <c r="C67" s="23"/>
      <c r="D67" s="34">
        <v>1448</v>
      </c>
      <c r="E67" s="34">
        <v>1450</v>
      </c>
      <c r="F67" s="39">
        <f t="shared" si="8"/>
        <v>2</v>
      </c>
      <c r="G67" s="38">
        <v>7</v>
      </c>
      <c r="H67" s="38">
        <f t="shared" si="9"/>
        <v>14</v>
      </c>
      <c r="I67" t="s">
        <v>301</v>
      </c>
    </row>
    <row r="68" spans="1:21" ht="29.25" x14ac:dyDescent="0.6">
      <c r="A68" s="27" t="s">
        <v>72</v>
      </c>
      <c r="B68" s="45" t="s">
        <v>343</v>
      </c>
      <c r="C68" s="22" t="s">
        <v>302</v>
      </c>
      <c r="D68" s="37">
        <v>4715</v>
      </c>
      <c r="E68" s="37">
        <v>5046</v>
      </c>
      <c r="F68" s="39">
        <f t="shared" si="8"/>
        <v>331</v>
      </c>
      <c r="G68" s="38">
        <v>7</v>
      </c>
      <c r="H68" s="40">
        <f t="shared" si="9"/>
        <v>2317</v>
      </c>
      <c r="I68" t="s">
        <v>327</v>
      </c>
      <c r="U68" s="151"/>
    </row>
    <row r="69" spans="1:21" ht="29.25" x14ac:dyDescent="0.6">
      <c r="A69" s="32" t="s">
        <v>75</v>
      </c>
      <c r="B69" s="45" t="s">
        <v>271</v>
      </c>
      <c r="C69" s="22" t="s">
        <v>267</v>
      </c>
      <c r="D69" s="34">
        <v>5022</v>
      </c>
      <c r="E69" s="34">
        <v>5114</v>
      </c>
      <c r="F69" s="39">
        <f t="shared" si="8"/>
        <v>92</v>
      </c>
      <c r="G69" s="29">
        <v>7</v>
      </c>
      <c r="H69" s="29">
        <f t="shared" si="9"/>
        <v>644</v>
      </c>
    </row>
    <row r="70" spans="1:21" ht="29.25" x14ac:dyDescent="0.6">
      <c r="A70" s="27" t="s">
        <v>78</v>
      </c>
      <c r="B70" s="46" t="s">
        <v>303</v>
      </c>
      <c r="C70" s="20" t="s">
        <v>80</v>
      </c>
      <c r="D70" s="37">
        <v>4688</v>
      </c>
      <c r="E70" s="37">
        <v>4803</v>
      </c>
      <c r="F70" s="39">
        <f t="shared" si="8"/>
        <v>115</v>
      </c>
      <c r="G70" s="29">
        <v>7</v>
      </c>
      <c r="H70" s="30">
        <f t="shared" si="9"/>
        <v>805</v>
      </c>
    </row>
    <row r="71" spans="1:21" ht="29.25" x14ac:dyDescent="0.6">
      <c r="A71" s="32" t="s">
        <v>81</v>
      </c>
      <c r="B71" s="45" t="s">
        <v>304</v>
      </c>
      <c r="C71" s="22" t="s">
        <v>82</v>
      </c>
      <c r="D71" s="32">
        <v>11888</v>
      </c>
      <c r="E71" s="32">
        <v>12222</v>
      </c>
      <c r="F71" s="39">
        <f t="shared" si="8"/>
        <v>334</v>
      </c>
      <c r="G71" s="29">
        <v>7</v>
      </c>
      <c r="H71" s="29">
        <f t="shared" si="9"/>
        <v>2338</v>
      </c>
    </row>
    <row r="72" spans="1:21" ht="29.25" x14ac:dyDescent="0.6">
      <c r="A72" s="32" t="s">
        <v>266</v>
      </c>
      <c r="B72" s="45" t="s">
        <v>304</v>
      </c>
      <c r="C72" s="22" t="s">
        <v>82</v>
      </c>
      <c r="D72" s="32">
        <v>1162</v>
      </c>
      <c r="E72" s="32">
        <v>1406</v>
      </c>
      <c r="F72" s="39">
        <f>E72-D72</f>
        <v>244</v>
      </c>
      <c r="G72" s="29">
        <v>7</v>
      </c>
      <c r="H72" s="29">
        <f>SUM(F72*G72)</f>
        <v>1708</v>
      </c>
    </row>
    <row r="73" spans="1:21" ht="29.25" x14ac:dyDescent="0.6">
      <c r="A73" s="32"/>
      <c r="B73" s="45"/>
      <c r="C73" s="22"/>
      <c r="D73" s="32"/>
      <c r="E73" s="32"/>
      <c r="F73" s="39">
        <f t="shared" si="8"/>
        <v>0</v>
      </c>
      <c r="G73" s="29"/>
      <c r="H73" s="29">
        <f t="shared" si="9"/>
        <v>0</v>
      </c>
    </row>
    <row r="74" spans="1:21" s="31" customFormat="1" ht="30" customHeight="1" thickBot="1" x14ac:dyDescent="0.65">
      <c r="A74" s="27"/>
      <c r="B74" s="453" t="s">
        <v>50</v>
      </c>
      <c r="C74" s="453"/>
      <c r="D74" s="454" t="s">
        <v>106</v>
      </c>
      <c r="E74" s="454"/>
      <c r="F74" s="165">
        <f>SUM(F65:F73)</f>
        <v>1152</v>
      </c>
      <c r="G74" s="60"/>
      <c r="H74" s="47">
        <f>SUM(H62:H73)</f>
        <v>89019</v>
      </c>
      <c r="I74" s="292"/>
    </row>
    <row r="75" spans="1:21" s="31" customFormat="1" ht="30" customHeight="1" thickTop="1" x14ac:dyDescent="0.6">
      <c r="A75" s="27"/>
      <c r="B75" s="453" t="s">
        <v>52</v>
      </c>
      <c r="C75" s="453"/>
      <c r="D75" s="33"/>
      <c r="E75" s="33"/>
      <c r="F75" s="164"/>
      <c r="G75" s="60"/>
      <c r="H75" s="81">
        <f>+H74*7%</f>
        <v>6231.3300000000008</v>
      </c>
    </row>
    <row r="76" spans="1:21" s="31" customFormat="1" ht="43.9" customHeight="1" thickBot="1" x14ac:dyDescent="0.9">
      <c r="A76" s="27"/>
      <c r="B76" s="453" t="s">
        <v>50</v>
      </c>
      <c r="C76" s="453"/>
      <c r="D76" s="33"/>
      <c r="E76" s="33"/>
      <c r="F76" s="60"/>
      <c r="G76" s="80"/>
      <c r="H76" s="159">
        <f>SUM(H74:H75)</f>
        <v>95250.33</v>
      </c>
    </row>
    <row r="77" spans="1:21" s="88" customFormat="1" ht="33" customHeight="1" thickTop="1" x14ac:dyDescent="0.7">
      <c r="A77" s="455" t="s">
        <v>0</v>
      </c>
      <c r="B77" s="456" t="s">
        <v>224</v>
      </c>
      <c r="C77" s="456"/>
      <c r="D77" s="457" t="s">
        <v>223</v>
      </c>
      <c r="E77" s="457"/>
      <c r="F77" s="457"/>
      <c r="G77" s="457"/>
      <c r="H77" s="458"/>
    </row>
    <row r="78" spans="1:21" s="88" customFormat="1" ht="30.6" customHeight="1" x14ac:dyDescent="0.35">
      <c r="A78" s="455"/>
      <c r="B78" s="456"/>
      <c r="C78" s="456"/>
      <c r="D78" s="296" t="s">
        <v>338</v>
      </c>
      <c r="E78" s="296" t="s">
        <v>347</v>
      </c>
      <c r="F78" s="298" t="s">
        <v>3</v>
      </c>
      <c r="G78" s="298" t="s">
        <v>4</v>
      </c>
      <c r="H78" s="298" t="s">
        <v>5</v>
      </c>
    </row>
    <row r="79" spans="1:21" ht="37.5" x14ac:dyDescent="0.75">
      <c r="A79" s="27"/>
      <c r="B79" s="45" t="s">
        <v>119</v>
      </c>
      <c r="C79" s="136" t="s">
        <v>120</v>
      </c>
      <c r="D79" s="110"/>
      <c r="E79" s="110"/>
      <c r="F79" s="111"/>
      <c r="G79" s="112"/>
      <c r="H79" s="112"/>
      <c r="I79" t="s">
        <v>273</v>
      </c>
    </row>
    <row r="80" spans="1:21" ht="31.5" x14ac:dyDescent="0.65">
      <c r="A80" s="90" t="s">
        <v>57</v>
      </c>
      <c r="B80" s="84" t="s">
        <v>290</v>
      </c>
      <c r="C80" s="90" t="s">
        <v>299</v>
      </c>
      <c r="D80" s="93">
        <v>78136</v>
      </c>
      <c r="E80" s="93">
        <v>80907</v>
      </c>
      <c r="F80" s="94">
        <f>E80-D80</f>
        <v>2771</v>
      </c>
      <c r="G80" s="86">
        <v>7</v>
      </c>
      <c r="H80" s="86">
        <f>SUM(F80*G80)</f>
        <v>19397</v>
      </c>
    </row>
    <row r="81" spans="1:10" ht="31.5" x14ac:dyDescent="0.65">
      <c r="A81" s="83" t="s">
        <v>60</v>
      </c>
      <c r="B81" s="89" t="s">
        <v>61</v>
      </c>
      <c r="C81" s="83" t="s">
        <v>62</v>
      </c>
      <c r="D81" s="106">
        <v>17869</v>
      </c>
      <c r="E81" s="106">
        <v>19474</v>
      </c>
      <c r="F81" s="107">
        <f>E81-D81</f>
        <v>1605</v>
      </c>
      <c r="G81" s="108">
        <v>7</v>
      </c>
      <c r="H81" s="108">
        <f>SUM(F81*G81)</f>
        <v>11235</v>
      </c>
    </row>
    <row r="82" spans="1:10" s="31" customFormat="1" ht="30" customHeight="1" thickBot="1" x14ac:dyDescent="0.65">
      <c r="A82" s="27"/>
      <c r="B82" s="453" t="s">
        <v>50</v>
      </c>
      <c r="C82" s="453"/>
      <c r="D82" s="454" t="s">
        <v>106</v>
      </c>
      <c r="E82" s="454"/>
      <c r="F82" s="165">
        <f>SUM(F80:F81)</f>
        <v>4376</v>
      </c>
      <c r="G82" s="60"/>
      <c r="H82" s="47">
        <f>SUM(H80:H81)</f>
        <v>30632</v>
      </c>
      <c r="I82" s="292"/>
    </row>
    <row r="83" spans="1:10" s="31" customFormat="1" ht="30" customHeight="1" thickTop="1" x14ac:dyDescent="0.6">
      <c r="A83" s="27"/>
      <c r="B83" s="453" t="s">
        <v>217</v>
      </c>
      <c r="C83" s="453"/>
      <c r="D83" s="33"/>
      <c r="E83" s="33"/>
      <c r="F83" s="164"/>
      <c r="G83" s="60"/>
      <c r="H83" s="81">
        <f>+H82*0%</f>
        <v>0</v>
      </c>
    </row>
    <row r="84" spans="1:10" s="31" customFormat="1" ht="43.9" customHeight="1" thickBot="1" x14ac:dyDescent="0.9">
      <c r="A84" s="27"/>
      <c r="B84" s="453" t="s">
        <v>50</v>
      </c>
      <c r="C84" s="453"/>
      <c r="D84" s="33"/>
      <c r="E84" s="33"/>
      <c r="F84" s="60"/>
      <c r="G84" s="80"/>
      <c r="H84" s="159">
        <f>SUM(H82:H83)</f>
        <v>30632</v>
      </c>
      <c r="I84" s="374">
        <f>+F82+F74+F62+F51</f>
        <v>19501</v>
      </c>
      <c r="J84" s="31">
        <f>+I84*4.8</f>
        <v>93604.800000000003</v>
      </c>
    </row>
    <row r="85" spans="1:10" ht="15" thickTop="1" x14ac:dyDescent="0.2">
      <c r="J85" s="299">
        <f>+J84+H18+H31</f>
        <v>218685.8</v>
      </c>
    </row>
    <row r="86" spans="1:10" s="151" customFormat="1" ht="25.9" customHeight="1" x14ac:dyDescent="0.2">
      <c r="D86" s="314" t="s">
        <v>283</v>
      </c>
      <c r="E86" s="314" t="s">
        <v>284</v>
      </c>
    </row>
    <row r="87" spans="1:10" s="151" customFormat="1" ht="22.15" customHeight="1" x14ac:dyDescent="0.2">
      <c r="B87" s="151" t="s">
        <v>281</v>
      </c>
      <c r="C87" s="151" t="s">
        <v>280</v>
      </c>
      <c r="D87" s="315">
        <v>226</v>
      </c>
      <c r="E87" s="315">
        <v>872</v>
      </c>
      <c r="F87" s="315">
        <f>E87-D87</f>
        <v>646</v>
      </c>
      <c r="G87" s="316">
        <v>7</v>
      </c>
      <c r="H87" s="317">
        <f>G87*F87</f>
        <v>4522</v>
      </c>
    </row>
    <row r="88" spans="1:10" s="151" customFormat="1" ht="15" x14ac:dyDescent="0.2">
      <c r="B88" s="151" t="s">
        <v>282</v>
      </c>
      <c r="D88" s="315"/>
      <c r="E88" s="315"/>
      <c r="F88" s="315"/>
      <c r="G88" s="316"/>
      <c r="H88" s="317"/>
    </row>
    <row r="89" spans="1:10" s="151" customFormat="1" ht="15" x14ac:dyDescent="0.2"/>
    <row r="90" spans="1:10" s="151" customFormat="1" ht="15" x14ac:dyDescent="0.2">
      <c r="D90" s="314" t="s">
        <v>284</v>
      </c>
      <c r="E90" s="314" t="s">
        <v>291</v>
      </c>
      <c r="F90" s="315"/>
      <c r="G90" s="316"/>
    </row>
    <row r="91" spans="1:10" s="151" customFormat="1" ht="15" x14ac:dyDescent="0.2">
      <c r="D91" s="315">
        <v>872</v>
      </c>
      <c r="E91" s="315">
        <v>1746</v>
      </c>
      <c r="F91" s="315">
        <f>E91-D91</f>
        <v>874</v>
      </c>
      <c r="G91" s="316">
        <v>7</v>
      </c>
      <c r="H91" s="317">
        <f>G91*F91</f>
        <v>6118</v>
      </c>
    </row>
    <row r="92" spans="1:10" s="151" customFormat="1" ht="15" x14ac:dyDescent="0.2">
      <c r="D92" s="315"/>
      <c r="E92" s="315"/>
      <c r="F92" s="315"/>
    </row>
    <row r="93" spans="1:10" s="151" customFormat="1" ht="15" x14ac:dyDescent="0.2">
      <c r="D93" s="315"/>
      <c r="E93" s="315"/>
      <c r="F93" s="315"/>
    </row>
    <row r="94" spans="1:10" s="151" customFormat="1" ht="15" x14ac:dyDescent="0.2">
      <c r="D94" s="315"/>
      <c r="E94" s="315"/>
      <c r="F94" s="315"/>
    </row>
    <row r="95" spans="1:10" s="151" customFormat="1" ht="22.5" x14ac:dyDescent="0.3">
      <c r="D95" s="449" t="s">
        <v>298</v>
      </c>
      <c r="E95" s="449"/>
      <c r="F95" s="449"/>
      <c r="G95" s="449"/>
      <c r="H95" s="449"/>
    </row>
    <row r="96" spans="1:10" s="151" customFormat="1" ht="15" x14ac:dyDescent="0.2">
      <c r="D96" s="315"/>
      <c r="E96" s="315"/>
      <c r="F96" s="315"/>
    </row>
    <row r="97" spans="4:8" s="151" customFormat="1" ht="22.5" x14ac:dyDescent="0.3">
      <c r="D97" s="321" t="s">
        <v>295</v>
      </c>
      <c r="E97" s="321" t="s">
        <v>296</v>
      </c>
      <c r="F97" s="318" t="s">
        <v>3</v>
      </c>
      <c r="G97" s="318" t="s">
        <v>84</v>
      </c>
      <c r="H97" s="318" t="s">
        <v>297</v>
      </c>
    </row>
    <row r="98" spans="4:8" s="151" customFormat="1" ht="22.5" x14ac:dyDescent="0.3">
      <c r="E98" s="21"/>
      <c r="F98" s="21"/>
      <c r="G98" s="21"/>
      <c r="H98" s="21"/>
    </row>
    <row r="99" spans="4:8" s="151" customFormat="1" ht="22.5" x14ac:dyDescent="0.3">
      <c r="D99" s="318">
        <v>1746</v>
      </c>
      <c r="E99" s="21">
        <v>2425</v>
      </c>
      <c r="F99" s="318">
        <f>E99-D99</f>
        <v>679</v>
      </c>
      <c r="G99" s="319">
        <v>7</v>
      </c>
      <c r="H99" s="320">
        <f>G99*F99</f>
        <v>4753</v>
      </c>
    </row>
    <row r="100" spans="4:8" s="151" customFormat="1" ht="15" x14ac:dyDescent="0.2"/>
    <row r="101" spans="4:8" s="151" customFormat="1" ht="15" x14ac:dyDescent="0.2"/>
    <row r="102" spans="4:8" s="151" customFormat="1" ht="15" x14ac:dyDescent="0.2"/>
    <row r="103" spans="4:8" s="151" customFormat="1" ht="15" x14ac:dyDescent="0.2"/>
    <row r="107" spans="4:8" s="151" customFormat="1" ht="15" x14ac:dyDescent="0.2">
      <c r="D107" s="315"/>
      <c r="E107" s="315"/>
      <c r="F107" s="315"/>
    </row>
    <row r="108" spans="4:8" s="151" customFormat="1" ht="22.5" x14ac:dyDescent="0.3">
      <c r="D108" s="449" t="s">
        <v>309</v>
      </c>
      <c r="E108" s="449"/>
      <c r="F108" s="449"/>
      <c r="G108" s="449"/>
      <c r="H108" s="449"/>
    </row>
    <row r="109" spans="4:8" s="151" customFormat="1" ht="15" x14ac:dyDescent="0.2">
      <c r="D109" s="315"/>
      <c r="E109" s="315"/>
      <c r="F109" s="315"/>
    </row>
    <row r="110" spans="4:8" s="151" customFormat="1" ht="22.5" x14ac:dyDescent="0.3">
      <c r="D110" s="323" t="s">
        <v>308</v>
      </c>
      <c r="E110" s="321" t="s">
        <v>307</v>
      </c>
      <c r="F110" s="318" t="s">
        <v>3</v>
      </c>
      <c r="G110" s="318" t="s">
        <v>84</v>
      </c>
      <c r="H110" s="318" t="s">
        <v>297</v>
      </c>
    </row>
    <row r="111" spans="4:8" s="151" customFormat="1" ht="22.5" x14ac:dyDescent="0.3">
      <c r="D111" s="21"/>
      <c r="E111" s="21"/>
      <c r="F111" s="21"/>
      <c r="G111" s="21"/>
      <c r="H111" s="21"/>
    </row>
    <row r="112" spans="4:8" s="151" customFormat="1" ht="22.5" x14ac:dyDescent="0.3">
      <c r="D112" s="21">
        <v>2425</v>
      </c>
      <c r="E112" s="21">
        <v>3095</v>
      </c>
      <c r="F112" s="318">
        <f>E112-D112</f>
        <v>670</v>
      </c>
      <c r="G112" s="319">
        <v>7</v>
      </c>
      <c r="H112" s="320">
        <f>G112*F112</f>
        <v>4690</v>
      </c>
    </row>
    <row r="113" spans="4:8" s="151" customFormat="1" ht="15" x14ac:dyDescent="0.2"/>
    <row r="114" spans="4:8" s="151" customFormat="1" ht="15" x14ac:dyDescent="0.2"/>
    <row r="115" spans="4:8" s="151" customFormat="1" ht="15" x14ac:dyDescent="0.2"/>
    <row r="116" spans="4:8" s="151" customFormat="1" ht="15" x14ac:dyDescent="0.2"/>
    <row r="118" spans="4:8" ht="22.5" x14ac:dyDescent="0.3">
      <c r="D118" s="449" t="s">
        <v>316</v>
      </c>
      <c r="E118" s="449"/>
      <c r="F118" s="449"/>
      <c r="G118" s="449"/>
      <c r="H118" s="449"/>
    </row>
    <row r="120" spans="4:8" ht="22.5" x14ac:dyDescent="0.3">
      <c r="D120" s="321" t="s">
        <v>307</v>
      </c>
      <c r="E120" s="321" t="s">
        <v>315</v>
      </c>
      <c r="F120" s="318" t="s">
        <v>3</v>
      </c>
      <c r="G120" s="318" t="s">
        <v>84</v>
      </c>
      <c r="H120" s="318" t="s">
        <v>297</v>
      </c>
    </row>
    <row r="121" spans="4:8" ht="22.5" x14ac:dyDescent="0.3">
      <c r="D121" s="21"/>
      <c r="E121" s="21"/>
      <c r="F121" s="21"/>
      <c r="G121" s="21"/>
      <c r="H121" s="21"/>
    </row>
    <row r="122" spans="4:8" ht="22.5" x14ac:dyDescent="0.3">
      <c r="D122" s="21">
        <v>3095</v>
      </c>
      <c r="E122" s="21">
        <v>3628</v>
      </c>
      <c r="F122" s="318">
        <f>E122-D122</f>
        <v>533</v>
      </c>
      <c r="G122" s="319">
        <v>7</v>
      </c>
      <c r="H122" s="320">
        <f>G122*F122</f>
        <v>3731</v>
      </c>
    </row>
    <row r="126" spans="4:8" x14ac:dyDescent="0.2">
      <c r="D126" t="s">
        <v>326</v>
      </c>
    </row>
    <row r="127" spans="4:8" x14ac:dyDescent="0.2">
      <c r="D127" s="343">
        <v>244166</v>
      </c>
      <c r="E127" t="s">
        <v>337</v>
      </c>
    </row>
    <row r="133" spans="1:10" x14ac:dyDescent="0.2">
      <c r="D133" s="338" t="s">
        <v>324</v>
      </c>
    </row>
    <row r="134" spans="1:10" ht="22.5" x14ac:dyDescent="0.3">
      <c r="D134" s="21">
        <v>3628</v>
      </c>
    </row>
    <row r="137" spans="1:10" ht="34.5" x14ac:dyDescent="0.7">
      <c r="A137" s="152"/>
      <c r="B137" s="444" t="s">
        <v>122</v>
      </c>
      <c r="C137" s="444"/>
      <c r="D137" s="296" t="s">
        <v>338</v>
      </c>
      <c r="E137" s="296" t="s">
        <v>347</v>
      </c>
      <c r="F137" s="297" t="s">
        <v>3</v>
      </c>
      <c r="G137" s="297" t="s">
        <v>4</v>
      </c>
      <c r="H137" s="297" t="s">
        <v>5</v>
      </c>
      <c r="I137" s="363" t="s">
        <v>357</v>
      </c>
      <c r="J137" s="363" t="s">
        <v>358</v>
      </c>
    </row>
    <row r="138" spans="1:10" ht="31.5" x14ac:dyDescent="0.65">
      <c r="A138" s="83" t="s">
        <v>39</v>
      </c>
      <c r="B138" s="89" t="s">
        <v>123</v>
      </c>
      <c r="C138" s="83" t="s">
        <v>124</v>
      </c>
      <c r="D138" s="364">
        <v>6769</v>
      </c>
      <c r="E138" s="364">
        <v>7247</v>
      </c>
      <c r="F138" s="365">
        <f t="shared" ref="F138" si="10">E138-D138</f>
        <v>478</v>
      </c>
      <c r="G138" s="366"/>
      <c r="H138" s="367"/>
      <c r="I138" s="103"/>
      <c r="J138" s="103"/>
    </row>
    <row r="139" spans="1:10" ht="31.5" x14ac:dyDescent="0.65">
      <c r="A139" s="83"/>
      <c r="B139" s="89" t="s">
        <v>356</v>
      </c>
      <c r="C139" s="362"/>
      <c r="D139" s="83">
        <v>6769</v>
      </c>
      <c r="E139" s="83">
        <v>6782</v>
      </c>
      <c r="F139" s="360">
        <v>13.084</v>
      </c>
      <c r="G139" s="99">
        <v>7</v>
      </c>
      <c r="H139" s="103">
        <f t="shared" ref="H139:H141" si="11">SUM(F139*G139)</f>
        <v>91.587999999999994</v>
      </c>
      <c r="I139" s="103">
        <f t="shared" ref="I139:I140" si="12">+H139*7%</f>
        <v>6.4111599999999997</v>
      </c>
      <c r="J139" s="103">
        <f t="shared" ref="J139:J140" si="13">SUM(H139:I139)</f>
        <v>97.999159999999989</v>
      </c>
    </row>
    <row r="140" spans="1:10" ht="31.5" x14ac:dyDescent="0.65">
      <c r="A140" s="83"/>
      <c r="B140" s="89" t="s">
        <v>359</v>
      </c>
      <c r="C140" s="362"/>
      <c r="D140" s="83">
        <v>6782</v>
      </c>
      <c r="E140" s="83">
        <v>7247</v>
      </c>
      <c r="F140" s="360">
        <f>+F141-F139</f>
        <v>464.916</v>
      </c>
      <c r="G140" s="99">
        <v>7</v>
      </c>
      <c r="H140" s="103">
        <f t="shared" si="11"/>
        <v>3254.4119999999998</v>
      </c>
      <c r="I140" s="103">
        <f t="shared" si="12"/>
        <v>227.80884</v>
      </c>
      <c r="J140" s="103">
        <f t="shared" si="13"/>
        <v>3482.22084</v>
      </c>
    </row>
    <row r="141" spans="1:10" ht="32.25" thickBot="1" x14ac:dyDescent="0.7">
      <c r="A141" s="83"/>
      <c r="B141" s="89"/>
      <c r="C141" s="83"/>
      <c r="D141" s="368">
        <v>6769</v>
      </c>
      <c r="E141" s="368">
        <v>7247</v>
      </c>
      <c r="F141" s="369">
        <f t="shared" ref="F141" si="14">E141-D141</f>
        <v>478</v>
      </c>
      <c r="G141" s="370">
        <v>7</v>
      </c>
      <c r="H141" s="361">
        <f t="shared" si="11"/>
        <v>3346</v>
      </c>
      <c r="I141" s="361">
        <f>SUM(I139:I140)</f>
        <v>234.22</v>
      </c>
      <c r="J141" s="371">
        <f>SUM(J139:J140)</f>
        <v>3580.22</v>
      </c>
    </row>
    <row r="142" spans="1:10" ht="15" thickTop="1" x14ac:dyDescent="0.2"/>
    <row r="146" spans="1:10" ht="29.25" x14ac:dyDescent="0.2">
      <c r="D146" s="296" t="s">
        <v>338</v>
      </c>
      <c r="E146" s="296" t="s">
        <v>347</v>
      </c>
      <c r="F146" s="297" t="s">
        <v>3</v>
      </c>
      <c r="G146" s="297" t="s">
        <v>4</v>
      </c>
      <c r="H146" s="297" t="s">
        <v>5</v>
      </c>
      <c r="I146" s="297" t="s">
        <v>357</v>
      </c>
      <c r="J146" s="297" t="s">
        <v>358</v>
      </c>
    </row>
    <row r="147" spans="1:10" s="88" customFormat="1" ht="30" customHeight="1" x14ac:dyDescent="0.65">
      <c r="A147" s="90" t="s">
        <v>87</v>
      </c>
      <c r="B147" s="84" t="s">
        <v>355</v>
      </c>
      <c r="C147" s="92" t="s">
        <v>89</v>
      </c>
      <c r="D147" s="121">
        <v>62249</v>
      </c>
      <c r="E147" s="121">
        <v>63037</v>
      </c>
      <c r="F147" s="121">
        <f>+E147-D147</f>
        <v>788</v>
      </c>
      <c r="G147" s="116">
        <v>7</v>
      </c>
      <c r="H147" s="116">
        <f t="shared" ref="H147:H148" si="15">SUM(F147*G147)</f>
        <v>5516</v>
      </c>
      <c r="I147" s="373"/>
      <c r="J147" s="373"/>
    </row>
    <row r="148" spans="1:10" s="88" customFormat="1" ht="30" customHeight="1" x14ac:dyDescent="0.65">
      <c r="A148" s="83"/>
      <c r="B148" s="89" t="s">
        <v>361</v>
      </c>
      <c r="C148" s="362"/>
      <c r="D148" s="121">
        <v>62249</v>
      </c>
      <c r="E148" s="121">
        <v>62391</v>
      </c>
      <c r="F148" s="360">
        <v>142.26499999999999</v>
      </c>
      <c r="G148" s="116">
        <v>7</v>
      </c>
      <c r="H148" s="116">
        <f t="shared" si="15"/>
        <v>995.8549999999999</v>
      </c>
      <c r="I148" s="103">
        <f t="shared" ref="I148:I149" si="16">+H148*7%</f>
        <v>69.709850000000003</v>
      </c>
      <c r="J148" s="103">
        <f>995.86+69.71</f>
        <v>1065.57</v>
      </c>
    </row>
    <row r="149" spans="1:10" ht="31.5" x14ac:dyDescent="0.65">
      <c r="A149" s="83"/>
      <c r="B149" s="89" t="s">
        <v>362</v>
      </c>
      <c r="C149" s="362"/>
      <c r="D149" s="121">
        <v>62391</v>
      </c>
      <c r="E149" s="121">
        <v>63037</v>
      </c>
      <c r="F149" s="360">
        <f>E149-D149-0.265</f>
        <v>645.73500000000001</v>
      </c>
      <c r="G149" s="116">
        <v>7</v>
      </c>
      <c r="H149" s="116">
        <f t="shared" ref="H149" si="17">SUM(F149*G149)</f>
        <v>4520.1450000000004</v>
      </c>
      <c r="I149" s="103">
        <f t="shared" si="16"/>
        <v>316.41015000000004</v>
      </c>
      <c r="J149" s="103">
        <f t="shared" ref="J149" si="18">SUM(H149:I149)</f>
        <v>4836.5551500000001</v>
      </c>
    </row>
    <row r="150" spans="1:10" ht="32.25" thickBot="1" x14ac:dyDescent="0.7">
      <c r="A150" s="83"/>
      <c r="B150" s="89"/>
      <c r="C150" s="83"/>
      <c r="D150" s="121">
        <v>62249</v>
      </c>
      <c r="E150" s="121">
        <v>63037</v>
      </c>
      <c r="F150" s="372">
        <f t="shared" ref="F150" si="19">E150-D150</f>
        <v>788</v>
      </c>
      <c r="G150" s="370">
        <v>7</v>
      </c>
      <c r="H150" s="361">
        <f t="shared" ref="H150" si="20">SUM(F150*G150)</f>
        <v>5516</v>
      </c>
      <c r="I150" s="361">
        <f>SUM(I148:I149)</f>
        <v>386.12000000000006</v>
      </c>
      <c r="J150" s="361">
        <f>SUM(H150:I150)</f>
        <v>5902.12</v>
      </c>
    </row>
    <row r="151" spans="1:10" ht="15" thickTop="1" x14ac:dyDescent="0.2"/>
  </sheetData>
  <mergeCells count="43">
    <mergeCell ref="D118:H118"/>
    <mergeCell ref="B137:C137"/>
    <mergeCell ref="B82:C82"/>
    <mergeCell ref="D82:E82"/>
    <mergeCell ref="B83:C83"/>
    <mergeCell ref="B84:C84"/>
    <mergeCell ref="D95:H95"/>
    <mergeCell ref="D108:H108"/>
    <mergeCell ref="A77:A78"/>
    <mergeCell ref="B77:C78"/>
    <mergeCell ref="D77:H77"/>
    <mergeCell ref="B56:C56"/>
    <mergeCell ref="D56:E56"/>
    <mergeCell ref="B57:C57"/>
    <mergeCell ref="B58:C58"/>
    <mergeCell ref="A60:A61"/>
    <mergeCell ref="B60:C61"/>
    <mergeCell ref="D60:H60"/>
    <mergeCell ref="B64:C64"/>
    <mergeCell ref="B74:C74"/>
    <mergeCell ref="D74:E74"/>
    <mergeCell ref="B75:C75"/>
    <mergeCell ref="B76:C76"/>
    <mergeCell ref="A36:A37"/>
    <mergeCell ref="B36:C37"/>
    <mergeCell ref="D36:H36"/>
    <mergeCell ref="B13:B14"/>
    <mergeCell ref="C13:C14"/>
    <mergeCell ref="B18:C18"/>
    <mergeCell ref="D18:E18"/>
    <mergeCell ref="B19:C19"/>
    <mergeCell ref="B20:C20"/>
    <mergeCell ref="B22:C22"/>
    <mergeCell ref="B31:C31"/>
    <mergeCell ref="D31:E31"/>
    <mergeCell ref="B32:C32"/>
    <mergeCell ref="B33:C33"/>
    <mergeCell ref="A1:H1"/>
    <mergeCell ref="A2:A3"/>
    <mergeCell ref="B2:C3"/>
    <mergeCell ref="D2:H2"/>
    <mergeCell ref="B11:B12"/>
    <mergeCell ref="C11:C1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61A40-B179-4487-B1FB-75A5051688FD}">
  <dimension ref="A1:D90"/>
  <sheetViews>
    <sheetView topLeftCell="A7" zoomScale="106" zoomScaleNormal="106" workbookViewId="0">
      <selection activeCell="J35" sqref="J35"/>
    </sheetView>
  </sheetViews>
  <sheetFormatPr defaultRowHeight="14.25" x14ac:dyDescent="0.2"/>
  <cols>
    <col min="1" max="1" width="10" customWidth="1"/>
    <col min="2" max="2" width="31.375" customWidth="1"/>
  </cols>
  <sheetData>
    <row r="1" spans="1:2" s="19" customFormat="1" ht="30" customHeight="1" x14ac:dyDescent="0.25">
      <c r="A1" s="471" t="s">
        <v>0</v>
      </c>
      <c r="B1" s="537" t="s">
        <v>109</v>
      </c>
    </row>
    <row r="2" spans="1:2" s="109" customFormat="1" ht="30" customHeight="1" x14ac:dyDescent="0.4">
      <c r="A2" s="471"/>
      <c r="B2" s="538"/>
    </row>
    <row r="3" spans="1:2" s="88" customFormat="1" ht="30" customHeight="1" x14ac:dyDescent="0.65">
      <c r="A3" s="83" t="s">
        <v>7</v>
      </c>
      <c r="B3" s="83" t="s">
        <v>43</v>
      </c>
    </row>
    <row r="4" spans="1:2" s="88" customFormat="1" ht="30" customHeight="1" x14ac:dyDescent="0.65">
      <c r="A4" s="83" t="s">
        <v>10</v>
      </c>
      <c r="B4" s="83" t="s">
        <v>334</v>
      </c>
    </row>
    <row r="5" spans="1:2" s="88" customFormat="1" ht="30" customHeight="1" x14ac:dyDescent="0.65">
      <c r="A5" s="90" t="s">
        <v>13</v>
      </c>
      <c r="B5" s="92" t="s">
        <v>263</v>
      </c>
    </row>
    <row r="6" spans="1:2" s="88" customFormat="1" ht="30" customHeight="1" x14ac:dyDescent="0.65">
      <c r="A6" s="90" t="s">
        <v>16</v>
      </c>
      <c r="B6" s="129" t="s">
        <v>43</v>
      </c>
    </row>
    <row r="7" spans="1:2" s="88" customFormat="1" ht="30" customHeight="1" x14ac:dyDescent="0.65">
      <c r="A7" s="83" t="s">
        <v>18</v>
      </c>
      <c r="B7" s="83" t="s">
        <v>20</v>
      </c>
    </row>
    <row r="8" spans="1:2" s="88" customFormat="1" ht="30" customHeight="1" x14ac:dyDescent="0.65">
      <c r="A8" s="83" t="s">
        <v>21</v>
      </c>
      <c r="B8" s="83" t="s">
        <v>23</v>
      </c>
    </row>
    <row r="9" spans="1:2" s="88" customFormat="1" ht="30" customHeight="1" x14ac:dyDescent="0.65">
      <c r="A9" s="83" t="s">
        <v>24</v>
      </c>
      <c r="B9" s="475" t="s">
        <v>26</v>
      </c>
    </row>
    <row r="10" spans="1:2" s="88" customFormat="1" ht="30" customHeight="1" x14ac:dyDescent="0.65">
      <c r="A10" s="83" t="s">
        <v>27</v>
      </c>
      <c r="B10" s="475"/>
    </row>
    <row r="11" spans="1:2" s="88" customFormat="1" ht="30" customHeight="1" x14ac:dyDescent="0.65">
      <c r="A11" s="90" t="s">
        <v>31</v>
      </c>
      <c r="B11" s="467" t="s">
        <v>30</v>
      </c>
    </row>
    <row r="12" spans="1:2" s="88" customFormat="1" ht="30" customHeight="1" x14ac:dyDescent="0.65">
      <c r="A12" s="90" t="s">
        <v>28</v>
      </c>
      <c r="B12" s="467"/>
    </row>
    <row r="13" spans="1:2" s="88" customFormat="1" ht="30" customHeight="1" x14ac:dyDescent="0.65">
      <c r="A13" s="83" t="s">
        <v>32</v>
      </c>
      <c r="B13" s="102" t="s">
        <v>43</v>
      </c>
    </row>
    <row r="14" spans="1:2" s="88" customFormat="1" ht="30" customHeight="1" x14ac:dyDescent="0.65">
      <c r="A14" s="83" t="s">
        <v>35</v>
      </c>
      <c r="B14" s="83" t="s">
        <v>37</v>
      </c>
    </row>
    <row r="15" spans="1:2" s="88" customFormat="1" ht="30" customHeight="1" x14ac:dyDescent="0.65">
      <c r="A15" s="83" t="s">
        <v>318</v>
      </c>
      <c r="B15" s="83" t="s">
        <v>335</v>
      </c>
    </row>
    <row r="16" spans="1:2" s="88" customFormat="1" ht="30" customHeight="1" x14ac:dyDescent="0.65">
      <c r="A16" s="83" t="s">
        <v>39</v>
      </c>
      <c r="B16" s="83" t="s">
        <v>336</v>
      </c>
    </row>
    <row r="17" spans="1:2" s="88" customFormat="1" ht="33" customHeight="1" x14ac:dyDescent="0.65">
      <c r="A17" s="83" t="s">
        <v>292</v>
      </c>
      <c r="B17" s="83" t="s">
        <v>306</v>
      </c>
    </row>
    <row r="18" spans="1:2" s="88" customFormat="1" ht="30" customHeight="1" x14ac:dyDescent="0.65">
      <c r="A18" s="83" t="s">
        <v>42</v>
      </c>
      <c r="B18" s="129"/>
    </row>
    <row r="19" spans="1:2" s="88" customFormat="1" ht="30" customHeight="1" x14ac:dyDescent="0.65">
      <c r="A19" s="83" t="s">
        <v>44</v>
      </c>
      <c r="B19" s="127" t="s">
        <v>276</v>
      </c>
    </row>
    <row r="20" spans="1:2" s="88" customFormat="1" ht="30" customHeight="1" x14ac:dyDescent="0.65">
      <c r="A20" s="83" t="s">
        <v>47</v>
      </c>
      <c r="B20" s="129"/>
    </row>
    <row r="21" spans="1:2" s="88" customFormat="1" ht="64.5" customHeight="1" x14ac:dyDescent="0.65">
      <c r="A21" s="336" t="s">
        <v>320</v>
      </c>
      <c r="B21" s="102" t="s">
        <v>332</v>
      </c>
    </row>
    <row r="22" spans="1:2" s="31" customFormat="1" ht="30" customHeight="1" x14ac:dyDescent="0.6">
      <c r="A22" s="27"/>
      <c r="B22" s="22"/>
    </row>
    <row r="23" spans="1:2" s="31" customFormat="1" ht="45.6" customHeight="1" x14ac:dyDescent="0.6">
      <c r="A23" s="303"/>
      <c r="B23" s="304"/>
    </row>
    <row r="24" spans="1:2" s="31" customFormat="1" ht="30" customHeight="1" x14ac:dyDescent="0.35">
      <c r="B24" s="21"/>
    </row>
    <row r="25" spans="1:2" s="88" customFormat="1" ht="33" customHeight="1" x14ac:dyDescent="0.35">
      <c r="A25" s="463" t="s">
        <v>0</v>
      </c>
      <c r="B25" s="539" t="s">
        <v>125</v>
      </c>
    </row>
    <row r="26" spans="1:2" s="88" customFormat="1" ht="30.6" customHeight="1" x14ac:dyDescent="0.35">
      <c r="A26" s="463"/>
      <c r="B26" s="540"/>
    </row>
    <row r="27" spans="1:2" s="88" customFormat="1" ht="30" customHeight="1" x14ac:dyDescent="0.65">
      <c r="A27" s="83" t="s">
        <v>85</v>
      </c>
      <c r="B27" s="113" t="s">
        <v>43</v>
      </c>
    </row>
    <row r="28" spans="1:2" s="88" customFormat="1" ht="30" customHeight="1" x14ac:dyDescent="0.65">
      <c r="A28" s="83" t="s">
        <v>86</v>
      </c>
      <c r="B28" s="92" t="s">
        <v>268</v>
      </c>
    </row>
    <row r="29" spans="1:2" s="88" customFormat="1" ht="30" customHeight="1" x14ac:dyDescent="0.65">
      <c r="A29" s="90" t="s">
        <v>87</v>
      </c>
      <c r="B29" s="92" t="s">
        <v>89</v>
      </c>
    </row>
    <row r="30" spans="1:2" s="88" customFormat="1" ht="30" customHeight="1" x14ac:dyDescent="0.65">
      <c r="A30" s="90" t="s">
        <v>90</v>
      </c>
      <c r="B30" s="123" t="s">
        <v>279</v>
      </c>
    </row>
    <row r="31" spans="1:2" s="88" customFormat="1" ht="30" customHeight="1" x14ac:dyDescent="0.65">
      <c r="A31" s="90" t="s">
        <v>92</v>
      </c>
      <c r="B31" s="125" t="s">
        <v>43</v>
      </c>
    </row>
    <row r="32" spans="1:2" s="88" customFormat="1" ht="30" customHeight="1" x14ac:dyDescent="0.65">
      <c r="A32" s="83" t="s">
        <v>129</v>
      </c>
      <c r="B32" s="125" t="s">
        <v>43</v>
      </c>
    </row>
    <row r="33" spans="1:4" s="88" customFormat="1" ht="30" customHeight="1" x14ac:dyDescent="0.65">
      <c r="A33" s="83" t="s">
        <v>130</v>
      </c>
      <c r="B33" s="126" t="s">
        <v>95</v>
      </c>
    </row>
    <row r="34" spans="1:4" s="88" customFormat="1" ht="30" customHeight="1" x14ac:dyDescent="0.65">
      <c r="A34" s="83" t="s">
        <v>96</v>
      </c>
      <c r="B34" s="127" t="s">
        <v>333</v>
      </c>
    </row>
    <row r="35" spans="1:4" s="88" customFormat="1" ht="28.5" customHeight="1" x14ac:dyDescent="0.65">
      <c r="A35" s="90" t="s">
        <v>99</v>
      </c>
      <c r="B35" s="129" t="s">
        <v>43</v>
      </c>
    </row>
    <row r="36" spans="1:4" s="88" customFormat="1" ht="30" customHeight="1" x14ac:dyDescent="0.65">
      <c r="A36" s="83"/>
      <c r="B36" s="139" t="s">
        <v>176</v>
      </c>
    </row>
    <row r="37" spans="1:4" s="88" customFormat="1" ht="30" customHeight="1" x14ac:dyDescent="0.65">
      <c r="A37" s="83" t="s">
        <v>133</v>
      </c>
      <c r="B37" s="127" t="s">
        <v>194</v>
      </c>
    </row>
    <row r="38" spans="1:4" s="88" customFormat="1" ht="30" customHeight="1" x14ac:dyDescent="0.65">
      <c r="A38" s="83" t="s">
        <v>274</v>
      </c>
      <c r="B38" s="127" t="s">
        <v>276</v>
      </c>
    </row>
    <row r="39" spans="1:4" s="88" customFormat="1" ht="30" customHeight="1" x14ac:dyDescent="0.65">
      <c r="A39" s="83" t="s">
        <v>103</v>
      </c>
      <c r="B39" s="129" t="s">
        <v>312</v>
      </c>
    </row>
    <row r="40" spans="1:4" s="88" customFormat="1" ht="30" customHeight="1" x14ac:dyDescent="0.65">
      <c r="A40" s="83" t="s">
        <v>104</v>
      </c>
      <c r="B40" s="127" t="s">
        <v>105</v>
      </c>
    </row>
    <row r="41" spans="1:4" s="88" customFormat="1" ht="30" customHeight="1" x14ac:dyDescent="0.65">
      <c r="A41" s="83"/>
      <c r="B41" s="127" t="s">
        <v>287</v>
      </c>
    </row>
    <row r="42" spans="1:4" ht="31.9" customHeight="1" x14ac:dyDescent="0.65">
      <c r="A42" s="83" t="s">
        <v>116</v>
      </c>
      <c r="B42" s="90" t="s">
        <v>117</v>
      </c>
    </row>
    <row r="43" spans="1:4" ht="31.9" customHeight="1" x14ac:dyDescent="0.65">
      <c r="A43" s="83"/>
      <c r="B43" s="90"/>
    </row>
    <row r="44" spans="1:4" ht="40.15" customHeight="1" x14ac:dyDescent="0.6">
      <c r="A44" s="43"/>
      <c r="B44" s="342" t="s">
        <v>121</v>
      </c>
    </row>
    <row r="45" spans="1:4" ht="29.25" x14ac:dyDescent="0.6">
      <c r="A45" s="32" t="s">
        <v>67</v>
      </c>
      <c r="B45" s="25" t="s">
        <v>69</v>
      </c>
    </row>
    <row r="46" spans="1:4" ht="29.25" x14ac:dyDescent="0.6">
      <c r="A46" s="32" t="s">
        <v>70</v>
      </c>
      <c r="B46" s="23" t="s">
        <v>43</v>
      </c>
    </row>
    <row r="47" spans="1:4" ht="29.25" x14ac:dyDescent="0.6">
      <c r="A47" s="32" t="s">
        <v>71</v>
      </c>
      <c r="B47" s="23" t="s">
        <v>43</v>
      </c>
    </row>
    <row r="48" spans="1:4" ht="29.25" x14ac:dyDescent="0.6">
      <c r="A48" s="27" t="s">
        <v>72</v>
      </c>
      <c r="B48" s="22" t="s">
        <v>302</v>
      </c>
      <c r="D48" s="151"/>
    </row>
    <row r="49" spans="1:2" ht="29.25" x14ac:dyDescent="0.6">
      <c r="A49" s="32" t="s">
        <v>75</v>
      </c>
      <c r="B49" s="22" t="s">
        <v>267</v>
      </c>
    </row>
    <row r="50" spans="1:2" ht="29.25" x14ac:dyDescent="0.6">
      <c r="A50" s="27" t="s">
        <v>78</v>
      </c>
      <c r="B50" s="20" t="s">
        <v>80</v>
      </c>
    </row>
    <row r="51" spans="1:2" ht="29.25" x14ac:dyDescent="0.6">
      <c r="A51" s="32" t="s">
        <v>81</v>
      </c>
      <c r="B51" s="22" t="s">
        <v>82</v>
      </c>
    </row>
    <row r="52" spans="1:2" ht="29.25" x14ac:dyDescent="0.6">
      <c r="A52" s="32" t="s">
        <v>266</v>
      </c>
      <c r="B52" s="22" t="s">
        <v>82</v>
      </c>
    </row>
    <row r="53" spans="1:2" ht="29.25" x14ac:dyDescent="0.6">
      <c r="A53" s="32"/>
      <c r="B53" s="22"/>
    </row>
    <row r="54" spans="1:2" s="88" customFormat="1" ht="33" customHeight="1" x14ac:dyDescent="0.35">
      <c r="A54" s="455" t="s">
        <v>0</v>
      </c>
      <c r="B54" s="541" t="s">
        <v>224</v>
      </c>
    </row>
    <row r="55" spans="1:2" s="88" customFormat="1" ht="30.6" customHeight="1" x14ac:dyDescent="0.35">
      <c r="A55" s="455"/>
      <c r="B55" s="542"/>
    </row>
    <row r="56" spans="1:2" ht="37.5" x14ac:dyDescent="0.75">
      <c r="A56" s="27"/>
      <c r="B56" s="136" t="s">
        <v>120</v>
      </c>
    </row>
    <row r="57" spans="1:2" ht="31.5" x14ac:dyDescent="0.65">
      <c r="A57" s="90" t="s">
        <v>57</v>
      </c>
      <c r="B57" s="90" t="s">
        <v>299</v>
      </c>
    </row>
    <row r="58" spans="1:2" ht="31.5" x14ac:dyDescent="0.65">
      <c r="A58" s="83" t="s">
        <v>60</v>
      </c>
      <c r="B58" s="83" t="s">
        <v>62</v>
      </c>
    </row>
    <row r="60" spans="1:2" s="151" customFormat="1" ht="25.9" customHeight="1" x14ac:dyDescent="0.2"/>
    <row r="61" spans="1:2" s="151" customFormat="1" ht="22.15" customHeight="1" x14ac:dyDescent="0.2"/>
    <row r="62" spans="1:2" s="151" customFormat="1" ht="15" x14ac:dyDescent="0.2"/>
    <row r="63" spans="1:2" s="151" customFormat="1" ht="15" x14ac:dyDescent="0.2"/>
    <row r="64" spans="1:2" s="151" customFormat="1" ht="15" x14ac:dyDescent="0.2"/>
    <row r="65" s="151" customFormat="1" ht="15" x14ac:dyDescent="0.2"/>
    <row r="66" s="151" customFormat="1" ht="15" x14ac:dyDescent="0.2"/>
    <row r="67" s="151" customFormat="1" ht="15" x14ac:dyDescent="0.2"/>
    <row r="68" s="151" customFormat="1" ht="15" x14ac:dyDescent="0.2"/>
    <row r="69" s="151" customFormat="1" ht="15" x14ac:dyDescent="0.2"/>
    <row r="70" s="151" customFormat="1" ht="15" x14ac:dyDescent="0.2"/>
    <row r="71" s="151" customFormat="1" ht="15" x14ac:dyDescent="0.2"/>
    <row r="72" s="151" customFormat="1" ht="15" x14ac:dyDescent="0.2"/>
    <row r="73" s="151" customFormat="1" ht="15" x14ac:dyDescent="0.2"/>
    <row r="74" s="151" customFormat="1" ht="15" x14ac:dyDescent="0.2"/>
    <row r="75" s="151" customFormat="1" ht="15" x14ac:dyDescent="0.2"/>
    <row r="76" s="151" customFormat="1" ht="15" x14ac:dyDescent="0.2"/>
    <row r="77" s="151" customFormat="1" ht="15" x14ac:dyDescent="0.2"/>
    <row r="81" s="151" customFormat="1" ht="15" x14ac:dyDescent="0.2"/>
    <row r="82" s="151" customFormat="1" ht="15" x14ac:dyDescent="0.2"/>
    <row r="83" s="151" customFormat="1" ht="15" x14ac:dyDescent="0.2"/>
    <row r="84" s="151" customFormat="1" ht="15" x14ac:dyDescent="0.2"/>
    <row r="85" s="151" customFormat="1" ht="15" x14ac:dyDescent="0.2"/>
    <row r="86" s="151" customFormat="1" ht="15" x14ac:dyDescent="0.2"/>
    <row r="87" s="151" customFormat="1" ht="15" x14ac:dyDescent="0.2"/>
    <row r="88" s="151" customFormat="1" ht="15" x14ac:dyDescent="0.2"/>
    <row r="89" s="151" customFormat="1" ht="15" x14ac:dyDescent="0.2"/>
    <row r="90" s="151" customFormat="1" ht="15" x14ac:dyDescent="0.2"/>
  </sheetData>
  <mergeCells count="8">
    <mergeCell ref="B1:B2"/>
    <mergeCell ref="B25:B26"/>
    <mergeCell ref="B54:B55"/>
    <mergeCell ref="A54:A55"/>
    <mergeCell ref="A25:A26"/>
    <mergeCell ref="B11:B12"/>
    <mergeCell ref="A1:A2"/>
    <mergeCell ref="B9:B10"/>
  </mergeCells>
  <pageMargins left="0.62992125984251968" right="0.23622047244094491" top="0.35433070866141736" bottom="0.35433070866141736" header="0.31496062992125984" footer="0.31496062992125984"/>
  <pageSetup paperSize="9" scale="5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สัญญาเช่า</vt:lpstr>
      <vt:lpstr>ฟฟ พ.ย.68</vt:lpstr>
      <vt:lpstr>ปป พ.ย.68</vt:lpstr>
      <vt:lpstr>ฟฟ ธ.ค.68</vt:lpstr>
      <vt:lpstr>ปป ธ.ค.68</vt:lpstr>
      <vt:lpstr>ฟฟ ม.ค.69</vt:lpstr>
      <vt:lpstr>ปป ม.ค.69</vt:lpstr>
      <vt:lpstr>ฟฟ ก.พ.69</vt:lpstr>
      <vt:lpstr>ปป ก.พ.69</vt:lpstr>
      <vt:lpstr>ฟฟ มี.ค.69</vt:lpstr>
      <vt:lpstr>ปป มี.ค.69</vt:lpstr>
      <vt:lpstr>ฟฟ เม.ย.69</vt:lpstr>
      <vt:lpstr>ปป เม.ย.69</vt:lpstr>
      <vt:lpstr>ฟฟ พ.ค.69</vt:lpstr>
      <vt:lpstr>ปป พ.ค.69</vt:lpstr>
      <vt:lpstr>กล้องวงจร</vt:lpstr>
      <vt:lpstr>รายชื่อร้านค้า</vt:lpstr>
      <vt:lpstr>ฟฟ ส.ค.68 ส่งผู้บริหาร</vt:lpstr>
      <vt:lpstr>ป้ายติดมิเตอร์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2026-06-02T09:33:47Z</cp:lastPrinted>
  <dcterms:created xsi:type="dcterms:W3CDTF">2024-02-28T12:24:26Z</dcterms:created>
  <dcterms:modified xsi:type="dcterms:W3CDTF">2026-06-04T15:36:37Z</dcterms:modified>
</cp:coreProperties>
</file>