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/Desktop/joint-repository/stats for com eng/excel files/"/>
    </mc:Choice>
  </mc:AlternateContent>
  <xr:revisionPtr revIDLastSave="0" documentId="13_ncr:1_{33117E85-D733-394B-A6F0-5D937683D650}" xr6:coauthVersionLast="47" xr6:coauthVersionMax="47" xr10:uidLastSave="{00000000-0000-0000-0000-000000000000}"/>
  <bookViews>
    <workbookView xWindow="0" yWindow="600" windowWidth="20480" windowHeight="11040" activeTab="8" xr2:uid="{C748285C-19E1-4F2D-927D-6F526C53A5E8}"/>
  </bookViews>
  <sheets>
    <sheet name="Sheet1" sheetId="2" r:id="rId1"/>
    <sheet name="Sheet1 practice" sheetId="14" r:id="rId2"/>
    <sheet name="Sheet2" sheetId="9" r:id="rId3"/>
    <sheet name="Sheet2 practice" sheetId="15" r:id="rId4"/>
    <sheet name="Sheet3" sheetId="10" r:id="rId5"/>
    <sheet name="Sheet3 practice" sheetId="17" r:id="rId6"/>
    <sheet name="Sheet4" sheetId="11" r:id="rId7"/>
    <sheet name="Sheet4 practice" sheetId="16" r:id="rId8"/>
    <sheet name="Sheet5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7" l="1"/>
  <c r="E37" i="17"/>
  <c r="D37" i="17"/>
  <c r="D38" i="17"/>
  <c r="D36" i="17"/>
  <c r="D35" i="17"/>
  <c r="B16" i="17"/>
  <c r="B17" i="17" s="1"/>
  <c r="B6" i="17"/>
  <c r="B15" i="17" s="1"/>
  <c r="B18" i="17" s="1"/>
  <c r="E59" i="16"/>
  <c r="E56" i="16"/>
  <c r="E55" i="16"/>
  <c r="F53" i="16"/>
  <c r="E53" i="16"/>
  <c r="F52" i="16"/>
  <c r="E52" i="16"/>
  <c r="E57" i="16"/>
  <c r="B15" i="16"/>
  <c r="B16" i="16" s="1"/>
  <c r="B14" i="16"/>
  <c r="B17" i="16" s="1"/>
  <c r="D42" i="15"/>
  <c r="D41" i="15"/>
  <c r="D37" i="15"/>
  <c r="D39" i="15" s="1"/>
  <c r="D36" i="15"/>
  <c r="B23" i="15"/>
  <c r="B22" i="15"/>
  <c r="B15" i="15"/>
  <c r="B14" i="15"/>
  <c r="B16" i="15" s="1"/>
  <c r="D32" i="14"/>
  <c r="D31" i="14"/>
  <c r="D29" i="14"/>
  <c r="D30" i="14"/>
  <c r="B15" i="14"/>
  <c r="B14" i="14"/>
  <c r="B16" i="14" s="1"/>
  <c r="I25" i="13"/>
  <c r="I18" i="13"/>
  <c r="I14" i="13"/>
  <c r="I13" i="13"/>
  <c r="B17" i="11"/>
  <c r="B16" i="11"/>
  <c r="B15" i="11"/>
  <c r="B14" i="11"/>
  <c r="B17" i="10"/>
  <c r="B18" i="10"/>
  <c r="B15" i="10"/>
  <c r="B16" i="10"/>
  <c r="B6" i="10"/>
  <c r="B23" i="9"/>
  <c r="B22" i="9"/>
  <c r="B15" i="2"/>
  <c r="B16" i="9"/>
  <c r="B15" i="9"/>
  <c r="B14" i="9"/>
  <c r="B14" i="2"/>
  <c r="I24" i="13" l="1"/>
  <c r="I16" i="13"/>
  <c r="I28" i="13"/>
  <c r="I27" i="13"/>
  <c r="I17" i="13"/>
  <c r="I19" i="13" s="1"/>
  <c r="B16" i="2"/>
</calcChain>
</file>

<file path=xl/sharedStrings.xml><?xml version="1.0" encoding="utf-8"?>
<sst xmlns="http://schemas.openxmlformats.org/spreadsheetml/2006/main" count="318" uniqueCount="121">
  <si>
    <t>Parameter of Interest</t>
  </si>
  <si>
    <t>Null Hypothesis</t>
  </si>
  <si>
    <t>Alternative Hypothesis</t>
  </si>
  <si>
    <t>Reject Region</t>
  </si>
  <si>
    <t>Accept/Reject Null Hypothesis</t>
  </si>
  <si>
    <r>
      <t>Significance Level 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>)</t>
    </r>
  </si>
  <si>
    <t>P-value</t>
  </si>
  <si>
    <r>
      <t xml:space="preserve">Reject H0 if P-value &lt; </t>
    </r>
    <r>
      <rPr>
        <sz val="11"/>
        <color theme="1"/>
        <rFont val="Symbol"/>
        <family val="1"/>
        <charset val="2"/>
      </rPr>
      <t>a</t>
    </r>
  </si>
  <si>
    <t>Paint Drying Time</t>
  </si>
  <si>
    <t>Sample Mean 1</t>
  </si>
  <si>
    <t>Sample Mean 2</t>
  </si>
  <si>
    <t>Sample Size 1</t>
  </si>
  <si>
    <t>Sample Size 2</t>
  </si>
  <si>
    <t xml:space="preserve">Reject H0 if </t>
  </si>
  <si>
    <t>Population S.D. 1</t>
  </si>
  <si>
    <t>Population S.D. 2</t>
  </si>
  <si>
    <t>Wax</t>
  </si>
  <si>
    <t>Lower Bound</t>
  </si>
  <si>
    <t>Upper Bound</t>
  </si>
  <si>
    <t>Find 95% two-sided confidence bound of a difference in means of waxes</t>
  </si>
  <si>
    <t>Yield from a Catalyst</t>
  </si>
  <si>
    <t>Sample S.D. 1</t>
  </si>
  <si>
    <t>Sample S.D. 2</t>
  </si>
  <si>
    <t>Pooled Estimator of Variance</t>
  </si>
  <si>
    <t>Degree of Freedom</t>
  </si>
  <si>
    <t>Arsenic in Drinking Water</t>
  </si>
  <si>
    <t>Difference of mean</t>
  </si>
  <si>
    <t>Test Statistic (Z0)</t>
  </si>
  <si>
    <t>Cement Hydration</t>
  </si>
  <si>
    <t>Pooled Estimator of SD</t>
  </si>
  <si>
    <t>95% Confidence Interval</t>
  </si>
  <si>
    <t>Lower Confidence Bound</t>
  </si>
  <si>
    <t>Upper Confidence Bound</t>
  </si>
  <si>
    <r>
      <t xml:space="preserve">H0: </t>
    </r>
    <r>
      <rPr>
        <sz val="11"/>
        <color theme="1"/>
        <rFont val="Symbol"/>
        <family val="1"/>
        <charset val="2"/>
      </rPr>
      <t>m1 - m2 = 0</t>
    </r>
  </si>
  <si>
    <r>
      <t xml:space="preserve">H1: </t>
    </r>
    <r>
      <rPr>
        <sz val="11"/>
        <color theme="1"/>
        <rFont val="Symbol"/>
        <family val="1"/>
        <charset val="2"/>
      </rPr>
      <t>m1 - m2 &gt;</t>
    </r>
    <r>
      <rPr>
        <sz val="11"/>
        <color theme="1"/>
        <rFont val="Calibri"/>
        <family val="2"/>
        <scheme val="minor"/>
      </rPr>
      <t xml:space="preserve"> 0</t>
    </r>
  </si>
  <si>
    <t>Reject H0 if Z0 &gt; Z(alpha)</t>
  </si>
  <si>
    <t>Z(a)</t>
  </si>
  <si>
    <t>reject</t>
  </si>
  <si>
    <t>Rejection MEANS H NULL REJECTION</t>
  </si>
  <si>
    <t>reject because z0 &gt; z alpha, criteria of rejection checks, so we reject. Which means that the second formula (H1 hypothesis) is better than the first formula</t>
  </si>
  <si>
    <t>mu1 - mu2 = 0</t>
  </si>
  <si>
    <t>Reject H0 if Z(0) -Z(alpha)</t>
  </si>
  <si>
    <t>Test Statistic Z(0)</t>
  </si>
  <si>
    <t>Z(alpha)</t>
  </si>
  <si>
    <t>mu1 - mu2 &gt; 0</t>
  </si>
  <si>
    <t>since Z0 = 0.91 !&gt; Z(alpha) = 1.64 so we don't have strong evidence to reject H0, so we accept it.</t>
  </si>
  <si>
    <t>Difference on mean</t>
  </si>
  <si>
    <t>H0 : mu1 - mu2 = 0</t>
  </si>
  <si>
    <t>H1 : mu1 - mu2 != 0</t>
  </si>
  <si>
    <t>Reject H0 if t(0)&gt;t(a/2) or t(0) &lt;t(a/2)</t>
  </si>
  <si>
    <t>t(a)</t>
  </si>
  <si>
    <t>Test Statistic t(0)</t>
  </si>
  <si>
    <t>Accept</t>
  </si>
  <si>
    <t>Difference in mean</t>
  </si>
  <si>
    <t>H0 : mu1 -mu2 = 0</t>
  </si>
  <si>
    <t>Test Statistic T(0)</t>
  </si>
  <si>
    <t>t(alpha)</t>
  </si>
  <si>
    <t>standard cement</t>
  </si>
  <si>
    <t>cement doped with lead</t>
  </si>
  <si>
    <t>n</t>
  </si>
  <si>
    <t>mean</t>
  </si>
  <si>
    <t>sample stdev</t>
  </si>
  <si>
    <t>alpha</t>
  </si>
  <si>
    <t>same pop stdev</t>
  </si>
  <si>
    <t>left tail</t>
  </si>
  <si>
    <t>test statistics</t>
  </si>
  <si>
    <t>H0</t>
  </si>
  <si>
    <t>H1</t>
  </si>
  <si>
    <t>Mu1 = Mu2</t>
  </si>
  <si>
    <t>Mu1 &lt; Mu2</t>
  </si>
  <si>
    <t>Mu1 - Mu2 &lt; 0</t>
  </si>
  <si>
    <t>Mu1 - Mu2 = 0</t>
  </si>
  <si>
    <t>Pooled estimator</t>
  </si>
  <si>
    <t>df</t>
  </si>
  <si>
    <t>LT</t>
  </si>
  <si>
    <t>critical value</t>
  </si>
  <si>
    <t>accept</t>
  </si>
  <si>
    <t>normal population of both types of cement likely share is similar population mean</t>
  </si>
  <si>
    <t>P value</t>
  </si>
  <si>
    <t>confidence interval</t>
  </si>
  <si>
    <t>critical value alpha/2</t>
  </si>
  <si>
    <t>critical value 1-alpha/2</t>
  </si>
  <si>
    <t>lower CB</t>
  </si>
  <si>
    <t>Upper CB</t>
  </si>
  <si>
    <t>Formulation 1</t>
  </si>
  <si>
    <t>reduce drying time</t>
  </si>
  <si>
    <t>stdev 8</t>
  </si>
  <si>
    <t>stdev</t>
  </si>
  <si>
    <t>formulation 2</t>
  </si>
  <si>
    <t>Mu1 &gt; Mu2</t>
  </si>
  <si>
    <t>Mu = Mu2</t>
  </si>
  <si>
    <t>RT</t>
  </si>
  <si>
    <t>we have strong enough evidence to reject H0, meaning that the new formula really reduces the paint drying time</t>
  </si>
  <si>
    <t>Wax 1</t>
  </si>
  <si>
    <t>Wax 2</t>
  </si>
  <si>
    <t>Pop stdev</t>
  </si>
  <si>
    <t>Mu1 - Mu2 &gt; 0</t>
  </si>
  <si>
    <t>test statistic</t>
  </si>
  <si>
    <t>critical vlaue</t>
  </si>
  <si>
    <t>p value</t>
  </si>
  <si>
    <t>Upper bound</t>
  </si>
  <si>
    <t>lower bound</t>
  </si>
  <si>
    <t>Different pop variance</t>
  </si>
  <si>
    <t>unknown pop variance</t>
  </si>
  <si>
    <t>T test</t>
  </si>
  <si>
    <t>two sample</t>
  </si>
  <si>
    <t>Pheonix</t>
  </si>
  <si>
    <t>Arizona</t>
  </si>
  <si>
    <t>2T</t>
  </si>
  <si>
    <t>variance</t>
  </si>
  <si>
    <t>devided by n</t>
  </si>
  <si>
    <t>2t</t>
  </si>
  <si>
    <t>equal pop stdev</t>
  </si>
  <si>
    <t>unknown value</t>
  </si>
  <si>
    <t>catalyst 1</t>
  </si>
  <si>
    <t>catalyst 2</t>
  </si>
  <si>
    <t>Mu1 != Mu2</t>
  </si>
  <si>
    <t>Mu1 - Mu2 != 0</t>
  </si>
  <si>
    <t>Two sample t test equal pop stdev</t>
  </si>
  <si>
    <t>Df</t>
  </si>
  <si>
    <t>we fail to reject H0 so that means there is no difference in mean yields, catalyst 2 can be used in the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</si>
</sst>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1" xfId="0" applyBorder="1" applyAlignment="1">
      <alignment vertical="center"/>
    </xf>
    <xf numFmtId="165" fontId="0" fillId="2" borderId="1" xfId="0" applyNumberFormat="1" applyFill="1" applyBorder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vertical="center"/>
    </xf>
    <xf numFmtId="164" fontId="0" fillId="3" borderId="1" xfId="0" applyNumberFormat="1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164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165" fontId="0" fillId="0" borderId="1" xfId="0" applyNumberForma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7</xdr:row>
      <xdr:rowOff>6350</xdr:rowOff>
    </xdr:from>
    <xdr:to>
      <xdr:col>4</xdr:col>
      <xdr:colOff>1759184</xdr:colOff>
      <xdr:row>14</xdr:row>
      <xdr:rowOff>241299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8D9B046-D717-4252-87C0-58CF40E4A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1150" y="1784350"/>
          <a:ext cx="3530834" cy="2012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7</xdr:row>
      <xdr:rowOff>6350</xdr:rowOff>
    </xdr:from>
    <xdr:to>
      <xdr:col>4</xdr:col>
      <xdr:colOff>1759184</xdr:colOff>
      <xdr:row>14</xdr:row>
      <xdr:rowOff>241299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9F05ED-F5EE-9441-B1F8-D38DD7370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5050" y="1784350"/>
          <a:ext cx="3695934" cy="20129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</xdr:col>
      <xdr:colOff>1507067</xdr:colOff>
      <xdr:row>28</xdr:row>
      <xdr:rowOff>94841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B6DD82-949B-BB7A-A1EA-F1513C159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26000"/>
          <a:ext cx="3691467" cy="2380841"/>
        </a:xfrm>
        <a:prstGeom prst="rect">
          <a:avLst/>
        </a:prstGeom>
      </xdr:spPr>
    </xdr:pic>
    <xdr:clientData/>
  </xdr:twoCellAnchor>
  <xdr:twoCellAnchor editAs="oneCell">
    <xdr:from>
      <xdr:col>0</xdr:col>
      <xdr:colOff>111404</xdr:colOff>
      <xdr:row>28</xdr:row>
      <xdr:rowOff>89123</xdr:rowOff>
    </xdr:from>
    <xdr:to>
      <xdr:col>1</xdr:col>
      <xdr:colOff>1623595</xdr:colOff>
      <xdr:row>36</xdr:row>
      <xdr:rowOff>83998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AF9F6A-D0CC-0AFA-172A-BBB7FA221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404" y="7263509"/>
          <a:ext cx="3695700" cy="2044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7</xdr:row>
      <xdr:rowOff>6350</xdr:rowOff>
    </xdr:from>
    <xdr:to>
      <xdr:col>4</xdr:col>
      <xdr:colOff>1762359</xdr:colOff>
      <xdr:row>14</xdr:row>
      <xdr:rowOff>238124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B14F9A-E105-43BB-BAE2-830BC8A55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1150" y="1784350"/>
          <a:ext cx="3530834" cy="2012949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18</xdr:row>
      <xdr:rowOff>133350</xdr:rowOff>
    </xdr:from>
    <xdr:to>
      <xdr:col>4</xdr:col>
      <xdr:colOff>1787768</xdr:colOff>
      <xdr:row>22</xdr:row>
      <xdr:rowOff>247650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EC74D7-EC5A-4171-9C5B-CF26E70AC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91150" y="4705350"/>
          <a:ext cx="3559418" cy="1130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7</xdr:row>
      <xdr:rowOff>6350</xdr:rowOff>
    </xdr:from>
    <xdr:to>
      <xdr:col>4</xdr:col>
      <xdr:colOff>1762359</xdr:colOff>
      <xdr:row>14</xdr:row>
      <xdr:rowOff>238124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618F33-8C69-264A-9541-2BE7C0268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5050" y="1784350"/>
          <a:ext cx="3699109" cy="2009774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18</xdr:row>
      <xdr:rowOff>133350</xdr:rowOff>
    </xdr:from>
    <xdr:to>
      <xdr:col>4</xdr:col>
      <xdr:colOff>1787768</xdr:colOff>
      <xdr:row>22</xdr:row>
      <xdr:rowOff>247650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2829B5-826A-6B40-A0CF-C21BC35EC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5050" y="4705350"/>
          <a:ext cx="3724518" cy="1130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1</xdr:col>
      <xdr:colOff>1139084</xdr:colOff>
      <xdr:row>33</xdr:row>
      <xdr:rowOff>139390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964F02-D9DC-7562-A436-7CB60D8E0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644268"/>
          <a:ext cx="3322864" cy="1928232"/>
        </a:xfrm>
        <a:prstGeom prst="rect">
          <a:avLst/>
        </a:prstGeom>
      </xdr:spPr>
    </xdr:pic>
    <xdr:clientData/>
  </xdr:twoCellAnchor>
  <xdr:twoCellAnchor editAs="oneCell">
    <xdr:from>
      <xdr:col>0</xdr:col>
      <xdr:colOff>54207</xdr:colOff>
      <xdr:row>33</xdr:row>
      <xdr:rowOff>232318</xdr:rowOff>
    </xdr:from>
    <xdr:to>
      <xdr:col>1</xdr:col>
      <xdr:colOff>844086</xdr:colOff>
      <xdr:row>40</xdr:row>
      <xdr:rowOff>88697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99B0F1-DBF1-F44C-AEA3-7F0D24651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207" y="8665428"/>
          <a:ext cx="2973659" cy="1645220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</xdr:colOff>
      <xdr:row>42</xdr:row>
      <xdr:rowOff>0</xdr:rowOff>
    </xdr:from>
    <xdr:to>
      <xdr:col>2</xdr:col>
      <xdr:colOff>937651</xdr:colOff>
      <xdr:row>48</xdr:row>
      <xdr:rowOff>41484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974DBEF-925E-CDB1-0E68-602CA7549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60" y="10668000"/>
          <a:ext cx="5072771" cy="156548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641350</xdr:colOff>
      <xdr:row>5</xdr:row>
      <xdr:rowOff>76201</xdr:rowOff>
    </xdr:from>
    <xdr:to>
      <xdr:col>4</xdr:col>
      <xdr:colOff>10690</xdr:colOff>
      <xdr:row>8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30784C-CECD-4118-9B0D-5C1DEC75D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2750" y="1346201"/>
          <a:ext cx="2953915" cy="787400"/>
        </a:xfrm>
        <a:prstGeom prst="rect">
          <a:avLst/>
        </a:prstGeom>
      </xdr:spPr>
    </xdr:pic>
    <xdr:clientData/>
  </xdr:twoCellAnchor>
  <xdr:twoCellAnchor editAs="oneCell">
    <xdr:from>
      <xdr:col>3</xdr:col>
      <xdr:colOff>29881</xdr:colOff>
      <xdr:row>8</xdr:row>
      <xdr:rowOff>179294</xdr:rowOff>
    </xdr:from>
    <xdr:to>
      <xdr:col>4</xdr:col>
      <xdr:colOff>1706468</xdr:colOff>
      <xdr:row>15</xdr:row>
      <xdr:rowOff>65543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A49306-8D0D-4F4E-9326-145CFA4D8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08705" y="2211294"/>
          <a:ext cx="3466353" cy="16610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641350</xdr:colOff>
      <xdr:row>5</xdr:row>
      <xdr:rowOff>76201</xdr:rowOff>
    </xdr:from>
    <xdr:to>
      <xdr:col>4</xdr:col>
      <xdr:colOff>10690</xdr:colOff>
      <xdr:row>8</xdr:row>
      <xdr:rowOff>104776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DAD30B-2540-4945-A7EE-BC4B49815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1550" y="1346201"/>
          <a:ext cx="3280940" cy="790575"/>
        </a:xfrm>
        <a:prstGeom prst="rect">
          <a:avLst/>
        </a:prstGeom>
      </xdr:spPr>
    </xdr:pic>
    <xdr:clientData/>
  </xdr:twoCellAnchor>
  <xdr:twoCellAnchor editAs="oneCell">
    <xdr:from>
      <xdr:col>3</xdr:col>
      <xdr:colOff>29881</xdr:colOff>
      <xdr:row>8</xdr:row>
      <xdr:rowOff>179294</xdr:rowOff>
    </xdr:from>
    <xdr:to>
      <xdr:col>4</xdr:col>
      <xdr:colOff>1706468</xdr:colOff>
      <xdr:row>15</xdr:row>
      <xdr:rowOff>65543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197EC2-4565-2147-9076-004E9E3F0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25881" y="2211294"/>
          <a:ext cx="3632387" cy="1664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33866</xdr:rowOff>
    </xdr:from>
    <xdr:to>
      <xdr:col>1</xdr:col>
      <xdr:colOff>1929207</xdr:colOff>
      <xdr:row>38</xdr:row>
      <xdr:rowOff>50799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BA0060-A0E0-6B6F-D064-E765B63FB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383866"/>
          <a:ext cx="4113607" cy="3318933"/>
        </a:xfrm>
        <a:prstGeom prst="rect">
          <a:avLst/>
        </a:prstGeom>
      </xdr:spPr>
    </xdr:pic>
    <xdr:clientData/>
  </xdr:twoCellAnchor>
  <xdr:twoCellAnchor editAs="oneCell">
    <xdr:from>
      <xdr:col>5</xdr:col>
      <xdr:colOff>554836</xdr:colOff>
      <xdr:row>27</xdr:row>
      <xdr:rowOff>67733</xdr:rowOff>
    </xdr:from>
    <xdr:to>
      <xdr:col>7</xdr:col>
      <xdr:colOff>875118</xdr:colOff>
      <xdr:row>38</xdr:row>
      <xdr:rowOff>190499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A99A30-A583-5134-E456-C1B2A0E8A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62436" y="6925733"/>
          <a:ext cx="4231882" cy="291676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36146</xdr:colOff>
      <xdr:row>7</xdr:row>
      <xdr:rowOff>25889</xdr:rowOff>
    </xdr:from>
    <xdr:to>
      <xdr:col>4</xdr:col>
      <xdr:colOff>1790073</xdr:colOff>
      <xdr:row>9</xdr:row>
      <xdr:rowOff>238125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65F67B-2B85-49CA-B7C6-37909D88C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8246" y="1803889"/>
          <a:ext cx="3544627" cy="717061"/>
        </a:xfrm>
        <a:prstGeom prst="rect">
          <a:avLst/>
        </a:prstGeom>
      </xdr:spPr>
    </xdr:pic>
    <xdr:clientData/>
  </xdr:twoCellAnchor>
  <xdr:twoCellAnchor editAs="oneCell">
    <xdr:from>
      <xdr:col>3</xdr:col>
      <xdr:colOff>29882</xdr:colOff>
      <xdr:row>14</xdr:row>
      <xdr:rowOff>37354</xdr:rowOff>
    </xdr:from>
    <xdr:to>
      <xdr:col>4</xdr:col>
      <xdr:colOff>1778264</xdr:colOff>
      <xdr:row>16</xdr:row>
      <xdr:rowOff>235885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DDC3A0-1054-4F64-80E2-132EEFFE5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08706" y="3593354"/>
          <a:ext cx="3544498" cy="70970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6</xdr:col>
      <xdr:colOff>1896738</xdr:colOff>
      <xdr:row>37</xdr:row>
      <xdr:rowOff>11776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CBF9EE-58EC-F097-B956-998B61BBF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05181" y="4796928"/>
          <a:ext cx="7772400" cy="455623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36146</xdr:colOff>
      <xdr:row>7</xdr:row>
      <xdr:rowOff>25889</xdr:rowOff>
    </xdr:from>
    <xdr:to>
      <xdr:col>4</xdr:col>
      <xdr:colOff>1790073</xdr:colOff>
      <xdr:row>9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16D37B-B3EC-7D42-BF97-98FB01C38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2146" y="1803889"/>
          <a:ext cx="3709727" cy="720236"/>
        </a:xfrm>
        <a:prstGeom prst="rect">
          <a:avLst/>
        </a:prstGeom>
      </xdr:spPr>
    </xdr:pic>
    <xdr:clientData/>
  </xdr:twoCellAnchor>
  <xdr:twoCellAnchor editAs="oneCell">
    <xdr:from>
      <xdr:col>3</xdr:col>
      <xdr:colOff>29882</xdr:colOff>
      <xdr:row>14</xdr:row>
      <xdr:rowOff>37354</xdr:rowOff>
    </xdr:from>
    <xdr:to>
      <xdr:col>4</xdr:col>
      <xdr:colOff>1778264</xdr:colOff>
      <xdr:row>16</xdr:row>
      <xdr:rowOff>235885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06FBAF-C17E-3246-8BB0-71B2218C9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25882" y="3593354"/>
          <a:ext cx="3704182" cy="70653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6</xdr:col>
      <xdr:colOff>1896738</xdr:colOff>
      <xdr:row>37</xdr:row>
      <xdr:rowOff>11776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86B16F-5CE9-1149-ACED-4A338AA5A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4826000"/>
          <a:ext cx="7764138" cy="45837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60960</xdr:rowOff>
    </xdr:from>
    <xdr:to>
      <xdr:col>2</xdr:col>
      <xdr:colOff>1835753</xdr:colOff>
      <xdr:row>56</xdr:row>
      <xdr:rowOff>228600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02301C-0FA0-2944-C05A-A91870F2E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220960"/>
          <a:ext cx="5981033" cy="4231640"/>
        </a:xfrm>
        <a:prstGeom prst="rect">
          <a:avLst/>
        </a:prstGeom>
      </xdr:spPr>
    </xdr:pic>
    <xdr:clientData/>
  </xdr:twoCellAnchor>
  <xdr:twoCellAnchor editAs="oneCell">
    <xdr:from>
      <xdr:col>0</xdr:col>
      <xdr:colOff>233680</xdr:colOff>
      <xdr:row>57</xdr:row>
      <xdr:rowOff>233680</xdr:rowOff>
    </xdr:from>
    <xdr:to>
      <xdr:col>2</xdr:col>
      <xdr:colOff>1778000</xdr:colOff>
      <xdr:row>66</xdr:row>
      <xdr:rowOff>106680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ED59D14-0074-41ED-74D1-C015241D6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3680" y="14711680"/>
          <a:ext cx="5689600" cy="215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52</xdr:row>
      <xdr:rowOff>0</xdr:rowOff>
    </xdr:from>
    <xdr:to>
      <xdr:col>7</xdr:col>
      <xdr:colOff>1760220</xdr:colOff>
      <xdr:row>54</xdr:row>
      <xdr:rowOff>228600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CBA75C-CE57-DC8B-4B9C-C3169DD2A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88800" y="13208000"/>
          <a:ext cx="3721100" cy="736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7</xdr:col>
      <xdr:colOff>1747520</xdr:colOff>
      <xdr:row>58</xdr:row>
      <xdr:rowOff>215900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FC92A76-A3DC-C129-2B3B-94B53F99C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988800" y="14224000"/>
          <a:ext cx="3708400" cy="723900"/>
        </a:xfrm>
        <a:prstGeom prst="rect">
          <a:avLst/>
        </a:prstGeom>
      </xdr:spPr>
    </xdr:pic>
    <xdr:clientData/>
  </xdr:twoCellAnchor>
  <xdr:twoCellAnchor editAs="oneCell">
    <xdr:from>
      <xdr:col>6</xdr:col>
      <xdr:colOff>20320</xdr:colOff>
      <xdr:row>61</xdr:row>
      <xdr:rowOff>0</xdr:rowOff>
    </xdr:from>
    <xdr:to>
      <xdr:col>9</xdr:col>
      <xdr:colOff>1910080</xdr:colOff>
      <xdr:row>72</xdr:row>
      <xdr:rowOff>77470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C7CF182-CDA3-050B-C8B4-21041A0BB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009120" y="15494000"/>
          <a:ext cx="7772400" cy="28714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313267</xdr:colOff>
      <xdr:row>0</xdr:row>
      <xdr:rowOff>237068</xdr:rowOff>
    </xdr:from>
    <xdr:to>
      <xdr:col>6</xdr:col>
      <xdr:colOff>93133</xdr:colOff>
      <xdr:row>11</xdr:row>
      <xdr:rowOff>151852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F82A00-C873-F264-E4D3-A1110FCC1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5067" y="237068"/>
          <a:ext cx="3691466" cy="2708784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1905000</xdr:colOff>
      <xdr:row>7</xdr:row>
      <xdr:rowOff>110067</xdr:rowOff>
    </xdr:from>
    <xdr:to>
      <xdr:col>11</xdr:col>
      <xdr:colOff>1282700</xdr:colOff>
      <xdr:row>10</xdr:row>
      <xdr:rowOff>160867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A28E6A-A4B6-2356-3384-61412CD9D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35800" y="1888067"/>
          <a:ext cx="3289300" cy="8128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11</xdr:col>
      <xdr:colOff>1676400</xdr:colOff>
      <xdr:row>17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127407-F3E1-95FA-4360-C3DA9A21D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86600" y="2794000"/>
          <a:ext cx="3632200" cy="1689100"/>
        </a:xfrm>
        <a:prstGeom prst="rect">
          <a:avLst/>
        </a:prstGeom>
      </xdr:spPr>
    </xdr:pic>
    <xdr:clientData/>
  </xdr:twoCellAnchor>
  <xdr:twoCellAnchor editAs="oneCell">
    <xdr:from>
      <xdr:col>10</xdr:col>
      <xdr:colOff>50800</xdr:colOff>
      <xdr:row>18</xdr:row>
      <xdr:rowOff>54085</xdr:rowOff>
    </xdr:from>
    <xdr:to>
      <xdr:col>12</xdr:col>
      <xdr:colOff>1011767</xdr:colOff>
      <xdr:row>28</xdr:row>
      <xdr:rowOff>21166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EC130E-C076-646A-4452-45E5352DE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37400" y="4626085"/>
          <a:ext cx="4872567" cy="25070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E2AEE-E0A8-43D1-B1BA-2DE96725CAC7}">
  <dimension ref="A1:D20"/>
  <sheetViews>
    <sheetView topLeftCell="A12" zoomScale="150" workbookViewId="0">
      <selection activeCell="B16" sqref="B16"/>
    </sheetView>
  </sheetViews>
  <sheetFormatPr baseColWidth="10" defaultColWidth="25.6640625" defaultRowHeight="20" customHeight="1" x14ac:dyDescent="0.2"/>
  <cols>
    <col min="1" max="1" width="28.6640625" style="3" customWidth="1"/>
    <col min="2" max="2" width="25.6640625" style="1"/>
    <col min="3" max="3" width="25.6640625" style="2"/>
    <col min="4" max="16384" width="25.6640625" style="1"/>
  </cols>
  <sheetData>
    <row r="1" spans="1:4" s="14" customFormat="1" ht="20" customHeight="1" x14ac:dyDescent="0.2">
      <c r="A1" s="13" t="s">
        <v>8</v>
      </c>
      <c r="C1" s="15"/>
    </row>
    <row r="2" spans="1:4" ht="20" customHeight="1" x14ac:dyDescent="0.2">
      <c r="A2" s="1"/>
      <c r="B2" s="2"/>
      <c r="C2" s="1"/>
    </row>
    <row r="3" spans="1:4" ht="20" customHeight="1" x14ac:dyDescent="0.2">
      <c r="A3" s="11" t="s">
        <v>11</v>
      </c>
      <c r="B3" s="5">
        <v>10</v>
      </c>
      <c r="C3" s="11" t="s">
        <v>12</v>
      </c>
      <c r="D3" s="5">
        <v>10</v>
      </c>
    </row>
    <row r="4" spans="1:4" ht="20" customHeight="1" x14ac:dyDescent="0.2">
      <c r="A4" s="11" t="s">
        <v>9</v>
      </c>
      <c r="B4" s="5">
        <v>121</v>
      </c>
      <c r="C4" s="11" t="s">
        <v>10</v>
      </c>
      <c r="D4" s="5">
        <v>112</v>
      </c>
    </row>
    <row r="5" spans="1:4" ht="20" customHeight="1" x14ac:dyDescent="0.2">
      <c r="A5" s="11" t="s">
        <v>14</v>
      </c>
      <c r="B5" s="5">
        <v>8</v>
      </c>
      <c r="C5" s="11" t="s">
        <v>15</v>
      </c>
      <c r="D5" s="5">
        <v>8</v>
      </c>
    </row>
    <row r="6" spans="1:4" ht="20" customHeight="1" x14ac:dyDescent="0.2">
      <c r="A6" s="12"/>
      <c r="C6" s="1"/>
    </row>
    <row r="7" spans="1:4" ht="20" customHeight="1" x14ac:dyDescent="0.2">
      <c r="A7" s="1"/>
      <c r="B7" s="6"/>
      <c r="C7" s="1" t="s">
        <v>38</v>
      </c>
    </row>
    <row r="8" spans="1:4" ht="20" customHeight="1" x14ac:dyDescent="0.2">
      <c r="A8" s="4" t="s">
        <v>0</v>
      </c>
      <c r="B8" s="7" t="s">
        <v>26</v>
      </c>
      <c r="C8" s="1"/>
    </row>
    <row r="9" spans="1:4" ht="20" customHeight="1" x14ac:dyDescent="0.2">
      <c r="A9" s="4" t="s">
        <v>1</v>
      </c>
      <c r="B9" s="19" t="s">
        <v>33</v>
      </c>
      <c r="C9" s="1"/>
    </row>
    <row r="10" spans="1:4" ht="20" customHeight="1" x14ac:dyDescent="0.2">
      <c r="A10" s="4" t="s">
        <v>2</v>
      </c>
      <c r="B10" s="19" t="s">
        <v>34</v>
      </c>
      <c r="C10" s="1"/>
    </row>
    <row r="11" spans="1:4" ht="20" customHeight="1" x14ac:dyDescent="0.2">
      <c r="A11" s="4" t="s">
        <v>5</v>
      </c>
      <c r="B11" s="7">
        <v>0.05</v>
      </c>
      <c r="C11" s="1"/>
    </row>
    <row r="12" spans="1:4" ht="20" customHeight="1" x14ac:dyDescent="0.2">
      <c r="A12" s="20" t="s">
        <v>3</v>
      </c>
      <c r="B12" s="7" t="s">
        <v>35</v>
      </c>
    </row>
    <row r="13" spans="1:4" ht="20" customHeight="1" x14ac:dyDescent="0.2">
      <c r="A13" s="21"/>
      <c r="B13" s="4" t="s">
        <v>7</v>
      </c>
      <c r="C13" s="1"/>
    </row>
    <row r="14" spans="1:4" ht="20" customHeight="1" x14ac:dyDescent="0.2">
      <c r="A14" s="4" t="s">
        <v>27</v>
      </c>
      <c r="B14" s="5">
        <f>(B4-D4)/(SQRT(POWER(B5,2)/B3+POWER(D5,2)/D3))</f>
        <v>2.5155764746872635</v>
      </c>
      <c r="C14" s="1"/>
    </row>
    <row r="15" spans="1:4" ht="20" customHeight="1" x14ac:dyDescent="0.2">
      <c r="A15" s="8" t="s">
        <v>36</v>
      </c>
      <c r="B15" s="9">
        <f>_xlfn.NORM.S.INV(1-B11)</f>
        <v>1.6448536269514715</v>
      </c>
      <c r="C15" s="1"/>
    </row>
    <row r="16" spans="1:4" ht="20" customHeight="1" x14ac:dyDescent="0.2">
      <c r="A16" s="4" t="s">
        <v>6</v>
      </c>
      <c r="B16" s="9">
        <f>1-_xlfn.NORM.S.DIST(B14, TRUE)</f>
        <v>5.9418946210736401E-3</v>
      </c>
      <c r="C16" s="1"/>
    </row>
    <row r="17" spans="1:3" ht="20" customHeight="1" thickBot="1" x14ac:dyDescent="0.25">
      <c r="A17" s="1"/>
      <c r="B17" s="3"/>
      <c r="C17" s="1"/>
    </row>
    <row r="18" spans="1:3" ht="20" customHeight="1" thickBot="1" x14ac:dyDescent="0.25">
      <c r="A18" s="1" t="s">
        <v>4</v>
      </c>
      <c r="B18" s="10" t="s">
        <v>39</v>
      </c>
      <c r="C18" s="1"/>
    </row>
    <row r="19" spans="1:3" ht="20" customHeight="1" x14ac:dyDescent="0.2">
      <c r="A19" s="1"/>
      <c r="B19" s="2"/>
      <c r="C19" s="1"/>
    </row>
    <row r="20" spans="1:3" ht="20" customHeight="1" x14ac:dyDescent="0.2">
      <c r="A20" s="1"/>
      <c r="B20" s="2"/>
      <c r="C20" s="1"/>
    </row>
  </sheetData>
  <mergeCells count="1">
    <mergeCell ref="A12:A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DDF8-8A4E-6E47-826C-4C2957901B34}">
  <dimension ref="A1:F34"/>
  <sheetViews>
    <sheetView topLeftCell="A17" zoomScale="114" workbookViewId="0">
      <selection activeCell="E28" sqref="E28"/>
    </sheetView>
  </sheetViews>
  <sheetFormatPr baseColWidth="10" defaultColWidth="25.6640625" defaultRowHeight="20" customHeight="1" x14ac:dyDescent="0.2"/>
  <cols>
    <col min="1" max="1" width="28.6640625" style="3" customWidth="1"/>
    <col min="2" max="2" width="25.6640625" style="1"/>
    <col min="3" max="3" width="25.6640625" style="2"/>
    <col min="4" max="16384" width="25.6640625" style="1"/>
  </cols>
  <sheetData>
    <row r="1" spans="1:4" s="14" customFormat="1" ht="20" customHeight="1" x14ac:dyDescent="0.2">
      <c r="A1" s="13" t="s">
        <v>8</v>
      </c>
      <c r="C1" s="15"/>
    </row>
    <row r="2" spans="1:4" ht="20" customHeight="1" x14ac:dyDescent="0.2">
      <c r="A2" s="1"/>
      <c r="B2" s="2"/>
      <c r="C2" s="1"/>
    </row>
    <row r="3" spans="1:4" ht="20" customHeight="1" x14ac:dyDescent="0.2">
      <c r="A3" s="11" t="s">
        <v>11</v>
      </c>
      <c r="B3" s="5">
        <v>10</v>
      </c>
      <c r="C3" s="11" t="s">
        <v>12</v>
      </c>
      <c r="D3" s="5">
        <v>10</v>
      </c>
    </row>
    <row r="4" spans="1:4" ht="20" customHeight="1" x14ac:dyDescent="0.2">
      <c r="A4" s="11" t="s">
        <v>9</v>
      </c>
      <c r="B4" s="5">
        <v>121</v>
      </c>
      <c r="C4" s="11" t="s">
        <v>10</v>
      </c>
      <c r="D4" s="5">
        <v>112</v>
      </c>
    </row>
    <row r="5" spans="1:4" ht="20" customHeight="1" x14ac:dyDescent="0.2">
      <c r="A5" s="11" t="s">
        <v>14</v>
      </c>
      <c r="B5" s="5">
        <v>8</v>
      </c>
      <c r="C5" s="11" t="s">
        <v>15</v>
      </c>
      <c r="D5" s="5">
        <v>8</v>
      </c>
    </row>
    <row r="6" spans="1:4" ht="20" customHeight="1" x14ac:dyDescent="0.2">
      <c r="A6" s="12"/>
      <c r="C6" s="1"/>
    </row>
    <row r="7" spans="1:4" ht="20" customHeight="1" x14ac:dyDescent="0.2">
      <c r="A7" s="1"/>
      <c r="B7" s="6"/>
      <c r="C7" s="1" t="s">
        <v>38</v>
      </c>
    </row>
    <row r="8" spans="1:4" ht="20" customHeight="1" x14ac:dyDescent="0.2">
      <c r="A8" s="4" t="s">
        <v>0</v>
      </c>
      <c r="B8" s="7" t="s">
        <v>26</v>
      </c>
      <c r="C8" s="1"/>
    </row>
    <row r="9" spans="1:4" ht="20" customHeight="1" x14ac:dyDescent="0.2">
      <c r="A9" s="4" t="s">
        <v>1</v>
      </c>
      <c r="B9" s="19" t="s">
        <v>33</v>
      </c>
      <c r="C9" s="1"/>
    </row>
    <row r="10" spans="1:4" ht="20" customHeight="1" x14ac:dyDescent="0.2">
      <c r="A10" s="4" t="s">
        <v>2</v>
      </c>
      <c r="B10" s="19" t="s">
        <v>34</v>
      </c>
      <c r="C10" s="1"/>
    </row>
    <row r="11" spans="1:4" ht="20" customHeight="1" x14ac:dyDescent="0.2">
      <c r="A11" s="4" t="s">
        <v>5</v>
      </c>
      <c r="B11" s="7">
        <v>0.05</v>
      </c>
      <c r="C11" s="1"/>
    </row>
    <row r="12" spans="1:4" ht="20" customHeight="1" x14ac:dyDescent="0.2">
      <c r="A12" s="20" t="s">
        <v>3</v>
      </c>
      <c r="B12" s="7" t="s">
        <v>35</v>
      </c>
    </row>
    <row r="13" spans="1:4" ht="20" customHeight="1" x14ac:dyDescent="0.2">
      <c r="A13" s="21"/>
      <c r="B13" s="4" t="s">
        <v>7</v>
      </c>
      <c r="C13" s="1"/>
    </row>
    <row r="14" spans="1:4" ht="20" customHeight="1" x14ac:dyDescent="0.2">
      <c r="A14" s="4" t="s">
        <v>27</v>
      </c>
      <c r="B14" s="5">
        <f>(B4-D4)/(SQRT(POWER(B5,2)/B3+POWER(D5,2)/D3))</f>
        <v>2.5155764746872635</v>
      </c>
      <c r="C14" s="1"/>
    </row>
    <row r="15" spans="1:4" ht="20" customHeight="1" x14ac:dyDescent="0.2">
      <c r="A15" s="8" t="s">
        <v>36</v>
      </c>
      <c r="B15" s="9">
        <f>_xlfn.NORM.S.INV(1-B11)</f>
        <v>1.6448536269514715</v>
      </c>
      <c r="C15" s="1"/>
    </row>
    <row r="16" spans="1:4" ht="20" customHeight="1" x14ac:dyDescent="0.2">
      <c r="A16" s="4" t="s">
        <v>6</v>
      </c>
      <c r="B16" s="9">
        <f>1-_xlfn.NORM.S.DIST(B14, TRUE)</f>
        <v>5.9418946210736401E-3</v>
      </c>
      <c r="C16" s="1"/>
    </row>
    <row r="17" spans="1:6" ht="20" customHeight="1" thickBot="1" x14ac:dyDescent="0.25">
      <c r="A17" s="1"/>
      <c r="B17" s="3"/>
      <c r="C17" s="1"/>
    </row>
    <row r="18" spans="1:6" ht="20" customHeight="1" thickBot="1" x14ac:dyDescent="0.25">
      <c r="A18" s="1" t="s">
        <v>4</v>
      </c>
      <c r="B18" s="10" t="s">
        <v>39</v>
      </c>
      <c r="C18" s="1"/>
    </row>
    <row r="19" spans="1:6" ht="20" customHeight="1" x14ac:dyDescent="0.2">
      <c r="A19" s="1"/>
      <c r="B19" s="2"/>
      <c r="C19" s="1"/>
    </row>
    <row r="20" spans="1:6" ht="20" customHeight="1" x14ac:dyDescent="0.2">
      <c r="A20" s="1"/>
      <c r="B20" s="2"/>
      <c r="C20" s="1" t="s">
        <v>85</v>
      </c>
      <c r="D20" s="1" t="s">
        <v>86</v>
      </c>
    </row>
    <row r="21" spans="1:6" ht="20" customHeight="1" x14ac:dyDescent="0.2">
      <c r="C21" s="2" t="s">
        <v>84</v>
      </c>
      <c r="E21" s="1" t="s">
        <v>88</v>
      </c>
    </row>
    <row r="22" spans="1:6" ht="20" customHeight="1" x14ac:dyDescent="0.2">
      <c r="C22" s="2" t="s">
        <v>60</v>
      </c>
      <c r="D22" s="1">
        <v>121</v>
      </c>
      <c r="F22" s="1">
        <v>112</v>
      </c>
    </row>
    <row r="23" spans="1:6" ht="20" customHeight="1" x14ac:dyDescent="0.2">
      <c r="C23" s="2" t="s">
        <v>59</v>
      </c>
      <c r="D23" s="1">
        <v>10</v>
      </c>
      <c r="F23" s="1">
        <v>10</v>
      </c>
    </row>
    <row r="24" spans="1:6" ht="20" customHeight="1" x14ac:dyDescent="0.2">
      <c r="C24" s="2" t="s">
        <v>87</v>
      </c>
      <c r="D24" s="1">
        <v>8</v>
      </c>
      <c r="F24" s="1">
        <v>8</v>
      </c>
    </row>
    <row r="25" spans="1:6" ht="20" customHeight="1" x14ac:dyDescent="0.2">
      <c r="C25" s="2" t="s">
        <v>62</v>
      </c>
      <c r="D25" s="1">
        <v>0.05</v>
      </c>
    </row>
    <row r="26" spans="1:6" ht="20" customHeight="1" x14ac:dyDescent="0.2">
      <c r="C26" s="2" t="s">
        <v>66</v>
      </c>
      <c r="D26" s="1" t="s">
        <v>90</v>
      </c>
      <c r="E26" s="1" t="s">
        <v>71</v>
      </c>
    </row>
    <row r="27" spans="1:6" ht="20" customHeight="1" x14ac:dyDescent="0.2">
      <c r="C27" s="2" t="s">
        <v>67</v>
      </c>
      <c r="D27" s="1" t="s">
        <v>89</v>
      </c>
      <c r="E27" s="1" t="s">
        <v>96</v>
      </c>
    </row>
    <row r="28" spans="1:6" ht="20" customHeight="1" x14ac:dyDescent="0.2">
      <c r="C28" s="2" t="s">
        <v>91</v>
      </c>
    </row>
    <row r="29" spans="1:6" ht="20" customHeight="1" x14ac:dyDescent="0.2">
      <c r="C29" s="2" t="s">
        <v>75</v>
      </c>
      <c r="D29" s="1">
        <f>_xlfn.NORM.S.DIST(1-D25, TRUE)</f>
        <v>0.82894387369151812</v>
      </c>
    </row>
    <row r="30" spans="1:6" ht="20" customHeight="1" x14ac:dyDescent="0.2">
      <c r="C30" s="2" t="s">
        <v>65</v>
      </c>
      <c r="D30" s="1">
        <f>(D22-F22)/SQRT(D24^2/D23+F24^2/F23)</f>
        <v>2.5155764746872635</v>
      </c>
      <c r="E30" s="1" t="s">
        <v>37</v>
      </c>
    </row>
    <row r="31" spans="1:6" ht="20" customHeight="1" x14ac:dyDescent="0.2">
      <c r="C31" s="2" t="s">
        <v>62</v>
      </c>
      <c r="D31" s="1">
        <f>D25</f>
        <v>0.05</v>
      </c>
    </row>
    <row r="32" spans="1:6" ht="20" customHeight="1" x14ac:dyDescent="0.2">
      <c r="C32" s="2" t="s">
        <v>78</v>
      </c>
      <c r="D32" s="1">
        <f>1-_xlfn.NORM.S.DIST(D30, TRUE)</f>
        <v>5.9418946210736401E-3</v>
      </c>
      <c r="E32" s="1" t="s">
        <v>37</v>
      </c>
    </row>
    <row r="34" spans="3:3" ht="20" customHeight="1" x14ac:dyDescent="0.2">
      <c r="C34" s="2" t="s">
        <v>92</v>
      </c>
    </row>
  </sheetData>
  <mergeCells count="1">
    <mergeCell ref="A12:A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DD7B-BBAF-4196-8F35-C57A6D7C449A}">
  <dimension ref="A1:D23"/>
  <sheetViews>
    <sheetView topLeftCell="C1" zoomScale="164" workbookViewId="0">
      <selection activeCell="B24" sqref="B24"/>
    </sheetView>
  </sheetViews>
  <sheetFormatPr baseColWidth="10" defaultColWidth="25.6640625" defaultRowHeight="20" customHeight="1" x14ac:dyDescent="0.2"/>
  <cols>
    <col min="1" max="1" width="28.6640625" style="3" customWidth="1"/>
    <col min="2" max="2" width="25.6640625" style="1"/>
    <col min="3" max="3" width="25.6640625" style="2"/>
    <col min="4" max="16384" width="25.6640625" style="1"/>
  </cols>
  <sheetData>
    <row r="1" spans="1:4" ht="20" customHeight="1" x14ac:dyDescent="0.2">
      <c r="A1" s="13" t="s">
        <v>16</v>
      </c>
    </row>
    <row r="2" spans="1:4" ht="20" customHeight="1" x14ac:dyDescent="0.2">
      <c r="A2" s="1"/>
      <c r="B2" s="2"/>
      <c r="C2" s="1"/>
    </row>
    <row r="3" spans="1:4" ht="20" customHeight="1" x14ac:dyDescent="0.2">
      <c r="A3" s="11" t="s">
        <v>11</v>
      </c>
      <c r="B3" s="5">
        <v>20</v>
      </c>
      <c r="C3" s="11" t="s">
        <v>12</v>
      </c>
      <c r="D3" s="5">
        <v>20</v>
      </c>
    </row>
    <row r="4" spans="1:4" ht="20" customHeight="1" x14ac:dyDescent="0.2">
      <c r="A4" s="11" t="s">
        <v>9</v>
      </c>
      <c r="B4" s="5">
        <v>3</v>
      </c>
      <c r="C4" s="11" t="s">
        <v>10</v>
      </c>
      <c r="D4" s="5">
        <v>2.9</v>
      </c>
    </row>
    <row r="5" spans="1:4" ht="20" customHeight="1" x14ac:dyDescent="0.2">
      <c r="A5" s="11" t="s">
        <v>14</v>
      </c>
      <c r="B5" s="5">
        <v>0.33</v>
      </c>
      <c r="C5" s="11" t="s">
        <v>15</v>
      </c>
      <c r="D5" s="5">
        <v>0.36</v>
      </c>
    </row>
    <row r="6" spans="1:4" ht="20" customHeight="1" x14ac:dyDescent="0.2">
      <c r="A6" s="12"/>
      <c r="C6" s="1"/>
    </row>
    <row r="7" spans="1:4" ht="20" customHeight="1" x14ac:dyDescent="0.2">
      <c r="A7" s="1"/>
      <c r="B7" s="6"/>
      <c r="C7" s="1"/>
    </row>
    <row r="8" spans="1:4" ht="20" customHeight="1" x14ac:dyDescent="0.2">
      <c r="A8" s="4" t="s">
        <v>0</v>
      </c>
      <c r="B8" s="7" t="s">
        <v>26</v>
      </c>
      <c r="C8" s="1"/>
    </row>
    <row r="9" spans="1:4" ht="20" customHeight="1" x14ac:dyDescent="0.2">
      <c r="A9" s="4" t="s">
        <v>1</v>
      </c>
      <c r="B9" s="7" t="s">
        <v>40</v>
      </c>
      <c r="C9" s="1"/>
    </row>
    <row r="10" spans="1:4" ht="20" customHeight="1" x14ac:dyDescent="0.2">
      <c r="A10" s="4" t="s">
        <v>2</v>
      </c>
      <c r="B10" s="7" t="s">
        <v>44</v>
      </c>
      <c r="C10" s="1"/>
    </row>
    <row r="11" spans="1:4" ht="20" customHeight="1" x14ac:dyDescent="0.2">
      <c r="A11" s="4" t="s">
        <v>5</v>
      </c>
      <c r="B11" s="7">
        <v>0.05</v>
      </c>
      <c r="C11" s="1"/>
    </row>
    <row r="12" spans="1:4" ht="20" customHeight="1" x14ac:dyDescent="0.2">
      <c r="A12" s="20" t="s">
        <v>3</v>
      </c>
      <c r="B12" s="7" t="s">
        <v>41</v>
      </c>
    </row>
    <row r="13" spans="1:4" ht="20" customHeight="1" x14ac:dyDescent="0.2">
      <c r="A13" s="21"/>
      <c r="B13" s="4" t="s">
        <v>7</v>
      </c>
      <c r="C13" s="1"/>
    </row>
    <row r="14" spans="1:4" ht="20" customHeight="1" x14ac:dyDescent="0.2">
      <c r="A14" s="4" t="s">
        <v>42</v>
      </c>
      <c r="B14" s="5">
        <f>(B4-D4-0)/SQRT(POWER(B5,2)/B3+POWER(D5,2)/D3)</f>
        <v>0.91573709299126105</v>
      </c>
      <c r="C14" s="1"/>
    </row>
    <row r="15" spans="1:4" ht="20" customHeight="1" x14ac:dyDescent="0.2">
      <c r="A15" s="8" t="s">
        <v>43</v>
      </c>
      <c r="B15" s="9">
        <f>_xlfn.NORM.S.INV(1-B11)</f>
        <v>1.6448536269514715</v>
      </c>
      <c r="C15" s="1"/>
    </row>
    <row r="16" spans="1:4" ht="20" customHeight="1" x14ac:dyDescent="0.2">
      <c r="A16" s="4" t="s">
        <v>6</v>
      </c>
      <c r="B16" s="9">
        <f>1-_xlfn.NORM.S.DIST(B14,TRUE)</f>
        <v>0.17990240246271461</v>
      </c>
      <c r="C16" s="1"/>
    </row>
    <row r="17" spans="1:3" ht="20" customHeight="1" thickBot="1" x14ac:dyDescent="0.25">
      <c r="A17" s="1"/>
      <c r="B17" s="3"/>
      <c r="C17" s="1"/>
    </row>
    <row r="18" spans="1:3" ht="20" customHeight="1" thickBot="1" x14ac:dyDescent="0.25">
      <c r="A18" s="1" t="s">
        <v>4</v>
      </c>
      <c r="B18" s="10" t="s">
        <v>45</v>
      </c>
      <c r="C18" s="1"/>
    </row>
    <row r="19" spans="1:3" ht="20" customHeight="1" x14ac:dyDescent="0.2">
      <c r="A19" s="1"/>
      <c r="B19" s="2"/>
      <c r="C19" s="1"/>
    </row>
    <row r="20" spans="1:3" ht="20" customHeight="1" x14ac:dyDescent="0.2">
      <c r="A20" s="1"/>
      <c r="B20" s="2"/>
      <c r="C20" s="1"/>
    </row>
    <row r="21" spans="1:3" ht="20" customHeight="1" x14ac:dyDescent="0.2">
      <c r="A21" s="3" t="s">
        <v>19</v>
      </c>
    </row>
    <row r="22" spans="1:3" ht="20" customHeight="1" x14ac:dyDescent="0.2">
      <c r="A22" s="16" t="s">
        <v>17</v>
      </c>
      <c r="B22" s="17">
        <f>B4-D4-_xlfn.NORM.S.INV(1-B11/2)*SQRT(POWER(B5,2)/B3+POWER(D5,2)/D3)</f>
        <v>-0.11403129779725529</v>
      </c>
    </row>
    <row r="23" spans="1:3" ht="20" customHeight="1" x14ac:dyDescent="0.2">
      <c r="A23" s="16" t="s">
        <v>18</v>
      </c>
      <c r="B23" s="17">
        <f>B4-D4+_xlfn.NORM.S.INV(1-B11/2)*SQRT(POWER(B5,2)/B3+POWER(D5,2)/D3)</f>
        <v>0.31403129779725547</v>
      </c>
    </row>
  </sheetData>
  <mergeCells count="1">
    <mergeCell ref="A12:A1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11FA-EE11-044D-AF50-DFBB8E1C25EB}">
  <dimension ref="A1:E42"/>
  <sheetViews>
    <sheetView topLeftCell="A37" zoomScale="125" workbookViewId="0">
      <selection activeCell="D43" sqref="D43"/>
    </sheetView>
  </sheetViews>
  <sheetFormatPr baseColWidth="10" defaultColWidth="25.6640625" defaultRowHeight="20" customHeight="1" x14ac:dyDescent="0.2"/>
  <cols>
    <col min="1" max="1" width="28.6640625" style="3" customWidth="1"/>
    <col min="2" max="2" width="25.6640625" style="1"/>
    <col min="3" max="3" width="25.6640625" style="2"/>
    <col min="4" max="16384" width="25.6640625" style="1"/>
  </cols>
  <sheetData>
    <row r="1" spans="1:4" ht="20" customHeight="1" x14ac:dyDescent="0.2">
      <c r="A1" s="13" t="s">
        <v>16</v>
      </c>
    </row>
    <row r="2" spans="1:4" ht="20" customHeight="1" x14ac:dyDescent="0.2">
      <c r="A2" s="1"/>
      <c r="B2" s="2"/>
      <c r="C2" s="1"/>
    </row>
    <row r="3" spans="1:4" ht="20" customHeight="1" x14ac:dyDescent="0.2">
      <c r="A3" s="11" t="s">
        <v>11</v>
      </c>
      <c r="B3" s="5">
        <v>20</v>
      </c>
      <c r="C3" s="11" t="s">
        <v>12</v>
      </c>
      <c r="D3" s="5">
        <v>20</v>
      </c>
    </row>
    <row r="4" spans="1:4" ht="20" customHeight="1" x14ac:dyDescent="0.2">
      <c r="A4" s="11" t="s">
        <v>9</v>
      </c>
      <c r="B4" s="5">
        <v>3</v>
      </c>
      <c r="C4" s="11" t="s">
        <v>10</v>
      </c>
      <c r="D4" s="5">
        <v>2.9</v>
      </c>
    </row>
    <row r="5" spans="1:4" ht="20" customHeight="1" x14ac:dyDescent="0.2">
      <c r="A5" s="11" t="s">
        <v>14</v>
      </c>
      <c r="B5" s="5">
        <v>0.33</v>
      </c>
      <c r="C5" s="11" t="s">
        <v>15</v>
      </c>
      <c r="D5" s="5">
        <v>0.36</v>
      </c>
    </row>
    <row r="6" spans="1:4" ht="20" customHeight="1" x14ac:dyDescent="0.2">
      <c r="A6" s="12"/>
      <c r="C6" s="1"/>
    </row>
    <row r="7" spans="1:4" ht="20" customHeight="1" x14ac:dyDescent="0.2">
      <c r="A7" s="1"/>
      <c r="B7" s="6"/>
      <c r="C7" s="1"/>
    </row>
    <row r="8" spans="1:4" ht="20" customHeight="1" x14ac:dyDescent="0.2">
      <c r="A8" s="4" t="s">
        <v>0</v>
      </c>
      <c r="B8" s="7" t="s">
        <v>26</v>
      </c>
      <c r="C8" s="1"/>
    </row>
    <row r="9" spans="1:4" ht="20" customHeight="1" x14ac:dyDescent="0.2">
      <c r="A9" s="4" t="s">
        <v>1</v>
      </c>
      <c r="B9" s="7" t="s">
        <v>40</v>
      </c>
      <c r="C9" s="1"/>
    </row>
    <row r="10" spans="1:4" ht="20" customHeight="1" x14ac:dyDescent="0.2">
      <c r="A10" s="4" t="s">
        <v>2</v>
      </c>
      <c r="B10" s="7" t="s">
        <v>44</v>
      </c>
      <c r="C10" s="1"/>
    </row>
    <row r="11" spans="1:4" ht="20" customHeight="1" x14ac:dyDescent="0.2">
      <c r="A11" s="4" t="s">
        <v>5</v>
      </c>
      <c r="B11" s="7">
        <v>0.05</v>
      </c>
      <c r="C11" s="1"/>
    </row>
    <row r="12" spans="1:4" ht="20" customHeight="1" x14ac:dyDescent="0.2">
      <c r="A12" s="20" t="s">
        <v>3</v>
      </c>
      <c r="B12" s="7" t="s">
        <v>41</v>
      </c>
    </row>
    <row r="13" spans="1:4" ht="20" customHeight="1" x14ac:dyDescent="0.2">
      <c r="A13" s="21"/>
      <c r="B13" s="4" t="s">
        <v>7</v>
      </c>
      <c r="C13" s="1"/>
    </row>
    <row r="14" spans="1:4" ht="20" customHeight="1" x14ac:dyDescent="0.2">
      <c r="A14" s="4" t="s">
        <v>42</v>
      </c>
      <c r="B14" s="5">
        <f>(B4-D4-0)/SQRT(POWER(B5,2)/B3+POWER(D5,2)/D3)</f>
        <v>0.91573709299126105</v>
      </c>
      <c r="C14" s="1"/>
    </row>
    <row r="15" spans="1:4" ht="20" customHeight="1" x14ac:dyDescent="0.2">
      <c r="A15" s="8" t="s">
        <v>43</v>
      </c>
      <c r="B15" s="9">
        <f>_xlfn.NORM.S.INV(1-B11)</f>
        <v>1.6448536269514715</v>
      </c>
      <c r="C15" s="1"/>
    </row>
    <row r="16" spans="1:4" ht="20" customHeight="1" x14ac:dyDescent="0.2">
      <c r="A16" s="4" t="s">
        <v>6</v>
      </c>
      <c r="B16" s="9">
        <f>1-_xlfn.NORM.S.DIST(B14,TRUE)</f>
        <v>0.17990240246271461</v>
      </c>
      <c r="C16" s="1"/>
    </row>
    <row r="17" spans="1:5" ht="20" customHeight="1" thickBot="1" x14ac:dyDescent="0.25">
      <c r="A17" s="1"/>
      <c r="B17" s="3"/>
      <c r="C17" s="1"/>
    </row>
    <row r="18" spans="1:5" ht="20" customHeight="1" thickBot="1" x14ac:dyDescent="0.25">
      <c r="A18" s="1" t="s">
        <v>4</v>
      </c>
      <c r="B18" s="10" t="s">
        <v>45</v>
      </c>
      <c r="C18" s="1"/>
    </row>
    <row r="19" spans="1:5" ht="20" customHeight="1" x14ac:dyDescent="0.2">
      <c r="A19" s="1"/>
      <c r="B19" s="2"/>
      <c r="C19" s="1"/>
    </row>
    <row r="20" spans="1:5" ht="20" customHeight="1" x14ac:dyDescent="0.2">
      <c r="A20" s="1"/>
      <c r="B20" s="2"/>
      <c r="C20" s="1"/>
    </row>
    <row r="21" spans="1:5" ht="20" customHeight="1" x14ac:dyDescent="0.2">
      <c r="A21" s="3" t="s">
        <v>19</v>
      </c>
    </row>
    <row r="22" spans="1:5" ht="20" customHeight="1" x14ac:dyDescent="0.2">
      <c r="A22" s="16" t="s">
        <v>17</v>
      </c>
      <c r="B22" s="17">
        <f>B4-D4-_xlfn.NORM.S.INV(1-B11/2)*SQRT(POWER(B5,2)/B3+POWER(D5,2)/D3)</f>
        <v>-0.11403129779725529</v>
      </c>
    </row>
    <row r="23" spans="1:5" ht="20" customHeight="1" x14ac:dyDescent="0.2">
      <c r="A23" s="16" t="s">
        <v>18</v>
      </c>
      <c r="B23" s="17">
        <f>B4-D4+_xlfn.NORM.S.INV(1-B11/2)*SQRT(POWER(B5,2)/B3+POWER(D5,2)/D3)</f>
        <v>0.31403129779725547</v>
      </c>
    </row>
    <row r="28" spans="1:5" ht="20" customHeight="1" x14ac:dyDescent="0.2">
      <c r="D28" s="2" t="s">
        <v>93</v>
      </c>
      <c r="E28" s="1" t="s">
        <v>94</v>
      </c>
    </row>
    <row r="29" spans="1:5" ht="20" customHeight="1" x14ac:dyDescent="0.2">
      <c r="C29" s="2" t="s">
        <v>59</v>
      </c>
      <c r="D29" s="1">
        <v>20</v>
      </c>
      <c r="E29" s="1">
        <v>20</v>
      </c>
    </row>
    <row r="30" spans="1:5" ht="20" customHeight="1" x14ac:dyDescent="0.2">
      <c r="C30" s="2" t="s">
        <v>60</v>
      </c>
      <c r="D30" s="1">
        <v>3</v>
      </c>
      <c r="E30" s="1">
        <v>2.9</v>
      </c>
    </row>
    <row r="31" spans="1:5" ht="20" customHeight="1" x14ac:dyDescent="0.2">
      <c r="C31" s="2" t="s">
        <v>95</v>
      </c>
      <c r="D31" s="1">
        <v>0.33</v>
      </c>
      <c r="E31" s="1">
        <v>0.36</v>
      </c>
    </row>
    <row r="33" spans="3:5" ht="20" customHeight="1" x14ac:dyDescent="0.2">
      <c r="C33" s="2" t="s">
        <v>66</v>
      </c>
      <c r="D33" s="1" t="s">
        <v>68</v>
      </c>
      <c r="E33" s="1" t="s">
        <v>71</v>
      </c>
    </row>
    <row r="34" spans="3:5" ht="20" customHeight="1" x14ac:dyDescent="0.2">
      <c r="C34" s="2" t="s">
        <v>67</v>
      </c>
      <c r="D34" s="1" t="s">
        <v>89</v>
      </c>
      <c r="E34" s="1" t="s">
        <v>96</v>
      </c>
    </row>
    <row r="35" spans="3:5" ht="20" customHeight="1" x14ac:dyDescent="0.2">
      <c r="C35" s="2" t="s">
        <v>91</v>
      </c>
    </row>
    <row r="36" spans="3:5" ht="20" customHeight="1" x14ac:dyDescent="0.2">
      <c r="C36" s="2" t="s">
        <v>98</v>
      </c>
      <c r="D36" s="1">
        <f>_xlfn.NORM.S.INV(1-D38)</f>
        <v>1.6448536269514715</v>
      </c>
    </row>
    <row r="37" spans="3:5" ht="20" customHeight="1" x14ac:dyDescent="0.2">
      <c r="C37" s="2" t="s">
        <v>97</v>
      </c>
      <c r="D37" s="1">
        <f>(D30-E30)/SQRT(D31^2/D29+E31^2/E29)</f>
        <v>0.91573709299126105</v>
      </c>
      <c r="E37" s="1" t="s">
        <v>76</v>
      </c>
    </row>
    <row r="38" spans="3:5" ht="20" customHeight="1" x14ac:dyDescent="0.2">
      <c r="C38" s="2" t="s">
        <v>62</v>
      </c>
      <c r="D38" s="1">
        <v>0.05</v>
      </c>
    </row>
    <row r="39" spans="3:5" ht="20" customHeight="1" x14ac:dyDescent="0.2">
      <c r="C39" s="2" t="s">
        <v>99</v>
      </c>
      <c r="D39" s="1">
        <f>1-_xlfn.NORM.S.DIST(D37, TRUE)</f>
        <v>0.17990240246271461</v>
      </c>
      <c r="E39" s="1" t="s">
        <v>76</v>
      </c>
    </row>
    <row r="41" spans="3:5" ht="20" customHeight="1" x14ac:dyDescent="0.2">
      <c r="C41" s="2" t="s">
        <v>100</v>
      </c>
      <c r="D41" s="1">
        <f>D30-E30 +_xlfn.NORM.S.INV(1-D38/2) *SQRT(D31^2/D29+E31^2/E29)</f>
        <v>0.31403129779725547</v>
      </c>
    </row>
    <row r="42" spans="3:5" ht="20" customHeight="1" x14ac:dyDescent="0.2">
      <c r="C42" s="2" t="s">
        <v>101</v>
      </c>
      <c r="D42" s="1">
        <f>D30-E30 -_xlfn.NORM.S.INV(1-D38/2) *SQRT(D31^2/D29+E31^2/E29)</f>
        <v>-0.11403129779725529</v>
      </c>
    </row>
  </sheetData>
  <mergeCells count="1">
    <mergeCell ref="A12:A1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529F6-0578-427D-894E-246593E33DA1}">
  <dimension ref="A1:D22"/>
  <sheetViews>
    <sheetView zoomScale="150" zoomScaleNormal="100" workbookViewId="0">
      <selection activeCell="B18" sqref="B18"/>
    </sheetView>
  </sheetViews>
  <sheetFormatPr baseColWidth="10" defaultColWidth="25.6640625" defaultRowHeight="20" customHeight="1" x14ac:dyDescent="0.2"/>
  <cols>
    <col min="1" max="1" width="28.6640625" style="3" customWidth="1"/>
    <col min="2" max="2" width="25.6640625" style="1"/>
    <col min="3" max="3" width="25.6640625" style="2"/>
    <col min="4" max="16384" width="25.6640625" style="1"/>
  </cols>
  <sheetData>
    <row r="1" spans="1:4" s="14" customFormat="1" ht="20" customHeight="1" x14ac:dyDescent="0.2">
      <c r="A1" s="13" t="s">
        <v>20</v>
      </c>
      <c r="C1" s="15"/>
    </row>
    <row r="2" spans="1:4" ht="20" customHeight="1" x14ac:dyDescent="0.2">
      <c r="A2" s="1"/>
      <c r="B2" s="2"/>
      <c r="C2" s="1"/>
    </row>
    <row r="3" spans="1:4" ht="20" customHeight="1" x14ac:dyDescent="0.2">
      <c r="A3" s="11" t="s">
        <v>11</v>
      </c>
      <c r="B3" s="5">
        <v>8</v>
      </c>
      <c r="C3" s="11" t="s">
        <v>12</v>
      </c>
      <c r="D3" s="5">
        <v>8</v>
      </c>
    </row>
    <row r="4" spans="1:4" ht="20" customHeight="1" x14ac:dyDescent="0.2">
      <c r="A4" s="11" t="s">
        <v>9</v>
      </c>
      <c r="B4" s="5">
        <v>92.254999999999995</v>
      </c>
      <c r="C4" s="11" t="s">
        <v>10</v>
      </c>
      <c r="D4" s="5">
        <v>92.733000000000004</v>
      </c>
    </row>
    <row r="5" spans="1:4" ht="20" customHeight="1" x14ac:dyDescent="0.2">
      <c r="A5" s="11" t="s">
        <v>21</v>
      </c>
      <c r="B5" s="5">
        <v>2.39</v>
      </c>
      <c r="C5" s="11" t="s">
        <v>22</v>
      </c>
      <c r="D5" s="5">
        <v>2.98</v>
      </c>
    </row>
    <row r="6" spans="1:4" ht="20" customHeight="1" x14ac:dyDescent="0.2">
      <c r="A6" s="11" t="s">
        <v>23</v>
      </c>
      <c r="B6" s="5">
        <f>((B3-1)*POWER(B5,2) + (D3-1)*POWER(D5,2))/(B3+D3-2)</f>
        <v>7.2962500000000006</v>
      </c>
      <c r="C6" s="1"/>
    </row>
    <row r="7" spans="1:4" ht="20" customHeight="1" x14ac:dyDescent="0.2">
      <c r="A7" s="1"/>
      <c r="B7" s="6"/>
      <c r="C7" s="1"/>
    </row>
    <row r="8" spans="1:4" ht="20" customHeight="1" x14ac:dyDescent="0.2">
      <c r="A8" s="1"/>
      <c r="B8" s="6"/>
      <c r="C8" s="1"/>
    </row>
    <row r="9" spans="1:4" ht="20" customHeight="1" x14ac:dyDescent="0.2">
      <c r="A9" s="4" t="s">
        <v>0</v>
      </c>
      <c r="B9" s="7" t="s">
        <v>46</v>
      </c>
      <c r="C9" s="1"/>
    </row>
    <row r="10" spans="1:4" ht="20" customHeight="1" x14ac:dyDescent="0.2">
      <c r="A10" s="4" t="s">
        <v>1</v>
      </c>
      <c r="B10" s="7" t="s">
        <v>47</v>
      </c>
      <c r="C10" s="1"/>
    </row>
    <row r="11" spans="1:4" ht="20" customHeight="1" x14ac:dyDescent="0.2">
      <c r="A11" s="4" t="s">
        <v>2</v>
      </c>
      <c r="B11" s="7" t="s">
        <v>48</v>
      </c>
      <c r="C11" s="1"/>
    </row>
    <row r="12" spans="1:4" ht="20" customHeight="1" x14ac:dyDescent="0.2">
      <c r="A12" s="4" t="s">
        <v>5</v>
      </c>
      <c r="B12" s="7">
        <v>0.05</v>
      </c>
      <c r="C12" s="1"/>
    </row>
    <row r="13" spans="1:4" ht="20" customHeight="1" x14ac:dyDescent="0.2">
      <c r="A13" s="20" t="s">
        <v>3</v>
      </c>
      <c r="B13" s="7" t="s">
        <v>49</v>
      </c>
    </row>
    <row r="14" spans="1:4" ht="20" customHeight="1" x14ac:dyDescent="0.2">
      <c r="A14" s="21"/>
      <c r="B14" s="4" t="s">
        <v>7</v>
      </c>
      <c r="C14" s="1"/>
    </row>
    <row r="15" spans="1:4" ht="20" customHeight="1" x14ac:dyDescent="0.2">
      <c r="A15" s="4" t="s">
        <v>51</v>
      </c>
      <c r="B15" s="5">
        <f>(B4-D4-0)/(SQRT(B6)*SQRT(1/B3+1/D3))</f>
        <v>-0.35392239087555299</v>
      </c>
      <c r="C15" s="1"/>
    </row>
    <row r="16" spans="1:4" ht="20" customHeight="1" x14ac:dyDescent="0.2">
      <c r="A16" s="4" t="s">
        <v>24</v>
      </c>
      <c r="B16" s="18">
        <f>B3+D3-2</f>
        <v>14</v>
      </c>
      <c r="C16" s="1"/>
    </row>
    <row r="17" spans="1:3" ht="20" customHeight="1" x14ac:dyDescent="0.2">
      <c r="A17" s="8" t="s">
        <v>50</v>
      </c>
      <c r="B17" s="9">
        <f>_xlfn.T.INV(1-B12/2, B16)</f>
        <v>2.1447866879178035</v>
      </c>
      <c r="C17" s="1"/>
    </row>
    <row r="18" spans="1:3" ht="20" customHeight="1" x14ac:dyDescent="0.2">
      <c r="A18" s="4" t="s">
        <v>6</v>
      </c>
      <c r="B18" s="9">
        <f>_xlfn.T.DIST.2T(ABS(B15),B16)</f>
        <v>0.72867055309702922</v>
      </c>
      <c r="C18" s="1"/>
    </row>
    <row r="19" spans="1:3" ht="20" customHeight="1" thickBot="1" x14ac:dyDescent="0.25">
      <c r="A19" s="1"/>
      <c r="B19" s="3"/>
      <c r="C19" s="1"/>
    </row>
    <row r="20" spans="1:3" ht="20" customHeight="1" thickBot="1" x14ac:dyDescent="0.25">
      <c r="A20" s="1" t="s">
        <v>4</v>
      </c>
      <c r="B20" s="10" t="s">
        <v>52</v>
      </c>
      <c r="C20" s="1"/>
    </row>
    <row r="21" spans="1:3" ht="20" customHeight="1" x14ac:dyDescent="0.2">
      <c r="A21" s="1"/>
      <c r="B21" s="2"/>
      <c r="C21" s="1"/>
    </row>
    <row r="22" spans="1:3" ht="20" customHeight="1" x14ac:dyDescent="0.2">
      <c r="A22" s="1"/>
      <c r="B22" s="2"/>
      <c r="C22" s="1"/>
    </row>
  </sheetData>
  <mergeCells count="1">
    <mergeCell ref="A13:A14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7E6D1-4DB3-7E4F-96F9-FC5036F2A182}">
  <dimension ref="A1:G42"/>
  <sheetViews>
    <sheetView topLeftCell="A34" zoomScale="150" zoomScaleNormal="100" workbookViewId="0">
      <selection activeCell="C43" sqref="C43"/>
    </sheetView>
  </sheetViews>
  <sheetFormatPr baseColWidth="10" defaultColWidth="25.6640625" defaultRowHeight="20" customHeight="1" x14ac:dyDescent="0.2"/>
  <cols>
    <col min="1" max="1" width="28.6640625" style="3" customWidth="1"/>
    <col min="2" max="2" width="25.6640625" style="1"/>
    <col min="3" max="3" width="25.6640625" style="2"/>
    <col min="4" max="16384" width="25.6640625" style="1"/>
  </cols>
  <sheetData>
    <row r="1" spans="1:4" s="14" customFormat="1" ht="20" customHeight="1" x14ac:dyDescent="0.2">
      <c r="A1" s="13" t="s">
        <v>20</v>
      </c>
      <c r="C1" s="15"/>
    </row>
    <row r="2" spans="1:4" ht="20" customHeight="1" x14ac:dyDescent="0.2">
      <c r="A2" s="1"/>
      <c r="B2" s="2"/>
      <c r="C2" s="1"/>
    </row>
    <row r="3" spans="1:4" ht="20" customHeight="1" x14ac:dyDescent="0.2">
      <c r="A3" s="11" t="s">
        <v>11</v>
      </c>
      <c r="B3" s="5">
        <v>8</v>
      </c>
      <c r="C3" s="11" t="s">
        <v>12</v>
      </c>
      <c r="D3" s="5">
        <v>8</v>
      </c>
    </row>
    <row r="4" spans="1:4" ht="20" customHeight="1" x14ac:dyDescent="0.2">
      <c r="A4" s="11" t="s">
        <v>9</v>
      </c>
      <c r="B4" s="5">
        <v>92.254999999999995</v>
      </c>
      <c r="C4" s="11" t="s">
        <v>10</v>
      </c>
      <c r="D4" s="5">
        <v>92.733000000000004</v>
      </c>
    </row>
    <row r="5" spans="1:4" ht="20" customHeight="1" x14ac:dyDescent="0.2">
      <c r="A5" s="11" t="s">
        <v>21</v>
      </c>
      <c r="B5" s="5">
        <v>2.39</v>
      </c>
      <c r="C5" s="11" t="s">
        <v>22</v>
      </c>
      <c r="D5" s="5">
        <v>2.98</v>
      </c>
    </row>
    <row r="6" spans="1:4" ht="20" customHeight="1" x14ac:dyDescent="0.2">
      <c r="A6" s="11" t="s">
        <v>23</v>
      </c>
      <c r="B6" s="5">
        <f>((B3-1)*POWER(B5,2) + (D3-1)*POWER(D5,2))/(B3+D3-2)</f>
        <v>7.2962500000000006</v>
      </c>
      <c r="C6" s="1"/>
    </row>
    <row r="7" spans="1:4" ht="20" customHeight="1" x14ac:dyDescent="0.2">
      <c r="A7" s="1"/>
      <c r="B7" s="6"/>
      <c r="C7" s="1"/>
    </row>
    <row r="8" spans="1:4" ht="20" customHeight="1" x14ac:dyDescent="0.2">
      <c r="A8" s="1"/>
      <c r="B8" s="6"/>
      <c r="C8" s="1"/>
    </row>
    <row r="9" spans="1:4" ht="20" customHeight="1" x14ac:dyDescent="0.2">
      <c r="A9" s="4" t="s">
        <v>0</v>
      </c>
      <c r="B9" s="7" t="s">
        <v>46</v>
      </c>
      <c r="C9" s="1"/>
    </row>
    <row r="10" spans="1:4" ht="20" customHeight="1" x14ac:dyDescent="0.2">
      <c r="A10" s="4" t="s">
        <v>1</v>
      </c>
      <c r="B10" s="7" t="s">
        <v>47</v>
      </c>
      <c r="C10" s="1"/>
    </row>
    <row r="11" spans="1:4" ht="20" customHeight="1" x14ac:dyDescent="0.2">
      <c r="A11" s="4" t="s">
        <v>2</v>
      </c>
      <c r="B11" s="7" t="s">
        <v>48</v>
      </c>
      <c r="C11" s="1"/>
    </row>
    <row r="12" spans="1:4" ht="20" customHeight="1" x14ac:dyDescent="0.2">
      <c r="A12" s="4" t="s">
        <v>5</v>
      </c>
      <c r="B12" s="7">
        <v>0.05</v>
      </c>
      <c r="C12" s="1"/>
    </row>
    <row r="13" spans="1:4" ht="20" customHeight="1" x14ac:dyDescent="0.2">
      <c r="A13" s="20" t="s">
        <v>3</v>
      </c>
      <c r="B13" s="7" t="s">
        <v>49</v>
      </c>
    </row>
    <row r="14" spans="1:4" ht="20" customHeight="1" x14ac:dyDescent="0.2">
      <c r="A14" s="21"/>
      <c r="B14" s="4" t="s">
        <v>7</v>
      </c>
      <c r="C14" s="1"/>
    </row>
    <row r="15" spans="1:4" ht="20" customHeight="1" x14ac:dyDescent="0.2">
      <c r="A15" s="4" t="s">
        <v>51</v>
      </c>
      <c r="B15" s="5">
        <f>(B4-D4-0)/(SQRT(B6)*SQRT(1/B3+1/D3))</f>
        <v>-0.35392239087555299</v>
      </c>
      <c r="C15" s="1"/>
    </row>
    <row r="16" spans="1:4" ht="20" customHeight="1" x14ac:dyDescent="0.2">
      <c r="A16" s="4" t="s">
        <v>24</v>
      </c>
      <c r="B16" s="18">
        <f>B3+D3-2</f>
        <v>14</v>
      </c>
      <c r="C16" s="1"/>
    </row>
    <row r="17" spans="1:7" ht="20" customHeight="1" x14ac:dyDescent="0.2">
      <c r="A17" s="8" t="s">
        <v>50</v>
      </c>
      <c r="B17" s="9">
        <f>_xlfn.T.INV(1-B12/2, B16)</f>
        <v>2.1447866879178035</v>
      </c>
      <c r="C17" s="1"/>
    </row>
    <row r="18" spans="1:7" ht="20" customHeight="1" x14ac:dyDescent="0.2">
      <c r="A18" s="4" t="s">
        <v>6</v>
      </c>
      <c r="B18" s="9">
        <f>_xlfn.T.DIST.2T(ABS(B15),B16)</f>
        <v>0.72867055309702922</v>
      </c>
      <c r="C18" s="1"/>
    </row>
    <row r="19" spans="1:7" ht="20" customHeight="1" thickBot="1" x14ac:dyDescent="0.25">
      <c r="A19" s="1"/>
      <c r="B19" s="3"/>
      <c r="C19" s="1"/>
    </row>
    <row r="20" spans="1:7" ht="20" customHeight="1" thickBot="1" x14ac:dyDescent="0.25">
      <c r="A20" s="1" t="s">
        <v>4</v>
      </c>
      <c r="B20" s="10" t="s">
        <v>52</v>
      </c>
      <c r="C20" s="1"/>
    </row>
    <row r="21" spans="1:7" ht="20" customHeight="1" x14ac:dyDescent="0.2">
      <c r="A21" s="1"/>
      <c r="B21" s="2"/>
      <c r="C21" s="1"/>
    </row>
    <row r="22" spans="1:7" ht="20" customHeight="1" x14ac:dyDescent="0.2">
      <c r="A22" s="1"/>
      <c r="B22" s="2"/>
      <c r="C22" s="1"/>
    </row>
    <row r="24" spans="1:7" ht="20" customHeight="1" x14ac:dyDescent="0.2">
      <c r="D24" s="1" t="s">
        <v>118</v>
      </c>
    </row>
    <row r="25" spans="1:7" ht="20" customHeight="1" x14ac:dyDescent="0.2">
      <c r="D25" s="1" t="s">
        <v>112</v>
      </c>
      <c r="E25" s="1" t="s">
        <v>113</v>
      </c>
    </row>
    <row r="26" spans="1:7" ht="20" customHeight="1" x14ac:dyDescent="0.2">
      <c r="D26" s="1" t="s">
        <v>111</v>
      </c>
    </row>
    <row r="27" spans="1:7" ht="20" customHeight="1" x14ac:dyDescent="0.2">
      <c r="D27" s="1" t="s">
        <v>114</v>
      </c>
      <c r="E27" s="1" t="s">
        <v>115</v>
      </c>
      <c r="G27" s="22"/>
    </row>
    <row r="28" spans="1:7" ht="20" customHeight="1" x14ac:dyDescent="0.2">
      <c r="C28" s="2" t="s">
        <v>59</v>
      </c>
      <c r="D28" s="1">
        <v>8</v>
      </c>
      <c r="E28" s="1">
        <v>8</v>
      </c>
    </row>
    <row r="29" spans="1:7" ht="20" customHeight="1" x14ac:dyDescent="0.2">
      <c r="C29" s="2" t="s">
        <v>60</v>
      </c>
      <c r="D29" s="1">
        <v>92.254999999999995</v>
      </c>
      <c r="E29" s="1">
        <v>92.733000000000004</v>
      </c>
    </row>
    <row r="30" spans="1:7" ht="20" customHeight="1" x14ac:dyDescent="0.2">
      <c r="C30" s="2" t="s">
        <v>87</v>
      </c>
      <c r="D30" s="1">
        <v>2.39</v>
      </c>
      <c r="E30" s="1">
        <v>2.98</v>
      </c>
    </row>
    <row r="32" spans="1:7" ht="20" customHeight="1" x14ac:dyDescent="0.2">
      <c r="C32" s="2" t="s">
        <v>66</v>
      </c>
      <c r="D32" s="1" t="s">
        <v>68</v>
      </c>
      <c r="E32" s="1" t="s">
        <v>71</v>
      </c>
    </row>
    <row r="33" spans="3:5" ht="20" customHeight="1" x14ac:dyDescent="0.2">
      <c r="C33" s="2" t="s">
        <v>67</v>
      </c>
      <c r="D33" s="1" t="s">
        <v>116</v>
      </c>
      <c r="E33" s="1" t="s">
        <v>117</v>
      </c>
    </row>
    <row r="34" spans="3:5" ht="20" customHeight="1" x14ac:dyDescent="0.2">
      <c r="C34" s="2" t="s">
        <v>108</v>
      </c>
    </row>
    <row r="35" spans="3:5" ht="20" customHeight="1" x14ac:dyDescent="0.2">
      <c r="C35" s="2" t="s">
        <v>72</v>
      </c>
      <c r="D35" s="1">
        <f>((D28-1)*D30^2+(E28-1)*E30^2)/(D28+E28-2)</f>
        <v>7.2962500000000006</v>
      </c>
    </row>
    <row r="36" spans="3:5" ht="20" customHeight="1" x14ac:dyDescent="0.2">
      <c r="C36" s="2" t="s">
        <v>119</v>
      </c>
      <c r="D36" s="1">
        <f>D28+E28-2</f>
        <v>14</v>
      </c>
    </row>
    <row r="37" spans="3:5" ht="20" customHeight="1" x14ac:dyDescent="0.2">
      <c r="C37" s="2" t="s">
        <v>80</v>
      </c>
      <c r="D37" s="1">
        <f>_xlfn.T.INV(1-D39/2, D36)</f>
        <v>2.1447866879178035</v>
      </c>
      <c r="E37" s="1">
        <f>_xlfn.T.INV(D39/2, D36)</f>
        <v>-2.1447866879178044</v>
      </c>
    </row>
    <row r="38" spans="3:5" ht="20" customHeight="1" x14ac:dyDescent="0.2">
      <c r="C38" s="2" t="s">
        <v>97</v>
      </c>
      <c r="D38" s="1">
        <f>(D29-E29)/(D35*SQRT(1/D28+1/E28))</f>
        <v>-0.13102621209525678</v>
      </c>
      <c r="E38" s="1" t="s">
        <v>76</v>
      </c>
    </row>
    <row r="39" spans="3:5" ht="20" customHeight="1" x14ac:dyDescent="0.2">
      <c r="C39" s="2" t="s">
        <v>62</v>
      </c>
      <c r="D39" s="1">
        <v>0.05</v>
      </c>
    </row>
    <row r="40" spans="3:5" ht="20" customHeight="1" x14ac:dyDescent="0.2">
      <c r="C40" s="2" t="s">
        <v>78</v>
      </c>
      <c r="D40" s="1">
        <f>2*(1-_xlfn.T.DIST(ABS(D38), D36, TRUE))</f>
        <v>0.89761879173448733</v>
      </c>
      <c r="E40" s="1" t="s">
        <v>76</v>
      </c>
    </row>
    <row r="42" spans="3:5" ht="20" customHeight="1" x14ac:dyDescent="0.2">
      <c r="C42" s="2" t="s">
        <v>120</v>
      </c>
    </row>
  </sheetData>
  <mergeCells count="1">
    <mergeCell ref="A13:A14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CE472-BD82-4C73-808A-B57CB6B83248}">
  <dimension ref="A1:D21"/>
  <sheetViews>
    <sheetView topLeftCell="A2" zoomScale="125" zoomScaleNormal="100" workbookViewId="0">
      <selection activeCell="I34" sqref="I34"/>
    </sheetView>
  </sheetViews>
  <sheetFormatPr baseColWidth="10" defaultColWidth="25.6640625" defaultRowHeight="20" customHeight="1" x14ac:dyDescent="0.2"/>
  <cols>
    <col min="1" max="1" width="28.6640625" style="3" customWidth="1"/>
    <col min="2" max="2" width="25.6640625" style="1"/>
    <col min="3" max="3" width="25.6640625" style="2"/>
    <col min="4" max="16384" width="25.6640625" style="1"/>
  </cols>
  <sheetData>
    <row r="1" spans="1:4" s="14" customFormat="1" ht="20" customHeight="1" x14ac:dyDescent="0.2">
      <c r="A1" s="13" t="s">
        <v>25</v>
      </c>
      <c r="C1" s="15"/>
    </row>
    <row r="2" spans="1:4" ht="20" customHeight="1" x14ac:dyDescent="0.2">
      <c r="A2" s="1"/>
      <c r="B2" s="2"/>
      <c r="C2" s="1"/>
    </row>
    <row r="3" spans="1:4" ht="20" customHeight="1" x14ac:dyDescent="0.2">
      <c r="A3" s="11" t="s">
        <v>11</v>
      </c>
      <c r="B3" s="5">
        <v>10</v>
      </c>
      <c r="C3" s="11" t="s">
        <v>12</v>
      </c>
      <c r="D3" s="5">
        <v>10</v>
      </c>
    </row>
    <row r="4" spans="1:4" ht="20" customHeight="1" x14ac:dyDescent="0.2">
      <c r="A4" s="11" t="s">
        <v>9</v>
      </c>
      <c r="B4" s="5">
        <v>12.5</v>
      </c>
      <c r="C4" s="11" t="s">
        <v>10</v>
      </c>
      <c r="D4" s="5">
        <v>27.5</v>
      </c>
    </row>
    <row r="5" spans="1:4" ht="20" customHeight="1" x14ac:dyDescent="0.2">
      <c r="A5" s="11" t="s">
        <v>21</v>
      </c>
      <c r="B5" s="5">
        <v>7.63</v>
      </c>
      <c r="C5" s="11" t="s">
        <v>22</v>
      </c>
      <c r="D5" s="5">
        <v>15.3</v>
      </c>
    </row>
    <row r="6" spans="1:4" ht="20" customHeight="1" x14ac:dyDescent="0.2">
      <c r="A6" s="1"/>
      <c r="B6" s="6"/>
      <c r="C6" s="1"/>
    </row>
    <row r="7" spans="1:4" ht="20" customHeight="1" x14ac:dyDescent="0.2">
      <c r="A7" s="1"/>
      <c r="B7" s="6"/>
      <c r="C7" s="1"/>
    </row>
    <row r="8" spans="1:4" ht="20" customHeight="1" x14ac:dyDescent="0.2">
      <c r="A8" s="4" t="s">
        <v>0</v>
      </c>
      <c r="B8" s="7" t="s">
        <v>53</v>
      </c>
      <c r="C8" s="1"/>
    </row>
    <row r="9" spans="1:4" ht="20" customHeight="1" x14ac:dyDescent="0.2">
      <c r="A9" s="4" t="s">
        <v>1</v>
      </c>
      <c r="B9" s="7" t="s">
        <v>54</v>
      </c>
      <c r="C9" s="1"/>
    </row>
    <row r="10" spans="1:4" ht="20" customHeight="1" x14ac:dyDescent="0.2">
      <c r="A10" s="4" t="s">
        <v>2</v>
      </c>
      <c r="B10" s="7" t="s">
        <v>48</v>
      </c>
      <c r="C10" s="1"/>
    </row>
    <row r="11" spans="1:4" ht="20" customHeight="1" x14ac:dyDescent="0.2">
      <c r="A11" s="4" t="s">
        <v>5</v>
      </c>
      <c r="B11" s="7">
        <v>0.05</v>
      </c>
      <c r="C11" s="1"/>
    </row>
    <row r="12" spans="1:4" ht="20" customHeight="1" x14ac:dyDescent="0.2">
      <c r="A12" s="20" t="s">
        <v>3</v>
      </c>
      <c r="B12" s="7" t="s">
        <v>13</v>
      </c>
    </row>
    <row r="13" spans="1:4" ht="20" customHeight="1" x14ac:dyDescent="0.2">
      <c r="A13" s="21"/>
      <c r="B13" s="4" t="s">
        <v>7</v>
      </c>
      <c r="C13" s="1"/>
    </row>
    <row r="14" spans="1:4" ht="20" customHeight="1" x14ac:dyDescent="0.2">
      <c r="A14" s="4" t="s">
        <v>55</v>
      </c>
      <c r="B14" s="5">
        <f>(B4-D4-0)/SQRT(POWER(B5,2)/B3+POWER(D5,2)/D3)</f>
        <v>-2.7744169270368957</v>
      </c>
      <c r="C14" s="1"/>
    </row>
    <row r="15" spans="1:4" ht="20" customHeight="1" x14ac:dyDescent="0.2">
      <c r="A15" s="4" t="s">
        <v>24</v>
      </c>
      <c r="B15" s="18">
        <f>POWER((POWER(B5,2)/B3+POWER(D5,2)/D3),2)/(POWER(POWER(B5,2)/B3,2)/(B3-1)+POWER((POWER(D5,2)/D3),2)/(D3-1))</f>
        <v>13.215760901884211</v>
      </c>
      <c r="C15" s="1"/>
    </row>
    <row r="16" spans="1:4" ht="20" customHeight="1" x14ac:dyDescent="0.2">
      <c r="A16" s="8" t="s">
        <v>56</v>
      </c>
      <c r="B16" s="9">
        <f>_xlfn.T.INV(1-B11/2, B15)</f>
        <v>2.1603686564627917</v>
      </c>
      <c r="C16" s="1"/>
    </row>
    <row r="17" spans="1:3" ht="20" customHeight="1" x14ac:dyDescent="0.2">
      <c r="A17" s="4" t="s">
        <v>6</v>
      </c>
      <c r="B17" s="9">
        <f>_xlfn.T.DIST.2T(ABS(B14),B15)</f>
        <v>1.5783688581557809E-2</v>
      </c>
      <c r="C17" s="1"/>
    </row>
    <row r="18" spans="1:3" ht="20" customHeight="1" thickBot="1" x14ac:dyDescent="0.25">
      <c r="A18" s="1"/>
      <c r="B18" s="3"/>
      <c r="C18" s="1"/>
    </row>
    <row r="19" spans="1:3" ht="20" customHeight="1" thickBot="1" x14ac:dyDescent="0.25">
      <c r="A19" s="1" t="s">
        <v>4</v>
      </c>
      <c r="B19" s="10" t="s">
        <v>37</v>
      </c>
      <c r="C19" s="1"/>
    </row>
    <row r="20" spans="1:3" ht="20" customHeight="1" x14ac:dyDescent="0.2">
      <c r="A20" s="1"/>
      <c r="B20" s="2"/>
      <c r="C20" s="1"/>
    </row>
    <row r="21" spans="1:3" ht="20" customHeight="1" x14ac:dyDescent="0.2">
      <c r="A21" s="1"/>
      <c r="B21" s="2"/>
      <c r="C21" s="1"/>
    </row>
  </sheetData>
  <mergeCells count="1">
    <mergeCell ref="A12:A13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73D5-14DF-B94A-8A71-40162FF03155}">
  <dimension ref="A1:F59"/>
  <sheetViews>
    <sheetView topLeftCell="B48" zoomScale="107" zoomScaleNormal="100" workbookViewId="0">
      <selection activeCell="F60" sqref="F60"/>
    </sheetView>
  </sheetViews>
  <sheetFormatPr baseColWidth="10" defaultColWidth="25.6640625" defaultRowHeight="20" customHeight="1" x14ac:dyDescent="0.2"/>
  <cols>
    <col min="1" max="1" width="28.6640625" style="3" customWidth="1"/>
    <col min="2" max="2" width="25.6640625" style="1"/>
    <col min="3" max="3" width="25.6640625" style="2" customWidth="1"/>
    <col min="4" max="16384" width="25.6640625" style="1"/>
  </cols>
  <sheetData>
    <row r="1" spans="1:4" s="14" customFormat="1" ht="20" customHeight="1" x14ac:dyDescent="0.2">
      <c r="A1" s="13" t="s">
        <v>25</v>
      </c>
      <c r="C1" s="15"/>
    </row>
    <row r="2" spans="1:4" ht="20" customHeight="1" x14ac:dyDescent="0.2">
      <c r="A2" s="1"/>
      <c r="B2" s="2"/>
      <c r="C2" s="1"/>
    </row>
    <row r="3" spans="1:4" ht="20" customHeight="1" x14ac:dyDescent="0.2">
      <c r="A3" s="11" t="s">
        <v>11</v>
      </c>
      <c r="B3" s="5">
        <v>10</v>
      </c>
      <c r="C3" s="11" t="s">
        <v>12</v>
      </c>
      <c r="D3" s="5">
        <v>10</v>
      </c>
    </row>
    <row r="4" spans="1:4" ht="20" customHeight="1" x14ac:dyDescent="0.2">
      <c r="A4" s="11" t="s">
        <v>9</v>
      </c>
      <c r="B4" s="5">
        <v>12.5</v>
      </c>
      <c r="C4" s="11" t="s">
        <v>10</v>
      </c>
      <c r="D4" s="5">
        <v>27.5</v>
      </c>
    </row>
    <row r="5" spans="1:4" ht="20" customHeight="1" x14ac:dyDescent="0.2">
      <c r="A5" s="11" t="s">
        <v>21</v>
      </c>
      <c r="B5" s="5">
        <v>7.63</v>
      </c>
      <c r="C5" s="11" t="s">
        <v>22</v>
      </c>
      <c r="D5" s="5">
        <v>15.3</v>
      </c>
    </row>
    <row r="6" spans="1:4" ht="20" customHeight="1" x14ac:dyDescent="0.2">
      <c r="A6" s="1"/>
      <c r="B6" s="6"/>
      <c r="C6" s="1"/>
    </row>
    <row r="7" spans="1:4" ht="20" customHeight="1" x14ac:dyDescent="0.2">
      <c r="A7" s="1"/>
      <c r="B7" s="6"/>
      <c r="C7" s="1"/>
    </row>
    <row r="8" spans="1:4" ht="20" customHeight="1" x14ac:dyDescent="0.2">
      <c r="A8" s="4" t="s">
        <v>0</v>
      </c>
      <c r="B8" s="7" t="s">
        <v>53</v>
      </c>
      <c r="C8" s="1"/>
    </row>
    <row r="9" spans="1:4" ht="20" customHeight="1" x14ac:dyDescent="0.2">
      <c r="A9" s="4" t="s">
        <v>1</v>
      </c>
      <c r="B9" s="7" t="s">
        <v>54</v>
      </c>
      <c r="C9" s="1"/>
    </row>
    <row r="10" spans="1:4" ht="20" customHeight="1" x14ac:dyDescent="0.2">
      <c r="A10" s="4" t="s">
        <v>2</v>
      </c>
      <c r="B10" s="7" t="s">
        <v>48</v>
      </c>
      <c r="C10" s="1"/>
    </row>
    <row r="11" spans="1:4" ht="20" customHeight="1" x14ac:dyDescent="0.2">
      <c r="A11" s="4" t="s">
        <v>5</v>
      </c>
      <c r="B11" s="7">
        <v>0.05</v>
      </c>
      <c r="C11" s="1"/>
    </row>
    <row r="12" spans="1:4" ht="20" customHeight="1" x14ac:dyDescent="0.2">
      <c r="A12" s="20" t="s">
        <v>3</v>
      </c>
      <c r="B12" s="7" t="s">
        <v>13</v>
      </c>
    </row>
    <row r="13" spans="1:4" ht="20" customHeight="1" x14ac:dyDescent="0.2">
      <c r="A13" s="21"/>
      <c r="B13" s="4" t="s">
        <v>7</v>
      </c>
      <c r="C13" s="1"/>
    </row>
    <row r="14" spans="1:4" ht="20" customHeight="1" x14ac:dyDescent="0.2">
      <c r="A14" s="4" t="s">
        <v>55</v>
      </c>
      <c r="B14" s="5">
        <f>(B4-D4-0)/SQRT(POWER(B5,2)/B3+POWER(D5,2)/D3)</f>
        <v>-2.7744169270368957</v>
      </c>
      <c r="C14" s="1"/>
    </row>
    <row r="15" spans="1:4" ht="20" customHeight="1" x14ac:dyDescent="0.2">
      <c r="A15" s="4" t="s">
        <v>24</v>
      </c>
      <c r="B15" s="18">
        <f>POWER((POWER(B5,2)/B3+POWER(D5,2)/D3),2)/(POWER(POWER(B5,2)/B3,2)/(B3-1)+POWER((POWER(D5,2)/D3),2)/(D3-1))</f>
        <v>13.215760901884211</v>
      </c>
      <c r="C15" s="1"/>
    </row>
    <row r="16" spans="1:4" ht="20" customHeight="1" x14ac:dyDescent="0.2">
      <c r="A16" s="8" t="s">
        <v>56</v>
      </c>
      <c r="B16" s="9">
        <f>_xlfn.T.INV(1-B11/2, B15)</f>
        <v>2.1603686564627917</v>
      </c>
      <c r="C16" s="1"/>
    </row>
    <row r="17" spans="1:3" ht="20" customHeight="1" x14ac:dyDescent="0.2">
      <c r="A17" s="4" t="s">
        <v>6</v>
      </c>
      <c r="B17" s="9">
        <f>_xlfn.T.DIST.2T(ABS(B14),B15)</f>
        <v>1.5783688581557809E-2</v>
      </c>
      <c r="C17" s="1"/>
    </row>
    <row r="18" spans="1:3" ht="20" customHeight="1" thickBot="1" x14ac:dyDescent="0.25">
      <c r="A18" s="1"/>
      <c r="B18" s="3"/>
      <c r="C18" s="1"/>
    </row>
    <row r="19" spans="1:3" ht="20" customHeight="1" thickBot="1" x14ac:dyDescent="0.25">
      <c r="A19" s="1" t="s">
        <v>4</v>
      </c>
      <c r="B19" s="10" t="s">
        <v>37</v>
      </c>
      <c r="C19" s="1"/>
    </row>
    <row r="20" spans="1:3" ht="20" customHeight="1" x14ac:dyDescent="0.2">
      <c r="A20" s="1"/>
      <c r="B20" s="2"/>
      <c r="C20" s="1"/>
    </row>
    <row r="21" spans="1:3" ht="20" customHeight="1" x14ac:dyDescent="0.2">
      <c r="A21" s="1"/>
      <c r="B21" s="2"/>
      <c r="C21" s="1"/>
    </row>
    <row r="46" spans="5:6" ht="20" customHeight="1" x14ac:dyDescent="0.2">
      <c r="E46" s="1" t="s">
        <v>102</v>
      </c>
      <c r="F46" s="1" t="s">
        <v>103</v>
      </c>
    </row>
    <row r="47" spans="5:6" ht="20" customHeight="1" x14ac:dyDescent="0.2">
      <c r="E47" s="1" t="s">
        <v>104</v>
      </c>
      <c r="F47" s="1" t="s">
        <v>105</v>
      </c>
    </row>
    <row r="48" spans="5:6" ht="20" customHeight="1" x14ac:dyDescent="0.2">
      <c r="E48" s="1" t="s">
        <v>106</v>
      </c>
      <c r="F48" s="1" t="s">
        <v>107</v>
      </c>
    </row>
    <row r="49" spans="4:6" ht="20" customHeight="1" x14ac:dyDescent="0.2">
      <c r="D49" s="1" t="s">
        <v>59</v>
      </c>
      <c r="E49" s="1">
        <v>10</v>
      </c>
      <c r="F49" s="1">
        <v>10</v>
      </c>
    </row>
    <row r="50" spans="4:6" ht="20" customHeight="1" x14ac:dyDescent="0.2">
      <c r="D50" s="1" t="s">
        <v>60</v>
      </c>
      <c r="E50" s="1">
        <v>12.5</v>
      </c>
      <c r="F50" s="1">
        <v>27.5</v>
      </c>
    </row>
    <row r="51" spans="4:6" ht="20" customHeight="1" x14ac:dyDescent="0.2">
      <c r="D51" s="1" t="s">
        <v>87</v>
      </c>
      <c r="E51" s="1">
        <v>7.63</v>
      </c>
      <c r="F51" s="1">
        <v>15.3</v>
      </c>
    </row>
    <row r="52" spans="4:6" ht="20" customHeight="1" x14ac:dyDescent="0.2">
      <c r="D52" s="1" t="s">
        <v>109</v>
      </c>
      <c r="E52" s="1">
        <f>E51^2</f>
        <v>58.216899999999995</v>
      </c>
      <c r="F52" s="1">
        <f>F51^2</f>
        <v>234.09000000000003</v>
      </c>
    </row>
    <row r="53" spans="4:6" ht="20" customHeight="1" x14ac:dyDescent="0.2">
      <c r="D53" s="1" t="s">
        <v>110</v>
      </c>
      <c r="E53" s="1">
        <f>E52/E49</f>
        <v>5.8216899999999994</v>
      </c>
      <c r="F53" s="1">
        <f>F52/F49</f>
        <v>23.409000000000002</v>
      </c>
    </row>
    <row r="54" spans="4:6" ht="20" customHeight="1" x14ac:dyDescent="0.2">
      <c r="D54" s="1" t="s">
        <v>108</v>
      </c>
    </row>
    <row r="55" spans="4:6" ht="20" customHeight="1" x14ac:dyDescent="0.2">
      <c r="D55" s="1" t="s">
        <v>73</v>
      </c>
      <c r="E55" s="1">
        <f>(E53+F53)^2/((E53^2/(E49-1))+(F53^2/(F49-1)))</f>
        <v>13.215760901884211</v>
      </c>
    </row>
    <row r="56" spans="4:6" ht="20" customHeight="1" x14ac:dyDescent="0.2">
      <c r="D56" s="1" t="s">
        <v>80</v>
      </c>
      <c r="E56" s="1">
        <f>_xlfn.T.INV(1-E58/2, E55)</f>
        <v>2.1603686564627917</v>
      </c>
    </row>
    <row r="57" spans="4:6" ht="20" customHeight="1" x14ac:dyDescent="0.2">
      <c r="D57" s="1" t="s">
        <v>65</v>
      </c>
      <c r="E57" s="1">
        <f>(E50-F50)/SQRT(E51^2/E49+F51^2/F49)</f>
        <v>-2.7744169270368957</v>
      </c>
      <c r="F57" s="1" t="s">
        <v>37</v>
      </c>
    </row>
    <row r="58" spans="4:6" ht="20" customHeight="1" x14ac:dyDescent="0.2">
      <c r="D58" s="1" t="s">
        <v>62</v>
      </c>
      <c r="E58" s="1">
        <v>0.05</v>
      </c>
    </row>
    <row r="59" spans="4:6" ht="20" customHeight="1" x14ac:dyDescent="0.2">
      <c r="D59" s="1" t="s">
        <v>78</v>
      </c>
      <c r="E59" s="1">
        <f>2*(1-_xlfn.T.DIST(ABS(E57), E55, TRUE))</f>
        <v>1.5783688581557875E-2</v>
      </c>
      <c r="F59" s="1" t="s">
        <v>37</v>
      </c>
    </row>
  </sheetData>
  <mergeCells count="1">
    <mergeCell ref="A12:A13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0BDFB-1267-4BC8-8BC6-D9ABB7AF06E9}">
  <dimension ref="A1:K28"/>
  <sheetViews>
    <sheetView tabSelected="1" topLeftCell="G12" zoomScale="150" zoomScaleNormal="100" workbookViewId="0">
      <selection activeCell="I25" sqref="I25"/>
    </sheetView>
  </sheetViews>
  <sheetFormatPr baseColWidth="10" defaultColWidth="25.6640625" defaultRowHeight="20" customHeight="1" x14ac:dyDescent="0.2"/>
  <cols>
    <col min="1" max="1" width="28.6640625" style="3" customWidth="1"/>
    <col min="2" max="2" width="25.6640625" style="1"/>
    <col min="3" max="3" width="25.6640625" style="2"/>
    <col min="4" max="16384" width="25.6640625" style="1"/>
  </cols>
  <sheetData>
    <row r="1" spans="1:11" s="14" customFormat="1" ht="20" customHeight="1" x14ac:dyDescent="0.2">
      <c r="A1" s="13" t="s">
        <v>28</v>
      </c>
      <c r="C1" s="15"/>
    </row>
    <row r="2" spans="1:11" ht="20" customHeight="1" x14ac:dyDescent="0.2">
      <c r="A2" s="1"/>
      <c r="B2" s="2"/>
      <c r="C2" s="1"/>
    </row>
    <row r="3" spans="1:11" ht="20" customHeight="1" x14ac:dyDescent="0.2">
      <c r="A3" s="11" t="s">
        <v>11</v>
      </c>
      <c r="B3" s="5"/>
      <c r="C3" s="11" t="s">
        <v>12</v>
      </c>
      <c r="D3" s="5"/>
    </row>
    <row r="4" spans="1:11" ht="20" customHeight="1" x14ac:dyDescent="0.2">
      <c r="A4" s="11" t="s">
        <v>9</v>
      </c>
      <c r="B4" s="5"/>
      <c r="C4" s="11" t="s">
        <v>10</v>
      </c>
      <c r="D4" s="5"/>
      <c r="G4" s="1" t="s">
        <v>63</v>
      </c>
      <c r="H4" s="1" t="s">
        <v>57</v>
      </c>
      <c r="J4" s="1" t="s">
        <v>58</v>
      </c>
    </row>
    <row r="5" spans="1:11" ht="20" customHeight="1" x14ac:dyDescent="0.2">
      <c r="A5" s="11" t="s">
        <v>21</v>
      </c>
      <c r="B5" s="5"/>
      <c r="C5" s="11" t="s">
        <v>22</v>
      </c>
      <c r="D5" s="5"/>
      <c r="G5" s="1" t="s">
        <v>64</v>
      </c>
      <c r="H5" s="1" t="s">
        <v>59</v>
      </c>
      <c r="I5" s="1">
        <v>10</v>
      </c>
      <c r="K5" s="1">
        <v>15</v>
      </c>
    </row>
    <row r="6" spans="1:11" ht="20" customHeight="1" x14ac:dyDescent="0.2">
      <c r="A6" s="11" t="s">
        <v>23</v>
      </c>
      <c r="B6" s="5"/>
      <c r="C6" s="1"/>
      <c r="H6" s="1" t="s">
        <v>60</v>
      </c>
      <c r="I6" s="1">
        <v>90</v>
      </c>
      <c r="K6" s="1">
        <v>87</v>
      </c>
    </row>
    <row r="7" spans="1:11" ht="20" customHeight="1" x14ac:dyDescent="0.2">
      <c r="A7" s="11" t="s">
        <v>29</v>
      </c>
      <c r="B7" s="5"/>
      <c r="C7" s="1"/>
      <c r="H7" s="1" t="s">
        <v>61</v>
      </c>
      <c r="I7" s="1">
        <v>5</v>
      </c>
      <c r="K7" s="1">
        <v>4</v>
      </c>
    </row>
    <row r="8" spans="1:11" ht="20" customHeight="1" x14ac:dyDescent="0.2">
      <c r="A8" s="11" t="s">
        <v>24</v>
      </c>
      <c r="B8" s="5"/>
      <c r="C8" s="1"/>
    </row>
    <row r="9" spans="1:11" ht="20" customHeight="1" x14ac:dyDescent="0.2">
      <c r="A9" s="1"/>
      <c r="B9" s="2"/>
      <c r="C9" s="1"/>
      <c r="H9" s="1" t="s">
        <v>66</v>
      </c>
      <c r="I9" s="1" t="s">
        <v>68</v>
      </c>
      <c r="J9" s="1" t="s">
        <v>71</v>
      </c>
    </row>
    <row r="10" spans="1:11" ht="20" customHeight="1" x14ac:dyDescent="0.2">
      <c r="A10" s="1" t="s">
        <v>30</v>
      </c>
      <c r="B10" s="6"/>
      <c r="C10" s="1"/>
      <c r="H10" s="1" t="s">
        <v>67</v>
      </c>
      <c r="I10" s="1" t="s">
        <v>69</v>
      </c>
      <c r="J10" s="1" t="s">
        <v>70</v>
      </c>
    </row>
    <row r="11" spans="1:11" ht="20" customHeight="1" x14ac:dyDescent="0.2">
      <c r="A11" s="11" t="s">
        <v>31</v>
      </c>
      <c r="B11" s="5"/>
      <c r="C11" s="1"/>
    </row>
    <row r="12" spans="1:11" ht="20" customHeight="1" x14ac:dyDescent="0.2">
      <c r="A12" s="11" t="s">
        <v>32</v>
      </c>
      <c r="B12" s="5"/>
      <c r="C12" s="1"/>
      <c r="H12" s="1" t="s">
        <v>62</v>
      </c>
      <c r="I12" s="1">
        <v>0.05</v>
      </c>
    </row>
    <row r="13" spans="1:11" ht="20" customHeight="1" x14ac:dyDescent="0.2">
      <c r="A13" s="1"/>
      <c r="B13" s="2"/>
      <c r="C13" s="1"/>
      <c r="H13" s="1" t="s">
        <v>72</v>
      </c>
      <c r="I13" s="1">
        <f>((I5-1)*I7^2+(K5-1)*K7^2)/(I5+K5-2)</f>
        <v>19.521739130434781</v>
      </c>
    </row>
    <row r="14" spans="1:11" ht="20" customHeight="1" x14ac:dyDescent="0.2">
      <c r="H14" s="1" t="s">
        <v>73</v>
      </c>
      <c r="I14" s="1">
        <f>I5+K5-2</f>
        <v>23</v>
      </c>
    </row>
    <row r="15" spans="1:11" ht="20" customHeight="1" x14ac:dyDescent="0.2">
      <c r="H15" s="1" t="s">
        <v>74</v>
      </c>
    </row>
    <row r="16" spans="1:11" ht="20" customHeight="1" x14ac:dyDescent="0.2">
      <c r="H16" s="1" t="s">
        <v>75</v>
      </c>
      <c r="I16" s="1">
        <f>_xlfn.T.INV(I12, I14)</f>
        <v>-1.7138715277470482</v>
      </c>
    </row>
    <row r="17" spans="8:10" ht="20" customHeight="1" x14ac:dyDescent="0.2">
      <c r="H17" s="1" t="s">
        <v>65</v>
      </c>
      <c r="I17" s="1">
        <f>(I6-K6)/(I13*SQRT(1/I5+1/K5))</f>
        <v>0.37642492706467551</v>
      </c>
      <c r="J17" s="1" t="s">
        <v>76</v>
      </c>
    </row>
    <row r="18" spans="8:10" ht="20" customHeight="1" x14ac:dyDescent="0.2">
      <c r="H18" s="1" t="s">
        <v>62</v>
      </c>
      <c r="I18" s="1">
        <f>I12</f>
        <v>0.05</v>
      </c>
    </row>
    <row r="19" spans="8:10" ht="20" customHeight="1" x14ac:dyDescent="0.2">
      <c r="H19" s="1" t="s">
        <v>78</v>
      </c>
      <c r="I19" s="1">
        <f>_xlfn.T.DIST(I17, I14, TRUE)</f>
        <v>0.64497439187835304</v>
      </c>
      <c r="J19" s="1" t="s">
        <v>76</v>
      </c>
    </row>
    <row r="21" spans="8:10" ht="20" customHeight="1" x14ac:dyDescent="0.2">
      <c r="H21" s="1" t="s">
        <v>77</v>
      </c>
    </row>
    <row r="23" spans="8:10" ht="20" customHeight="1" x14ac:dyDescent="0.2">
      <c r="H23" s="1" t="s">
        <v>79</v>
      </c>
    </row>
    <row r="24" spans="8:10" ht="20" customHeight="1" x14ac:dyDescent="0.2">
      <c r="H24" s="1" t="s">
        <v>80</v>
      </c>
      <c r="I24" s="1">
        <f>_xlfn.T.INV(0.05/2, I14)</f>
        <v>-2.0686576104190491</v>
      </c>
    </row>
    <row r="25" spans="8:10" ht="20" customHeight="1" x14ac:dyDescent="0.2">
      <c r="H25" s="1" t="s">
        <v>81</v>
      </c>
      <c r="I25" s="1">
        <f>_xlfn.T.INV(1-0.05/2, I14)</f>
        <v>2.0686576104190477</v>
      </c>
    </row>
    <row r="27" spans="8:10" ht="20" customHeight="1" x14ac:dyDescent="0.2">
      <c r="H27" s="1" t="s">
        <v>82</v>
      </c>
      <c r="I27" s="1">
        <f>I6-K6-I25*SQRT(I13)*SQRT(1/I5+1/K5)</f>
        <v>-0.73140374060559177</v>
      </c>
    </row>
    <row r="28" spans="8:10" ht="20" customHeight="1" x14ac:dyDescent="0.2">
      <c r="H28" s="1" t="s">
        <v>83</v>
      </c>
      <c r="I28" s="1">
        <f>I6-K6+I25*SQRT(I13)*SQRT(1/I5+1/K5)</f>
        <v>6.7314037406055913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Sheet1 practice</vt:lpstr>
      <vt:lpstr>Sheet2</vt:lpstr>
      <vt:lpstr>Sheet2 practice</vt:lpstr>
      <vt:lpstr>Sheet3</vt:lpstr>
      <vt:lpstr>Sheet3 practice</vt:lpstr>
      <vt:lpstr>Sheet4</vt:lpstr>
      <vt:lpstr>Sheet4 practice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NATHAN TANABORIBOON</cp:lastModifiedBy>
  <dcterms:created xsi:type="dcterms:W3CDTF">2022-06-03T14:59:21Z</dcterms:created>
  <dcterms:modified xsi:type="dcterms:W3CDTF">2026-07-11T16:04:44Z</dcterms:modified>
</cp:coreProperties>
</file>