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A1A5A453-DABF-6E47-ACDE-C6BFE34D29CF}" xr6:coauthVersionLast="47" xr6:coauthVersionMax="47" xr10:uidLastSave="{00000000-0000-0000-0000-000000000000}"/>
  <bookViews>
    <workbookView xWindow="0" yWindow="600" windowWidth="20480" windowHeight="11000" firstSheet="2" activeTab="9" xr2:uid="{C748285C-19E1-4F2D-927D-6F526C53A5E8}"/>
  </bookViews>
  <sheets>
    <sheet name="Sheet3" sheetId="7" r:id="rId1"/>
    <sheet name="Sheet3 practice" sheetId="13" r:id="rId2"/>
    <sheet name="Sheet4" sheetId="9" r:id="rId3"/>
    <sheet name="Sheet4 practice" sheetId="14" r:id="rId4"/>
    <sheet name="Sheet5" sheetId="8" r:id="rId5"/>
    <sheet name="Sheet5 practice" sheetId="15" r:id="rId6"/>
    <sheet name="Sheet6" sheetId="10" r:id="rId7"/>
    <sheet name="Sheet6 practice" sheetId="16" r:id="rId8"/>
    <sheet name="Sheet7" sheetId="11" r:id="rId9"/>
    <sheet name="Sheet7 practice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2" l="1"/>
  <c r="C27" i="12"/>
  <c r="E24" i="12"/>
  <c r="E23" i="12"/>
  <c r="C25" i="12"/>
  <c r="C18" i="12"/>
  <c r="Q13" i="16"/>
  <c r="Q16" i="16"/>
  <c r="Q15" i="16"/>
  <c r="Q14" i="16"/>
  <c r="Q7" i="16"/>
  <c r="C12" i="16"/>
  <c r="C5" i="16"/>
  <c r="C11" i="16" s="1"/>
  <c r="C15" i="16" s="1"/>
  <c r="M14" i="15"/>
  <c r="M11" i="15"/>
  <c r="M13" i="15"/>
  <c r="M12" i="15"/>
  <c r="M4" i="15"/>
  <c r="M2" i="15"/>
  <c r="C12" i="15"/>
  <c r="C5" i="15"/>
  <c r="C11" i="15" s="1"/>
  <c r="C15" i="15" s="1"/>
  <c r="K19" i="14"/>
  <c r="K18" i="14"/>
  <c r="K12" i="14"/>
  <c r="K17" i="14"/>
  <c r="M22" i="13"/>
  <c r="M21" i="13"/>
  <c r="M20" i="13"/>
  <c r="M19" i="13"/>
  <c r="C10" i="14"/>
  <c r="C9" i="14"/>
  <c r="C15" i="11"/>
  <c r="C12" i="11"/>
  <c r="C11" i="11"/>
  <c r="C5" i="11"/>
  <c r="C15" i="10"/>
  <c r="C12" i="10"/>
  <c r="C12" i="8"/>
  <c r="C11" i="10"/>
  <c r="C5" i="10"/>
  <c r="C5" i="8"/>
  <c r="C11" i="8"/>
  <c r="C12" i="9"/>
  <c r="C11" i="9"/>
  <c r="C10" i="9"/>
  <c r="C9" i="9"/>
  <c r="C11" i="7"/>
  <c r="C14" i="7"/>
  <c r="C10" i="7"/>
  <c r="N16" i="14" l="1"/>
  <c r="N15" i="14"/>
  <c r="C12" i="14"/>
  <c r="C11" i="14"/>
  <c r="C15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<sst xmlns="http://schemas.openxmlformats.org/spreadsheetml/2006/main" count="262" uniqueCount="93">
  <si>
    <t>Parameter of Interest</t>
  </si>
  <si>
    <t>Null Hypothesis</t>
  </si>
  <si>
    <t>Alternative Hypothesis</t>
  </si>
  <si>
    <t>Reject Region</t>
  </si>
  <si>
    <t>Accept/Reject Null Hypothesis</t>
  </si>
  <si>
    <r>
      <t>Significance Level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</si>
  <si>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Test Statistic (Z0)</t>
  </si>
  <si>
    <t>P-value</t>
  </si>
  <si>
    <r>
      <t xml:space="preserve">Reject H0 if P-value &lt; </t>
    </r>
    <r>
      <rPr>
        <sz val="11"/>
        <color theme="1"/>
        <rFont val="Symbol"/>
        <family val="1"/>
        <charset val="2"/>
      </rPr>
      <t>a</t>
    </r>
  </si>
  <si>
    <t>Sample Size (n)</t>
  </si>
  <si>
    <t>Automated Filling</t>
  </si>
  <si>
    <r>
      <t>Sample Variance 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</si>
  <si>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Popolation Variance (</t>
    </r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 xml:space="preserve">) </t>
    </r>
  </si>
  <si>
    <r>
      <t>Test Statistic (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</si>
  <si>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,n-1</t>
    </r>
    <r>
      <rPr>
        <sz val="11"/>
        <color theme="1"/>
        <rFont val="Calibri"/>
        <family val="2"/>
        <scheme val="minor"/>
      </rPr>
      <t>)</t>
    </r>
  </si>
  <si>
    <r>
      <t xml:space="preserve">Reject H0 if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,n-1)</t>
    </r>
  </si>
  <si>
    <t>Automobile Engine Controller</t>
  </si>
  <si>
    <t>Number of Defects (x)</t>
  </si>
  <si>
    <t>Sample Proportion (p)</t>
  </si>
  <si>
    <t xml:space="preserve">Popolation Variance (P) </t>
  </si>
  <si>
    <r>
      <t>Reject H0 if Z0 &lt; -Z(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</si>
  <si>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  <scheme val="minor"/>
      </rPr>
      <t>Z</t>
    </r>
    <r>
      <rPr>
        <sz val="11"/>
        <color theme="1"/>
        <rFont val="Symbol"/>
        <family val="1"/>
        <charset val="2"/>
      </rPr>
      <t>(a)</t>
    </r>
  </si>
  <si>
    <t>Gear Diameter</t>
  </si>
  <si>
    <r>
      <t xml:space="preserve">H0: </t>
    </r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 xml:space="preserve"> = 0.01</t>
    </r>
  </si>
  <si>
    <r>
      <t xml:space="preserve">H1: </t>
    </r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Calibri"/>
        <family val="2"/>
        <scheme val="minor"/>
      </rPr>
      <t xml:space="preserve"> 0.01</t>
    </r>
  </si>
  <si>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,n-1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</si>
  <si>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(1-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,n-1</t>
    </r>
    <r>
      <rPr>
        <sz val="11"/>
        <color theme="1"/>
        <rFont val="Calibri"/>
        <family val="2"/>
        <scheme val="minor"/>
      </rPr>
      <t>)</t>
    </r>
  </si>
  <si>
    <r>
      <t xml:space="preserve">Reject H0 if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  <scheme val="minor"/>
      </rPr>
      <t xml:space="preserve">,n-1) or if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Symbol"/>
        <family val="1"/>
        <charset val="2"/>
      </rPr>
      <t>&lt;c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(1-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/2,n-1) </t>
    </r>
  </si>
  <si>
    <t>Election</t>
  </si>
  <si>
    <r>
      <t xml:space="preserve">H1: </t>
    </r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&gt; 0.01</t>
    </r>
  </si>
  <si>
    <t>Accept</t>
  </si>
  <si>
    <t>We don't have a strong evidence to reject H0 at alpha 0.05</t>
  </si>
  <si>
    <t>The variance of the volume does not exceed 0.01. No problem about undefill and overfill.</t>
  </si>
  <si>
    <t>=CHISQ.DIST.RT(C10, C3-1)</t>
  </si>
  <si>
    <t>=CHISQ.INV.RT(C9, C3-1)</t>
  </si>
  <si>
    <t>sample std</t>
  </si>
  <si>
    <t>We have a strong evidence to reject H0 since ChiSqr is more than ChiSqr (1-alpha/2, n-1), such evidence is enough to conclude for the rejection</t>
  </si>
  <si>
    <t>Thus, the true variance is not equal to 0.01</t>
  </si>
  <si>
    <t>H0: P = 0.05</t>
  </si>
  <si>
    <t>H1: P  &lt; 0.05</t>
  </si>
  <si>
    <t>=NORM.S.DIST(C11, TRUE)</t>
  </si>
  <si>
    <t>=NORM.S.INV(C10)</t>
  </si>
  <si>
    <t>P-value seems to be distribution of test statistic, the z of null hypothesis</t>
  </si>
  <si>
    <t>Z(alpha) seems to be the distribution inverse of alpha</t>
  </si>
  <si>
    <t>H0: P = 0.6</t>
  </si>
  <si>
    <t>H1: P &gt; 0.6</t>
  </si>
  <si>
    <t>Reject H0 if Z0 &gt; Z(alpha)</t>
  </si>
  <si>
    <t>We don’t have strong enough evidence to reject the H0 at apha = 0.05</t>
  </si>
  <si>
    <r>
      <t>Significance Level (</t>
    </r>
    <r>
      <rPr>
        <sz val="11"/>
        <color rgb="FF000000"/>
        <rFont val="Symbol"/>
        <family val="1"/>
        <charset val="2"/>
      </rPr>
      <t>a</t>
    </r>
    <r>
      <rPr>
        <sz val="11"/>
        <color rgb="FF000000"/>
        <rFont val="Calibri"/>
        <family val="2"/>
        <scheme val="minor"/>
      </rPr>
      <t>)</t>
    </r>
  </si>
  <si>
    <t>H0: P = 0.5</t>
  </si>
  <si>
    <t>H1: P  != 0.5</t>
  </si>
  <si>
    <r>
      <t>Z</t>
    </r>
    <r>
      <rPr>
        <sz val="11"/>
        <color rgb="FF000000"/>
        <rFont val="Symbol"/>
        <family val="1"/>
        <charset val="2"/>
      </rPr>
      <t>(a/2)</t>
    </r>
  </si>
  <si>
    <t>Reject H0 if Z0 &gt; Z(a/2)</t>
  </si>
  <si>
    <t xml:space="preserve"> </t>
  </si>
  <si>
    <t>OR Z0 &lt; -Z(a/2)</t>
  </si>
  <si>
    <t>accept</t>
  </si>
  <si>
    <t>n</t>
  </si>
  <si>
    <t>s^2</t>
  </si>
  <si>
    <t>sigma^2 &gt; 0.01</t>
  </si>
  <si>
    <t>sigma^2 = 0.01</t>
  </si>
  <si>
    <t>alpha</t>
  </si>
  <si>
    <t>test statistics</t>
  </si>
  <si>
    <t>critical value</t>
  </si>
  <si>
    <t>P value</t>
  </si>
  <si>
    <t>H0</t>
  </si>
  <si>
    <t>H1</t>
  </si>
  <si>
    <t>sigma^2 != 0.01</t>
  </si>
  <si>
    <t>upper bound</t>
  </si>
  <si>
    <t>lower bound</t>
  </si>
  <si>
    <t>reject</t>
  </si>
  <si>
    <t>Infer about population using sample, in variance, chi square test</t>
  </si>
  <si>
    <t>sigma^2 hyp</t>
  </si>
  <si>
    <t>s^2 sam var</t>
  </si>
  <si>
    <t>We don’t have strong enough evidence to reject H0, thus, what we can say is that from sample, liquid detergent manufacturer has no problem with their product</t>
  </si>
  <si>
    <t>Chi square two tail test</t>
  </si>
  <si>
    <t>Test statistic</t>
  </si>
  <si>
    <t>CI</t>
  </si>
  <si>
    <t>We have strong enough evidence to reject null hypothesis</t>
  </si>
  <si>
    <t>p0 = 0.05</t>
  </si>
  <si>
    <t>defect</t>
  </si>
  <si>
    <t>P_hat</t>
  </si>
  <si>
    <t>test statistic</t>
  </si>
  <si>
    <t>RT</t>
  </si>
  <si>
    <t>p0 &lt; 0.05</t>
  </si>
  <si>
    <t>We have strong evidence to reject H0, meaning that the defective exceeds 0.5 step</t>
  </si>
  <si>
    <t>defective, yes or no, percent, PROPORTION</t>
  </si>
  <si>
    <t>P0 &gt; 0.6</t>
  </si>
  <si>
    <t>aceept</t>
  </si>
  <si>
    <t>We don't have strong enough evidence to reject H0, thus, we can proportion of voters of this year's pop is above 60%</t>
  </si>
  <si>
    <t>P0 = 0.5</t>
  </si>
  <si>
    <t>P0 != 0.5</t>
  </si>
  <si>
    <t>2T</t>
  </si>
  <si>
    <t>Since we don't have a strong enough evidence to reject H0, we can say that friend's coin is 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</si>
</sst>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15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2"/>
      <charset val="2"/>
    </font>
    <font>
      <sz val="8"/>
      <color rgb="FF000000"/>
      <name val="Segoe UI"/>
      <charset val="1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sz val="11"/>
      <color rgb="FF000000"/>
      <name val="Calibri"/>
      <family val="2"/>
    </font>
    <font>
      <sz val="14"/>
      <color rgb="FF000000"/>
      <name val="-webkit-standard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/>
    </xf>
    <xf numFmtId="1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5" fontId="0" fillId="2" borderId="1" xfId="0" applyNumberFormat="1" applyFill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0" xfId="0" quotePrefix="1" applyAlignment="1">
      <alignment vertical="center"/>
    </xf>
    <xf numFmtId="16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" fontId="11" fillId="4" borderId="4" xfId="0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1" fontId="11" fillId="4" borderId="5" xfId="0" applyNumberFormat="1" applyFont="1" applyFill="1" applyBorder="1" applyAlignment="1">
      <alignment horizontal="left" vertical="center"/>
    </xf>
    <xf numFmtId="164" fontId="11" fillId="4" borderId="5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164" fontId="11" fillId="5" borderId="5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0" fontId="14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firstButton="1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Radio" firstButton="1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Radio" firstButton="1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checked="Checked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15</xdr:row>
          <xdr:rowOff>25400</xdr:rowOff>
        </xdr:from>
        <xdr:to>
          <xdr:col>2</xdr:col>
          <xdr:colOff>965200</xdr:colOff>
          <xdr:row>15</xdr:row>
          <xdr:rowOff>254000</xdr:rowOff>
        </xdr:to>
        <xdr:sp macro="" textlink="">
          <xdr:nvSpPr>
            <xdr:cNvPr id="6145" name="Option 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939800</xdr:colOff>
          <xdr:row>16</xdr:row>
          <xdr:rowOff>254000</xdr:rowOff>
        </xdr:to>
        <xdr:sp macro="" textlink="">
          <xdr:nvSpPr>
            <xdr:cNvPr id="6146" name="Option 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104775</xdr:colOff>
      <xdr:row>8</xdr:row>
      <xdr:rowOff>123825</xdr:rowOff>
    </xdr:from>
    <xdr:to>
      <xdr:col>3</xdr:col>
      <xdr:colOff>1285875</xdr:colOff>
      <xdr:row>10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2181225"/>
          <a:ext cx="11811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15</xdr:row>
          <xdr:rowOff>25400</xdr:rowOff>
        </xdr:from>
        <xdr:to>
          <xdr:col>2</xdr:col>
          <xdr:colOff>965200</xdr:colOff>
          <xdr:row>16</xdr:row>
          <xdr:rowOff>12700</xdr:rowOff>
        </xdr:to>
        <xdr:sp macro="" textlink="">
          <xdr:nvSpPr>
            <xdr:cNvPr id="13313" name="Option 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939800</xdr:colOff>
          <xdr:row>17</xdr:row>
          <xdr:rowOff>12700</xdr:rowOff>
        </xdr:to>
        <xdr:sp macro="" textlink="">
          <xdr:nvSpPr>
            <xdr:cNvPr id="13314" name="Option 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1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1270000</xdr:colOff>
      <xdr:row>2</xdr:row>
      <xdr:rowOff>200526</xdr:rowOff>
    </xdr:from>
    <xdr:to>
      <xdr:col>10</xdr:col>
      <xdr:colOff>420214</xdr:colOff>
      <xdr:row>18</xdr:row>
      <xdr:rowOff>241077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0CE55-D2F5-9ACA-EE28-406F1C9FA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2281" y="712982"/>
          <a:ext cx="5054600" cy="414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8</xdr:row>
      <xdr:rowOff>123825</xdr:rowOff>
    </xdr:from>
    <xdr:to>
      <xdr:col>5</xdr:col>
      <xdr:colOff>66675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2178050"/>
          <a:ext cx="1184275" cy="47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14</xdr:row>
          <xdr:rowOff>25400</xdr:rowOff>
        </xdr:from>
        <xdr:to>
          <xdr:col>2</xdr:col>
          <xdr:colOff>965200</xdr:colOff>
          <xdr:row>15</xdr:row>
          <xdr:rowOff>0</xdr:rowOff>
        </xdr:to>
        <xdr:sp macro="" textlink="">
          <xdr:nvSpPr>
            <xdr:cNvPr id="8193" name="Option 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15</xdr:row>
          <xdr:rowOff>25400</xdr:rowOff>
        </xdr:from>
        <xdr:to>
          <xdr:col>2</xdr:col>
          <xdr:colOff>939800</xdr:colOff>
          <xdr:row>16</xdr:row>
          <xdr:rowOff>0</xdr:rowOff>
        </xdr:to>
        <xdr:sp macro="" textlink="">
          <xdr:nvSpPr>
            <xdr:cNvPr id="8194" name="Option 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2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8</xdr:row>
      <xdr:rowOff>123825</xdr:rowOff>
    </xdr:from>
    <xdr:to>
      <xdr:col>5</xdr:col>
      <xdr:colOff>66676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D5332-8B3E-7642-BF5F-8E9432B71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575" y="2155825"/>
          <a:ext cx="1308100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14</xdr:row>
          <xdr:rowOff>25400</xdr:rowOff>
        </xdr:from>
        <xdr:to>
          <xdr:col>2</xdr:col>
          <xdr:colOff>965200</xdr:colOff>
          <xdr:row>14</xdr:row>
          <xdr:rowOff>251283</xdr:rowOff>
        </xdr:to>
        <xdr:sp macro="" textlink="">
          <xdr:nvSpPr>
            <xdr:cNvPr id="14337" name="Option 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3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15</xdr:row>
          <xdr:rowOff>25400</xdr:rowOff>
        </xdr:from>
        <xdr:to>
          <xdr:col>2</xdr:col>
          <xdr:colOff>939800</xdr:colOff>
          <xdr:row>16</xdr:row>
          <xdr:rowOff>0</xdr:rowOff>
        </xdr:to>
        <xdr:sp macro="" textlink="">
          <xdr:nvSpPr>
            <xdr:cNvPr id="14338" name="Option 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3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6</xdr:col>
      <xdr:colOff>354418</xdr:colOff>
      <xdr:row>2</xdr:row>
      <xdr:rowOff>147675</xdr:rowOff>
    </xdr:from>
    <xdr:to>
      <xdr:col>11</xdr:col>
      <xdr:colOff>589585</xdr:colOff>
      <xdr:row>6</xdr:row>
      <xdr:rowOff>244169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51D1C-A947-2468-F560-96520148D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6230" y="663037"/>
          <a:ext cx="4007756" cy="11272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965200</xdr:colOff>
          <xdr:row>16</xdr:row>
          <xdr:rowOff>254000</xdr:rowOff>
        </xdr:to>
        <xdr:sp macro="" textlink="">
          <xdr:nvSpPr>
            <xdr:cNvPr id="7169" name="Option 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17</xdr:row>
          <xdr:rowOff>25400</xdr:rowOff>
        </xdr:from>
        <xdr:to>
          <xdr:col>2</xdr:col>
          <xdr:colOff>939800</xdr:colOff>
          <xdr:row>17</xdr:row>
          <xdr:rowOff>254000</xdr:rowOff>
        </xdr:to>
        <xdr:sp macro="" textlink="">
          <xdr:nvSpPr>
            <xdr:cNvPr id="7170" name="Option 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4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139700</xdr:colOff>
      <xdr:row>9</xdr:row>
      <xdr:rowOff>46839</xdr:rowOff>
    </xdr:from>
    <xdr:to>
      <xdr:col>3</xdr:col>
      <xdr:colOff>1339850</xdr:colOff>
      <xdr:row>10</xdr:row>
      <xdr:rowOff>234950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950" y="2104239"/>
          <a:ext cx="1203325" cy="4484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965200</xdr:colOff>
          <xdr:row>17</xdr:row>
          <xdr:rowOff>2170</xdr:rowOff>
        </xdr:to>
        <xdr:sp macro="" textlink="">
          <xdr:nvSpPr>
            <xdr:cNvPr id="22529" name="Option 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A89188D3-A415-FC4D-B063-BE14638E77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17</xdr:row>
          <xdr:rowOff>25400</xdr:rowOff>
        </xdr:from>
        <xdr:to>
          <xdr:col>2</xdr:col>
          <xdr:colOff>939800</xdr:colOff>
          <xdr:row>18</xdr:row>
          <xdr:rowOff>0</xdr:rowOff>
        </xdr:to>
        <xdr:sp macro="" textlink="">
          <xdr:nvSpPr>
            <xdr:cNvPr id="22530" name="Option 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F9665E2E-20B5-934D-9102-7FA08F9ED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139700</xdr:colOff>
      <xdr:row>9</xdr:row>
      <xdr:rowOff>46839</xdr:rowOff>
    </xdr:from>
    <xdr:to>
      <xdr:col>3</xdr:col>
      <xdr:colOff>1339850</xdr:colOff>
      <xdr:row>10</xdr:row>
      <xdr:rowOff>234950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950EF-8FFB-0D4B-A2E6-2C4C7D8F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5100" y="2332839"/>
          <a:ext cx="1200150" cy="442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1473200</xdr:colOff>
      <xdr:row>1</xdr:row>
      <xdr:rowOff>132080</xdr:rowOff>
    </xdr:from>
    <xdr:to>
      <xdr:col>9</xdr:col>
      <xdr:colOff>528320</xdr:colOff>
      <xdr:row>8</xdr:row>
      <xdr:rowOff>196941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1A24D-4C0B-9133-258B-68F8749A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3680" y="386080"/>
          <a:ext cx="4318000" cy="1842861"/>
        </a:xfrm>
        <a:prstGeom prst="rect">
          <a:avLst/>
        </a:prstGeom>
      </xdr:spPr>
    </xdr:pic>
    <xdr:clientData/>
  </xdr:twoCellAnchor>
  <xdr:twoCellAnchor editAs="oneCell">
    <xdr:from>
      <xdr:col>13</xdr:col>
      <xdr:colOff>312615</xdr:colOff>
      <xdr:row>7</xdr:row>
      <xdr:rowOff>33643</xdr:rowOff>
    </xdr:from>
    <xdr:to>
      <xdr:col>15</xdr:col>
      <xdr:colOff>198315</xdr:colOff>
      <xdr:row>8</xdr:row>
      <xdr:rowOff>238705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125092-DD2E-388F-209C-280EA3154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19648" y="1824669"/>
          <a:ext cx="1206872" cy="4609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965200</xdr:colOff>
          <xdr:row>16</xdr:row>
          <xdr:rowOff>254000</xdr:rowOff>
        </xdr:to>
        <xdr:sp macro="" textlink="">
          <xdr:nvSpPr>
            <xdr:cNvPr id="10241" name="Option 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17</xdr:row>
          <xdr:rowOff>25400</xdr:rowOff>
        </xdr:from>
        <xdr:to>
          <xdr:col>2</xdr:col>
          <xdr:colOff>939800</xdr:colOff>
          <xdr:row>17</xdr:row>
          <xdr:rowOff>254000</xdr:rowOff>
        </xdr:to>
        <xdr:sp macro="" textlink="">
          <xdr:nvSpPr>
            <xdr:cNvPr id="10242" name="Option 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139700</xdr:colOff>
      <xdr:row>9</xdr:row>
      <xdr:rowOff>46839</xdr:rowOff>
    </xdr:from>
    <xdr:to>
      <xdr:col>3</xdr:col>
      <xdr:colOff>1339850</xdr:colOff>
      <xdr:row>10</xdr:row>
      <xdr:rowOff>234950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364589"/>
          <a:ext cx="1200150" cy="44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16</xdr:row>
          <xdr:rowOff>25400</xdr:rowOff>
        </xdr:from>
        <xdr:to>
          <xdr:col>2</xdr:col>
          <xdr:colOff>965200</xdr:colOff>
          <xdr:row>17</xdr:row>
          <xdr:rowOff>1744</xdr:rowOff>
        </xdr:to>
        <xdr:sp macro="" textlink="">
          <xdr:nvSpPr>
            <xdr:cNvPr id="23553" name="Option Butto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9364EF36-A8E6-634D-8812-AB4609963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Accept H0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17</xdr:row>
          <xdr:rowOff>25400</xdr:rowOff>
        </xdr:from>
        <xdr:to>
          <xdr:col>2</xdr:col>
          <xdr:colOff>939800</xdr:colOff>
          <xdr:row>18</xdr:row>
          <xdr:rowOff>0</xdr:rowOff>
        </xdr:to>
        <xdr:sp macro="" textlink="">
          <xdr:nvSpPr>
            <xdr:cNvPr id="23554" name="Option Button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39AD1FB-178A-D048-94AE-23A9C9ED7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H0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1337733</xdr:colOff>
      <xdr:row>0</xdr:row>
      <xdr:rowOff>186266</xdr:rowOff>
    </xdr:from>
    <xdr:to>
      <xdr:col>14</xdr:col>
      <xdr:colOff>376767</xdr:colOff>
      <xdr:row>14</xdr:row>
      <xdr:rowOff>211666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07055-DA93-0FC7-AF36-EEEE26D47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1600" y="186266"/>
          <a:ext cx="7607300" cy="3581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81280</xdr:rowOff>
    </xdr:from>
    <xdr:to>
      <xdr:col>11</xdr:col>
      <xdr:colOff>396240</xdr:colOff>
      <xdr:row>14</xdr:row>
      <xdr:rowOff>186787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4CECB-7342-233B-C44D-A533931B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280"/>
          <a:ext cx="7772400" cy="284870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B104-DA8B-44EC-B74B-098E491D9BD9}">
  <dimension ref="A1:D20"/>
  <sheetViews>
    <sheetView topLeftCell="A7" zoomScale="114" workbookViewId="0">
      <selection activeCell="D6" sqref="D6"/>
    </sheetView>
  </sheetViews>
  <sheetFormatPr baseColWidth="10" defaultColWidth="8.6640625" defaultRowHeight="20" customHeight="1"/>
  <cols>
    <col min="1" max="1" width="5.6640625" style="4" customWidth="1"/>
    <col min="2" max="2" width="28.6640625" style="2" customWidth="1"/>
    <col min="3" max="3" width="32.6640625" style="3" customWidth="1"/>
    <col min="4" max="4" width="25.6640625" style="2" customWidth="1"/>
    <col min="5" max="16384" width="8.6640625" style="2"/>
  </cols>
  <sheetData>
    <row r="1" spans="1:4" ht="20" customHeight="1">
      <c r="A1" s="1" t="s">
        <v>10</v>
      </c>
    </row>
    <row r="2" spans="1:4" ht="20" customHeight="1">
      <c r="A2" s="2"/>
    </row>
    <row r="3" spans="1:4" ht="20" customHeight="1">
      <c r="A3" s="2"/>
      <c r="B3" s="5" t="s">
        <v>9</v>
      </c>
      <c r="C3" s="6">
        <v>20</v>
      </c>
    </row>
    <row r="4" spans="1:4" ht="20" customHeight="1">
      <c r="A4" s="2"/>
      <c r="B4" s="5" t="s">
        <v>11</v>
      </c>
      <c r="C4" s="9">
        <v>1.5299999999999999E-2</v>
      </c>
    </row>
    <row r="5" spans="1:4" ht="20" customHeight="1">
      <c r="A5" s="2"/>
      <c r="C5" s="2"/>
    </row>
    <row r="6" spans="1:4" ht="20" customHeight="1">
      <c r="A6" s="2"/>
      <c r="B6" s="5" t="s">
        <v>0</v>
      </c>
      <c r="C6" s="7" t="s">
        <v>12</v>
      </c>
    </row>
    <row r="7" spans="1:4" ht="20" customHeight="1">
      <c r="A7" s="2"/>
      <c r="B7" s="5" t="s">
        <v>1</v>
      </c>
      <c r="C7" s="7" t="s">
        <v>23</v>
      </c>
    </row>
    <row r="8" spans="1:4" ht="20" customHeight="1">
      <c r="A8" s="2"/>
      <c r="B8" s="5" t="s">
        <v>2</v>
      </c>
      <c r="C8" s="7" t="s">
        <v>29</v>
      </c>
    </row>
    <row r="9" spans="1:4" ht="20" customHeight="1">
      <c r="A9" s="2"/>
      <c r="B9" s="5" t="s">
        <v>5</v>
      </c>
      <c r="C9" s="16">
        <v>0.05</v>
      </c>
    </row>
    <row r="10" spans="1:4" ht="20" customHeight="1">
      <c r="A10" s="2"/>
      <c r="B10" s="5" t="s">
        <v>13</v>
      </c>
      <c r="C10" s="9">
        <f>(C3-1)*C4/0.01</f>
        <v>29.07</v>
      </c>
    </row>
    <row r="11" spans="1:4" ht="20" customHeight="1">
      <c r="A11" s="2"/>
      <c r="B11" s="10" t="s">
        <v>14</v>
      </c>
      <c r="C11" s="8">
        <f>_xlfn.CHISQ.INV.RT(C9, C3-1)</f>
        <v>30.143527205646155</v>
      </c>
      <c r="D11" s="17" t="s">
        <v>34</v>
      </c>
    </row>
    <row r="12" spans="1:4" ht="20" customHeight="1">
      <c r="A12" s="2"/>
      <c r="B12" s="32" t="s">
        <v>3</v>
      </c>
      <c r="C12" s="7" t="s">
        <v>15</v>
      </c>
      <c r="D12" s="3" t="s">
        <v>30</v>
      </c>
    </row>
    <row r="13" spans="1:4" ht="20" customHeight="1">
      <c r="A13" s="2"/>
      <c r="B13" s="33"/>
      <c r="C13" s="5" t="s">
        <v>8</v>
      </c>
      <c r="D13" s="2" t="s">
        <v>30</v>
      </c>
    </row>
    <row r="14" spans="1:4" ht="20" customHeight="1">
      <c r="A14" s="2"/>
      <c r="B14" s="5" t="s">
        <v>7</v>
      </c>
      <c r="C14" s="8">
        <f>_xlfn.CHISQ.DIST.RT(C10, C3-1)</f>
        <v>6.4892004939386794E-2</v>
      </c>
      <c r="D14" s="17" t="s">
        <v>33</v>
      </c>
    </row>
    <row r="15" spans="1:4" ht="20" customHeight="1">
      <c r="A15" s="2"/>
      <c r="C15" s="4"/>
    </row>
    <row r="16" spans="1:4" ht="20" customHeight="1">
      <c r="A16" s="2"/>
      <c r="B16" s="2" t="s">
        <v>4</v>
      </c>
    </row>
    <row r="17" spans="1:2" ht="20" customHeight="1">
      <c r="A17" s="2"/>
    </row>
    <row r="18" spans="1:2" ht="20" customHeight="1">
      <c r="A18" s="2"/>
    </row>
    <row r="19" spans="1:2" ht="20" customHeight="1">
      <c r="B19" s="2" t="s">
        <v>31</v>
      </c>
    </row>
    <row r="20" spans="1:2" ht="20" customHeight="1">
      <c r="B20" s="2" t="s">
        <v>32</v>
      </c>
    </row>
  </sheetData>
  <mergeCells count="1">
    <mergeCell ref="B12:B13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15</xdr:row>
                    <xdr:rowOff>25400</xdr:rowOff>
                  </from>
                  <to>
                    <xdr:col>2</xdr:col>
                    <xdr:colOff>965200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939800</xdr:colOff>
                    <xdr:row>16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DB35-715A-DC42-A02D-E86CDDAFEEE1}">
  <dimension ref="A1:N24"/>
  <sheetViews>
    <sheetView topLeftCell="D14" zoomScale="140" workbookViewId="0">
      <selection activeCell="L25" sqref="L25"/>
    </sheetView>
  </sheetViews>
  <sheetFormatPr baseColWidth="10" defaultColWidth="8.6640625" defaultRowHeight="20" customHeight="1"/>
  <cols>
    <col min="1" max="1" width="5.6640625" style="4" customWidth="1"/>
    <col min="2" max="2" width="28.6640625" style="2" customWidth="1"/>
    <col min="3" max="3" width="32.6640625" style="3" customWidth="1"/>
    <col min="4" max="4" width="25.6640625" style="2" customWidth="1"/>
    <col min="5" max="16384" width="8.6640625" style="2"/>
  </cols>
  <sheetData>
    <row r="1" spans="1:13" ht="20" customHeight="1">
      <c r="A1" s="1" t="s">
        <v>10</v>
      </c>
    </row>
    <row r="2" spans="1:13" ht="20" customHeight="1">
      <c r="A2" s="2"/>
    </row>
    <row r="3" spans="1:13" ht="20" customHeight="1">
      <c r="A3" s="2"/>
      <c r="B3" s="5" t="s">
        <v>9</v>
      </c>
      <c r="C3" s="6"/>
    </row>
    <row r="4" spans="1:13" ht="20" customHeight="1">
      <c r="A4" s="2"/>
      <c r="B4" s="5" t="s">
        <v>11</v>
      </c>
      <c r="C4" s="9"/>
    </row>
    <row r="5" spans="1:13" ht="20" customHeight="1">
      <c r="A5" s="2"/>
      <c r="C5" s="2"/>
    </row>
    <row r="6" spans="1:13" ht="20" customHeight="1">
      <c r="A6" s="2"/>
      <c r="B6" s="5" t="s">
        <v>0</v>
      </c>
      <c r="C6" s="7"/>
    </row>
    <row r="7" spans="1:13" ht="20" customHeight="1">
      <c r="A7" s="2"/>
      <c r="B7" s="5" t="s">
        <v>1</v>
      </c>
      <c r="C7" s="7"/>
    </row>
    <row r="8" spans="1:13" ht="20" customHeight="1">
      <c r="A8" s="2"/>
      <c r="B8" s="5" t="s">
        <v>2</v>
      </c>
      <c r="C8" s="7"/>
    </row>
    <row r="9" spans="1:13" ht="20" customHeight="1">
      <c r="A9" s="2"/>
      <c r="B9" s="5" t="s">
        <v>5</v>
      </c>
      <c r="C9" s="16"/>
    </row>
    <row r="10" spans="1:13" ht="20" customHeight="1">
      <c r="A10" s="2"/>
      <c r="B10" s="5" t="s">
        <v>13</v>
      </c>
      <c r="C10" s="9"/>
    </row>
    <row r="11" spans="1:13" ht="20" customHeight="1">
      <c r="A11" s="2"/>
      <c r="B11" s="10" t="s">
        <v>14</v>
      </c>
      <c r="C11" s="8"/>
      <c r="D11" s="17"/>
      <c r="L11" s="2" t="s">
        <v>70</v>
      </c>
    </row>
    <row r="12" spans="1:13" ht="20" customHeight="1">
      <c r="A12" s="2"/>
      <c r="B12" s="32" t="s">
        <v>3</v>
      </c>
      <c r="C12" s="7"/>
      <c r="D12" s="3"/>
    </row>
    <row r="13" spans="1:13" ht="20" customHeight="1">
      <c r="A13" s="2"/>
      <c r="B13" s="33"/>
      <c r="C13" s="5"/>
      <c r="L13" s="2" t="s">
        <v>56</v>
      </c>
      <c r="M13" s="2">
        <v>20</v>
      </c>
    </row>
    <row r="14" spans="1:13" ht="20" customHeight="1">
      <c r="A14" s="2"/>
      <c r="B14" s="5" t="s">
        <v>7</v>
      </c>
      <c r="C14" s="8"/>
      <c r="D14" s="17"/>
      <c r="L14" s="2" t="s">
        <v>72</v>
      </c>
      <c r="M14" s="2">
        <v>1.5299999999999999E-2</v>
      </c>
    </row>
    <row r="15" spans="1:13" ht="20" customHeight="1">
      <c r="A15" s="2"/>
      <c r="C15" s="4"/>
      <c r="L15" s="2" t="s">
        <v>60</v>
      </c>
      <c r="M15" s="2">
        <v>0.05</v>
      </c>
    </row>
    <row r="16" spans="1:13" ht="20" customHeight="1">
      <c r="A16" s="2"/>
      <c r="B16" s="2" t="s">
        <v>4</v>
      </c>
      <c r="L16" s="2" t="s">
        <v>64</v>
      </c>
      <c r="M16" s="2" t="s">
        <v>59</v>
      </c>
    </row>
    <row r="17" spans="1:14" ht="20" customHeight="1">
      <c r="A17" s="2"/>
      <c r="L17" s="2" t="s">
        <v>65</v>
      </c>
      <c r="M17" s="2" t="s">
        <v>58</v>
      </c>
    </row>
    <row r="18" spans="1:14" ht="20" customHeight="1">
      <c r="A18" s="2"/>
      <c r="L18" s="2" t="s">
        <v>71</v>
      </c>
    </row>
    <row r="19" spans="1:14" ht="20" customHeight="1">
      <c r="B19" s="2" t="s">
        <v>31</v>
      </c>
      <c r="L19" s="2" t="s">
        <v>61</v>
      </c>
      <c r="M19" s="2">
        <f>(M13-1)*M14/0.01</f>
        <v>29.07</v>
      </c>
    </row>
    <row r="20" spans="1:14" ht="20" customHeight="1">
      <c r="B20" s="2" t="s">
        <v>32</v>
      </c>
      <c r="L20" s="2" t="s">
        <v>62</v>
      </c>
      <c r="M20" s="2">
        <f>_xlfn.CHISQ.INV(1-M15, M13-1)</f>
        <v>30.143527205646159</v>
      </c>
      <c r="N20" s="2" t="s">
        <v>55</v>
      </c>
    </row>
    <row r="21" spans="1:14" ht="20" customHeight="1">
      <c r="L21" s="2" t="s">
        <v>60</v>
      </c>
      <c r="M21" s="2">
        <f>M15</f>
        <v>0.05</v>
      </c>
    </row>
    <row r="22" spans="1:14" ht="20" customHeight="1">
      <c r="L22" s="2" t="s">
        <v>63</v>
      </c>
      <c r="M22" s="2">
        <f>1-_xlfn.CHISQ.DIST(M19,M13-1,TRUE)</f>
        <v>6.4892004939386849E-2</v>
      </c>
      <c r="N22" s="2" t="s">
        <v>55</v>
      </c>
    </row>
    <row r="24" spans="1:14" ht="20" customHeight="1">
      <c r="L24" s="2" t="s">
        <v>73</v>
      </c>
    </row>
  </sheetData>
  <mergeCells count="1">
    <mergeCell ref="B12:B13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15</xdr:row>
                    <xdr:rowOff>25400</xdr:rowOff>
                  </from>
                  <to>
                    <xdr:col>2</xdr:col>
                    <xdr:colOff>965200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939800</xdr:colOff>
                    <xdr:row>17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5C47-B0A6-42EC-B202-BF4B54B4F253}">
  <dimension ref="A1:E18"/>
  <sheetViews>
    <sheetView topLeftCell="B2" zoomScale="150" workbookViewId="0">
      <selection activeCell="B18" sqref="B18"/>
    </sheetView>
  </sheetViews>
  <sheetFormatPr baseColWidth="10" defaultColWidth="8.83203125" defaultRowHeight="20" customHeight="1"/>
  <cols>
    <col min="2" max="2" width="29.6640625" customWidth="1"/>
    <col min="3" max="3" width="43.83203125" bestFit="1" customWidth="1"/>
  </cols>
  <sheetData>
    <row r="1" spans="1:5" ht="20" customHeight="1">
      <c r="A1" s="1" t="s">
        <v>22</v>
      </c>
      <c r="B1" s="2"/>
      <c r="C1" s="3"/>
      <c r="D1" s="2"/>
    </row>
    <row r="2" spans="1:5" ht="20" customHeight="1">
      <c r="A2" s="2"/>
      <c r="B2" s="2"/>
      <c r="C2" s="3"/>
      <c r="D2" s="2"/>
    </row>
    <row r="3" spans="1:5" ht="20" customHeight="1">
      <c r="A3" s="2"/>
      <c r="B3" s="5" t="s">
        <v>9</v>
      </c>
      <c r="C3" s="6">
        <v>101</v>
      </c>
      <c r="D3" s="2"/>
    </row>
    <row r="4" spans="1:5" ht="20" customHeight="1">
      <c r="A4" s="2"/>
      <c r="B4" s="5" t="s">
        <v>11</v>
      </c>
      <c r="C4" s="15">
        <v>3.9690000000000001E-5</v>
      </c>
      <c r="D4" s="2" t="s">
        <v>35</v>
      </c>
      <c r="E4">
        <v>6.3E-3</v>
      </c>
    </row>
    <row r="5" spans="1:5" ht="20" customHeight="1">
      <c r="A5" s="2"/>
      <c r="B5" s="2"/>
      <c r="C5" s="2"/>
      <c r="D5" s="2"/>
    </row>
    <row r="6" spans="1:5" ht="20" customHeight="1">
      <c r="A6" s="2"/>
      <c r="B6" s="5" t="s">
        <v>0</v>
      </c>
      <c r="C6" s="7" t="s">
        <v>12</v>
      </c>
      <c r="D6" s="2"/>
    </row>
    <row r="7" spans="1:5" ht="20" customHeight="1">
      <c r="A7" s="2"/>
      <c r="B7" s="5" t="s">
        <v>1</v>
      </c>
      <c r="C7" s="7" t="s">
        <v>23</v>
      </c>
      <c r="D7" s="2"/>
    </row>
    <row r="8" spans="1:5" ht="20" customHeight="1">
      <c r="A8" s="2"/>
      <c r="B8" s="5" t="s">
        <v>2</v>
      </c>
      <c r="C8" s="7" t="s">
        <v>24</v>
      </c>
      <c r="D8" s="2"/>
    </row>
    <row r="9" spans="1:5" ht="20" customHeight="1">
      <c r="A9" s="2"/>
      <c r="B9" s="5" t="s">
        <v>5</v>
      </c>
      <c r="C9" s="7">
        <f>1-0.95</f>
        <v>5.0000000000000044E-2</v>
      </c>
      <c r="D9" s="2"/>
    </row>
    <row r="10" spans="1:5" ht="20" customHeight="1">
      <c r="A10" s="2"/>
      <c r="B10" s="5" t="s">
        <v>13</v>
      </c>
      <c r="C10" s="9">
        <f>(C3-1)*C4/0.01</f>
        <v>0.39690000000000003</v>
      </c>
      <c r="D10" s="2"/>
    </row>
    <row r="11" spans="1:5" ht="20" customHeight="1">
      <c r="A11" s="2"/>
      <c r="B11" s="10" t="s">
        <v>25</v>
      </c>
      <c r="C11" s="8">
        <f>_xlfn.CHISQ.INV.RT(C9/2, C3-1)</f>
        <v>129.56119718583659</v>
      </c>
      <c r="D11" s="2"/>
    </row>
    <row r="12" spans="1:5" ht="20" customHeight="1">
      <c r="A12" s="2"/>
      <c r="B12" s="10" t="s">
        <v>26</v>
      </c>
      <c r="C12" s="8">
        <f>_xlfn.CHISQ.INV.RT(1-C9/2, C3-1)</f>
        <v>74.221927474923731</v>
      </c>
      <c r="D12" s="2"/>
    </row>
    <row r="13" spans="1:5" ht="20" customHeight="1">
      <c r="A13" s="2"/>
      <c r="B13" s="7" t="s">
        <v>3</v>
      </c>
      <c r="C13" s="7" t="s">
        <v>27</v>
      </c>
      <c r="D13" s="3"/>
    </row>
    <row r="15" spans="1:5" ht="20" customHeight="1">
      <c r="B15" s="2" t="s">
        <v>4</v>
      </c>
      <c r="C15" s="3"/>
    </row>
    <row r="16" spans="1:5" ht="20" customHeight="1">
      <c r="B16" s="2"/>
      <c r="C16" s="3"/>
    </row>
    <row r="17" spans="2:2" ht="20" customHeight="1">
      <c r="B17" t="s">
        <v>36</v>
      </c>
    </row>
    <row r="18" spans="2:2" ht="20" customHeight="1">
      <c r="B18" t="s">
        <v>37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14</xdr:row>
                    <xdr:rowOff>25400</xdr:rowOff>
                  </from>
                  <to>
                    <xdr:col>2</xdr:col>
                    <xdr:colOff>965200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15</xdr:row>
                    <xdr:rowOff>25400</xdr:rowOff>
                  </from>
                  <to>
                    <xdr:col>2</xdr:col>
                    <xdr:colOff>939800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7F19-A8FE-514E-B48D-148F71CF5173}">
  <dimension ref="A1:N21"/>
  <sheetViews>
    <sheetView topLeftCell="C10" zoomScale="136" workbookViewId="0">
      <selection activeCell="J22" sqref="J22"/>
    </sheetView>
  </sheetViews>
  <sheetFormatPr baseColWidth="10" defaultColWidth="8.83203125" defaultRowHeight="20" customHeight="1"/>
  <cols>
    <col min="2" max="2" width="29.6640625" customWidth="1"/>
    <col min="3" max="3" width="44" bestFit="1" customWidth="1"/>
    <col min="10" max="10" width="11.1640625" bestFit="1" customWidth="1"/>
    <col min="11" max="11" width="11.83203125" bestFit="1" customWidth="1"/>
    <col min="12" max="12" width="11.1640625" bestFit="1" customWidth="1"/>
    <col min="13" max="13" width="9" bestFit="1" customWidth="1"/>
  </cols>
  <sheetData>
    <row r="1" spans="1:14" ht="20" customHeight="1">
      <c r="A1" s="1" t="s">
        <v>22</v>
      </c>
      <c r="B1" s="2"/>
      <c r="C1" s="3"/>
      <c r="D1" s="2"/>
    </row>
    <row r="2" spans="1:14" ht="20" customHeight="1">
      <c r="A2" s="2"/>
      <c r="B2" s="2"/>
      <c r="C2" s="3"/>
      <c r="D2" s="2"/>
    </row>
    <row r="3" spans="1:14" ht="20" customHeight="1">
      <c r="A3" s="2"/>
      <c r="B3" s="5" t="s">
        <v>9</v>
      </c>
      <c r="C3" s="6">
        <v>101</v>
      </c>
      <c r="D3" s="2"/>
    </row>
    <row r="4" spans="1:14" ht="20" customHeight="1">
      <c r="A4" s="2"/>
      <c r="B4" s="5" t="s">
        <v>11</v>
      </c>
      <c r="C4" s="15">
        <v>3.9690000000000001E-5</v>
      </c>
      <c r="D4" s="2" t="s">
        <v>35</v>
      </c>
      <c r="E4">
        <v>6.3E-3</v>
      </c>
    </row>
    <row r="5" spans="1:14" ht="20" customHeight="1">
      <c r="A5" s="2"/>
      <c r="B5" s="2"/>
      <c r="C5" s="2"/>
      <c r="D5" s="2"/>
    </row>
    <row r="6" spans="1:14" ht="20" customHeight="1">
      <c r="A6" s="2"/>
      <c r="B6" s="5" t="s">
        <v>0</v>
      </c>
      <c r="C6" s="7" t="s">
        <v>12</v>
      </c>
      <c r="D6" s="2"/>
    </row>
    <row r="7" spans="1:14" ht="20" customHeight="1">
      <c r="A7" s="2"/>
      <c r="B7" s="5" t="s">
        <v>1</v>
      </c>
      <c r="C7" s="7" t="s">
        <v>23</v>
      </c>
      <c r="D7" s="2"/>
    </row>
    <row r="8" spans="1:14" ht="20" customHeight="1">
      <c r="A8" s="2"/>
      <c r="B8" s="5" t="s">
        <v>2</v>
      </c>
      <c r="C8" s="7" t="s">
        <v>24</v>
      </c>
      <c r="D8" s="2"/>
    </row>
    <row r="9" spans="1:14" ht="20" customHeight="1">
      <c r="A9" s="2"/>
      <c r="B9" s="5" t="s">
        <v>5</v>
      </c>
      <c r="C9" s="7">
        <f>1-0.95</f>
        <v>5.0000000000000044E-2</v>
      </c>
      <c r="D9" s="2"/>
      <c r="J9" t="s">
        <v>76</v>
      </c>
      <c r="K9" s="36">
        <v>0.95</v>
      </c>
    </row>
    <row r="10" spans="1:14" ht="20" customHeight="1">
      <c r="A10" s="2"/>
      <c r="B10" s="5" t="s">
        <v>13</v>
      </c>
      <c r="C10" s="9">
        <f>(C3-1)*C4/0.01</f>
        <v>0.39690000000000003</v>
      </c>
      <c r="D10" s="2"/>
      <c r="J10" t="s">
        <v>56</v>
      </c>
      <c r="K10">
        <v>101</v>
      </c>
    </row>
    <row r="11" spans="1:14" ht="20" customHeight="1">
      <c r="A11" s="2"/>
      <c r="B11" s="10" t="s">
        <v>25</v>
      </c>
      <c r="C11" s="8">
        <f>_xlfn.CHISQ.INV.RT(C9/2, C3-1)</f>
        <v>129.56119718583659</v>
      </c>
      <c r="D11" s="2"/>
      <c r="J11" t="s">
        <v>57</v>
      </c>
      <c r="K11">
        <v>3.9690000000000001E-5</v>
      </c>
    </row>
    <row r="12" spans="1:14" ht="20" customHeight="1">
      <c r="A12" s="2"/>
      <c r="B12" s="10" t="s">
        <v>26</v>
      </c>
      <c r="C12" s="8">
        <f>_xlfn.CHISQ.INV.RT(1-C9/2, C3-1)</f>
        <v>74.221927474923731</v>
      </c>
      <c r="D12" s="2"/>
      <c r="J12" t="s">
        <v>60</v>
      </c>
      <c r="K12">
        <f>1-0.95</f>
        <v>5.0000000000000044E-2</v>
      </c>
    </row>
    <row r="13" spans="1:14" ht="20" customHeight="1">
      <c r="A13" s="2"/>
      <c r="B13" s="7" t="s">
        <v>3</v>
      </c>
      <c r="C13" s="7" t="s">
        <v>27</v>
      </c>
      <c r="D13" s="3"/>
      <c r="J13" t="s">
        <v>64</v>
      </c>
      <c r="K13" t="s">
        <v>59</v>
      </c>
    </row>
    <row r="14" spans="1:14" ht="20" customHeight="1">
      <c r="J14" t="s">
        <v>65</v>
      </c>
      <c r="K14" t="s">
        <v>66</v>
      </c>
    </row>
    <row r="15" spans="1:14" ht="20" customHeight="1">
      <c r="B15" s="2" t="s">
        <v>4</v>
      </c>
      <c r="C15" s="3"/>
      <c r="J15" t="s">
        <v>74</v>
      </c>
      <c r="M15" t="s">
        <v>67</v>
      </c>
      <c r="N15">
        <f>_xlfn.CHISQ.INV.RT(K12, K10-1)</f>
        <v>124.34211340400408</v>
      </c>
    </row>
    <row r="16" spans="1:14" ht="20" customHeight="1">
      <c r="B16" s="2"/>
      <c r="C16" s="3"/>
      <c r="J16" t="s">
        <v>62</v>
      </c>
      <c r="M16" t="s">
        <v>68</v>
      </c>
      <c r="N16">
        <f>_xlfn.CHISQ.INV(K12, K10-1)</f>
        <v>77.929465165017263</v>
      </c>
    </row>
    <row r="17" spans="2:12" ht="20" customHeight="1">
      <c r="B17" t="s">
        <v>36</v>
      </c>
      <c r="J17" t="s">
        <v>75</v>
      </c>
      <c r="K17">
        <f>(K10-1)*K11/0.01</f>
        <v>0.39690000000000003</v>
      </c>
      <c r="L17" t="s">
        <v>69</v>
      </c>
    </row>
    <row r="18" spans="2:12" ht="20" customHeight="1">
      <c r="B18" t="s">
        <v>37</v>
      </c>
      <c r="J18" t="s">
        <v>60</v>
      </c>
      <c r="K18">
        <f>K12</f>
        <v>5.0000000000000044E-2</v>
      </c>
    </row>
    <row r="19" spans="2:12" ht="20" customHeight="1">
      <c r="J19" t="s">
        <v>63</v>
      </c>
      <c r="K19">
        <f>2*_xlfn.CHISQ.DIST(K17, K10-1, TRUE)</f>
        <v>4.1306427068686812E-100</v>
      </c>
      <c r="L19" t="s">
        <v>69</v>
      </c>
    </row>
    <row r="21" spans="2:12" ht="20" customHeight="1">
      <c r="J21" t="s">
        <v>77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14</xdr:row>
                    <xdr:rowOff>25400</xdr:rowOff>
                  </from>
                  <to>
                    <xdr:col>2</xdr:col>
                    <xdr:colOff>965200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15</xdr:row>
                    <xdr:rowOff>25400</xdr:rowOff>
                  </from>
                  <to>
                    <xdr:col>2</xdr:col>
                    <xdr:colOff>939800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0F67-C83F-4E13-8CD1-9D5DF9EDC28E}">
  <dimension ref="A1:D19"/>
  <sheetViews>
    <sheetView zoomScale="125" workbookViewId="0">
      <selection activeCell="C19" sqref="C19"/>
    </sheetView>
  </sheetViews>
  <sheetFormatPr baseColWidth="10" defaultColWidth="8.6640625" defaultRowHeight="20" customHeight="1"/>
  <cols>
    <col min="1" max="1" width="5.6640625" style="4" customWidth="1"/>
    <col min="2" max="2" width="28.6640625" style="2" customWidth="1"/>
    <col min="3" max="3" width="32.6640625" style="3" customWidth="1"/>
    <col min="4" max="4" width="25.6640625" style="2" customWidth="1"/>
    <col min="5" max="16384" width="8.6640625" style="2"/>
  </cols>
  <sheetData>
    <row r="1" spans="1:4" ht="20" customHeight="1">
      <c r="A1" s="1" t="s">
        <v>16</v>
      </c>
    </row>
    <row r="2" spans="1:4" ht="20" customHeight="1">
      <c r="A2" s="2"/>
    </row>
    <row r="3" spans="1:4" ht="20" customHeight="1">
      <c r="A3" s="2"/>
      <c r="B3" s="5" t="s">
        <v>9</v>
      </c>
      <c r="C3" s="6">
        <v>200</v>
      </c>
    </row>
    <row r="4" spans="1:4" ht="20" customHeight="1">
      <c r="A4" s="2"/>
      <c r="B4" s="5" t="s">
        <v>17</v>
      </c>
      <c r="C4" s="6">
        <v>4</v>
      </c>
    </row>
    <row r="5" spans="1:4" ht="20" customHeight="1">
      <c r="A5" s="2"/>
      <c r="B5" s="5" t="s">
        <v>18</v>
      </c>
      <c r="C5" s="9">
        <f>C4/C3</f>
        <v>0.02</v>
      </c>
    </row>
    <row r="6" spans="1:4" ht="20" customHeight="1">
      <c r="A6" s="2"/>
      <c r="C6" s="2"/>
    </row>
    <row r="7" spans="1:4" ht="20" customHeight="1">
      <c r="A7" s="2"/>
      <c r="B7" s="5" t="s">
        <v>0</v>
      </c>
      <c r="C7" s="7" t="s">
        <v>19</v>
      </c>
    </row>
    <row r="8" spans="1:4" ht="20" customHeight="1">
      <c r="A8" s="2"/>
      <c r="B8" s="5" t="s">
        <v>1</v>
      </c>
      <c r="C8" s="7" t="s">
        <v>38</v>
      </c>
    </row>
    <row r="9" spans="1:4" ht="20" customHeight="1">
      <c r="A9" s="2"/>
      <c r="B9" s="5" t="s">
        <v>2</v>
      </c>
      <c r="C9" s="7" t="s">
        <v>39</v>
      </c>
    </row>
    <row r="10" spans="1:4" ht="20" customHeight="1">
      <c r="A10" s="2"/>
      <c r="B10" s="5" t="s">
        <v>5</v>
      </c>
      <c r="C10" s="7">
        <v>0.05</v>
      </c>
    </row>
    <row r="11" spans="1:4" ht="20" customHeight="1">
      <c r="A11" s="2"/>
      <c r="B11" s="5" t="s">
        <v>6</v>
      </c>
      <c r="C11" s="9">
        <f>(C5-0.05)/SQRT(0.05*(1-0.05)/C3)</f>
        <v>-1.9466570535691505</v>
      </c>
    </row>
    <row r="12" spans="1:4" ht="20" customHeight="1">
      <c r="A12" s="2"/>
      <c r="B12" s="11" t="s">
        <v>21</v>
      </c>
      <c r="C12" s="8">
        <f>_xlfn.NORM.S.INV(1-C10)</f>
        <v>1.6448536269514715</v>
      </c>
      <c r="D12" s="17" t="s">
        <v>41</v>
      </c>
    </row>
    <row r="13" spans="1:4" ht="20" customHeight="1">
      <c r="A13" s="2"/>
      <c r="B13" s="32" t="s">
        <v>3</v>
      </c>
      <c r="C13" s="12" t="s">
        <v>20</v>
      </c>
      <c r="D13" s="3" t="s">
        <v>43</v>
      </c>
    </row>
    <row r="14" spans="1:4" ht="20" customHeight="1">
      <c r="A14" s="2"/>
      <c r="B14" s="33"/>
      <c r="C14" s="14" t="s">
        <v>8</v>
      </c>
    </row>
    <row r="15" spans="1:4" ht="20" customHeight="1">
      <c r="A15" s="2"/>
      <c r="B15" s="13" t="s">
        <v>7</v>
      </c>
      <c r="C15" s="8">
        <f>_xlfn.NORM.S.DIST(C11, TRUE)</f>
        <v>2.5787931810438501E-2</v>
      </c>
      <c r="D15" s="17" t="s">
        <v>40</v>
      </c>
    </row>
    <row r="16" spans="1:4" ht="20" customHeight="1">
      <c r="A16" s="2"/>
      <c r="C16" s="4"/>
      <c r="D16" s="2" t="s">
        <v>42</v>
      </c>
    </row>
    <row r="17" spans="1:2" ht="20" customHeight="1">
      <c r="A17" s="2"/>
      <c r="B17" s="2" t="s">
        <v>4</v>
      </c>
    </row>
    <row r="18" spans="1:2" ht="20" customHeight="1">
      <c r="A18" s="2"/>
    </row>
    <row r="19" spans="1:2" ht="20" customHeight="1">
      <c r="A19" s="2"/>
    </row>
  </sheetData>
  <mergeCells count="1">
    <mergeCell ref="B13:B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965200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17</xdr:row>
                    <xdr:rowOff>25400</xdr:rowOff>
                  </from>
                  <to>
                    <xdr:col>2</xdr:col>
                    <xdr:colOff>939800</xdr:colOff>
                    <xdr:row>17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6375-8EFE-904A-A65E-DE3866F00A31}">
  <dimension ref="A1:N19"/>
  <sheetViews>
    <sheetView topLeftCell="D7" zoomScale="119" workbookViewId="0">
      <selection activeCell="C12" sqref="C12"/>
    </sheetView>
  </sheetViews>
  <sheetFormatPr baseColWidth="10" defaultColWidth="8.6640625" defaultRowHeight="20" customHeight="1"/>
  <cols>
    <col min="1" max="1" width="5.6640625" style="4" customWidth="1"/>
    <col min="2" max="2" width="28.6640625" style="2" customWidth="1"/>
    <col min="3" max="3" width="32.6640625" style="3" customWidth="1"/>
    <col min="4" max="4" width="25.6640625" style="2" customWidth="1"/>
    <col min="5" max="16384" width="8.6640625" style="2"/>
  </cols>
  <sheetData>
    <row r="1" spans="1:14" ht="20" customHeight="1">
      <c r="A1" s="1" t="s">
        <v>16</v>
      </c>
    </row>
    <row r="2" spans="1:14" ht="20" customHeight="1">
      <c r="A2" s="2"/>
      <c r="L2" s="2" t="s">
        <v>56</v>
      </c>
      <c r="M2" s="2">
        <f>200</f>
        <v>200</v>
      </c>
    </row>
    <row r="3" spans="1:14" ht="20" customHeight="1">
      <c r="A3" s="2"/>
      <c r="B3" s="5" t="s">
        <v>9</v>
      </c>
      <c r="C3" s="6">
        <v>200</v>
      </c>
      <c r="L3" s="2" t="s">
        <v>79</v>
      </c>
      <c r="M3" s="2">
        <v>4</v>
      </c>
    </row>
    <row r="4" spans="1:14" ht="20" customHeight="1">
      <c r="A4" s="2"/>
      <c r="B4" s="5" t="s">
        <v>17</v>
      </c>
      <c r="C4" s="6">
        <v>4</v>
      </c>
      <c r="L4" s="2" t="s">
        <v>80</v>
      </c>
      <c r="M4" s="2">
        <f>M3/M2</f>
        <v>0.02</v>
      </c>
    </row>
    <row r="5" spans="1:14" ht="20" customHeight="1">
      <c r="A5" s="2"/>
      <c r="B5" s="5" t="s">
        <v>18</v>
      </c>
      <c r="C5" s="9">
        <f>C4/C3</f>
        <v>0.02</v>
      </c>
    </row>
    <row r="6" spans="1:14" ht="20" customHeight="1">
      <c r="A6" s="2"/>
      <c r="C6" s="2"/>
    </row>
    <row r="7" spans="1:14" ht="20" customHeight="1">
      <c r="A7" s="2"/>
      <c r="B7" s="5" t="s">
        <v>0</v>
      </c>
      <c r="C7" s="7" t="s">
        <v>19</v>
      </c>
      <c r="L7" s="2" t="s">
        <v>64</v>
      </c>
      <c r="M7" s="2" t="s">
        <v>78</v>
      </c>
      <c r="N7" s="2">
        <v>0.05</v>
      </c>
    </row>
    <row r="8" spans="1:14" ht="20" customHeight="1">
      <c r="A8" s="2"/>
      <c r="B8" s="5" t="s">
        <v>1</v>
      </c>
      <c r="C8" s="7" t="s">
        <v>38</v>
      </c>
      <c r="L8" s="2" t="s">
        <v>65</v>
      </c>
      <c r="M8" s="2" t="s">
        <v>83</v>
      </c>
    </row>
    <row r="9" spans="1:14" ht="20" customHeight="1">
      <c r="A9" s="2"/>
      <c r="B9" s="5" t="s">
        <v>2</v>
      </c>
      <c r="C9" s="7" t="s">
        <v>39</v>
      </c>
      <c r="L9" s="2" t="s">
        <v>60</v>
      </c>
      <c r="M9" s="2">
        <v>0.05</v>
      </c>
    </row>
    <row r="10" spans="1:14" ht="20" customHeight="1">
      <c r="A10" s="2"/>
      <c r="B10" s="5" t="s">
        <v>5</v>
      </c>
      <c r="C10" s="7">
        <v>0.05</v>
      </c>
      <c r="L10" s="2" t="s">
        <v>82</v>
      </c>
    </row>
    <row r="11" spans="1:14" ht="20" customHeight="1">
      <c r="A11" s="2"/>
      <c r="B11" s="5" t="s">
        <v>6</v>
      </c>
      <c r="C11" s="9">
        <f>(C5-0.05)/SQRT(0.05*(1-0.05)/C3)</f>
        <v>-1.9466570535691505</v>
      </c>
      <c r="L11" s="2" t="s">
        <v>62</v>
      </c>
      <c r="M11" s="2">
        <f>_xlfn.NORM.S.INV(M9)</f>
        <v>-1.6448536269514726</v>
      </c>
    </row>
    <row r="12" spans="1:14" ht="20" customHeight="1">
      <c r="A12" s="2"/>
      <c r="B12" s="11" t="s">
        <v>21</v>
      </c>
      <c r="C12" s="8">
        <f>_xlfn.NORM.S.INV(1-C10)</f>
        <v>1.6448536269514715</v>
      </c>
      <c r="D12" s="17" t="s">
        <v>41</v>
      </c>
      <c r="L12" s="2" t="s">
        <v>81</v>
      </c>
      <c r="M12" s="2">
        <f>(M4-N7)/(SQRT(N7*(1-N7)/M2))</f>
        <v>-1.9466570535691505</v>
      </c>
      <c r="N12" s="2" t="s">
        <v>69</v>
      </c>
    </row>
    <row r="13" spans="1:14" ht="20" customHeight="1">
      <c r="A13" s="2"/>
      <c r="B13" s="32" t="s">
        <v>3</v>
      </c>
      <c r="C13" s="12" t="s">
        <v>20</v>
      </c>
      <c r="D13" s="3" t="s">
        <v>43</v>
      </c>
      <c r="L13" s="2" t="s">
        <v>60</v>
      </c>
      <c r="M13" s="2">
        <f>M9</f>
        <v>0.05</v>
      </c>
    </row>
    <row r="14" spans="1:14" ht="20" customHeight="1">
      <c r="A14" s="2"/>
      <c r="B14" s="33"/>
      <c r="C14" s="14" t="s">
        <v>8</v>
      </c>
      <c r="L14" s="2" t="s">
        <v>63</v>
      </c>
      <c r="M14" s="2">
        <f>_xlfn.NORM.S.DIST(M12, TRUE)</f>
        <v>2.5787931810438501E-2</v>
      </c>
      <c r="N14" s="2" t="s">
        <v>69</v>
      </c>
    </row>
    <row r="15" spans="1:14" ht="20" customHeight="1">
      <c r="A15" s="2"/>
      <c r="B15" s="13" t="s">
        <v>7</v>
      </c>
      <c r="C15" s="8">
        <f>_xlfn.NORM.S.DIST(C11, TRUE)</f>
        <v>2.5787931810438501E-2</v>
      </c>
      <c r="D15" s="17" t="s">
        <v>40</v>
      </c>
    </row>
    <row r="16" spans="1:14" ht="20" customHeight="1">
      <c r="A16" s="2"/>
      <c r="C16" s="4"/>
      <c r="D16" s="2" t="s">
        <v>42</v>
      </c>
      <c r="M16" s="2" t="s">
        <v>84</v>
      </c>
    </row>
    <row r="17" spans="1:2" ht="20" customHeight="1">
      <c r="A17" s="2"/>
      <c r="B17" s="2" t="s">
        <v>4</v>
      </c>
    </row>
    <row r="18" spans="1:2" ht="20" customHeight="1">
      <c r="A18" s="2"/>
    </row>
    <row r="19" spans="1:2" ht="20" customHeight="1">
      <c r="A19" s="2"/>
    </row>
  </sheetData>
  <mergeCells count="1">
    <mergeCell ref="B13:B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965200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17</xdr:row>
                    <xdr:rowOff>25400</xdr:rowOff>
                  </from>
                  <to>
                    <xdr:col>2</xdr:col>
                    <xdr:colOff>939800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0754-77DE-4E76-80D9-837B5A5943EF}">
  <dimension ref="A1:D19"/>
  <sheetViews>
    <sheetView topLeftCell="B5" zoomScale="182" workbookViewId="0">
      <selection activeCell="C15" sqref="C15"/>
    </sheetView>
  </sheetViews>
  <sheetFormatPr baseColWidth="10" defaultColWidth="8.6640625" defaultRowHeight="20" customHeight="1"/>
  <cols>
    <col min="1" max="1" width="5.6640625" style="4" customWidth="1"/>
    <col min="2" max="2" width="28.6640625" style="2" customWidth="1"/>
    <col min="3" max="3" width="32.6640625" style="3" customWidth="1"/>
    <col min="4" max="4" width="25.6640625" style="2" customWidth="1"/>
    <col min="5" max="16384" width="8.6640625" style="2"/>
  </cols>
  <sheetData>
    <row r="1" spans="1:4" ht="20" customHeight="1">
      <c r="A1" s="1" t="s">
        <v>28</v>
      </c>
    </row>
    <row r="2" spans="1:4" ht="20" customHeight="1">
      <c r="A2" s="2"/>
    </row>
    <row r="3" spans="1:4" ht="20" customHeight="1">
      <c r="A3" s="2"/>
      <c r="B3" s="5" t="s">
        <v>9</v>
      </c>
      <c r="C3" s="6">
        <v>148</v>
      </c>
    </row>
    <row r="4" spans="1:4" ht="20" customHeight="1">
      <c r="A4" s="2"/>
      <c r="B4" s="5" t="s">
        <v>17</v>
      </c>
      <c r="C4" s="6">
        <v>92</v>
      </c>
    </row>
    <row r="5" spans="1:4" ht="20" customHeight="1">
      <c r="A5" s="2"/>
      <c r="B5" s="5" t="s">
        <v>18</v>
      </c>
      <c r="C5" s="9">
        <f>C4/C3</f>
        <v>0.6216216216216216</v>
      </c>
    </row>
    <row r="6" spans="1:4" ht="20" customHeight="1">
      <c r="A6" s="2"/>
      <c r="C6" s="2"/>
    </row>
    <row r="7" spans="1:4" ht="20" customHeight="1">
      <c r="A7" s="2"/>
      <c r="B7" s="5" t="s">
        <v>0</v>
      </c>
      <c r="C7" s="7" t="s">
        <v>19</v>
      </c>
    </row>
    <row r="8" spans="1:4" ht="20" customHeight="1">
      <c r="A8" s="2"/>
      <c r="B8" s="5" t="s">
        <v>1</v>
      </c>
      <c r="C8" s="7" t="s">
        <v>44</v>
      </c>
    </row>
    <row r="9" spans="1:4" ht="20" customHeight="1">
      <c r="A9" s="2"/>
      <c r="B9" s="5" t="s">
        <v>2</v>
      </c>
      <c r="C9" s="7" t="s">
        <v>45</v>
      </c>
    </row>
    <row r="10" spans="1:4" ht="20" customHeight="1">
      <c r="A10" s="2"/>
      <c r="B10" s="5" t="s">
        <v>5</v>
      </c>
      <c r="C10" s="7">
        <v>0.05</v>
      </c>
    </row>
    <row r="11" spans="1:4" ht="20" customHeight="1">
      <c r="A11" s="2"/>
      <c r="B11" s="5" t="s">
        <v>6</v>
      </c>
      <c r="C11" s="9">
        <f>(C5-0.6)/SQRT(0.6*(1-0.6)/C3)</f>
        <v>0.53692484417121955</v>
      </c>
    </row>
    <row r="12" spans="1:4" ht="20" customHeight="1">
      <c r="A12" s="2"/>
      <c r="B12" s="11" t="s">
        <v>21</v>
      </c>
      <c r="C12" s="8">
        <f>_xlfn.NORM.S.INV(1-C10)</f>
        <v>1.6448536269514715</v>
      </c>
    </row>
    <row r="13" spans="1:4" ht="20" customHeight="1">
      <c r="A13" s="2"/>
      <c r="B13" s="32" t="s">
        <v>3</v>
      </c>
      <c r="C13" s="12" t="s">
        <v>46</v>
      </c>
      <c r="D13" s="3"/>
    </row>
    <row r="14" spans="1:4" ht="20" customHeight="1">
      <c r="A14" s="2"/>
      <c r="B14" s="33"/>
      <c r="C14" s="14" t="s">
        <v>8</v>
      </c>
    </row>
    <row r="15" spans="1:4" ht="20" customHeight="1">
      <c r="A15" s="2"/>
      <c r="B15" s="13" t="s">
        <v>7</v>
      </c>
      <c r="C15" s="8">
        <f>1-_xlfn.NORM.S.DIST(C11, TRUE)</f>
        <v>0.29565976453295295</v>
      </c>
    </row>
    <row r="16" spans="1:4" ht="20" customHeight="1">
      <c r="A16" s="2"/>
      <c r="C16" s="4"/>
    </row>
    <row r="17" spans="1:2" ht="20" customHeight="1">
      <c r="A17" s="2"/>
      <c r="B17" s="2" t="s">
        <v>4</v>
      </c>
    </row>
    <row r="18" spans="1:2" ht="20" customHeight="1">
      <c r="A18" s="2"/>
    </row>
    <row r="19" spans="1:2" ht="20" customHeight="1">
      <c r="A19" s="2"/>
      <c r="B19" s="2" t="s">
        <v>47</v>
      </c>
    </row>
  </sheetData>
  <mergeCells count="1">
    <mergeCell ref="B13:B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965200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17</xdr:row>
                    <xdr:rowOff>25400</xdr:rowOff>
                  </from>
                  <to>
                    <xdr:col>2</xdr:col>
                    <xdr:colOff>939800</xdr:colOff>
                    <xdr:row>17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749B-61E9-E745-9D86-E08CFDFA710F}">
  <dimension ref="A1:R19"/>
  <sheetViews>
    <sheetView topLeftCell="D7" zoomScale="112" workbookViewId="0">
      <selection activeCell="P19" sqref="P19"/>
    </sheetView>
  </sheetViews>
  <sheetFormatPr baseColWidth="10" defaultColWidth="8.6640625" defaultRowHeight="20" customHeight="1"/>
  <cols>
    <col min="1" max="1" width="5.6640625" style="4" customWidth="1"/>
    <col min="2" max="2" width="28.6640625" style="2" customWidth="1"/>
    <col min="3" max="3" width="32.6640625" style="3" customWidth="1"/>
    <col min="4" max="4" width="25.6640625" style="2" customWidth="1"/>
    <col min="5" max="16384" width="8.6640625" style="2"/>
  </cols>
  <sheetData>
    <row r="1" spans="1:18" ht="20" customHeight="1">
      <c r="A1" s="1" t="s">
        <v>28</v>
      </c>
    </row>
    <row r="2" spans="1:18" ht="20" customHeight="1">
      <c r="A2" s="2"/>
    </row>
    <row r="3" spans="1:18" ht="20" customHeight="1">
      <c r="A3" s="2"/>
      <c r="B3" s="5" t="s">
        <v>9</v>
      </c>
      <c r="C3" s="6">
        <v>148</v>
      </c>
    </row>
    <row r="4" spans="1:18" ht="20" customHeight="1">
      <c r="A4" s="2"/>
      <c r="B4" s="5" t="s">
        <v>17</v>
      </c>
      <c r="C4" s="6">
        <v>92</v>
      </c>
      <c r="P4" s="2" t="s">
        <v>85</v>
      </c>
    </row>
    <row r="5" spans="1:18" ht="20" customHeight="1">
      <c r="A5" s="2"/>
      <c r="B5" s="5" t="s">
        <v>18</v>
      </c>
      <c r="C5" s="9">
        <f>C4/C3</f>
        <v>0.6216216216216216</v>
      </c>
      <c r="P5" s="2" t="s">
        <v>56</v>
      </c>
      <c r="Q5" s="2">
        <v>148</v>
      </c>
    </row>
    <row r="6" spans="1:18" ht="20" customHeight="1">
      <c r="A6" s="2"/>
      <c r="C6" s="2"/>
      <c r="P6" s="2" t="s">
        <v>79</v>
      </c>
      <c r="Q6" s="2">
        <v>92</v>
      </c>
    </row>
    <row r="7" spans="1:18" ht="20" customHeight="1">
      <c r="A7" s="2"/>
      <c r="B7" s="5" t="s">
        <v>0</v>
      </c>
      <c r="C7" s="7" t="s">
        <v>19</v>
      </c>
      <c r="P7" s="2" t="s">
        <v>80</v>
      </c>
      <c r="Q7" s="2">
        <f>Q6/Q5</f>
        <v>0.6216216216216216</v>
      </c>
    </row>
    <row r="8" spans="1:18" ht="20" customHeight="1">
      <c r="A8" s="2"/>
      <c r="B8" s="5" t="s">
        <v>1</v>
      </c>
      <c r="C8" s="7" t="s">
        <v>44</v>
      </c>
    </row>
    <row r="9" spans="1:18" ht="20" customHeight="1">
      <c r="A9" s="2"/>
      <c r="B9" s="5" t="s">
        <v>2</v>
      </c>
      <c r="C9" s="7" t="s">
        <v>45</v>
      </c>
      <c r="P9" s="2" t="s">
        <v>60</v>
      </c>
      <c r="Q9" s="2">
        <v>0.05</v>
      </c>
    </row>
    <row r="10" spans="1:18" ht="20" customHeight="1">
      <c r="A10" s="2"/>
      <c r="B10" s="5" t="s">
        <v>5</v>
      </c>
      <c r="C10" s="7">
        <v>0.05</v>
      </c>
      <c r="P10" s="2" t="s">
        <v>64</v>
      </c>
      <c r="Q10" s="2" t="s">
        <v>86</v>
      </c>
      <c r="R10" s="2">
        <v>0.6</v>
      </c>
    </row>
    <row r="11" spans="1:18" ht="20" customHeight="1">
      <c r="A11" s="2"/>
      <c r="B11" s="5" t="s">
        <v>6</v>
      </c>
      <c r="C11" s="9">
        <f>(C5-0.6)/SQRT(0.6*(1-0.6)/C3)</f>
        <v>0.53692484417121955</v>
      </c>
      <c r="P11" s="2" t="s">
        <v>65</v>
      </c>
      <c r="Q11" s="2" t="s">
        <v>86</v>
      </c>
    </row>
    <row r="12" spans="1:18" ht="20" customHeight="1">
      <c r="A12" s="2"/>
      <c r="B12" s="11" t="s">
        <v>21</v>
      </c>
      <c r="C12" s="8">
        <f>_xlfn.NORM.S.INV(1-C10)</f>
        <v>1.6448536269514715</v>
      </c>
      <c r="P12" s="2" t="s">
        <v>82</v>
      </c>
    </row>
    <row r="13" spans="1:18" ht="20" customHeight="1">
      <c r="A13" s="2"/>
      <c r="B13" s="32" t="s">
        <v>3</v>
      </c>
      <c r="C13" s="12" t="s">
        <v>46</v>
      </c>
      <c r="D13" s="3"/>
      <c r="P13" s="2" t="s">
        <v>62</v>
      </c>
      <c r="Q13" s="2">
        <f>_xlfn.NORM.S.INV(1-Q9)</f>
        <v>1.6448536269514715</v>
      </c>
    </row>
    <row r="14" spans="1:18" ht="20" customHeight="1">
      <c r="A14" s="2"/>
      <c r="B14" s="33"/>
      <c r="C14" s="14" t="s">
        <v>8</v>
      </c>
      <c r="P14" s="2" t="s">
        <v>81</v>
      </c>
      <c r="Q14" s="2">
        <f>(Q7-R10)/SQRT(R10*(1-R10)/Q5)</f>
        <v>0.53692484417121955</v>
      </c>
      <c r="R14" s="2" t="s">
        <v>55</v>
      </c>
    </row>
    <row r="15" spans="1:18" ht="20" customHeight="1">
      <c r="A15" s="2"/>
      <c r="B15" s="13" t="s">
        <v>7</v>
      </c>
      <c r="C15" s="8">
        <f>1-_xlfn.NORM.S.DIST(C11, TRUE)</f>
        <v>0.29565976453295295</v>
      </c>
      <c r="P15" s="2" t="s">
        <v>60</v>
      </c>
      <c r="Q15" s="2">
        <f>Q9</f>
        <v>0.05</v>
      </c>
    </row>
    <row r="16" spans="1:18" ht="20" customHeight="1">
      <c r="A16" s="2"/>
      <c r="C16" s="4"/>
      <c r="P16" s="2" t="s">
        <v>63</v>
      </c>
      <c r="Q16" s="2">
        <f>1-_xlfn.NORM.S.DIST(Q14, TRUE)</f>
        <v>0.29565976453295295</v>
      </c>
      <c r="R16" s="2" t="s">
        <v>55</v>
      </c>
    </row>
    <row r="17" spans="1:16" ht="20" customHeight="1">
      <c r="A17" s="2"/>
      <c r="B17" s="2" t="s">
        <v>4</v>
      </c>
    </row>
    <row r="18" spans="1:16" ht="20" customHeight="1">
      <c r="A18" s="2"/>
      <c r="P18" s="2" t="s">
        <v>88</v>
      </c>
    </row>
    <row r="19" spans="1:16" ht="20" customHeight="1">
      <c r="A19" s="2"/>
      <c r="B19" s="2" t="s">
        <v>47</v>
      </c>
    </row>
  </sheetData>
  <mergeCells count="1">
    <mergeCell ref="B13:B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Option Button 1">
              <controlPr defaultSize="0" autoFill="0" autoLine="0" autoPict="0">
                <anchor moveWithCells="1">
                  <from>
                    <xdr:col>2</xdr:col>
                    <xdr:colOff>12700</xdr:colOff>
                    <xdr:row>16</xdr:row>
                    <xdr:rowOff>25400</xdr:rowOff>
                  </from>
                  <to>
                    <xdr:col>2</xdr:col>
                    <xdr:colOff>965200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4" name="Option Button 2">
              <controlPr defaultSize="0" autoFill="0" autoLine="0" autoPict="0">
                <anchor moveWithCells="1">
                  <from>
                    <xdr:col>2</xdr:col>
                    <xdr:colOff>12700</xdr:colOff>
                    <xdr:row>17</xdr:row>
                    <xdr:rowOff>25400</xdr:rowOff>
                  </from>
                  <to>
                    <xdr:col>2</xdr:col>
                    <xdr:colOff>939800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094A-1FF1-4573-B68E-97EA7F90A965}">
  <dimension ref="A1:E20"/>
  <sheetViews>
    <sheetView topLeftCell="A7" zoomScale="125" zoomScaleNormal="109" workbookViewId="0">
      <selection activeCell="G5" sqref="G5"/>
    </sheetView>
  </sheetViews>
  <sheetFormatPr baseColWidth="10" defaultColWidth="8.83203125" defaultRowHeight="15"/>
  <sheetData>
    <row r="1" spans="1:4">
      <c r="A1" s="18" t="s">
        <v>16</v>
      </c>
      <c r="B1" s="18"/>
      <c r="C1" s="19"/>
      <c r="D1" s="20"/>
    </row>
    <row r="2" spans="1:4">
      <c r="A2" s="20"/>
      <c r="B2" s="20"/>
      <c r="C2" s="19"/>
      <c r="D2" s="20"/>
    </row>
    <row r="3" spans="1:4">
      <c r="A3" s="20"/>
      <c r="B3" s="21" t="s">
        <v>9</v>
      </c>
      <c r="C3" s="22">
        <v>20</v>
      </c>
      <c r="D3" s="20"/>
    </row>
    <row r="4" spans="1:4">
      <c r="A4" s="20"/>
      <c r="B4" s="23" t="s">
        <v>17</v>
      </c>
      <c r="C4" s="24">
        <v>12</v>
      </c>
      <c r="D4" s="20"/>
    </row>
    <row r="5" spans="1:4">
      <c r="A5" s="20"/>
      <c r="B5" s="23" t="s">
        <v>18</v>
      </c>
      <c r="C5" s="25">
        <f>12/20</f>
        <v>0.6</v>
      </c>
      <c r="D5" s="20"/>
    </row>
    <row r="6" spans="1:4">
      <c r="A6" s="20"/>
      <c r="B6" s="20"/>
      <c r="C6" s="20"/>
      <c r="D6" s="20"/>
    </row>
    <row r="7" spans="1:4">
      <c r="A7" s="20"/>
      <c r="B7" s="21" t="s">
        <v>0</v>
      </c>
      <c r="C7" s="26" t="s">
        <v>19</v>
      </c>
      <c r="D7" s="20"/>
    </row>
    <row r="8" spans="1:4">
      <c r="A8" s="20"/>
      <c r="B8" s="23" t="s">
        <v>1</v>
      </c>
      <c r="C8" s="27" t="s">
        <v>49</v>
      </c>
      <c r="D8" s="20"/>
    </row>
    <row r="9" spans="1:4">
      <c r="A9" s="20"/>
      <c r="B9" s="23" t="s">
        <v>2</v>
      </c>
      <c r="C9" s="27" t="s">
        <v>50</v>
      </c>
      <c r="D9" s="20"/>
    </row>
    <row r="10" spans="1:4">
      <c r="A10" s="20"/>
      <c r="B10" s="23" t="s">
        <v>48</v>
      </c>
      <c r="C10" s="27">
        <v>0.05</v>
      </c>
      <c r="D10" s="20" t="e" vm="1">
        <v>#VALUE!</v>
      </c>
    </row>
    <row r="11" spans="1:4">
      <c r="A11" s="20"/>
      <c r="B11" s="23" t="s">
        <v>6</v>
      </c>
      <c r="C11" s="25">
        <f>(C5-0.5)/SQRT(0.5*(1-0.5)/C3)</f>
        <v>0.89442719099991574</v>
      </c>
      <c r="D11" s="20"/>
    </row>
    <row r="12" spans="1:4">
      <c r="A12" s="20"/>
      <c r="B12" s="28" t="s">
        <v>51</v>
      </c>
      <c r="C12" s="29">
        <f>_xlfn.NORM.S.INV(1-C10/2)</f>
        <v>1.9599639845400536</v>
      </c>
      <c r="D12" s="20"/>
    </row>
    <row r="13" spans="1:4">
      <c r="A13" s="20"/>
      <c r="B13" s="34" t="s">
        <v>3</v>
      </c>
      <c r="C13" s="27" t="s">
        <v>52</v>
      </c>
      <c r="D13" s="19"/>
    </row>
    <row r="14" spans="1:4" ht="18">
      <c r="A14" s="20"/>
      <c r="B14" s="35"/>
      <c r="C14" s="31" t="s">
        <v>54</v>
      </c>
      <c r="D14" s="20"/>
    </row>
    <row r="15" spans="1:4">
      <c r="A15" s="20"/>
      <c r="B15" s="23" t="s">
        <v>7</v>
      </c>
      <c r="C15" s="29">
        <f>2*(1-_xlfn.NORM.S.DIST(C11, TRUE))</f>
        <v>0.37109336952269767</v>
      </c>
      <c r="D15" s="20"/>
    </row>
    <row r="16" spans="1:4">
      <c r="A16" s="20"/>
      <c r="B16" s="20"/>
      <c r="C16" s="30"/>
      <c r="D16" s="20"/>
    </row>
    <row r="17" spans="1:5">
      <c r="A17" s="20"/>
      <c r="B17" s="20" t="s">
        <v>4</v>
      </c>
      <c r="C17" s="19"/>
      <c r="D17" s="20"/>
    </row>
    <row r="18" spans="1:5">
      <c r="A18" s="20"/>
      <c r="B18" s="20"/>
      <c r="C18" s="19"/>
      <c r="D18" s="20"/>
      <c r="E18" t="s">
        <v>55</v>
      </c>
    </row>
    <row r="20" spans="1:5">
      <c r="B20" s="20" t="s">
        <v>53</v>
      </c>
    </row>
  </sheetData>
  <mergeCells count="1">
    <mergeCell ref="B13:B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245E-A2E8-CA40-9C7B-51515C822F42}">
  <dimension ref="A1:F28"/>
  <sheetViews>
    <sheetView tabSelected="1" topLeftCell="A17" zoomScale="125" zoomScaleNormal="109" workbookViewId="0">
      <selection activeCell="F28" sqref="F28"/>
    </sheetView>
  </sheetViews>
  <sheetFormatPr baseColWidth="10" defaultColWidth="8.83203125" defaultRowHeight="15"/>
  <sheetData>
    <row r="1" spans="1:4">
      <c r="A1" s="18" t="s">
        <v>16</v>
      </c>
      <c r="B1" s="18"/>
      <c r="C1" s="19"/>
      <c r="D1" s="20"/>
    </row>
    <row r="2" spans="1:4">
      <c r="A2" s="20"/>
      <c r="B2" s="20"/>
      <c r="C2" s="19"/>
      <c r="D2" s="20"/>
    </row>
    <row r="3" spans="1:4">
      <c r="A3" s="20"/>
      <c r="B3" s="21"/>
      <c r="C3" s="22"/>
      <c r="D3" s="20"/>
    </row>
    <row r="4" spans="1:4">
      <c r="A4" s="20"/>
      <c r="B4" s="23"/>
      <c r="C4" s="24"/>
      <c r="D4" s="20"/>
    </row>
    <row r="5" spans="1:4">
      <c r="A5" s="20"/>
      <c r="B5" s="23"/>
      <c r="C5" s="25"/>
      <c r="D5" s="20"/>
    </row>
    <row r="6" spans="1:4">
      <c r="A6" s="20"/>
      <c r="B6" s="20"/>
      <c r="C6" s="20"/>
      <c r="D6" s="20"/>
    </row>
    <row r="7" spans="1:4">
      <c r="A7" s="20"/>
      <c r="B7" s="21"/>
      <c r="C7" s="26"/>
      <c r="D7" s="20"/>
    </row>
    <row r="8" spans="1:4">
      <c r="A8" s="20"/>
      <c r="B8" s="23"/>
      <c r="C8" s="27"/>
      <c r="D8" s="20"/>
    </row>
    <row r="9" spans="1:4">
      <c r="A9" s="20"/>
      <c r="B9" s="23"/>
      <c r="C9" s="27"/>
      <c r="D9" s="20"/>
    </row>
    <row r="10" spans="1:4">
      <c r="A10" s="20"/>
      <c r="B10" s="23"/>
      <c r="C10" s="27"/>
      <c r="D10" s="20"/>
    </row>
    <row r="11" spans="1:4">
      <c r="A11" s="20"/>
      <c r="B11" s="23"/>
      <c r="C11" s="25"/>
      <c r="D11" s="20"/>
    </row>
    <row r="12" spans="1:4">
      <c r="A12" s="20"/>
      <c r="B12" s="28"/>
      <c r="C12" s="29"/>
      <c r="D12" s="20"/>
    </row>
    <row r="13" spans="1:4">
      <c r="A13" s="20"/>
      <c r="B13" s="34"/>
      <c r="C13" s="27"/>
      <c r="D13" s="19"/>
    </row>
    <row r="14" spans="1:4" ht="18">
      <c r="A14" s="20"/>
      <c r="B14" s="35"/>
      <c r="C14" s="31"/>
      <c r="D14" s="20"/>
    </row>
    <row r="15" spans="1:4">
      <c r="A15" s="20"/>
      <c r="B15" s="23"/>
      <c r="C15" s="29"/>
      <c r="D15" s="20"/>
    </row>
    <row r="16" spans="1:4">
      <c r="A16" s="20"/>
      <c r="B16" s="20" t="s">
        <v>56</v>
      </c>
      <c r="C16" s="30">
        <v>20</v>
      </c>
      <c r="D16" s="20"/>
    </row>
    <row r="17" spans="1:6">
      <c r="A17" s="20"/>
      <c r="B17" s="20" t="s">
        <v>79</v>
      </c>
      <c r="C17" s="19">
        <v>12</v>
      </c>
      <c r="D17" s="20"/>
    </row>
    <row r="18" spans="1:6">
      <c r="A18" s="20"/>
      <c r="B18" s="20" t="s">
        <v>80</v>
      </c>
      <c r="C18" s="19">
        <f>C17/C16</f>
        <v>0.6</v>
      </c>
      <c r="D18" s="20"/>
    </row>
    <row r="20" spans="1:6">
      <c r="B20" t="s">
        <v>64</v>
      </c>
      <c r="C20" t="s">
        <v>89</v>
      </c>
      <c r="D20">
        <v>0.5</v>
      </c>
    </row>
    <row r="21" spans="1:6">
      <c r="B21" s="20" t="s">
        <v>65</v>
      </c>
      <c r="C21" t="s">
        <v>90</v>
      </c>
    </row>
    <row r="22" spans="1:6">
      <c r="B22" s="20" t="s">
        <v>60</v>
      </c>
      <c r="C22">
        <v>0.05</v>
      </c>
    </row>
    <row r="23" spans="1:6">
      <c r="B23" s="20" t="s">
        <v>91</v>
      </c>
      <c r="D23" t="s">
        <v>67</v>
      </c>
      <c r="E23">
        <f>_xlfn.NORM.S.INV(1-C22)</f>
        <v>1.6448536269514715</v>
      </c>
    </row>
    <row r="24" spans="1:6">
      <c r="D24" t="s">
        <v>68</v>
      </c>
      <c r="E24">
        <f>_xlfn.NORM.S.INV(C22)</f>
        <v>-1.6448536269514726</v>
      </c>
    </row>
    <row r="25" spans="1:6">
      <c r="B25" s="20" t="s">
        <v>81</v>
      </c>
      <c r="C25">
        <f>(C18-D20)/SQRT(D20*(1-D20)/C16)</f>
        <v>0.89442719099991574</v>
      </c>
      <c r="D25" t="s">
        <v>87</v>
      </c>
    </row>
    <row r="27" spans="1:6">
      <c r="B27" s="20" t="s">
        <v>60</v>
      </c>
      <c r="C27">
        <f>C22</f>
        <v>0.05</v>
      </c>
      <c r="F27" t="s">
        <v>92</v>
      </c>
    </row>
    <row r="28" spans="1:6">
      <c r="B28" t="s">
        <v>63</v>
      </c>
      <c r="C28">
        <f>2*(1-_xlfn.NORM.S.DIST(ABS(C25), TRUE))</f>
        <v>0.37109336952269767</v>
      </c>
      <c r="D28" t="s">
        <v>55</v>
      </c>
    </row>
  </sheetData>
  <mergeCells count="1">
    <mergeCell ref="B13:B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Sheet3</vt:lpstr>
      <vt:lpstr>Sheet3 practice</vt:lpstr>
      <vt:lpstr>Sheet4</vt:lpstr>
      <vt:lpstr>Sheet4 practice</vt:lpstr>
      <vt:lpstr>Sheet5</vt:lpstr>
      <vt:lpstr>Sheet5 practice</vt:lpstr>
      <vt:lpstr>Sheet6</vt:lpstr>
      <vt:lpstr>Sheet6 practice</vt:lpstr>
      <vt:lpstr>Sheet7</vt:lpstr>
      <vt:lpstr>Sheet7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2022-06-03T14:59:21Z</dcterms:created>
  <dcterms:modified xsi:type="dcterms:W3CDTF">2026-07-11T09:59:22Z</dcterms:modified>
</cp:coreProperties>
</file>