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5d865052895e4a/Desktop/Desktop/Greenhouse/"/>
    </mc:Choice>
  </mc:AlternateContent>
  <xr:revisionPtr revIDLastSave="2541" documentId="13_ncr:1_{13ECDC86-E140-48A7-BFB5-9A207A196364}" xr6:coauthVersionLast="47" xr6:coauthVersionMax="47" xr10:uidLastSave="{791B8F41-6260-4DA3-9324-E32034B394BB}"/>
  <bookViews>
    <workbookView xWindow="-120" yWindow="-120" windowWidth="29040" windowHeight="15840" firstSheet="5" activeTab="17" xr2:uid="{00000000-000D-0000-FFFF-FFFF00000000}"/>
  </bookViews>
  <sheets>
    <sheet name="Sep 22" sheetId="19" r:id="rId1"/>
    <sheet name="Oct 22" sheetId="21" r:id="rId2"/>
    <sheet name="Nov 22" sheetId="22" r:id="rId3"/>
    <sheet name="Dec 22" sheetId="23" r:id="rId4"/>
    <sheet name="Jan 23" sheetId="24" r:id="rId5"/>
    <sheet name="Feb 23" sheetId="25" r:id="rId6"/>
    <sheet name="Mar 23" sheetId="26" r:id="rId7"/>
    <sheet name="Apr 23" sheetId="27" r:id="rId8"/>
    <sheet name="May 23" sheetId="28" r:id="rId9"/>
    <sheet name="June 23" sheetId="29" r:id="rId10"/>
    <sheet name="July 23" sheetId="30" r:id="rId11"/>
    <sheet name="Aug 23" sheetId="31" r:id="rId12"/>
    <sheet name="Sep 23" sheetId="32" r:id="rId13"/>
    <sheet name="Oct 23" sheetId="33" r:id="rId14"/>
    <sheet name="Nov 23" sheetId="34" r:id="rId15"/>
    <sheet name="Dec 23" sheetId="35" r:id="rId16"/>
    <sheet name="Totaled" sheetId="15" r:id="rId17"/>
    <sheet name="Summary and Visuals" sheetId="1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4" i="16" l="1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B33" i="15"/>
  <c r="D33" i="15"/>
  <c r="E33" i="15" s="1"/>
  <c r="E114" i="15"/>
  <c r="B114" i="15"/>
  <c r="B98" i="15"/>
  <c r="D98" i="15"/>
  <c r="E98" i="15" s="1"/>
  <c r="B99" i="15"/>
  <c r="D99" i="15"/>
  <c r="E99" i="15"/>
  <c r="B101" i="15"/>
  <c r="D101" i="15"/>
  <c r="E101" i="15" s="1"/>
  <c r="D17" i="35"/>
  <c r="G16" i="35"/>
  <c r="F16" i="35" s="1"/>
  <c r="D16" i="35"/>
  <c r="D46" i="35"/>
  <c r="B90" i="15"/>
  <c r="B91" i="15"/>
  <c r="B92" i="15"/>
  <c r="B93" i="15"/>
  <c r="B94" i="15"/>
  <c r="B95" i="15"/>
  <c r="B96" i="15"/>
  <c r="B97" i="15"/>
  <c r="B100" i="15"/>
  <c r="B102" i="15"/>
  <c r="B89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42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4" i="15"/>
  <c r="B35" i="15"/>
  <c r="B36" i="15"/>
  <c r="B37" i="15"/>
  <c r="B38" i="15"/>
  <c r="B39" i="15"/>
  <c r="B5" i="15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5" i="16"/>
  <c r="Q74" i="16"/>
  <c r="Q73" i="16"/>
  <c r="Q72" i="16"/>
  <c r="Q71" i="16"/>
  <c r="Q70" i="16"/>
  <c r="Q69" i="16"/>
  <c r="Q65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2" i="16"/>
  <c r="Q41" i="16"/>
  <c r="Q39" i="16"/>
  <c r="D45" i="35"/>
  <c r="B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B19" i="35"/>
  <c r="D18" i="35"/>
  <c r="D15" i="35"/>
  <c r="D14" i="35"/>
  <c r="D13" i="35"/>
  <c r="D12" i="35"/>
  <c r="D11" i="35"/>
  <c r="D10" i="35"/>
  <c r="D9" i="35"/>
  <c r="D8" i="35"/>
  <c r="D7" i="35"/>
  <c r="D6" i="35"/>
  <c r="D5" i="35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5" i="16"/>
  <c r="P74" i="16"/>
  <c r="P73" i="16"/>
  <c r="P72" i="16"/>
  <c r="P71" i="16"/>
  <c r="P70" i="16"/>
  <c r="P69" i="16"/>
  <c r="P68" i="16"/>
  <c r="P67" i="16"/>
  <c r="P66" i="16"/>
  <c r="P65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4" i="16"/>
  <c r="P43" i="16"/>
  <c r="P42" i="16"/>
  <c r="P41" i="16"/>
  <c r="P40" i="16"/>
  <c r="P39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4" i="16"/>
  <c r="P12" i="16"/>
  <c r="P11" i="16"/>
  <c r="P10" i="16"/>
  <c r="P9" i="16"/>
  <c r="P8" i="16"/>
  <c r="P7" i="16"/>
  <c r="P6" i="16"/>
  <c r="P5" i="16"/>
  <c r="P4" i="16"/>
  <c r="P3" i="16"/>
  <c r="P2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77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5" i="16"/>
  <c r="O66" i="16"/>
  <c r="O67" i="16"/>
  <c r="O68" i="16"/>
  <c r="O69" i="16"/>
  <c r="O70" i="16"/>
  <c r="O71" i="16"/>
  <c r="O72" i="16"/>
  <c r="O73" i="16"/>
  <c r="O74" i="16"/>
  <c r="O75" i="16"/>
  <c r="O46" i="16"/>
  <c r="O40" i="16"/>
  <c r="O41" i="16"/>
  <c r="O42" i="16"/>
  <c r="O43" i="16"/>
  <c r="O44" i="16"/>
  <c r="O39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16" i="16"/>
  <c r="O3" i="16"/>
  <c r="O4" i="16"/>
  <c r="O5" i="16"/>
  <c r="O6" i="16"/>
  <c r="O7" i="16"/>
  <c r="O8" i="16"/>
  <c r="O9" i="16"/>
  <c r="O10" i="16"/>
  <c r="O11" i="16"/>
  <c r="O12" i="16"/>
  <c r="O14" i="16"/>
  <c r="O2" i="16"/>
  <c r="E112" i="15"/>
  <c r="B112" i="15"/>
  <c r="B110" i="15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D19" i="15"/>
  <c r="D20" i="15"/>
  <c r="D21" i="15"/>
  <c r="D18" i="34"/>
  <c r="D16" i="34"/>
  <c r="D17" i="34"/>
  <c r="G28" i="34"/>
  <c r="F28" i="34" s="1"/>
  <c r="D28" i="34"/>
  <c r="D55" i="15"/>
  <c r="G28" i="33"/>
  <c r="F28" i="33" s="1"/>
  <c r="C28" i="33"/>
  <c r="H28" i="33" s="1"/>
  <c r="D28" i="33"/>
  <c r="D48" i="34"/>
  <c r="D47" i="34"/>
  <c r="D46" i="34"/>
  <c r="B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7" i="34"/>
  <c r="D26" i="34"/>
  <c r="D25" i="34"/>
  <c r="D24" i="34"/>
  <c r="D23" i="34"/>
  <c r="D22" i="34"/>
  <c r="D19" i="34"/>
  <c r="D15" i="34"/>
  <c r="D14" i="34"/>
  <c r="D13" i="34"/>
  <c r="D12" i="34"/>
  <c r="D11" i="34"/>
  <c r="D10" i="34"/>
  <c r="D9" i="34"/>
  <c r="D8" i="34"/>
  <c r="D7" i="34"/>
  <c r="D6" i="34"/>
  <c r="D5" i="34"/>
  <c r="E110" i="15"/>
  <c r="B17" i="33"/>
  <c r="D45" i="33"/>
  <c r="G45" i="33"/>
  <c r="C45" i="33" s="1"/>
  <c r="G44" i="33"/>
  <c r="F44" i="33" s="1"/>
  <c r="D44" i="33"/>
  <c r="G43" i="33"/>
  <c r="F43" i="33" s="1"/>
  <c r="D43" i="33"/>
  <c r="E38" i="33"/>
  <c r="B38" i="33"/>
  <c r="B39" i="33" s="1"/>
  <c r="G37" i="33"/>
  <c r="F37" i="33" s="1"/>
  <c r="D37" i="33"/>
  <c r="G36" i="33"/>
  <c r="F36" i="33" s="1"/>
  <c r="D36" i="33"/>
  <c r="G35" i="33"/>
  <c r="F35" i="33" s="1"/>
  <c r="D35" i="33"/>
  <c r="G34" i="33"/>
  <c r="F34" i="33" s="1"/>
  <c r="D34" i="33"/>
  <c r="G33" i="33"/>
  <c r="F33" i="33" s="1"/>
  <c r="D33" i="33"/>
  <c r="G32" i="33"/>
  <c r="F32" i="33" s="1"/>
  <c r="D32" i="33"/>
  <c r="G31" i="33"/>
  <c r="F31" i="33" s="1"/>
  <c r="D31" i="33"/>
  <c r="G30" i="33"/>
  <c r="F30" i="33" s="1"/>
  <c r="D30" i="33"/>
  <c r="G29" i="33"/>
  <c r="F29" i="33" s="1"/>
  <c r="D29" i="33"/>
  <c r="G27" i="33"/>
  <c r="F27" i="33" s="1"/>
  <c r="D27" i="33"/>
  <c r="G26" i="33"/>
  <c r="F26" i="33" s="1"/>
  <c r="D26" i="33"/>
  <c r="G25" i="33"/>
  <c r="F25" i="33" s="1"/>
  <c r="D25" i="33"/>
  <c r="G24" i="33"/>
  <c r="F24" i="33" s="1"/>
  <c r="D24" i="33"/>
  <c r="G23" i="33"/>
  <c r="F23" i="33" s="1"/>
  <c r="D23" i="33"/>
  <c r="G22" i="33"/>
  <c r="F22" i="33" s="1"/>
  <c r="D22" i="33"/>
  <c r="G21" i="33"/>
  <c r="C21" i="33" s="1"/>
  <c r="D21" i="33"/>
  <c r="G20" i="33"/>
  <c r="F20" i="33" s="1"/>
  <c r="D20" i="33"/>
  <c r="G19" i="33"/>
  <c r="F19" i="33" s="1"/>
  <c r="D19" i="33"/>
  <c r="E17" i="33"/>
  <c r="G16" i="33"/>
  <c r="C16" i="33" s="1"/>
  <c r="D16" i="33"/>
  <c r="G15" i="33"/>
  <c r="F15" i="33" s="1"/>
  <c r="D15" i="33"/>
  <c r="G14" i="33"/>
  <c r="F14" i="33" s="1"/>
  <c r="D14" i="33"/>
  <c r="G13" i="33"/>
  <c r="F13" i="33" s="1"/>
  <c r="D13" i="33"/>
  <c r="G12" i="33"/>
  <c r="F12" i="33" s="1"/>
  <c r="D12" i="33"/>
  <c r="G11" i="33"/>
  <c r="C11" i="33" s="1"/>
  <c r="D11" i="33"/>
  <c r="G10" i="33"/>
  <c r="C10" i="33" s="1"/>
  <c r="D10" i="33"/>
  <c r="G9" i="33"/>
  <c r="F9" i="33" s="1"/>
  <c r="D9" i="33"/>
  <c r="G8" i="33"/>
  <c r="F8" i="33" s="1"/>
  <c r="D8" i="33"/>
  <c r="G7" i="33"/>
  <c r="F7" i="33" s="1"/>
  <c r="D7" i="33"/>
  <c r="G6" i="33"/>
  <c r="F6" i="33" s="1"/>
  <c r="D6" i="33"/>
  <c r="G5" i="33"/>
  <c r="F5" i="33" s="1"/>
  <c r="D5" i="33"/>
  <c r="G40" i="16"/>
  <c r="H40" i="16"/>
  <c r="I40" i="16"/>
  <c r="J40" i="16"/>
  <c r="K40" i="16"/>
  <c r="L40" i="16"/>
  <c r="M40" i="16"/>
  <c r="N40" i="16"/>
  <c r="G41" i="16"/>
  <c r="H41" i="16"/>
  <c r="I41" i="16"/>
  <c r="J41" i="16"/>
  <c r="K41" i="16"/>
  <c r="L41" i="16"/>
  <c r="M41" i="16"/>
  <c r="N41" i="16"/>
  <c r="G46" i="16"/>
  <c r="H46" i="16"/>
  <c r="I46" i="16"/>
  <c r="J46" i="16"/>
  <c r="K46" i="16"/>
  <c r="L46" i="16"/>
  <c r="M46" i="16"/>
  <c r="N46" i="16"/>
  <c r="G43" i="16"/>
  <c r="H43" i="16"/>
  <c r="I43" i="16"/>
  <c r="J43" i="16"/>
  <c r="K43" i="16"/>
  <c r="L43" i="16"/>
  <c r="M43" i="16"/>
  <c r="N43" i="16"/>
  <c r="G44" i="16"/>
  <c r="H44" i="16"/>
  <c r="I44" i="16"/>
  <c r="J44" i="16"/>
  <c r="K44" i="16"/>
  <c r="L44" i="16"/>
  <c r="M44" i="16"/>
  <c r="N44" i="16"/>
  <c r="G42" i="16"/>
  <c r="H42" i="16"/>
  <c r="I42" i="16"/>
  <c r="J42" i="16"/>
  <c r="K42" i="16"/>
  <c r="L42" i="16"/>
  <c r="M42" i="16"/>
  <c r="N42" i="16"/>
  <c r="G47" i="16"/>
  <c r="H47" i="16"/>
  <c r="I47" i="16"/>
  <c r="J47" i="16"/>
  <c r="K47" i="16"/>
  <c r="L47" i="16"/>
  <c r="M47" i="16"/>
  <c r="N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N39" i="16"/>
  <c r="M39" i="16"/>
  <c r="L39" i="16"/>
  <c r="K39" i="16"/>
  <c r="J39" i="16"/>
  <c r="I39" i="16"/>
  <c r="H39" i="16"/>
  <c r="G39" i="16"/>
  <c r="G77" i="16"/>
  <c r="H77" i="16"/>
  <c r="I77" i="16"/>
  <c r="J77" i="16"/>
  <c r="K77" i="16"/>
  <c r="L77" i="16"/>
  <c r="M77" i="16"/>
  <c r="N77" i="16"/>
  <c r="G17" i="16"/>
  <c r="H17" i="16"/>
  <c r="I17" i="16"/>
  <c r="J17" i="16"/>
  <c r="K17" i="16"/>
  <c r="L17" i="16"/>
  <c r="M17" i="16"/>
  <c r="N17" i="16"/>
  <c r="G78" i="16"/>
  <c r="H78" i="16"/>
  <c r="I78" i="16"/>
  <c r="J78" i="16"/>
  <c r="K78" i="16"/>
  <c r="L78" i="16"/>
  <c r="M78" i="16"/>
  <c r="N78" i="16"/>
  <c r="G18" i="16"/>
  <c r="H18" i="16"/>
  <c r="I18" i="16"/>
  <c r="J18" i="16"/>
  <c r="K18" i="16"/>
  <c r="L18" i="16"/>
  <c r="M18" i="16"/>
  <c r="N18" i="16"/>
  <c r="G79" i="16"/>
  <c r="H79" i="16"/>
  <c r="I79" i="16"/>
  <c r="J79" i="16"/>
  <c r="K79" i="16"/>
  <c r="L79" i="16"/>
  <c r="M79" i="16"/>
  <c r="N79" i="16"/>
  <c r="G19" i="16"/>
  <c r="H19" i="16"/>
  <c r="I19" i="16"/>
  <c r="J19" i="16"/>
  <c r="K19" i="16"/>
  <c r="L19" i="16"/>
  <c r="M19" i="16"/>
  <c r="N19" i="16"/>
  <c r="G20" i="16"/>
  <c r="H20" i="16"/>
  <c r="I20" i="16"/>
  <c r="J20" i="16"/>
  <c r="K20" i="16"/>
  <c r="L20" i="16"/>
  <c r="M20" i="16"/>
  <c r="N20" i="16"/>
  <c r="G80" i="16"/>
  <c r="H80" i="16"/>
  <c r="I80" i="16"/>
  <c r="J80" i="16"/>
  <c r="K80" i="16"/>
  <c r="L80" i="16"/>
  <c r="M80" i="16"/>
  <c r="N80" i="16"/>
  <c r="G81" i="16"/>
  <c r="H81" i="16"/>
  <c r="I81" i="16"/>
  <c r="J81" i="16"/>
  <c r="K81" i="16"/>
  <c r="L81" i="16"/>
  <c r="M81" i="16"/>
  <c r="N81" i="16"/>
  <c r="G82" i="16"/>
  <c r="H82" i="16"/>
  <c r="I82" i="16"/>
  <c r="J82" i="16"/>
  <c r="K82" i="16"/>
  <c r="L82" i="16"/>
  <c r="M82" i="16"/>
  <c r="N82" i="16"/>
  <c r="G21" i="16"/>
  <c r="H21" i="16"/>
  <c r="I21" i="16"/>
  <c r="J21" i="16"/>
  <c r="K21" i="16"/>
  <c r="L21" i="16"/>
  <c r="M21" i="16"/>
  <c r="N21" i="16"/>
  <c r="G83" i="16"/>
  <c r="H83" i="16"/>
  <c r="I83" i="16"/>
  <c r="J83" i="16"/>
  <c r="K83" i="16"/>
  <c r="L83" i="16"/>
  <c r="M83" i="16"/>
  <c r="N83" i="16"/>
  <c r="G84" i="16"/>
  <c r="H84" i="16"/>
  <c r="I84" i="16"/>
  <c r="J84" i="16"/>
  <c r="K84" i="16"/>
  <c r="L84" i="16"/>
  <c r="M84" i="16"/>
  <c r="N84" i="16"/>
  <c r="G23" i="16"/>
  <c r="H23" i="16"/>
  <c r="I23" i="16"/>
  <c r="J23" i="16"/>
  <c r="K23" i="16"/>
  <c r="L23" i="16"/>
  <c r="M23" i="16"/>
  <c r="N23" i="16"/>
  <c r="G85" i="16"/>
  <c r="H85" i="16"/>
  <c r="I85" i="16"/>
  <c r="J85" i="16"/>
  <c r="K85" i="16"/>
  <c r="L85" i="16"/>
  <c r="M85" i="16"/>
  <c r="N85" i="16"/>
  <c r="G86" i="16"/>
  <c r="H86" i="16"/>
  <c r="I86" i="16"/>
  <c r="J86" i="16"/>
  <c r="K86" i="16"/>
  <c r="L86" i="16"/>
  <c r="M86" i="16"/>
  <c r="N86" i="16"/>
  <c r="G87" i="16"/>
  <c r="H87" i="16"/>
  <c r="I87" i="16"/>
  <c r="J87" i="16"/>
  <c r="K87" i="16"/>
  <c r="L87" i="16"/>
  <c r="M87" i="16"/>
  <c r="N87" i="16"/>
  <c r="G24" i="16"/>
  <c r="H24" i="16"/>
  <c r="I24" i="16"/>
  <c r="J24" i="16"/>
  <c r="K24" i="16"/>
  <c r="L24" i="16"/>
  <c r="M24" i="16"/>
  <c r="N24" i="16"/>
  <c r="G88" i="16"/>
  <c r="H88" i="16"/>
  <c r="I88" i="16"/>
  <c r="J88" i="16"/>
  <c r="K88" i="16"/>
  <c r="L88" i="16"/>
  <c r="M88" i="16"/>
  <c r="N88" i="16"/>
  <c r="G25" i="16"/>
  <c r="H25" i="16"/>
  <c r="I25" i="16"/>
  <c r="J25" i="16"/>
  <c r="K25" i="16"/>
  <c r="L25" i="16"/>
  <c r="M25" i="16"/>
  <c r="N25" i="16"/>
  <c r="G89" i="16"/>
  <c r="H89" i="16"/>
  <c r="I89" i="16"/>
  <c r="J89" i="16"/>
  <c r="K89" i="16"/>
  <c r="L89" i="16"/>
  <c r="M89" i="16"/>
  <c r="N89" i="16"/>
  <c r="G26" i="16"/>
  <c r="H26" i="16"/>
  <c r="I26" i="16"/>
  <c r="J26" i="16"/>
  <c r="K26" i="16"/>
  <c r="L26" i="16"/>
  <c r="M26" i="16"/>
  <c r="N26" i="16"/>
  <c r="G27" i="16"/>
  <c r="H27" i="16"/>
  <c r="I27" i="16"/>
  <c r="J27" i="16"/>
  <c r="K27" i="16"/>
  <c r="L27" i="16"/>
  <c r="M27" i="16"/>
  <c r="N27" i="16"/>
  <c r="G90" i="16"/>
  <c r="H90" i="16"/>
  <c r="I90" i="16"/>
  <c r="J90" i="16"/>
  <c r="K90" i="16"/>
  <c r="L90" i="16"/>
  <c r="M90" i="16"/>
  <c r="N90" i="16"/>
  <c r="G91" i="16"/>
  <c r="H91" i="16"/>
  <c r="I91" i="16"/>
  <c r="J91" i="16"/>
  <c r="K91" i="16"/>
  <c r="L91" i="16"/>
  <c r="M91" i="16"/>
  <c r="N91" i="16"/>
  <c r="G92" i="16"/>
  <c r="H92" i="16"/>
  <c r="I92" i="16"/>
  <c r="J92" i="16"/>
  <c r="K92" i="16"/>
  <c r="L92" i="16"/>
  <c r="M92" i="16"/>
  <c r="N92" i="16"/>
  <c r="G28" i="16"/>
  <c r="H28" i="16"/>
  <c r="I28" i="16"/>
  <c r="J28" i="16"/>
  <c r="K28" i="16"/>
  <c r="L28" i="16"/>
  <c r="M28" i="16"/>
  <c r="N28" i="16"/>
  <c r="G93" i="16"/>
  <c r="H93" i="16"/>
  <c r="I93" i="16"/>
  <c r="J93" i="16"/>
  <c r="K93" i="16"/>
  <c r="L93" i="16"/>
  <c r="M93" i="16"/>
  <c r="N93" i="16"/>
  <c r="G29" i="16"/>
  <c r="H29" i="16"/>
  <c r="I29" i="16"/>
  <c r="J29" i="16"/>
  <c r="K29" i="16"/>
  <c r="L29" i="16"/>
  <c r="M29" i="16"/>
  <c r="N29" i="16"/>
  <c r="G30" i="16"/>
  <c r="H30" i="16"/>
  <c r="I30" i="16"/>
  <c r="J30" i="16"/>
  <c r="K30" i="16"/>
  <c r="L30" i="16"/>
  <c r="M30" i="16"/>
  <c r="N30" i="16"/>
  <c r="G94" i="16"/>
  <c r="H94" i="16"/>
  <c r="I94" i="16"/>
  <c r="J94" i="16"/>
  <c r="K94" i="16"/>
  <c r="L94" i="16"/>
  <c r="M94" i="16"/>
  <c r="N94" i="16"/>
  <c r="G95" i="16"/>
  <c r="H95" i="16"/>
  <c r="I95" i="16"/>
  <c r="J95" i="16"/>
  <c r="K95" i="16"/>
  <c r="L95" i="16"/>
  <c r="M95" i="16"/>
  <c r="N95" i="16"/>
  <c r="G96" i="16"/>
  <c r="H96" i="16"/>
  <c r="I96" i="16"/>
  <c r="J96" i="16"/>
  <c r="K96" i="16"/>
  <c r="L96" i="16"/>
  <c r="M96" i="16"/>
  <c r="N96" i="16"/>
  <c r="G97" i="16"/>
  <c r="H97" i="16"/>
  <c r="I97" i="16"/>
  <c r="J97" i="16"/>
  <c r="K97" i="16"/>
  <c r="L97" i="16"/>
  <c r="M97" i="16"/>
  <c r="N97" i="16"/>
  <c r="G98" i="16"/>
  <c r="H98" i="16"/>
  <c r="I98" i="16"/>
  <c r="J98" i="16"/>
  <c r="K98" i="16"/>
  <c r="L98" i="16"/>
  <c r="M98" i="16"/>
  <c r="N98" i="16"/>
  <c r="G31" i="16"/>
  <c r="H31" i="16"/>
  <c r="I31" i="16"/>
  <c r="J31" i="16"/>
  <c r="K31" i="16"/>
  <c r="L31" i="16"/>
  <c r="M31" i="16"/>
  <c r="N31" i="16"/>
  <c r="G99" i="16"/>
  <c r="H99" i="16"/>
  <c r="I99" i="16"/>
  <c r="J99" i="16"/>
  <c r="K99" i="16"/>
  <c r="L99" i="16"/>
  <c r="M99" i="16"/>
  <c r="N99" i="16"/>
  <c r="G32" i="16"/>
  <c r="H32" i="16"/>
  <c r="I32" i="16"/>
  <c r="J32" i="16"/>
  <c r="K32" i="16"/>
  <c r="L32" i="16"/>
  <c r="M32" i="16"/>
  <c r="N32" i="16"/>
  <c r="G33" i="16"/>
  <c r="H33" i="16"/>
  <c r="I33" i="16"/>
  <c r="J33" i="16"/>
  <c r="K33" i="16"/>
  <c r="L33" i="16"/>
  <c r="M33" i="16"/>
  <c r="N33" i="16"/>
  <c r="G34" i="16"/>
  <c r="H34" i="16"/>
  <c r="I34" i="16"/>
  <c r="J34" i="16"/>
  <c r="K34" i="16"/>
  <c r="L34" i="16"/>
  <c r="M34" i="16"/>
  <c r="N34" i="16"/>
  <c r="N16" i="16"/>
  <c r="M16" i="16"/>
  <c r="L16" i="16"/>
  <c r="K16" i="16"/>
  <c r="J16" i="16"/>
  <c r="I16" i="16"/>
  <c r="H16" i="16"/>
  <c r="G16" i="16"/>
  <c r="N52" i="16"/>
  <c r="N3" i="16"/>
  <c r="N53" i="16"/>
  <c r="N54" i="16"/>
  <c r="N55" i="16"/>
  <c r="N4" i="16"/>
  <c r="N5" i="16"/>
  <c r="N56" i="16"/>
  <c r="N57" i="16"/>
  <c r="N58" i="16"/>
  <c r="N59" i="16"/>
  <c r="N60" i="16"/>
  <c r="N61" i="16"/>
  <c r="N6" i="16"/>
  <c r="N62" i="16"/>
  <c r="N7" i="16"/>
  <c r="N8" i="16"/>
  <c r="N9" i="16"/>
  <c r="N10" i="16"/>
  <c r="N11" i="16"/>
  <c r="N12" i="16"/>
  <c r="N14" i="16"/>
  <c r="N65" i="16"/>
  <c r="N69" i="16"/>
  <c r="N70" i="16"/>
  <c r="N71" i="16"/>
  <c r="N72" i="16"/>
  <c r="N73" i="16"/>
  <c r="N74" i="16"/>
  <c r="N75" i="16"/>
  <c r="N2" i="16"/>
  <c r="G52" i="16"/>
  <c r="H52" i="16"/>
  <c r="I52" i="16"/>
  <c r="J52" i="16"/>
  <c r="K52" i="16"/>
  <c r="L52" i="16"/>
  <c r="M52" i="16"/>
  <c r="G3" i="16"/>
  <c r="H3" i="16"/>
  <c r="I3" i="16"/>
  <c r="J3" i="16"/>
  <c r="K3" i="16"/>
  <c r="L3" i="16"/>
  <c r="M3" i="16"/>
  <c r="G53" i="16"/>
  <c r="H53" i="16"/>
  <c r="I53" i="16"/>
  <c r="J53" i="16"/>
  <c r="K53" i="16"/>
  <c r="L53" i="16"/>
  <c r="M53" i="16"/>
  <c r="G54" i="16"/>
  <c r="H54" i="16"/>
  <c r="I54" i="16"/>
  <c r="J54" i="16"/>
  <c r="K54" i="16"/>
  <c r="L54" i="16"/>
  <c r="M54" i="16"/>
  <c r="G55" i="16"/>
  <c r="H55" i="16"/>
  <c r="I55" i="16"/>
  <c r="J55" i="16"/>
  <c r="K55" i="16"/>
  <c r="L55" i="16"/>
  <c r="M55" i="16"/>
  <c r="G4" i="16"/>
  <c r="H4" i="16"/>
  <c r="I4" i="16"/>
  <c r="J4" i="16"/>
  <c r="K4" i="16"/>
  <c r="L4" i="16"/>
  <c r="M4" i="16"/>
  <c r="G5" i="16"/>
  <c r="H5" i="16"/>
  <c r="I5" i="16"/>
  <c r="J5" i="16"/>
  <c r="K5" i="16"/>
  <c r="L5" i="16"/>
  <c r="M5" i="16"/>
  <c r="G56" i="16"/>
  <c r="H56" i="16"/>
  <c r="I56" i="16"/>
  <c r="J56" i="16"/>
  <c r="K56" i="16"/>
  <c r="L56" i="16"/>
  <c r="M56" i="16"/>
  <c r="G57" i="16"/>
  <c r="H57" i="16"/>
  <c r="I57" i="16"/>
  <c r="J57" i="16"/>
  <c r="K57" i="16"/>
  <c r="L57" i="16"/>
  <c r="M57" i="16"/>
  <c r="G58" i="16"/>
  <c r="H58" i="16"/>
  <c r="I58" i="16"/>
  <c r="J58" i="16"/>
  <c r="K58" i="16"/>
  <c r="L58" i="16"/>
  <c r="M58" i="16"/>
  <c r="G59" i="16"/>
  <c r="H59" i="16"/>
  <c r="I59" i="16"/>
  <c r="J59" i="16"/>
  <c r="K59" i="16"/>
  <c r="L59" i="16"/>
  <c r="M59" i="16"/>
  <c r="G60" i="16"/>
  <c r="H60" i="16"/>
  <c r="I60" i="16"/>
  <c r="J60" i="16"/>
  <c r="K60" i="16"/>
  <c r="L60" i="16"/>
  <c r="M60" i="16"/>
  <c r="G61" i="16"/>
  <c r="H61" i="16"/>
  <c r="I61" i="16"/>
  <c r="J61" i="16"/>
  <c r="K61" i="16"/>
  <c r="L61" i="16"/>
  <c r="M61" i="16"/>
  <c r="G6" i="16"/>
  <c r="H6" i="16"/>
  <c r="I6" i="16"/>
  <c r="J6" i="16"/>
  <c r="K6" i="16"/>
  <c r="L6" i="16"/>
  <c r="M6" i="16"/>
  <c r="G62" i="16"/>
  <c r="H62" i="16"/>
  <c r="I62" i="16"/>
  <c r="J62" i="16"/>
  <c r="K62" i="16"/>
  <c r="L62" i="16"/>
  <c r="M62" i="16"/>
  <c r="G7" i="16"/>
  <c r="H7" i="16"/>
  <c r="I7" i="16"/>
  <c r="J7" i="16"/>
  <c r="K7" i="16"/>
  <c r="L7" i="16"/>
  <c r="M7" i="16"/>
  <c r="G8" i="16"/>
  <c r="H8" i="16"/>
  <c r="I8" i="16"/>
  <c r="J8" i="16"/>
  <c r="K8" i="16"/>
  <c r="L8" i="16"/>
  <c r="M8" i="16"/>
  <c r="G9" i="16"/>
  <c r="H9" i="16"/>
  <c r="I9" i="16"/>
  <c r="J9" i="16"/>
  <c r="K9" i="16"/>
  <c r="L9" i="16"/>
  <c r="M9" i="16"/>
  <c r="G10" i="16"/>
  <c r="H10" i="16"/>
  <c r="I10" i="16"/>
  <c r="J10" i="16"/>
  <c r="K10" i="16"/>
  <c r="L10" i="16"/>
  <c r="M10" i="16"/>
  <c r="G11" i="16"/>
  <c r="H11" i="16"/>
  <c r="I11" i="16"/>
  <c r="J11" i="16"/>
  <c r="K11" i="16"/>
  <c r="L11" i="16"/>
  <c r="M11" i="16"/>
  <c r="G12" i="16"/>
  <c r="H12" i="16"/>
  <c r="I12" i="16"/>
  <c r="J12" i="16"/>
  <c r="K12" i="16"/>
  <c r="L12" i="16"/>
  <c r="M12" i="16"/>
  <c r="G14" i="16"/>
  <c r="H14" i="16"/>
  <c r="I14" i="16"/>
  <c r="J14" i="16"/>
  <c r="K14" i="16"/>
  <c r="L14" i="16"/>
  <c r="M14" i="16"/>
  <c r="G65" i="16"/>
  <c r="H65" i="16"/>
  <c r="I65" i="16"/>
  <c r="J65" i="16"/>
  <c r="K65" i="16"/>
  <c r="L65" i="16"/>
  <c r="M65" i="16"/>
  <c r="G69" i="16"/>
  <c r="H69" i="16"/>
  <c r="I69" i="16"/>
  <c r="J69" i="16"/>
  <c r="K69" i="16"/>
  <c r="L69" i="16"/>
  <c r="M69" i="16"/>
  <c r="G70" i="16"/>
  <c r="H70" i="16"/>
  <c r="I70" i="16"/>
  <c r="J70" i="16"/>
  <c r="K70" i="16"/>
  <c r="L70" i="16"/>
  <c r="M70" i="16"/>
  <c r="G71" i="16"/>
  <c r="H71" i="16"/>
  <c r="I71" i="16"/>
  <c r="J71" i="16"/>
  <c r="K71" i="16"/>
  <c r="L71" i="16"/>
  <c r="M71" i="16"/>
  <c r="G72" i="16"/>
  <c r="H72" i="16"/>
  <c r="I72" i="16"/>
  <c r="J72" i="16"/>
  <c r="K72" i="16"/>
  <c r="L72" i="16"/>
  <c r="M72" i="16"/>
  <c r="G73" i="16"/>
  <c r="H73" i="16"/>
  <c r="I73" i="16"/>
  <c r="J73" i="16"/>
  <c r="K73" i="16"/>
  <c r="L73" i="16"/>
  <c r="M73" i="16"/>
  <c r="G74" i="16"/>
  <c r="H74" i="16"/>
  <c r="I74" i="16"/>
  <c r="J74" i="16"/>
  <c r="K74" i="16"/>
  <c r="L74" i="16"/>
  <c r="M74" i="16"/>
  <c r="G75" i="16"/>
  <c r="H75" i="16"/>
  <c r="I75" i="16"/>
  <c r="J75" i="16"/>
  <c r="K75" i="16"/>
  <c r="L75" i="16"/>
  <c r="M75" i="16"/>
  <c r="M2" i="16"/>
  <c r="L2" i="16"/>
  <c r="K2" i="16"/>
  <c r="J2" i="16"/>
  <c r="I2" i="16"/>
  <c r="H2" i="16"/>
  <c r="G2" i="16"/>
  <c r="B40" i="16"/>
  <c r="C40" i="16"/>
  <c r="D40" i="16"/>
  <c r="E40" i="16"/>
  <c r="F40" i="16"/>
  <c r="S40" i="16"/>
  <c r="B41" i="16"/>
  <c r="C41" i="16"/>
  <c r="D41" i="16"/>
  <c r="E41" i="16"/>
  <c r="F41" i="16"/>
  <c r="S41" i="16"/>
  <c r="B46" i="16"/>
  <c r="C46" i="16"/>
  <c r="D46" i="16"/>
  <c r="E46" i="16"/>
  <c r="F46" i="16"/>
  <c r="S46" i="16"/>
  <c r="B43" i="16"/>
  <c r="C43" i="16"/>
  <c r="D43" i="16"/>
  <c r="E43" i="16"/>
  <c r="F43" i="16"/>
  <c r="S43" i="16"/>
  <c r="B44" i="16"/>
  <c r="C44" i="16"/>
  <c r="D44" i="16"/>
  <c r="E44" i="16"/>
  <c r="F44" i="16"/>
  <c r="S44" i="16"/>
  <c r="B42" i="16"/>
  <c r="C42" i="16"/>
  <c r="D42" i="16"/>
  <c r="E42" i="16"/>
  <c r="F42" i="16"/>
  <c r="S42" i="16"/>
  <c r="B47" i="16"/>
  <c r="C47" i="16"/>
  <c r="D47" i="16"/>
  <c r="E47" i="16"/>
  <c r="F47" i="16"/>
  <c r="S47" i="16"/>
  <c r="B48" i="16"/>
  <c r="C48" i="16"/>
  <c r="D48" i="16"/>
  <c r="E48" i="16"/>
  <c r="F48" i="16"/>
  <c r="S48" i="16"/>
  <c r="B49" i="16"/>
  <c r="C49" i="16"/>
  <c r="D49" i="16"/>
  <c r="E49" i="16"/>
  <c r="F49" i="16"/>
  <c r="S49" i="16"/>
  <c r="B50" i="16"/>
  <c r="C50" i="16"/>
  <c r="D50" i="16"/>
  <c r="E50" i="16"/>
  <c r="F50" i="16"/>
  <c r="S50" i="16"/>
  <c r="B51" i="16"/>
  <c r="C51" i="16"/>
  <c r="D51" i="16"/>
  <c r="E51" i="16"/>
  <c r="F51" i="16"/>
  <c r="S51" i="16"/>
  <c r="F39" i="16"/>
  <c r="E39" i="16"/>
  <c r="D39" i="16"/>
  <c r="C39" i="16"/>
  <c r="B39" i="16"/>
  <c r="B2" i="16"/>
  <c r="C2" i="16"/>
  <c r="D2" i="16"/>
  <c r="E2" i="16"/>
  <c r="F2" i="16"/>
  <c r="S2" i="16"/>
  <c r="B52" i="16"/>
  <c r="C52" i="16"/>
  <c r="D52" i="16"/>
  <c r="E52" i="16"/>
  <c r="F52" i="16"/>
  <c r="S52" i="16"/>
  <c r="B3" i="16"/>
  <c r="C3" i="16"/>
  <c r="D3" i="16"/>
  <c r="E3" i="16"/>
  <c r="F3" i="16"/>
  <c r="S3" i="16"/>
  <c r="B53" i="16"/>
  <c r="C53" i="16"/>
  <c r="D53" i="16"/>
  <c r="E53" i="16"/>
  <c r="F53" i="16"/>
  <c r="S53" i="16"/>
  <c r="B54" i="16"/>
  <c r="C54" i="16"/>
  <c r="D54" i="16"/>
  <c r="E54" i="16"/>
  <c r="F54" i="16"/>
  <c r="S54" i="16"/>
  <c r="B55" i="16"/>
  <c r="C55" i="16"/>
  <c r="D55" i="16"/>
  <c r="E55" i="16"/>
  <c r="F55" i="16"/>
  <c r="S55" i="16"/>
  <c r="B4" i="16"/>
  <c r="C4" i="16"/>
  <c r="D4" i="16"/>
  <c r="E4" i="16"/>
  <c r="F4" i="16"/>
  <c r="S4" i="16"/>
  <c r="B5" i="16"/>
  <c r="C5" i="16"/>
  <c r="D5" i="16"/>
  <c r="E5" i="16"/>
  <c r="F5" i="16"/>
  <c r="S5" i="16"/>
  <c r="B56" i="16"/>
  <c r="C56" i="16"/>
  <c r="D56" i="16"/>
  <c r="E56" i="16"/>
  <c r="F56" i="16"/>
  <c r="S56" i="16"/>
  <c r="B57" i="16"/>
  <c r="C57" i="16"/>
  <c r="D57" i="16"/>
  <c r="E57" i="16"/>
  <c r="F57" i="16"/>
  <c r="S57" i="16"/>
  <c r="B58" i="16"/>
  <c r="C58" i="16"/>
  <c r="D58" i="16"/>
  <c r="E58" i="16"/>
  <c r="F58" i="16"/>
  <c r="S58" i="16"/>
  <c r="B59" i="16"/>
  <c r="C59" i="16"/>
  <c r="D59" i="16"/>
  <c r="E59" i="16"/>
  <c r="F59" i="16"/>
  <c r="S59" i="16"/>
  <c r="B60" i="16"/>
  <c r="C60" i="16"/>
  <c r="D60" i="16"/>
  <c r="E60" i="16"/>
  <c r="F60" i="16"/>
  <c r="S60" i="16"/>
  <c r="B61" i="16"/>
  <c r="C61" i="16"/>
  <c r="D61" i="16"/>
  <c r="E61" i="16"/>
  <c r="F61" i="16"/>
  <c r="S61" i="16"/>
  <c r="B6" i="16"/>
  <c r="C6" i="16"/>
  <c r="D6" i="16"/>
  <c r="E6" i="16"/>
  <c r="F6" i="16"/>
  <c r="S6" i="16"/>
  <c r="B62" i="16"/>
  <c r="C62" i="16"/>
  <c r="D62" i="16"/>
  <c r="E62" i="16"/>
  <c r="F62" i="16"/>
  <c r="S62" i="16"/>
  <c r="B7" i="16"/>
  <c r="C7" i="16"/>
  <c r="D7" i="16"/>
  <c r="E7" i="16"/>
  <c r="F7" i="16"/>
  <c r="S7" i="16"/>
  <c r="B8" i="16"/>
  <c r="C8" i="16"/>
  <c r="D8" i="16"/>
  <c r="E8" i="16"/>
  <c r="F8" i="16"/>
  <c r="S8" i="16"/>
  <c r="B9" i="16"/>
  <c r="C9" i="16"/>
  <c r="D9" i="16"/>
  <c r="E9" i="16"/>
  <c r="F9" i="16"/>
  <c r="S9" i="16"/>
  <c r="B10" i="16"/>
  <c r="C10" i="16"/>
  <c r="D10" i="16"/>
  <c r="E10" i="16"/>
  <c r="F10" i="16"/>
  <c r="S10" i="16"/>
  <c r="B11" i="16"/>
  <c r="C11" i="16"/>
  <c r="D11" i="16"/>
  <c r="E11" i="16"/>
  <c r="F11" i="16"/>
  <c r="S11" i="16"/>
  <c r="B12" i="16"/>
  <c r="C12" i="16"/>
  <c r="D12" i="16"/>
  <c r="E12" i="16"/>
  <c r="F12" i="16"/>
  <c r="S12" i="16"/>
  <c r="B14" i="16"/>
  <c r="C14" i="16"/>
  <c r="D14" i="16"/>
  <c r="E14" i="16"/>
  <c r="F14" i="16"/>
  <c r="S14" i="16"/>
  <c r="B65" i="16"/>
  <c r="C65" i="16"/>
  <c r="D65" i="16"/>
  <c r="E65" i="16"/>
  <c r="F65" i="16"/>
  <c r="S65" i="16"/>
  <c r="B69" i="16"/>
  <c r="C69" i="16"/>
  <c r="D69" i="16"/>
  <c r="E69" i="16"/>
  <c r="F69" i="16"/>
  <c r="S69" i="16"/>
  <c r="B70" i="16"/>
  <c r="C70" i="16"/>
  <c r="D70" i="16"/>
  <c r="E70" i="16"/>
  <c r="F70" i="16"/>
  <c r="S70" i="16"/>
  <c r="B71" i="16"/>
  <c r="C71" i="16"/>
  <c r="D71" i="16"/>
  <c r="E71" i="16"/>
  <c r="F71" i="16"/>
  <c r="S71" i="16"/>
  <c r="B72" i="16"/>
  <c r="C72" i="16"/>
  <c r="D72" i="16"/>
  <c r="E72" i="16"/>
  <c r="F72" i="16"/>
  <c r="S72" i="16"/>
  <c r="B73" i="16"/>
  <c r="C73" i="16"/>
  <c r="D73" i="16"/>
  <c r="E73" i="16"/>
  <c r="F73" i="16"/>
  <c r="S73" i="16"/>
  <c r="B74" i="16"/>
  <c r="C74" i="16"/>
  <c r="D74" i="16"/>
  <c r="E74" i="16"/>
  <c r="F74" i="16"/>
  <c r="S74" i="16"/>
  <c r="B75" i="16"/>
  <c r="C75" i="16"/>
  <c r="D75" i="16"/>
  <c r="E75" i="16"/>
  <c r="F75" i="16"/>
  <c r="S75" i="16"/>
  <c r="S16" i="16"/>
  <c r="S77" i="16"/>
  <c r="S17" i="16"/>
  <c r="S78" i="16"/>
  <c r="S18" i="16"/>
  <c r="S79" i="16"/>
  <c r="S19" i="16"/>
  <c r="S20" i="16"/>
  <c r="S80" i="16"/>
  <c r="S81" i="16"/>
  <c r="S82" i="16"/>
  <c r="S21" i="16"/>
  <c r="S83" i="16"/>
  <c r="S84" i="16"/>
  <c r="S23" i="16"/>
  <c r="S85" i="16"/>
  <c r="S86" i="16"/>
  <c r="S87" i="16"/>
  <c r="S24" i="16"/>
  <c r="S88" i="16"/>
  <c r="S25" i="16"/>
  <c r="S89" i="16"/>
  <c r="S26" i="16"/>
  <c r="S27" i="16"/>
  <c r="S90" i="16"/>
  <c r="S91" i="16"/>
  <c r="S92" i="16"/>
  <c r="S28" i="16"/>
  <c r="S93" i="16"/>
  <c r="S29" i="16"/>
  <c r="S30" i="16"/>
  <c r="S94" i="16"/>
  <c r="S95" i="16"/>
  <c r="S96" i="16"/>
  <c r="S97" i="16"/>
  <c r="S98" i="16"/>
  <c r="S31" i="16"/>
  <c r="S99" i="16"/>
  <c r="S32" i="16"/>
  <c r="S33" i="16"/>
  <c r="S34" i="16"/>
  <c r="B77" i="16"/>
  <c r="C77" i="16"/>
  <c r="D77" i="16"/>
  <c r="E77" i="16"/>
  <c r="F77" i="16"/>
  <c r="B17" i="16"/>
  <c r="C17" i="16"/>
  <c r="D17" i="16"/>
  <c r="E17" i="16"/>
  <c r="F17" i="16"/>
  <c r="B78" i="16"/>
  <c r="C78" i="16"/>
  <c r="D78" i="16"/>
  <c r="E78" i="16"/>
  <c r="F78" i="16"/>
  <c r="B18" i="16"/>
  <c r="C18" i="16"/>
  <c r="D18" i="16"/>
  <c r="E18" i="16"/>
  <c r="F18" i="16"/>
  <c r="B79" i="16"/>
  <c r="C79" i="16"/>
  <c r="D79" i="16"/>
  <c r="E79" i="16"/>
  <c r="F79" i="16"/>
  <c r="B19" i="16"/>
  <c r="C19" i="16"/>
  <c r="D19" i="16"/>
  <c r="E19" i="16"/>
  <c r="F19" i="16"/>
  <c r="B20" i="16"/>
  <c r="C20" i="16"/>
  <c r="D20" i="16"/>
  <c r="E20" i="16"/>
  <c r="F20" i="16"/>
  <c r="B80" i="16"/>
  <c r="C80" i="16"/>
  <c r="D80" i="16"/>
  <c r="E80" i="16"/>
  <c r="F80" i="16"/>
  <c r="B81" i="16"/>
  <c r="C81" i="16"/>
  <c r="D81" i="16"/>
  <c r="E81" i="16"/>
  <c r="F81" i="16"/>
  <c r="B82" i="16"/>
  <c r="C82" i="16"/>
  <c r="D82" i="16"/>
  <c r="E82" i="16"/>
  <c r="F82" i="16"/>
  <c r="B21" i="16"/>
  <c r="C21" i="16"/>
  <c r="D21" i="16"/>
  <c r="E21" i="16"/>
  <c r="F21" i="16"/>
  <c r="B83" i="16"/>
  <c r="C83" i="16"/>
  <c r="D83" i="16"/>
  <c r="E83" i="16"/>
  <c r="F83" i="16"/>
  <c r="B84" i="16"/>
  <c r="C84" i="16"/>
  <c r="D84" i="16"/>
  <c r="E84" i="16"/>
  <c r="F84" i="16"/>
  <c r="B23" i="16"/>
  <c r="C23" i="16"/>
  <c r="D23" i="16"/>
  <c r="E23" i="16"/>
  <c r="F23" i="16"/>
  <c r="B85" i="16"/>
  <c r="C85" i="16"/>
  <c r="D85" i="16"/>
  <c r="E85" i="16"/>
  <c r="F85" i="16"/>
  <c r="B86" i="16"/>
  <c r="C86" i="16"/>
  <c r="D86" i="16"/>
  <c r="E86" i="16"/>
  <c r="F86" i="16"/>
  <c r="B87" i="16"/>
  <c r="C87" i="16"/>
  <c r="D87" i="16"/>
  <c r="E87" i="16"/>
  <c r="F87" i="16"/>
  <c r="B24" i="16"/>
  <c r="C24" i="16"/>
  <c r="D24" i="16"/>
  <c r="E24" i="16"/>
  <c r="F24" i="16"/>
  <c r="B88" i="16"/>
  <c r="C88" i="16"/>
  <c r="D88" i="16"/>
  <c r="E88" i="16"/>
  <c r="F88" i="16"/>
  <c r="B25" i="16"/>
  <c r="C25" i="16"/>
  <c r="D25" i="16"/>
  <c r="E25" i="16"/>
  <c r="F25" i="16"/>
  <c r="B89" i="16"/>
  <c r="C89" i="16"/>
  <c r="D89" i="16"/>
  <c r="E89" i="16"/>
  <c r="F89" i="16"/>
  <c r="B26" i="16"/>
  <c r="C26" i="16"/>
  <c r="D26" i="16"/>
  <c r="E26" i="16"/>
  <c r="F26" i="16"/>
  <c r="B27" i="16"/>
  <c r="C27" i="16"/>
  <c r="D27" i="16"/>
  <c r="E27" i="16"/>
  <c r="F27" i="16"/>
  <c r="B90" i="16"/>
  <c r="C90" i="16"/>
  <c r="D90" i="16"/>
  <c r="E90" i="16"/>
  <c r="F90" i="16"/>
  <c r="B91" i="16"/>
  <c r="C91" i="16"/>
  <c r="D91" i="16"/>
  <c r="E91" i="16"/>
  <c r="F91" i="16"/>
  <c r="B92" i="16"/>
  <c r="C92" i="16"/>
  <c r="D92" i="16"/>
  <c r="E92" i="16"/>
  <c r="F92" i="16"/>
  <c r="B28" i="16"/>
  <c r="C28" i="16"/>
  <c r="D28" i="16"/>
  <c r="E28" i="16"/>
  <c r="F28" i="16"/>
  <c r="B93" i="16"/>
  <c r="C93" i="16"/>
  <c r="D93" i="16"/>
  <c r="E93" i="16"/>
  <c r="F93" i="16"/>
  <c r="B29" i="16"/>
  <c r="C29" i="16"/>
  <c r="D29" i="16"/>
  <c r="E29" i="16"/>
  <c r="F29" i="16"/>
  <c r="B30" i="16"/>
  <c r="C30" i="16"/>
  <c r="D30" i="16"/>
  <c r="E30" i="16"/>
  <c r="F30" i="16"/>
  <c r="B94" i="16"/>
  <c r="C94" i="16"/>
  <c r="D94" i="16"/>
  <c r="E94" i="16"/>
  <c r="F94" i="16"/>
  <c r="B95" i="16"/>
  <c r="C95" i="16"/>
  <c r="D95" i="16"/>
  <c r="E95" i="16"/>
  <c r="F95" i="16"/>
  <c r="B96" i="16"/>
  <c r="C96" i="16"/>
  <c r="D96" i="16"/>
  <c r="E96" i="16"/>
  <c r="F96" i="16"/>
  <c r="B97" i="16"/>
  <c r="C97" i="16"/>
  <c r="D97" i="16"/>
  <c r="E97" i="16"/>
  <c r="F97" i="16"/>
  <c r="B98" i="16"/>
  <c r="C98" i="16"/>
  <c r="D98" i="16"/>
  <c r="E98" i="16"/>
  <c r="F98" i="16"/>
  <c r="B31" i="16"/>
  <c r="C31" i="16"/>
  <c r="D31" i="16"/>
  <c r="E31" i="16"/>
  <c r="F31" i="16"/>
  <c r="B99" i="16"/>
  <c r="C99" i="16"/>
  <c r="D99" i="16"/>
  <c r="E99" i="16"/>
  <c r="F99" i="16"/>
  <c r="B32" i="16"/>
  <c r="C32" i="16"/>
  <c r="D32" i="16"/>
  <c r="E32" i="16"/>
  <c r="F32" i="16"/>
  <c r="B33" i="16"/>
  <c r="C33" i="16"/>
  <c r="D33" i="16"/>
  <c r="E33" i="16"/>
  <c r="F33" i="16"/>
  <c r="B34" i="16"/>
  <c r="C34" i="16"/>
  <c r="D34" i="16"/>
  <c r="E34" i="16"/>
  <c r="F34" i="16"/>
  <c r="F16" i="16"/>
  <c r="E16" i="16"/>
  <c r="D16" i="16"/>
  <c r="C16" i="16"/>
  <c r="B16" i="16"/>
  <c r="D102" i="15"/>
  <c r="D5" i="24"/>
  <c r="G5" i="24"/>
  <c r="C5" i="24" s="1"/>
  <c r="D6" i="24"/>
  <c r="G6" i="24"/>
  <c r="F6" i="24" s="1"/>
  <c r="D7" i="24"/>
  <c r="G7" i="24"/>
  <c r="C7" i="24" s="1"/>
  <c r="D8" i="24"/>
  <c r="G8" i="24"/>
  <c r="C8" i="24" s="1"/>
  <c r="D9" i="24"/>
  <c r="G9" i="24"/>
  <c r="C9" i="24" s="1"/>
  <c r="C10" i="24"/>
  <c r="D10" i="24"/>
  <c r="G10" i="24"/>
  <c r="F10" i="24" s="1"/>
  <c r="D11" i="24"/>
  <c r="G11" i="24"/>
  <c r="C11" i="24" s="1"/>
  <c r="D12" i="24"/>
  <c r="G12" i="24"/>
  <c r="C12" i="24" s="1"/>
  <c r="D13" i="24"/>
  <c r="G13" i="24"/>
  <c r="C13" i="24" s="1"/>
  <c r="C14" i="24"/>
  <c r="D14" i="24"/>
  <c r="G14" i="24"/>
  <c r="F14" i="24" s="1"/>
  <c r="D15" i="24"/>
  <c r="G15" i="24"/>
  <c r="C15" i="24" s="1"/>
  <c r="B16" i="24"/>
  <c r="B31" i="24" s="1"/>
  <c r="E16" i="24"/>
  <c r="G16" i="24"/>
  <c r="C16" i="24" s="1"/>
  <c r="I8" i="24" s="1"/>
  <c r="D18" i="24"/>
  <c r="G18" i="24"/>
  <c r="F18" i="24" s="1"/>
  <c r="D19" i="24"/>
  <c r="G19" i="24"/>
  <c r="C19" i="24" s="1"/>
  <c r="C20" i="24"/>
  <c r="D20" i="24"/>
  <c r="G20" i="24"/>
  <c r="F20" i="24" s="1"/>
  <c r="D21" i="24"/>
  <c r="G21" i="24"/>
  <c r="C21" i="24" s="1"/>
  <c r="D22" i="24"/>
  <c r="G22" i="24"/>
  <c r="F22" i="24" s="1"/>
  <c r="D23" i="24"/>
  <c r="G23" i="24"/>
  <c r="C23" i="24" s="1"/>
  <c r="D24" i="24"/>
  <c r="G24" i="24"/>
  <c r="F24" i="24" s="1"/>
  <c r="D25" i="24"/>
  <c r="G25" i="24"/>
  <c r="C25" i="24" s="1"/>
  <c r="D26" i="24"/>
  <c r="G26" i="24"/>
  <c r="F26" i="24" s="1"/>
  <c r="D27" i="24"/>
  <c r="G27" i="24"/>
  <c r="C27" i="24" s="1"/>
  <c r="D28" i="24"/>
  <c r="G28" i="24"/>
  <c r="F28" i="24" s="1"/>
  <c r="D29" i="24"/>
  <c r="G29" i="24"/>
  <c r="C29" i="24" s="1"/>
  <c r="B30" i="24"/>
  <c r="E30" i="24"/>
  <c r="E31" i="24" s="1"/>
  <c r="G31" i="24" s="1"/>
  <c r="F31" i="24" s="1"/>
  <c r="C35" i="24"/>
  <c r="D35" i="24"/>
  <c r="G35" i="24"/>
  <c r="F35" i="24" s="1"/>
  <c r="D36" i="24"/>
  <c r="G36" i="24"/>
  <c r="C36" i="24" s="1"/>
  <c r="C37" i="24"/>
  <c r="D37" i="24"/>
  <c r="G37" i="24"/>
  <c r="F37" i="24" s="1"/>
  <c r="D5" i="25"/>
  <c r="G5" i="25"/>
  <c r="C5" i="25" s="1"/>
  <c r="C6" i="25"/>
  <c r="D6" i="25"/>
  <c r="G6" i="25"/>
  <c r="F6" i="25" s="1"/>
  <c r="D7" i="25"/>
  <c r="G7" i="25"/>
  <c r="C7" i="25" s="1"/>
  <c r="C8" i="25"/>
  <c r="D8" i="25"/>
  <c r="G8" i="25"/>
  <c r="F8" i="25" s="1"/>
  <c r="D9" i="25"/>
  <c r="G9" i="25"/>
  <c r="C9" i="25" s="1"/>
  <c r="C10" i="25"/>
  <c r="D10" i="25"/>
  <c r="G10" i="25"/>
  <c r="F10" i="25" s="1"/>
  <c r="D11" i="25"/>
  <c r="G11" i="25"/>
  <c r="C11" i="25" s="1"/>
  <c r="C12" i="25"/>
  <c r="D12" i="25"/>
  <c r="G12" i="25"/>
  <c r="F12" i="25" s="1"/>
  <c r="D13" i="25"/>
  <c r="G13" i="25"/>
  <c r="C13" i="25" s="1"/>
  <c r="C14" i="25"/>
  <c r="D14" i="25"/>
  <c r="G14" i="25"/>
  <c r="F14" i="25" s="1"/>
  <c r="D15" i="25"/>
  <c r="G15" i="25"/>
  <c r="C15" i="25" s="1"/>
  <c r="C16" i="25"/>
  <c r="D16" i="25"/>
  <c r="G16" i="25"/>
  <c r="F16" i="25" s="1"/>
  <c r="D17" i="25"/>
  <c r="G17" i="25"/>
  <c r="C17" i="25" s="1"/>
  <c r="C18" i="25"/>
  <c r="D18" i="25"/>
  <c r="G18" i="25"/>
  <c r="F18" i="25" s="1"/>
  <c r="D19" i="25"/>
  <c r="G19" i="25"/>
  <c r="C19" i="25" s="1"/>
  <c r="B20" i="25"/>
  <c r="B37" i="25" s="1"/>
  <c r="C20" i="25"/>
  <c r="I6" i="25" s="1"/>
  <c r="E20" i="25"/>
  <c r="G20" i="25"/>
  <c r="F20" i="25" s="1"/>
  <c r="C22" i="25"/>
  <c r="I22" i="25" s="1"/>
  <c r="D22" i="25"/>
  <c r="G22" i="25"/>
  <c r="F22" i="25" s="1"/>
  <c r="C23" i="25"/>
  <c r="D23" i="25"/>
  <c r="F23" i="25"/>
  <c r="G23" i="25"/>
  <c r="C24" i="25"/>
  <c r="D24" i="25"/>
  <c r="G24" i="25"/>
  <c r="F24" i="25" s="1"/>
  <c r="C25" i="25"/>
  <c r="D25" i="25"/>
  <c r="F25" i="25"/>
  <c r="G25" i="25"/>
  <c r="C26" i="25"/>
  <c r="I26" i="25" s="1"/>
  <c r="D26" i="25"/>
  <c r="G26" i="25"/>
  <c r="F26" i="25" s="1"/>
  <c r="C27" i="25"/>
  <c r="D27" i="25"/>
  <c r="F27" i="25"/>
  <c r="G27" i="25"/>
  <c r="C28" i="25"/>
  <c r="D28" i="25"/>
  <c r="G28" i="25"/>
  <c r="F28" i="25" s="1"/>
  <c r="C29" i="25"/>
  <c r="D29" i="25"/>
  <c r="F29" i="25"/>
  <c r="G29" i="25"/>
  <c r="C30" i="25"/>
  <c r="I30" i="25" s="1"/>
  <c r="D30" i="25"/>
  <c r="G30" i="25"/>
  <c r="F30" i="25" s="1"/>
  <c r="C31" i="25"/>
  <c r="D31" i="25"/>
  <c r="F31" i="25"/>
  <c r="G31" i="25"/>
  <c r="C32" i="25"/>
  <c r="D32" i="25"/>
  <c r="G32" i="25"/>
  <c r="F32" i="25" s="1"/>
  <c r="C33" i="25"/>
  <c r="D33" i="25"/>
  <c r="F33" i="25"/>
  <c r="G33" i="25"/>
  <c r="C34" i="25"/>
  <c r="I34" i="25" s="1"/>
  <c r="D34" i="25"/>
  <c r="G34" i="25"/>
  <c r="F34" i="25" s="1"/>
  <c r="C35" i="25"/>
  <c r="D35" i="25"/>
  <c r="F35" i="25"/>
  <c r="G35" i="25"/>
  <c r="B36" i="25"/>
  <c r="C36" i="25" s="1"/>
  <c r="E36" i="25"/>
  <c r="G36" i="25"/>
  <c r="F36" i="25" s="1"/>
  <c r="E37" i="25"/>
  <c r="G37" i="25" s="1"/>
  <c r="F37" i="25" s="1"/>
  <c r="C41" i="25"/>
  <c r="D41" i="25"/>
  <c r="F41" i="25"/>
  <c r="G41" i="25"/>
  <c r="D42" i="25"/>
  <c r="G42" i="25"/>
  <c r="C42" i="25" s="1"/>
  <c r="D5" i="26"/>
  <c r="G5" i="26"/>
  <c r="C5" i="26" s="1"/>
  <c r="C6" i="26"/>
  <c r="D6" i="26"/>
  <c r="G6" i="26"/>
  <c r="F6" i="26" s="1"/>
  <c r="D7" i="26"/>
  <c r="G7" i="26"/>
  <c r="C7" i="26" s="1"/>
  <c r="C8" i="26"/>
  <c r="D8" i="26"/>
  <c r="G8" i="26"/>
  <c r="F8" i="26" s="1"/>
  <c r="D9" i="26"/>
  <c r="G9" i="26"/>
  <c r="C9" i="26" s="1"/>
  <c r="C10" i="26"/>
  <c r="D10" i="26"/>
  <c r="G10" i="26"/>
  <c r="F10" i="26" s="1"/>
  <c r="D11" i="26"/>
  <c r="G11" i="26"/>
  <c r="C11" i="26" s="1"/>
  <c r="C12" i="26"/>
  <c r="D12" i="26"/>
  <c r="G12" i="26"/>
  <c r="F12" i="26" s="1"/>
  <c r="D13" i="26"/>
  <c r="G13" i="26"/>
  <c r="C13" i="26" s="1"/>
  <c r="D14" i="26"/>
  <c r="G14" i="26"/>
  <c r="F14" i="26" s="1"/>
  <c r="D15" i="26"/>
  <c r="G15" i="26"/>
  <c r="C15" i="26" s="1"/>
  <c r="D16" i="26"/>
  <c r="G16" i="26"/>
  <c r="F16" i="26" s="1"/>
  <c r="D17" i="26"/>
  <c r="G17" i="26"/>
  <c r="C17" i="26" s="1"/>
  <c r="D18" i="26"/>
  <c r="G18" i="26"/>
  <c r="F18" i="26" s="1"/>
  <c r="D19" i="26"/>
  <c r="G19" i="26"/>
  <c r="C19" i="26" s="1"/>
  <c r="B20" i="26"/>
  <c r="C20" i="26"/>
  <c r="I6" i="26" s="1"/>
  <c r="E20" i="26"/>
  <c r="F20" i="26"/>
  <c r="G20" i="26"/>
  <c r="C22" i="26"/>
  <c r="D22" i="26"/>
  <c r="F22" i="26"/>
  <c r="G22" i="26"/>
  <c r="C23" i="26"/>
  <c r="D23" i="26"/>
  <c r="F23" i="26"/>
  <c r="G23" i="26"/>
  <c r="C24" i="26"/>
  <c r="D24" i="26"/>
  <c r="F24" i="26"/>
  <c r="G24" i="26"/>
  <c r="C25" i="26"/>
  <c r="D25" i="26"/>
  <c r="F25" i="26"/>
  <c r="G25" i="26"/>
  <c r="C26" i="26"/>
  <c r="D26" i="26"/>
  <c r="G26" i="26"/>
  <c r="F26" i="26" s="1"/>
  <c r="C27" i="26"/>
  <c r="D27" i="26"/>
  <c r="F27" i="26"/>
  <c r="G27" i="26"/>
  <c r="C28" i="26"/>
  <c r="D28" i="26"/>
  <c r="G28" i="26"/>
  <c r="F28" i="26" s="1"/>
  <c r="C29" i="26"/>
  <c r="D29" i="26"/>
  <c r="F29" i="26"/>
  <c r="G29" i="26"/>
  <c r="C30" i="26"/>
  <c r="D30" i="26"/>
  <c r="G30" i="26"/>
  <c r="F30" i="26" s="1"/>
  <c r="C31" i="26"/>
  <c r="D31" i="26"/>
  <c r="F31" i="26"/>
  <c r="G31" i="26"/>
  <c r="C32" i="26"/>
  <c r="D32" i="26"/>
  <c r="G32" i="26"/>
  <c r="F32" i="26" s="1"/>
  <c r="C33" i="26"/>
  <c r="D33" i="26"/>
  <c r="F33" i="26"/>
  <c r="G33" i="26"/>
  <c r="C34" i="26"/>
  <c r="D34" i="26"/>
  <c r="G34" i="26"/>
  <c r="F34" i="26" s="1"/>
  <c r="C35" i="26"/>
  <c r="D35" i="26"/>
  <c r="F35" i="26"/>
  <c r="G35" i="26"/>
  <c r="C36" i="26"/>
  <c r="D36" i="26"/>
  <c r="G36" i="26"/>
  <c r="F36" i="26" s="1"/>
  <c r="C37" i="26"/>
  <c r="D37" i="26"/>
  <c r="F37" i="26"/>
  <c r="G37" i="26"/>
  <c r="C38" i="26"/>
  <c r="D38" i="26"/>
  <c r="G38" i="26"/>
  <c r="F38" i="26" s="1"/>
  <c r="C39" i="26"/>
  <c r="D39" i="26"/>
  <c r="F39" i="26"/>
  <c r="G39" i="26"/>
  <c r="C40" i="26"/>
  <c r="D40" i="26"/>
  <c r="G40" i="26"/>
  <c r="F40" i="26" s="1"/>
  <c r="B41" i="26"/>
  <c r="E41" i="26"/>
  <c r="B42" i="26"/>
  <c r="D46" i="26"/>
  <c r="G46" i="26"/>
  <c r="C46" i="26" s="1"/>
  <c r="C47" i="26"/>
  <c r="D47" i="26"/>
  <c r="F47" i="26"/>
  <c r="G47" i="26"/>
  <c r="D48" i="26"/>
  <c r="G48" i="26"/>
  <c r="C48" i="26" s="1"/>
  <c r="D5" i="27"/>
  <c r="G5" i="27"/>
  <c r="C5" i="27" s="1"/>
  <c r="D6" i="27"/>
  <c r="F6" i="27"/>
  <c r="G6" i="27"/>
  <c r="C6" i="27" s="1"/>
  <c r="D7" i="27"/>
  <c r="G7" i="27"/>
  <c r="C7" i="27" s="1"/>
  <c r="D8" i="27"/>
  <c r="F8" i="27"/>
  <c r="G8" i="27"/>
  <c r="C8" i="27" s="1"/>
  <c r="D9" i="27"/>
  <c r="G9" i="27"/>
  <c r="C9" i="27" s="1"/>
  <c r="D10" i="27"/>
  <c r="F10" i="27"/>
  <c r="G10" i="27"/>
  <c r="C10" i="27" s="1"/>
  <c r="D11" i="27"/>
  <c r="G11" i="27"/>
  <c r="C11" i="27" s="1"/>
  <c r="D12" i="27"/>
  <c r="F12" i="27"/>
  <c r="G12" i="27"/>
  <c r="C12" i="27" s="1"/>
  <c r="D13" i="27"/>
  <c r="G13" i="27"/>
  <c r="C13" i="27" s="1"/>
  <c r="D14" i="27"/>
  <c r="F14" i="27"/>
  <c r="G14" i="27"/>
  <c r="C14" i="27" s="1"/>
  <c r="D15" i="27"/>
  <c r="G15" i="27"/>
  <c r="C15" i="27" s="1"/>
  <c r="D16" i="27"/>
  <c r="F16" i="27"/>
  <c r="G16" i="27"/>
  <c r="C16" i="27" s="1"/>
  <c r="D17" i="27"/>
  <c r="G17" i="27"/>
  <c r="C17" i="27" s="1"/>
  <c r="B18" i="27"/>
  <c r="E18" i="27"/>
  <c r="C20" i="27"/>
  <c r="D20" i="27"/>
  <c r="F20" i="27"/>
  <c r="G20" i="27"/>
  <c r="D21" i="27"/>
  <c r="F21" i="27"/>
  <c r="G21" i="27"/>
  <c r="C21" i="27" s="1"/>
  <c r="C22" i="27"/>
  <c r="D22" i="27"/>
  <c r="F22" i="27"/>
  <c r="G22" i="27"/>
  <c r="D23" i="27"/>
  <c r="F23" i="27"/>
  <c r="G23" i="27"/>
  <c r="C23" i="27" s="1"/>
  <c r="C24" i="27"/>
  <c r="D24" i="27"/>
  <c r="G24" i="27"/>
  <c r="F24" i="27" s="1"/>
  <c r="D25" i="27"/>
  <c r="F25" i="27"/>
  <c r="G25" i="27"/>
  <c r="C25" i="27" s="1"/>
  <c r="C26" i="27"/>
  <c r="D26" i="27"/>
  <c r="G26" i="27"/>
  <c r="F26" i="27" s="1"/>
  <c r="D27" i="27"/>
  <c r="F27" i="27"/>
  <c r="G27" i="27"/>
  <c r="C27" i="27" s="1"/>
  <c r="C28" i="27"/>
  <c r="D28" i="27"/>
  <c r="G28" i="27"/>
  <c r="F28" i="27" s="1"/>
  <c r="D29" i="27"/>
  <c r="F29" i="27"/>
  <c r="G29" i="27"/>
  <c r="C29" i="27" s="1"/>
  <c r="C30" i="27"/>
  <c r="D30" i="27"/>
  <c r="G30" i="27"/>
  <c r="F30" i="27" s="1"/>
  <c r="D31" i="27"/>
  <c r="F31" i="27"/>
  <c r="G31" i="27"/>
  <c r="C31" i="27" s="1"/>
  <c r="C32" i="27"/>
  <c r="D32" i="27"/>
  <c r="G32" i="27"/>
  <c r="F32" i="27" s="1"/>
  <c r="D33" i="27"/>
  <c r="F33" i="27"/>
  <c r="G33" i="27"/>
  <c r="C33" i="27" s="1"/>
  <c r="C34" i="27"/>
  <c r="D34" i="27"/>
  <c r="G34" i="27"/>
  <c r="F34" i="27" s="1"/>
  <c r="D35" i="27"/>
  <c r="F35" i="27"/>
  <c r="G35" i="27"/>
  <c r="C35" i="27" s="1"/>
  <c r="C36" i="27"/>
  <c r="I36" i="27" s="1"/>
  <c r="D36" i="27"/>
  <c r="G36" i="27"/>
  <c r="F36" i="27" s="1"/>
  <c r="D37" i="27"/>
  <c r="F37" i="27"/>
  <c r="G37" i="27"/>
  <c r="C37" i="27" s="1"/>
  <c r="B38" i="27"/>
  <c r="C38" i="27" s="1"/>
  <c r="E38" i="27"/>
  <c r="F38" i="27" s="1"/>
  <c r="G38" i="27"/>
  <c r="C43" i="27"/>
  <c r="D43" i="27"/>
  <c r="F43" i="27"/>
  <c r="G43" i="27"/>
  <c r="D44" i="27"/>
  <c r="G44" i="27"/>
  <c r="C44" i="27" s="1"/>
  <c r="D5" i="28"/>
  <c r="G5" i="28"/>
  <c r="C5" i="28" s="1"/>
  <c r="C6" i="28"/>
  <c r="D6" i="28"/>
  <c r="G6" i="28"/>
  <c r="F6" i="28" s="1"/>
  <c r="D7" i="28"/>
  <c r="G7" i="28"/>
  <c r="C7" i="28" s="1"/>
  <c r="C8" i="28"/>
  <c r="D8" i="28"/>
  <c r="G8" i="28"/>
  <c r="F8" i="28" s="1"/>
  <c r="D9" i="28"/>
  <c r="G9" i="28"/>
  <c r="C9" i="28" s="1"/>
  <c r="C10" i="28"/>
  <c r="D10" i="28"/>
  <c r="G10" i="28"/>
  <c r="F10" i="28" s="1"/>
  <c r="D11" i="28"/>
  <c r="G11" i="28"/>
  <c r="C11" i="28" s="1"/>
  <c r="C12" i="28"/>
  <c r="D12" i="28"/>
  <c r="G12" i="28"/>
  <c r="F12" i="28" s="1"/>
  <c r="D13" i="28"/>
  <c r="G13" i="28"/>
  <c r="C13" i="28" s="1"/>
  <c r="C14" i="28"/>
  <c r="D14" i="28"/>
  <c r="G14" i="28"/>
  <c r="F14" i="28" s="1"/>
  <c r="D15" i="28"/>
  <c r="G15" i="28"/>
  <c r="C15" i="28" s="1"/>
  <c r="C16" i="28"/>
  <c r="D16" i="28"/>
  <c r="G16" i="28"/>
  <c r="F16" i="28" s="1"/>
  <c r="D17" i="28"/>
  <c r="G17" i="28"/>
  <c r="C17" i="28" s="1"/>
  <c r="B18" i="28"/>
  <c r="C18" i="28"/>
  <c r="H6" i="28" s="1"/>
  <c r="E18" i="28"/>
  <c r="G18" i="28"/>
  <c r="F18" i="28" s="1"/>
  <c r="C20" i="28"/>
  <c r="D20" i="28"/>
  <c r="G20" i="28"/>
  <c r="F20" i="28" s="1"/>
  <c r="C21" i="28"/>
  <c r="D21" i="28"/>
  <c r="F21" i="28"/>
  <c r="G21" i="28"/>
  <c r="C22" i="28"/>
  <c r="D22" i="28"/>
  <c r="G22" i="28"/>
  <c r="F22" i="28" s="1"/>
  <c r="C23" i="28"/>
  <c r="D23" i="28"/>
  <c r="F23" i="28"/>
  <c r="G23" i="28"/>
  <c r="C24" i="28"/>
  <c r="D24" i="28"/>
  <c r="G24" i="28"/>
  <c r="F24" i="28" s="1"/>
  <c r="C25" i="28"/>
  <c r="D25" i="28"/>
  <c r="F25" i="28"/>
  <c r="G25" i="28"/>
  <c r="C26" i="28"/>
  <c r="D26" i="28"/>
  <c r="G26" i="28"/>
  <c r="F26" i="28" s="1"/>
  <c r="C27" i="28"/>
  <c r="D27" i="28"/>
  <c r="F27" i="28"/>
  <c r="G27" i="28"/>
  <c r="C28" i="28"/>
  <c r="D28" i="28"/>
  <c r="G28" i="28"/>
  <c r="F28" i="28" s="1"/>
  <c r="C29" i="28"/>
  <c r="D29" i="28"/>
  <c r="F29" i="28"/>
  <c r="G29" i="28"/>
  <c r="C30" i="28"/>
  <c r="D30" i="28"/>
  <c r="G30" i="28"/>
  <c r="F30" i="28" s="1"/>
  <c r="C31" i="28"/>
  <c r="D31" i="28"/>
  <c r="F31" i="28"/>
  <c r="G31" i="28"/>
  <c r="C32" i="28"/>
  <c r="D32" i="28"/>
  <c r="G32" i="28"/>
  <c r="F32" i="28" s="1"/>
  <c r="C33" i="28"/>
  <c r="D33" i="28"/>
  <c r="F33" i="28"/>
  <c r="G33" i="28"/>
  <c r="C34" i="28"/>
  <c r="D34" i="28"/>
  <c r="G34" i="28"/>
  <c r="F34" i="28" s="1"/>
  <c r="C35" i="28"/>
  <c r="D35" i="28"/>
  <c r="F35" i="28"/>
  <c r="G35" i="28"/>
  <c r="C36" i="28"/>
  <c r="D36" i="28"/>
  <c r="G36" i="28"/>
  <c r="F36" i="28" s="1"/>
  <c r="B37" i="28"/>
  <c r="E37" i="28"/>
  <c r="B38" i="28"/>
  <c r="D42" i="28"/>
  <c r="G42" i="28"/>
  <c r="C42" i="28" s="1"/>
  <c r="C43" i="28"/>
  <c r="D43" i="28"/>
  <c r="G43" i="28"/>
  <c r="F43" i="28" s="1"/>
  <c r="D5" i="29"/>
  <c r="G5" i="29"/>
  <c r="C5" i="29" s="1"/>
  <c r="C6" i="29"/>
  <c r="D6" i="29"/>
  <c r="G6" i="29"/>
  <c r="F6" i="29" s="1"/>
  <c r="D7" i="29"/>
  <c r="G7" i="29"/>
  <c r="C7" i="29" s="1"/>
  <c r="C8" i="29"/>
  <c r="D8" i="29"/>
  <c r="G8" i="29"/>
  <c r="F8" i="29" s="1"/>
  <c r="D9" i="29"/>
  <c r="G9" i="29"/>
  <c r="C9" i="29" s="1"/>
  <c r="C10" i="29"/>
  <c r="D10" i="29"/>
  <c r="G10" i="29"/>
  <c r="F10" i="29" s="1"/>
  <c r="D11" i="29"/>
  <c r="G11" i="29"/>
  <c r="C11" i="29" s="1"/>
  <c r="C12" i="29"/>
  <c r="D12" i="29"/>
  <c r="G12" i="29"/>
  <c r="F12" i="29" s="1"/>
  <c r="D13" i="29"/>
  <c r="G13" i="29"/>
  <c r="C13" i="29" s="1"/>
  <c r="B14" i="29"/>
  <c r="B34" i="29" s="1"/>
  <c r="C14" i="29"/>
  <c r="H6" i="29" s="1"/>
  <c r="E14" i="29"/>
  <c r="G14" i="29"/>
  <c r="F14" i="29" s="1"/>
  <c r="B16" i="29"/>
  <c r="C16" i="29" s="1"/>
  <c r="D16" i="29"/>
  <c r="E16" i="29"/>
  <c r="G16" i="29" s="1"/>
  <c r="F16" i="29" s="1"/>
  <c r="C17" i="29"/>
  <c r="D17" i="29"/>
  <c r="G17" i="29"/>
  <c r="F17" i="29" s="1"/>
  <c r="D18" i="29"/>
  <c r="F18" i="29"/>
  <c r="G18" i="29"/>
  <c r="C18" i="29" s="1"/>
  <c r="C19" i="29"/>
  <c r="D19" i="29"/>
  <c r="G19" i="29"/>
  <c r="F19" i="29" s="1"/>
  <c r="D20" i="29"/>
  <c r="F20" i="29"/>
  <c r="G20" i="29"/>
  <c r="C20" i="29" s="1"/>
  <c r="C21" i="29"/>
  <c r="D21" i="29"/>
  <c r="G21" i="29"/>
  <c r="F21" i="29" s="1"/>
  <c r="D22" i="29"/>
  <c r="F22" i="29"/>
  <c r="G22" i="29"/>
  <c r="C22" i="29" s="1"/>
  <c r="C23" i="29"/>
  <c r="D23" i="29"/>
  <c r="G23" i="29"/>
  <c r="F23" i="29" s="1"/>
  <c r="B24" i="29"/>
  <c r="D24" i="29"/>
  <c r="E24" i="29"/>
  <c r="F24" i="29" s="1"/>
  <c r="G24" i="29"/>
  <c r="C24" i="29" s="1"/>
  <c r="D25" i="29"/>
  <c r="F25" i="29"/>
  <c r="G25" i="29"/>
  <c r="C25" i="29" s="1"/>
  <c r="B26" i="29"/>
  <c r="D26" i="29"/>
  <c r="E26" i="29"/>
  <c r="G26" i="29" s="1"/>
  <c r="F26" i="29" s="1"/>
  <c r="C27" i="29"/>
  <c r="D27" i="29"/>
  <c r="G27" i="29"/>
  <c r="F27" i="29" s="1"/>
  <c r="B28" i="29"/>
  <c r="D28" i="29"/>
  <c r="E28" i="29"/>
  <c r="G28" i="29"/>
  <c r="F28" i="29" s="1"/>
  <c r="B29" i="29"/>
  <c r="D29" i="29"/>
  <c r="E29" i="29"/>
  <c r="G29" i="29"/>
  <c r="F29" i="29" s="1"/>
  <c r="D30" i="29"/>
  <c r="F30" i="29"/>
  <c r="G30" i="29"/>
  <c r="C30" i="29" s="1"/>
  <c r="C31" i="29"/>
  <c r="D31" i="29"/>
  <c r="G31" i="29"/>
  <c r="F31" i="29" s="1"/>
  <c r="D32" i="29"/>
  <c r="F32" i="29"/>
  <c r="G32" i="29"/>
  <c r="C32" i="29" s="1"/>
  <c r="B33" i="29"/>
  <c r="C38" i="29"/>
  <c r="D38" i="29"/>
  <c r="F38" i="29"/>
  <c r="G38" i="29"/>
  <c r="D39" i="29"/>
  <c r="G39" i="29"/>
  <c r="C39" i="29" s="1"/>
  <c r="D5" i="32"/>
  <c r="G5" i="32"/>
  <c r="C5" i="32" s="1"/>
  <c r="D6" i="32"/>
  <c r="G6" i="32"/>
  <c r="F6" i="32" s="1"/>
  <c r="D7" i="32"/>
  <c r="G7" i="32"/>
  <c r="C7" i="32" s="1"/>
  <c r="D8" i="32"/>
  <c r="G8" i="32"/>
  <c r="F8" i="32" s="1"/>
  <c r="D9" i="32"/>
  <c r="G9" i="32"/>
  <c r="C9" i="32" s="1"/>
  <c r="D10" i="32"/>
  <c r="G10" i="32"/>
  <c r="F10" i="32" s="1"/>
  <c r="D11" i="32"/>
  <c r="G11" i="32"/>
  <c r="C11" i="32" s="1"/>
  <c r="D12" i="32"/>
  <c r="G12" i="32"/>
  <c r="F12" i="32" s="1"/>
  <c r="D13" i="32"/>
  <c r="G13" i="32"/>
  <c r="C13" i="32" s="1"/>
  <c r="D14" i="32"/>
  <c r="G14" i="32"/>
  <c r="F14" i="32" s="1"/>
  <c r="D15" i="32"/>
  <c r="G15" i="32"/>
  <c r="C15" i="32" s="1"/>
  <c r="D16" i="32"/>
  <c r="G16" i="32"/>
  <c r="F16" i="32" s="1"/>
  <c r="B17" i="32"/>
  <c r="C17" i="32"/>
  <c r="E17" i="32"/>
  <c r="F17" i="32"/>
  <c r="G17" i="32"/>
  <c r="C19" i="32"/>
  <c r="D19" i="32"/>
  <c r="F19" i="32"/>
  <c r="G19" i="32"/>
  <c r="C20" i="32"/>
  <c r="D20" i="32"/>
  <c r="F20" i="32"/>
  <c r="G20" i="32"/>
  <c r="C21" i="32"/>
  <c r="D21" i="32"/>
  <c r="F21" i="32"/>
  <c r="G21" i="32"/>
  <c r="C22" i="32"/>
  <c r="D22" i="32"/>
  <c r="F22" i="32"/>
  <c r="G22" i="32"/>
  <c r="C23" i="32"/>
  <c r="D23" i="32"/>
  <c r="F23" i="32"/>
  <c r="G23" i="32"/>
  <c r="C24" i="32"/>
  <c r="D24" i="32"/>
  <c r="F24" i="32"/>
  <c r="G24" i="32"/>
  <c r="C25" i="32"/>
  <c r="D25" i="32"/>
  <c r="F25" i="32"/>
  <c r="G25" i="32"/>
  <c r="C26" i="32"/>
  <c r="D26" i="32"/>
  <c r="F26" i="32"/>
  <c r="G26" i="32"/>
  <c r="C27" i="32"/>
  <c r="D27" i="32"/>
  <c r="F27" i="32"/>
  <c r="G27" i="32"/>
  <c r="C28" i="32"/>
  <c r="D28" i="32"/>
  <c r="F28" i="32"/>
  <c r="G28" i="32"/>
  <c r="C29" i="32"/>
  <c r="D29" i="32"/>
  <c r="F29" i="32"/>
  <c r="G29" i="32"/>
  <c r="C30" i="32"/>
  <c r="D30" i="32"/>
  <c r="F30" i="32"/>
  <c r="G30" i="32"/>
  <c r="C31" i="32"/>
  <c r="D31" i="32"/>
  <c r="F31" i="32"/>
  <c r="G31" i="32"/>
  <c r="C32" i="32"/>
  <c r="D32" i="32"/>
  <c r="F32" i="32"/>
  <c r="G32" i="32"/>
  <c r="C33" i="32"/>
  <c r="D33" i="32"/>
  <c r="F33" i="32"/>
  <c r="G33" i="32"/>
  <c r="C34" i="32"/>
  <c r="D34" i="32"/>
  <c r="F34" i="32"/>
  <c r="G34" i="32"/>
  <c r="C35" i="32"/>
  <c r="D35" i="32"/>
  <c r="F35" i="32"/>
  <c r="G35" i="32"/>
  <c r="C36" i="32"/>
  <c r="D36" i="32"/>
  <c r="F36" i="32"/>
  <c r="G36" i="32"/>
  <c r="B37" i="32"/>
  <c r="E37" i="32"/>
  <c r="D42" i="32"/>
  <c r="G42" i="32"/>
  <c r="C42" i="32" s="1"/>
  <c r="D43" i="32"/>
  <c r="G43" i="32"/>
  <c r="F43" i="32" s="1"/>
  <c r="D5" i="30"/>
  <c r="G5" i="30"/>
  <c r="C5" i="30" s="1"/>
  <c r="D6" i="30"/>
  <c r="F6" i="30"/>
  <c r="G6" i="30"/>
  <c r="C6" i="30" s="1"/>
  <c r="D7" i="30"/>
  <c r="G7" i="30"/>
  <c r="C7" i="30" s="1"/>
  <c r="D8" i="30"/>
  <c r="F8" i="30"/>
  <c r="G8" i="30"/>
  <c r="C8" i="30" s="1"/>
  <c r="D9" i="30"/>
  <c r="G9" i="30"/>
  <c r="C9" i="30" s="1"/>
  <c r="D10" i="30"/>
  <c r="F10" i="30"/>
  <c r="G10" i="30"/>
  <c r="C10" i="30" s="1"/>
  <c r="D11" i="30"/>
  <c r="G11" i="30"/>
  <c r="C11" i="30" s="1"/>
  <c r="D12" i="30"/>
  <c r="F12" i="30"/>
  <c r="G12" i="30"/>
  <c r="C12" i="30" s="1"/>
  <c r="D13" i="30"/>
  <c r="G13" i="30"/>
  <c r="C13" i="30" s="1"/>
  <c r="D14" i="30"/>
  <c r="F14" i="30"/>
  <c r="G14" i="30"/>
  <c r="C14" i="30" s="1"/>
  <c r="B15" i="30"/>
  <c r="C15" i="30" s="1"/>
  <c r="E15" i="30"/>
  <c r="F15" i="30"/>
  <c r="G15" i="30"/>
  <c r="D17" i="30"/>
  <c r="F17" i="30"/>
  <c r="G17" i="30"/>
  <c r="C17" i="30" s="1"/>
  <c r="C18" i="30"/>
  <c r="D18" i="30"/>
  <c r="G18" i="30"/>
  <c r="F18" i="30" s="1"/>
  <c r="D19" i="30"/>
  <c r="F19" i="30"/>
  <c r="G19" i="30"/>
  <c r="C19" i="30" s="1"/>
  <c r="C20" i="30"/>
  <c r="D20" i="30"/>
  <c r="G20" i="30"/>
  <c r="F20" i="30" s="1"/>
  <c r="D21" i="30"/>
  <c r="F21" i="30"/>
  <c r="G21" i="30"/>
  <c r="C21" i="30" s="1"/>
  <c r="C22" i="30"/>
  <c r="D22" i="30"/>
  <c r="G22" i="30"/>
  <c r="F22" i="30" s="1"/>
  <c r="D23" i="30"/>
  <c r="F23" i="30"/>
  <c r="G23" i="30"/>
  <c r="C23" i="30" s="1"/>
  <c r="C24" i="30"/>
  <c r="D24" i="30"/>
  <c r="G24" i="30"/>
  <c r="F24" i="30" s="1"/>
  <c r="D25" i="30"/>
  <c r="F25" i="30"/>
  <c r="G25" i="30"/>
  <c r="C25" i="30" s="1"/>
  <c r="C26" i="30"/>
  <c r="D26" i="30"/>
  <c r="G26" i="30"/>
  <c r="F26" i="30" s="1"/>
  <c r="D27" i="30"/>
  <c r="F27" i="30"/>
  <c r="G27" i="30"/>
  <c r="C27" i="30" s="1"/>
  <c r="C28" i="30"/>
  <c r="D28" i="30"/>
  <c r="G28" i="30"/>
  <c r="F28" i="30" s="1"/>
  <c r="D29" i="30"/>
  <c r="F29" i="30"/>
  <c r="G29" i="30"/>
  <c r="C29" i="30" s="1"/>
  <c r="C30" i="30"/>
  <c r="D30" i="30"/>
  <c r="G30" i="30"/>
  <c r="F30" i="30" s="1"/>
  <c r="D31" i="30"/>
  <c r="F31" i="30"/>
  <c r="G31" i="30"/>
  <c r="C31" i="30" s="1"/>
  <c r="C32" i="30"/>
  <c r="D32" i="30"/>
  <c r="G32" i="30"/>
  <c r="F32" i="30" s="1"/>
  <c r="D33" i="30"/>
  <c r="F33" i="30"/>
  <c r="G33" i="30"/>
  <c r="C33" i="30" s="1"/>
  <c r="B34" i="30"/>
  <c r="C34" i="30" s="1"/>
  <c r="E34" i="30"/>
  <c r="F34" i="30" s="1"/>
  <c r="G34" i="30"/>
  <c r="E35" i="30"/>
  <c r="C39" i="30"/>
  <c r="D39" i="30"/>
  <c r="F39" i="30"/>
  <c r="G39" i="30"/>
  <c r="D40" i="30"/>
  <c r="G40" i="30"/>
  <c r="C40" i="30" s="1"/>
  <c r="D5" i="31"/>
  <c r="G5" i="31"/>
  <c r="C6" i="31"/>
  <c r="D6" i="31"/>
  <c r="G6" i="31"/>
  <c r="F6" i="31" s="1"/>
  <c r="D7" i="31"/>
  <c r="G7" i="31"/>
  <c r="C8" i="31"/>
  <c r="D8" i="31"/>
  <c r="G8" i="31"/>
  <c r="F8" i="31" s="1"/>
  <c r="I8" i="31"/>
  <c r="D9" i="31"/>
  <c r="G9" i="31"/>
  <c r="C10" i="31"/>
  <c r="D10" i="31"/>
  <c r="G10" i="31"/>
  <c r="F10" i="31" s="1"/>
  <c r="D11" i="31"/>
  <c r="G11" i="31"/>
  <c r="C12" i="31"/>
  <c r="D12" i="31"/>
  <c r="G12" i="31"/>
  <c r="F12" i="31" s="1"/>
  <c r="H12" i="31"/>
  <c r="D13" i="31"/>
  <c r="G13" i="31"/>
  <c r="C13" i="31" s="1"/>
  <c r="C14" i="31"/>
  <c r="D14" i="31"/>
  <c r="G14" i="31"/>
  <c r="F14" i="31" s="1"/>
  <c r="H14" i="31"/>
  <c r="B15" i="31"/>
  <c r="E15" i="31"/>
  <c r="G15" i="31" s="1"/>
  <c r="C15" i="31" s="1"/>
  <c r="F15" i="31"/>
  <c r="C17" i="31"/>
  <c r="D17" i="31"/>
  <c r="F17" i="31"/>
  <c r="G17" i="31"/>
  <c r="D18" i="31"/>
  <c r="G18" i="31"/>
  <c r="F18" i="31" s="1"/>
  <c r="C19" i="31"/>
  <c r="D19" i="31"/>
  <c r="F19" i="31"/>
  <c r="G19" i="31"/>
  <c r="C20" i="31"/>
  <c r="D20" i="31"/>
  <c r="G20" i="31"/>
  <c r="F20" i="31" s="1"/>
  <c r="C21" i="31"/>
  <c r="D21" i="31"/>
  <c r="F21" i="31"/>
  <c r="G21" i="31"/>
  <c r="C22" i="31"/>
  <c r="D22" i="31"/>
  <c r="G22" i="31"/>
  <c r="F22" i="31" s="1"/>
  <c r="C23" i="31"/>
  <c r="D23" i="31"/>
  <c r="F23" i="31"/>
  <c r="G23" i="31"/>
  <c r="D24" i="31"/>
  <c r="G24" i="31"/>
  <c r="F24" i="31" s="1"/>
  <c r="C25" i="31"/>
  <c r="D25" i="31"/>
  <c r="F25" i="31"/>
  <c r="G25" i="31"/>
  <c r="D26" i="31"/>
  <c r="G26" i="31"/>
  <c r="F26" i="31" s="1"/>
  <c r="C27" i="31"/>
  <c r="D27" i="31"/>
  <c r="F27" i="31"/>
  <c r="G27" i="31"/>
  <c r="C28" i="31"/>
  <c r="D28" i="31"/>
  <c r="G28" i="31"/>
  <c r="F28" i="31" s="1"/>
  <c r="C29" i="31"/>
  <c r="D29" i="31"/>
  <c r="F29" i="31"/>
  <c r="G29" i="31"/>
  <c r="C30" i="31"/>
  <c r="D30" i="31"/>
  <c r="G30" i="31"/>
  <c r="F30" i="31" s="1"/>
  <c r="C31" i="31"/>
  <c r="D31" i="31"/>
  <c r="F31" i="31"/>
  <c r="G31" i="31"/>
  <c r="D32" i="31"/>
  <c r="G32" i="31"/>
  <c r="F32" i="31" s="1"/>
  <c r="C33" i="31"/>
  <c r="D33" i="31"/>
  <c r="F33" i="31"/>
  <c r="G33" i="31"/>
  <c r="B34" i="31"/>
  <c r="E34" i="31"/>
  <c r="C39" i="31"/>
  <c r="D39" i="31"/>
  <c r="G39" i="31"/>
  <c r="F39" i="31" s="1"/>
  <c r="D40" i="31"/>
  <c r="G40" i="31"/>
  <c r="C40" i="31" s="1"/>
  <c r="D93" i="15"/>
  <c r="D52" i="15"/>
  <c r="D53" i="15"/>
  <c r="D54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46" i="15"/>
  <c r="D47" i="15"/>
  <c r="D48" i="15"/>
  <c r="D49" i="15"/>
  <c r="D50" i="15"/>
  <c r="D51" i="15"/>
  <c r="D68" i="15"/>
  <c r="D69" i="15"/>
  <c r="D70" i="15"/>
  <c r="D15" i="15"/>
  <c r="D16" i="15"/>
  <c r="D17" i="15"/>
  <c r="D18" i="15"/>
  <c r="D22" i="15"/>
  <c r="D23" i="15"/>
  <c r="D24" i="15"/>
  <c r="D25" i="15"/>
  <c r="D26" i="15"/>
  <c r="D27" i="15"/>
  <c r="D28" i="15"/>
  <c r="D29" i="15"/>
  <c r="D10" i="15"/>
  <c r="I20" i="19"/>
  <c r="H20" i="19"/>
  <c r="I5" i="19"/>
  <c r="H5" i="19"/>
  <c r="I14" i="21"/>
  <c r="H14" i="21"/>
  <c r="I21" i="21"/>
  <c r="H21" i="21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6" i="22"/>
  <c r="I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I5" i="22"/>
  <c r="H5" i="22"/>
  <c r="I19" i="22"/>
  <c r="H19" i="22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I19" i="23"/>
  <c r="H19" i="23"/>
  <c r="I5" i="23"/>
  <c r="H5" i="23"/>
  <c r="D96" i="15"/>
  <c r="D97" i="15"/>
  <c r="D100" i="15"/>
  <c r="D45" i="23"/>
  <c r="G10" i="23"/>
  <c r="F10" i="23" s="1"/>
  <c r="G11" i="23"/>
  <c r="F11" i="23" s="1"/>
  <c r="C10" i="23"/>
  <c r="D10" i="23"/>
  <c r="C11" i="23"/>
  <c r="D11" i="23"/>
  <c r="G42" i="23"/>
  <c r="F42" i="23" s="1"/>
  <c r="G43" i="23"/>
  <c r="F43" i="23" s="1"/>
  <c r="G44" i="23"/>
  <c r="F44" i="23" s="1"/>
  <c r="D42" i="23"/>
  <c r="C43" i="23"/>
  <c r="D43" i="23"/>
  <c r="D44" i="23"/>
  <c r="B17" i="23"/>
  <c r="B33" i="23"/>
  <c r="D41" i="23"/>
  <c r="G40" i="23"/>
  <c r="F40" i="23" s="1"/>
  <c r="D40" i="23"/>
  <c r="G39" i="23"/>
  <c r="F39" i="23" s="1"/>
  <c r="D39" i="23"/>
  <c r="D38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6" i="23"/>
  <c r="D15" i="23"/>
  <c r="D14" i="23"/>
  <c r="D13" i="23"/>
  <c r="D12" i="23"/>
  <c r="D9" i="23"/>
  <c r="D8" i="23"/>
  <c r="D7" i="23"/>
  <c r="D6" i="23"/>
  <c r="D5" i="23"/>
  <c r="D94" i="15"/>
  <c r="D95" i="15"/>
  <c r="D11" i="15"/>
  <c r="B17" i="22"/>
  <c r="G43" i="22"/>
  <c r="C43" i="22" s="1"/>
  <c r="G41" i="22"/>
  <c r="G40" i="22"/>
  <c r="C41" i="22"/>
  <c r="D23" i="22"/>
  <c r="G10" i="22"/>
  <c r="F10" i="22" s="1"/>
  <c r="D10" i="22"/>
  <c r="D43" i="22"/>
  <c r="D42" i="22"/>
  <c r="D41" i="22"/>
  <c r="F40" i="22"/>
  <c r="D40" i="22"/>
  <c r="C40" i="22"/>
  <c r="B35" i="22"/>
  <c r="D34" i="22"/>
  <c r="D33" i="22"/>
  <c r="D32" i="22"/>
  <c r="D31" i="22"/>
  <c r="D30" i="22"/>
  <c r="D29" i="22"/>
  <c r="D28" i="22"/>
  <c r="D27" i="22"/>
  <c r="D26" i="22"/>
  <c r="D25" i="22"/>
  <c r="D24" i="22"/>
  <c r="D22" i="22"/>
  <c r="D21" i="22"/>
  <c r="D20" i="22"/>
  <c r="D19" i="22"/>
  <c r="D16" i="22"/>
  <c r="D15" i="22"/>
  <c r="D14" i="22"/>
  <c r="G13" i="22"/>
  <c r="F13" i="22" s="1"/>
  <c r="D13" i="22"/>
  <c r="D12" i="22"/>
  <c r="D11" i="22"/>
  <c r="D9" i="22"/>
  <c r="D8" i="22"/>
  <c r="D7" i="22"/>
  <c r="D6" i="22"/>
  <c r="G5" i="22"/>
  <c r="C5" i="22" s="1"/>
  <c r="D5" i="22"/>
  <c r="I45" i="21"/>
  <c r="H38" i="19"/>
  <c r="G33" i="15" l="1"/>
  <c r="F33" i="15" s="1"/>
  <c r="C33" i="15"/>
  <c r="G98" i="15"/>
  <c r="F98" i="15" s="1"/>
  <c r="C98" i="15"/>
  <c r="G99" i="15"/>
  <c r="F99" i="15" s="1"/>
  <c r="G101" i="15"/>
  <c r="F101" i="15" s="1"/>
  <c r="C101" i="15"/>
  <c r="E10" i="15"/>
  <c r="C16" i="35"/>
  <c r="E100" i="15"/>
  <c r="E70" i="15"/>
  <c r="E97" i="15"/>
  <c r="E68" i="15"/>
  <c r="G68" i="15" s="1"/>
  <c r="C68" i="15" s="1"/>
  <c r="E96" i="15"/>
  <c r="E95" i="15"/>
  <c r="E93" i="15"/>
  <c r="G93" i="15" s="1"/>
  <c r="F93" i="15" s="1"/>
  <c r="E65" i="15"/>
  <c r="G65" i="15" s="1"/>
  <c r="C65" i="15" s="1"/>
  <c r="E23" i="15"/>
  <c r="G23" i="15" s="1"/>
  <c r="C23" i="15" s="1"/>
  <c r="E21" i="15"/>
  <c r="G21" i="15" s="1"/>
  <c r="F21" i="15" s="1"/>
  <c r="E63" i="15"/>
  <c r="G63" i="15" s="1"/>
  <c r="C63" i="15" s="1"/>
  <c r="E20" i="15"/>
  <c r="G20" i="15" s="1"/>
  <c r="F20" i="15" s="1"/>
  <c r="E62" i="15"/>
  <c r="G62" i="15" s="1"/>
  <c r="C62" i="15" s="1"/>
  <c r="E102" i="15"/>
  <c r="G102" i="15" s="1"/>
  <c r="C102" i="15" s="1"/>
  <c r="E19" i="15"/>
  <c r="G19" i="15" s="1"/>
  <c r="F19" i="15" s="1"/>
  <c r="E61" i="15"/>
  <c r="G61" i="15" s="1"/>
  <c r="C61" i="15" s="1"/>
  <c r="E18" i="15"/>
  <c r="G18" i="15" s="1"/>
  <c r="C18" i="15" s="1"/>
  <c r="E60" i="15"/>
  <c r="G60" i="15" s="1"/>
  <c r="C60" i="15" s="1"/>
  <c r="E17" i="15"/>
  <c r="G17" i="15" s="1"/>
  <c r="C17" i="15" s="1"/>
  <c r="E16" i="15"/>
  <c r="G16" i="15" s="1"/>
  <c r="C16" i="15" s="1"/>
  <c r="E15" i="15"/>
  <c r="G15" i="15" s="1"/>
  <c r="C15" i="15" s="1"/>
  <c r="E57" i="15"/>
  <c r="G57" i="15" s="1"/>
  <c r="C57" i="15" s="1"/>
  <c r="E56" i="15"/>
  <c r="G56" i="15" s="1"/>
  <c r="C56" i="15" s="1"/>
  <c r="E54" i="15"/>
  <c r="G54" i="15" s="1"/>
  <c r="C54" i="15" s="1"/>
  <c r="E53" i="15"/>
  <c r="G53" i="15" s="1"/>
  <c r="C53" i="15" s="1"/>
  <c r="E51" i="15"/>
  <c r="G51" i="15" s="1"/>
  <c r="C51" i="15" s="1"/>
  <c r="B41" i="35"/>
  <c r="C28" i="34"/>
  <c r="I28" i="33"/>
  <c r="E39" i="33"/>
  <c r="G70" i="15"/>
  <c r="C70" i="15" s="1"/>
  <c r="B20" i="34"/>
  <c r="B42" i="34" s="1"/>
  <c r="G39" i="33"/>
  <c r="B40" i="15"/>
  <c r="C27" i="33"/>
  <c r="C6" i="33"/>
  <c r="F45" i="33"/>
  <c r="C36" i="33"/>
  <c r="C34" i="33"/>
  <c r="C33" i="33"/>
  <c r="C44" i="33"/>
  <c r="C15" i="33"/>
  <c r="C25" i="33"/>
  <c r="C19" i="33"/>
  <c r="F21" i="33"/>
  <c r="F11" i="33"/>
  <c r="F10" i="33"/>
  <c r="C9" i="33"/>
  <c r="C5" i="33"/>
  <c r="C20" i="33"/>
  <c r="C29" i="33"/>
  <c r="C30" i="33"/>
  <c r="C23" i="33"/>
  <c r="C32" i="33"/>
  <c r="C37" i="33"/>
  <c r="G38" i="33"/>
  <c r="C38" i="33" s="1"/>
  <c r="C24" i="33"/>
  <c r="F16" i="33"/>
  <c r="G17" i="33"/>
  <c r="F17" i="33" s="1"/>
  <c r="C12" i="33"/>
  <c r="C7" i="33"/>
  <c r="C13" i="33"/>
  <c r="C8" i="33"/>
  <c r="C14" i="33"/>
  <c r="C22" i="33"/>
  <c r="C26" i="33"/>
  <c r="C31" i="33"/>
  <c r="C35" i="33"/>
  <c r="C43" i="33"/>
  <c r="C6" i="24"/>
  <c r="I6" i="24" s="1"/>
  <c r="F16" i="24"/>
  <c r="F12" i="24"/>
  <c r="F8" i="24"/>
  <c r="C28" i="24"/>
  <c r="C24" i="24"/>
  <c r="F29" i="24"/>
  <c r="F25" i="24"/>
  <c r="F21" i="24"/>
  <c r="F27" i="24"/>
  <c r="C26" i="24"/>
  <c r="F23" i="24"/>
  <c r="C22" i="24"/>
  <c r="F19" i="24"/>
  <c r="C18" i="24"/>
  <c r="H11" i="24"/>
  <c r="I11" i="24"/>
  <c r="H7" i="24"/>
  <c r="I7" i="24"/>
  <c r="H13" i="24"/>
  <c r="I13" i="24"/>
  <c r="H9" i="24"/>
  <c r="I9" i="24"/>
  <c r="H5" i="24"/>
  <c r="I5" i="24"/>
  <c r="H15" i="24"/>
  <c r="I15" i="24"/>
  <c r="C31" i="24"/>
  <c r="H36" i="24" s="1"/>
  <c r="G30" i="24"/>
  <c r="F30" i="24" s="1"/>
  <c r="I14" i="24"/>
  <c r="I10" i="24"/>
  <c r="F36" i="24"/>
  <c r="F15" i="24"/>
  <c r="H14" i="24"/>
  <c r="F13" i="24"/>
  <c r="H12" i="24"/>
  <c r="F11" i="24"/>
  <c r="H10" i="24"/>
  <c r="F9" i="24"/>
  <c r="H8" i="24"/>
  <c r="F7" i="24"/>
  <c r="H6" i="24"/>
  <c r="F5" i="24"/>
  <c r="I12" i="24"/>
  <c r="H17" i="25"/>
  <c r="I17" i="25"/>
  <c r="H9" i="25"/>
  <c r="I9" i="25"/>
  <c r="H23" i="25"/>
  <c r="H25" i="25"/>
  <c r="H27" i="25"/>
  <c r="H29" i="25"/>
  <c r="H31" i="25"/>
  <c r="H33" i="25"/>
  <c r="H35" i="25"/>
  <c r="H22" i="25"/>
  <c r="H24" i="25"/>
  <c r="H26" i="25"/>
  <c r="H28" i="25"/>
  <c r="H30" i="25"/>
  <c r="H32" i="25"/>
  <c r="H34" i="25"/>
  <c r="I23" i="25"/>
  <c r="I25" i="25"/>
  <c r="I27" i="25"/>
  <c r="I29" i="25"/>
  <c r="I31" i="25"/>
  <c r="I33" i="25"/>
  <c r="I35" i="25"/>
  <c r="I28" i="25"/>
  <c r="H15" i="25"/>
  <c r="I15" i="25"/>
  <c r="H7" i="25"/>
  <c r="I7" i="25"/>
  <c r="C37" i="25"/>
  <c r="I42" i="25" s="1"/>
  <c r="H13" i="25"/>
  <c r="I13" i="25"/>
  <c r="H5" i="25"/>
  <c r="I5" i="25"/>
  <c r="I32" i="25"/>
  <c r="I24" i="25"/>
  <c r="H19" i="25"/>
  <c r="I19" i="25"/>
  <c r="H11" i="25"/>
  <c r="I11" i="25"/>
  <c r="F42" i="25"/>
  <c r="F19" i="25"/>
  <c r="H18" i="25"/>
  <c r="F17" i="25"/>
  <c r="H16" i="25"/>
  <c r="F15" i="25"/>
  <c r="H14" i="25"/>
  <c r="F13" i="25"/>
  <c r="H12" i="25"/>
  <c r="F11" i="25"/>
  <c r="H10" i="25"/>
  <c r="F9" i="25"/>
  <c r="H8" i="25"/>
  <c r="F7" i="25"/>
  <c r="H6" i="25"/>
  <c r="F5" i="25"/>
  <c r="I18" i="25"/>
  <c r="I16" i="25"/>
  <c r="I14" i="25"/>
  <c r="I12" i="25"/>
  <c r="I10" i="25"/>
  <c r="I8" i="25"/>
  <c r="H9" i="26"/>
  <c r="I9" i="26"/>
  <c r="H19" i="26"/>
  <c r="I19" i="26"/>
  <c r="H17" i="26"/>
  <c r="I17" i="26"/>
  <c r="H15" i="26"/>
  <c r="I15" i="26"/>
  <c r="H13" i="26"/>
  <c r="I13" i="26"/>
  <c r="H5" i="26"/>
  <c r="I5" i="26"/>
  <c r="H7" i="26"/>
  <c r="I7" i="26"/>
  <c r="F41" i="26"/>
  <c r="H11" i="26"/>
  <c r="I11" i="26"/>
  <c r="F48" i="26"/>
  <c r="F46" i="26"/>
  <c r="F19" i="26"/>
  <c r="C18" i="26"/>
  <c r="F17" i="26"/>
  <c r="C16" i="26"/>
  <c r="F15" i="26"/>
  <c r="C14" i="26"/>
  <c r="F13" i="26"/>
  <c r="H12" i="26"/>
  <c r="F11" i="26"/>
  <c r="H10" i="26"/>
  <c r="F9" i="26"/>
  <c r="H8" i="26"/>
  <c r="F7" i="26"/>
  <c r="H6" i="26"/>
  <c r="F5" i="26"/>
  <c r="I12" i="26"/>
  <c r="I10" i="26"/>
  <c r="I8" i="26"/>
  <c r="G41" i="26"/>
  <c r="C41" i="26" s="1"/>
  <c r="E42" i="26"/>
  <c r="I32" i="27"/>
  <c r="I28" i="27"/>
  <c r="I24" i="27"/>
  <c r="H21" i="27"/>
  <c r="I21" i="27"/>
  <c r="I14" i="27"/>
  <c r="H11" i="27"/>
  <c r="I11" i="27"/>
  <c r="I6" i="27"/>
  <c r="H35" i="27"/>
  <c r="I35" i="27"/>
  <c r="H31" i="27"/>
  <c r="I31" i="27"/>
  <c r="H27" i="27"/>
  <c r="I27" i="27"/>
  <c r="H23" i="27"/>
  <c r="I23" i="27"/>
  <c r="H17" i="27"/>
  <c r="I17" i="27"/>
  <c r="I12" i="27"/>
  <c r="H9" i="27"/>
  <c r="I9" i="27"/>
  <c r="H20" i="27"/>
  <c r="H22" i="27"/>
  <c r="H24" i="27"/>
  <c r="H26" i="27"/>
  <c r="H28" i="27"/>
  <c r="H30" i="27"/>
  <c r="H32" i="27"/>
  <c r="H34" i="27"/>
  <c r="H36" i="27"/>
  <c r="I34" i="27"/>
  <c r="I30" i="27"/>
  <c r="I26" i="27"/>
  <c r="I20" i="27"/>
  <c r="H15" i="27"/>
  <c r="I15" i="27"/>
  <c r="H10" i="27"/>
  <c r="H7" i="27"/>
  <c r="I7" i="27"/>
  <c r="H37" i="27"/>
  <c r="I37" i="27"/>
  <c r="H33" i="27"/>
  <c r="I33" i="27"/>
  <c r="H29" i="27"/>
  <c r="I29" i="27"/>
  <c r="H25" i="27"/>
  <c r="I25" i="27"/>
  <c r="I22" i="27"/>
  <c r="F18" i="27"/>
  <c r="I16" i="27"/>
  <c r="H16" i="27"/>
  <c r="I13" i="27"/>
  <c r="I8" i="27"/>
  <c r="H8" i="27"/>
  <c r="I5" i="27"/>
  <c r="F44" i="27"/>
  <c r="E39" i="27"/>
  <c r="G18" i="27"/>
  <c r="C18" i="27" s="1"/>
  <c r="H14" i="27" s="1"/>
  <c r="F17" i="27"/>
  <c r="F15" i="27"/>
  <c r="F13" i="27"/>
  <c r="F11" i="27"/>
  <c r="F9" i="27"/>
  <c r="F7" i="27"/>
  <c r="F5" i="27"/>
  <c r="B39" i="27"/>
  <c r="I22" i="28"/>
  <c r="H17" i="28"/>
  <c r="I17" i="28"/>
  <c r="H15" i="28"/>
  <c r="I15" i="28"/>
  <c r="H7" i="28"/>
  <c r="I7" i="28"/>
  <c r="I34" i="28"/>
  <c r="I26" i="28"/>
  <c r="H13" i="28"/>
  <c r="I13" i="28"/>
  <c r="H5" i="28"/>
  <c r="I5" i="28"/>
  <c r="H9" i="28"/>
  <c r="I9" i="28"/>
  <c r="I24" i="28"/>
  <c r="I28" i="28"/>
  <c r="I20" i="28"/>
  <c r="H11" i="28"/>
  <c r="I11" i="28"/>
  <c r="I16" i="28"/>
  <c r="I14" i="28"/>
  <c r="I12" i="28"/>
  <c r="I10" i="28"/>
  <c r="I8" i="28"/>
  <c r="I6" i="28"/>
  <c r="F42" i="28"/>
  <c r="F17" i="28"/>
  <c r="H16" i="28"/>
  <c r="F15" i="28"/>
  <c r="H14" i="28"/>
  <c r="F13" i="28"/>
  <c r="H12" i="28"/>
  <c r="F11" i="28"/>
  <c r="H10" i="28"/>
  <c r="F9" i="28"/>
  <c r="H8" i="28"/>
  <c r="F7" i="28"/>
  <c r="F5" i="28"/>
  <c r="G37" i="28"/>
  <c r="C37" i="28" s="1"/>
  <c r="E38" i="28"/>
  <c r="H7" i="29"/>
  <c r="I7" i="29"/>
  <c r="C26" i="29"/>
  <c r="H13" i="29"/>
  <c r="I13" i="29"/>
  <c r="H5" i="29"/>
  <c r="I5" i="29"/>
  <c r="H9" i="29"/>
  <c r="I9" i="29"/>
  <c r="H11" i="29"/>
  <c r="I11" i="29"/>
  <c r="I12" i="29"/>
  <c r="I10" i="29"/>
  <c r="I8" i="29"/>
  <c r="I6" i="29"/>
  <c r="F39" i="29"/>
  <c r="C29" i="29"/>
  <c r="C28" i="29"/>
  <c r="F13" i="29"/>
  <c r="H12" i="29"/>
  <c r="F11" i="29"/>
  <c r="H10" i="29"/>
  <c r="F9" i="29"/>
  <c r="H8" i="29"/>
  <c r="F7" i="29"/>
  <c r="F5" i="29"/>
  <c r="B84" i="15"/>
  <c r="E33" i="29"/>
  <c r="H15" i="32"/>
  <c r="I15" i="32"/>
  <c r="H13" i="32"/>
  <c r="I13" i="32"/>
  <c r="H11" i="32"/>
  <c r="I11" i="32"/>
  <c r="H9" i="32"/>
  <c r="I9" i="32"/>
  <c r="H7" i="32"/>
  <c r="I7" i="32"/>
  <c r="H5" i="32"/>
  <c r="I5" i="32"/>
  <c r="C43" i="32"/>
  <c r="F42" i="32"/>
  <c r="B38" i="32"/>
  <c r="C16" i="32"/>
  <c r="F15" i="32"/>
  <c r="C14" i="32"/>
  <c r="F13" i="32"/>
  <c r="C12" i="32"/>
  <c r="F11" i="32"/>
  <c r="C10" i="32"/>
  <c r="F9" i="32"/>
  <c r="C8" i="32"/>
  <c r="F7" i="32"/>
  <c r="C6" i="32"/>
  <c r="F5" i="32"/>
  <c r="G37" i="32"/>
  <c r="F37" i="32" s="1"/>
  <c r="E38" i="32"/>
  <c r="H33" i="30"/>
  <c r="I33" i="30"/>
  <c r="H29" i="30"/>
  <c r="I29" i="30"/>
  <c r="H25" i="30"/>
  <c r="I25" i="30"/>
  <c r="H21" i="30"/>
  <c r="I21" i="30"/>
  <c r="H17" i="30"/>
  <c r="I17" i="30"/>
  <c r="I12" i="30"/>
  <c r="H12" i="30"/>
  <c r="H9" i="30"/>
  <c r="I9" i="30"/>
  <c r="I32" i="30"/>
  <c r="I28" i="30"/>
  <c r="I24" i="30"/>
  <c r="I20" i="30"/>
  <c r="I10" i="30"/>
  <c r="H10" i="30"/>
  <c r="H7" i="30"/>
  <c r="I7" i="30"/>
  <c r="H31" i="30"/>
  <c r="I31" i="30"/>
  <c r="H27" i="30"/>
  <c r="I27" i="30"/>
  <c r="H23" i="30"/>
  <c r="I23" i="30"/>
  <c r="H19" i="30"/>
  <c r="I19" i="30"/>
  <c r="H13" i="30"/>
  <c r="I13" i="30"/>
  <c r="I8" i="30"/>
  <c r="H8" i="30"/>
  <c r="H5" i="30"/>
  <c r="I5" i="30"/>
  <c r="H18" i="30"/>
  <c r="H20" i="30"/>
  <c r="H22" i="30"/>
  <c r="H26" i="30"/>
  <c r="H28" i="30"/>
  <c r="H30" i="30"/>
  <c r="H32" i="30"/>
  <c r="H24" i="30"/>
  <c r="I30" i="30"/>
  <c r="I26" i="30"/>
  <c r="I22" i="30"/>
  <c r="I18" i="30"/>
  <c r="I14" i="30"/>
  <c r="H14" i="30"/>
  <c r="H11" i="30"/>
  <c r="I11" i="30"/>
  <c r="I6" i="30"/>
  <c r="H6" i="30"/>
  <c r="F40" i="30"/>
  <c r="F13" i="30"/>
  <c r="F11" i="30"/>
  <c r="F9" i="30"/>
  <c r="F7" i="30"/>
  <c r="F5" i="30"/>
  <c r="B35" i="30"/>
  <c r="H13" i="31"/>
  <c r="I13" i="31"/>
  <c r="C11" i="31"/>
  <c r="F11" i="31"/>
  <c r="C7" i="31"/>
  <c r="F7" i="31"/>
  <c r="H6" i="31"/>
  <c r="H8" i="31"/>
  <c r="H10" i="31"/>
  <c r="F13" i="31"/>
  <c r="F40" i="31"/>
  <c r="E35" i="31"/>
  <c r="B35" i="31"/>
  <c r="C26" i="31"/>
  <c r="C18" i="31"/>
  <c r="I10" i="31"/>
  <c r="C9" i="31"/>
  <c r="F9" i="31"/>
  <c r="I6" i="31"/>
  <c r="C5" i="31"/>
  <c r="F5" i="31"/>
  <c r="G34" i="31"/>
  <c r="F34" i="31" s="1"/>
  <c r="C32" i="31"/>
  <c r="C24" i="31"/>
  <c r="I14" i="31"/>
  <c r="I12" i="31"/>
  <c r="C44" i="23"/>
  <c r="C42" i="23"/>
  <c r="C40" i="23"/>
  <c r="C39" i="23"/>
  <c r="B34" i="23"/>
  <c r="B36" i="22"/>
  <c r="C10" i="22"/>
  <c r="F5" i="22"/>
  <c r="C13" i="22"/>
  <c r="F41" i="22"/>
  <c r="F43" i="22"/>
  <c r="D45" i="21"/>
  <c r="D90" i="15"/>
  <c r="E90" i="15" s="1"/>
  <c r="D91" i="15"/>
  <c r="E91" i="15" s="1"/>
  <c r="D92" i="15"/>
  <c r="E92" i="15" s="1"/>
  <c r="D89" i="15"/>
  <c r="E89" i="15" s="1"/>
  <c r="D43" i="15"/>
  <c r="E43" i="15" s="1"/>
  <c r="D44" i="15"/>
  <c r="E44" i="15" s="1"/>
  <c r="D45" i="15"/>
  <c r="E45" i="15" s="1"/>
  <c r="D71" i="15"/>
  <c r="D72" i="15"/>
  <c r="E72" i="15" s="1"/>
  <c r="D73" i="15"/>
  <c r="E73" i="15" s="1"/>
  <c r="D74" i="15"/>
  <c r="E74" i="15" s="1"/>
  <c r="D75" i="15"/>
  <c r="D76" i="15"/>
  <c r="E76" i="15" s="1"/>
  <c r="D77" i="15"/>
  <c r="D78" i="15"/>
  <c r="E78" i="15" s="1"/>
  <c r="D79" i="15"/>
  <c r="D80" i="15"/>
  <c r="D81" i="15"/>
  <c r="E81" i="15" s="1"/>
  <c r="D82" i="15"/>
  <c r="E82" i="15" s="1"/>
  <c r="D83" i="15"/>
  <c r="D42" i="15"/>
  <c r="E42" i="15" s="1"/>
  <c r="D6" i="15"/>
  <c r="E6" i="15" s="1"/>
  <c r="D7" i="15"/>
  <c r="D8" i="15"/>
  <c r="E8" i="15" s="1"/>
  <c r="D9" i="15"/>
  <c r="E9" i="15" s="1"/>
  <c r="D12" i="15"/>
  <c r="D13" i="15"/>
  <c r="E13" i="15" s="1"/>
  <c r="D14" i="15"/>
  <c r="E14" i="15" s="1"/>
  <c r="D30" i="15"/>
  <c r="D31" i="15"/>
  <c r="E31" i="15" s="1"/>
  <c r="D32" i="15"/>
  <c r="E32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B39" i="21"/>
  <c r="D17" i="21"/>
  <c r="D18" i="21"/>
  <c r="G47" i="21"/>
  <c r="F47" i="21" s="1"/>
  <c r="D47" i="21"/>
  <c r="G46" i="21"/>
  <c r="F46" i="21" s="1"/>
  <c r="D46" i="21"/>
  <c r="D44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16" i="21"/>
  <c r="D15" i="21"/>
  <c r="D14" i="21"/>
  <c r="D13" i="21"/>
  <c r="D12" i="21"/>
  <c r="D11" i="21"/>
  <c r="D10" i="21"/>
  <c r="D9" i="21"/>
  <c r="D8" i="21"/>
  <c r="D7" i="21"/>
  <c r="D6" i="21"/>
  <c r="D5" i="21"/>
  <c r="S39" i="16"/>
  <c r="C99" i="15" l="1"/>
  <c r="C21" i="15"/>
  <c r="C20" i="15"/>
  <c r="C19" i="15"/>
  <c r="B85" i="15"/>
  <c r="C17" i="33"/>
  <c r="I6" i="33" s="1"/>
  <c r="F38" i="33"/>
  <c r="I21" i="33"/>
  <c r="I25" i="33"/>
  <c r="I34" i="33"/>
  <c r="I19" i="33"/>
  <c r="I27" i="33"/>
  <c r="H20" i="33"/>
  <c r="I36" i="33"/>
  <c r="H29" i="33"/>
  <c r="I30" i="33"/>
  <c r="I37" i="33"/>
  <c r="I33" i="33"/>
  <c r="I29" i="33"/>
  <c r="H33" i="33"/>
  <c r="I24" i="33"/>
  <c r="H19" i="33"/>
  <c r="H36" i="33"/>
  <c r="I20" i="33"/>
  <c r="H23" i="33"/>
  <c r="I23" i="33"/>
  <c r="H27" i="33"/>
  <c r="I32" i="33"/>
  <c r="H32" i="33"/>
  <c r="H24" i="33"/>
  <c r="H21" i="33"/>
  <c r="H25" i="33"/>
  <c r="H30" i="33"/>
  <c r="H34" i="33"/>
  <c r="H37" i="33"/>
  <c r="H6" i="33"/>
  <c r="I16" i="33"/>
  <c r="I10" i="33"/>
  <c r="I9" i="33"/>
  <c r="C39" i="33"/>
  <c r="I35" i="33"/>
  <c r="H35" i="33"/>
  <c r="I31" i="33"/>
  <c r="H31" i="33"/>
  <c r="I26" i="33"/>
  <c r="H26" i="33"/>
  <c r="I22" i="33"/>
  <c r="H22" i="33"/>
  <c r="F102" i="15"/>
  <c r="I36" i="24"/>
  <c r="H35" i="24"/>
  <c r="H37" i="24"/>
  <c r="I35" i="24"/>
  <c r="I37" i="24"/>
  <c r="C30" i="24"/>
  <c r="H37" i="25"/>
  <c r="I41" i="25"/>
  <c r="H41" i="25"/>
  <c r="H42" i="25"/>
  <c r="H23" i="26"/>
  <c r="H25" i="26"/>
  <c r="H27" i="26"/>
  <c r="H29" i="26"/>
  <c r="H31" i="26"/>
  <c r="H33" i="26"/>
  <c r="H35" i="26"/>
  <c r="H37" i="26"/>
  <c r="H39" i="26"/>
  <c r="H22" i="26"/>
  <c r="H24" i="26"/>
  <c r="H26" i="26"/>
  <c r="H28" i="26"/>
  <c r="H30" i="26"/>
  <c r="H32" i="26"/>
  <c r="H34" i="26"/>
  <c r="H36" i="26"/>
  <c r="H38" i="26"/>
  <c r="H40" i="26"/>
  <c r="I23" i="26"/>
  <c r="I25" i="26"/>
  <c r="I27" i="26"/>
  <c r="I29" i="26"/>
  <c r="I31" i="26"/>
  <c r="I33" i="26"/>
  <c r="I35" i="26"/>
  <c r="I37" i="26"/>
  <c r="I39" i="26"/>
  <c r="I36" i="26"/>
  <c r="I38" i="26"/>
  <c r="I22" i="26"/>
  <c r="I40" i="26"/>
  <c r="I28" i="26"/>
  <c r="I30" i="26"/>
  <c r="I34" i="26"/>
  <c r="I32" i="26"/>
  <c r="I24" i="26"/>
  <c r="I26" i="26"/>
  <c r="I14" i="26"/>
  <c r="H14" i="26"/>
  <c r="H42" i="26" s="1"/>
  <c r="I18" i="26"/>
  <c r="H18" i="26"/>
  <c r="F42" i="26"/>
  <c r="G42" i="26"/>
  <c r="C42" i="26" s="1"/>
  <c r="I16" i="26"/>
  <c r="H16" i="26"/>
  <c r="H5" i="27"/>
  <c r="H13" i="27"/>
  <c r="I10" i="27"/>
  <c r="H12" i="27"/>
  <c r="H6" i="27"/>
  <c r="G39" i="27"/>
  <c r="C39" i="27" s="1"/>
  <c r="F39" i="27"/>
  <c r="F38" i="28"/>
  <c r="G38" i="28"/>
  <c r="C38" i="28" s="1"/>
  <c r="H36" i="28"/>
  <c r="H21" i="28"/>
  <c r="H23" i="28"/>
  <c r="H25" i="28"/>
  <c r="H27" i="28"/>
  <c r="H29" i="28"/>
  <c r="H31" i="28"/>
  <c r="H33" i="28"/>
  <c r="H35" i="28"/>
  <c r="I21" i="28"/>
  <c r="I23" i="28"/>
  <c r="I25" i="28"/>
  <c r="I27" i="28"/>
  <c r="I29" i="28"/>
  <c r="I31" i="28"/>
  <c r="I33" i="28"/>
  <c r="I35" i="28"/>
  <c r="H20" i="28"/>
  <c r="H38" i="28" s="1"/>
  <c r="H22" i="28"/>
  <c r="H24" i="28"/>
  <c r="H26" i="28"/>
  <c r="H28" i="28"/>
  <c r="H30" i="28"/>
  <c r="H32" i="28"/>
  <c r="H34" i="28"/>
  <c r="I36" i="28"/>
  <c r="I32" i="28"/>
  <c r="F37" i="28"/>
  <c r="I30" i="28"/>
  <c r="I26" i="29"/>
  <c r="F33" i="29"/>
  <c r="E34" i="29"/>
  <c r="G33" i="29"/>
  <c r="C33" i="29" s="1"/>
  <c r="H26" i="29" s="1"/>
  <c r="H6" i="32"/>
  <c r="I6" i="32"/>
  <c r="H10" i="32"/>
  <c r="I10" i="32"/>
  <c r="H14" i="32"/>
  <c r="I14" i="32"/>
  <c r="G38" i="32"/>
  <c r="F38" i="32" s="1"/>
  <c r="H8" i="32"/>
  <c r="I8" i="32"/>
  <c r="H12" i="32"/>
  <c r="I12" i="32"/>
  <c r="H16" i="32"/>
  <c r="I16" i="32"/>
  <c r="C37" i="32"/>
  <c r="G35" i="30"/>
  <c r="F35" i="30" s="1"/>
  <c r="H35" i="30"/>
  <c r="H5" i="31"/>
  <c r="I5" i="31"/>
  <c r="H7" i="31"/>
  <c r="I7" i="31"/>
  <c r="H32" i="31"/>
  <c r="C34" i="31"/>
  <c r="H11" i="31"/>
  <c r="I11" i="31"/>
  <c r="H9" i="31"/>
  <c r="I9" i="31"/>
  <c r="G35" i="31"/>
  <c r="C35" i="31" s="1"/>
  <c r="F35" i="31"/>
  <c r="C93" i="15"/>
  <c r="F65" i="15"/>
  <c r="F56" i="15"/>
  <c r="F63" i="15"/>
  <c r="F60" i="15"/>
  <c r="F62" i="15"/>
  <c r="F54" i="15"/>
  <c r="F57" i="15"/>
  <c r="F53" i="15"/>
  <c r="F61" i="15"/>
  <c r="F51" i="15"/>
  <c r="F68" i="15"/>
  <c r="F70" i="15"/>
  <c r="F16" i="15"/>
  <c r="F15" i="15"/>
  <c r="F18" i="15"/>
  <c r="F17" i="15"/>
  <c r="F23" i="15"/>
  <c r="C47" i="21"/>
  <c r="B19" i="21"/>
  <c r="B40" i="21" s="1"/>
  <c r="C46" i="21"/>
  <c r="D5" i="15"/>
  <c r="H47" i="19"/>
  <c r="I45" i="19"/>
  <c r="H44" i="19"/>
  <c r="I44" i="19"/>
  <c r="H45" i="19"/>
  <c r="H46" i="19"/>
  <c r="I46" i="19"/>
  <c r="H40" i="19"/>
  <c r="B18" i="19"/>
  <c r="H13" i="33" l="1"/>
  <c r="I12" i="33"/>
  <c r="H45" i="33"/>
  <c r="I45" i="33"/>
  <c r="I13" i="33"/>
  <c r="I8" i="33"/>
  <c r="I14" i="33"/>
  <c r="H8" i="33"/>
  <c r="H5" i="33"/>
  <c r="H12" i="33"/>
  <c r="H16" i="33"/>
  <c r="H14" i="33"/>
  <c r="H10" i="33"/>
  <c r="H9" i="33"/>
  <c r="F39" i="33"/>
  <c r="I5" i="33"/>
  <c r="H11" i="33"/>
  <c r="I15" i="33"/>
  <c r="I11" i="33"/>
  <c r="I7" i="33"/>
  <c r="H7" i="33"/>
  <c r="H15" i="33"/>
  <c r="H44" i="33"/>
  <c r="I44" i="33"/>
  <c r="H43" i="33"/>
  <c r="I43" i="33"/>
  <c r="H22" i="24"/>
  <c r="H24" i="24"/>
  <c r="H18" i="24"/>
  <c r="H20" i="24"/>
  <c r="H25" i="24"/>
  <c r="H27" i="24"/>
  <c r="H19" i="24"/>
  <c r="H29" i="24"/>
  <c r="I18" i="24"/>
  <c r="H26" i="24"/>
  <c r="I25" i="24"/>
  <c r="I27" i="24"/>
  <c r="I19" i="24"/>
  <c r="I29" i="24"/>
  <c r="I28" i="24"/>
  <c r="H23" i="24"/>
  <c r="H21" i="24"/>
  <c r="I24" i="24"/>
  <c r="I26" i="24"/>
  <c r="I20" i="24"/>
  <c r="I23" i="24"/>
  <c r="I21" i="24"/>
  <c r="I22" i="24"/>
  <c r="H28" i="24"/>
  <c r="I47" i="26"/>
  <c r="H47" i="26"/>
  <c r="H46" i="26"/>
  <c r="I46" i="26"/>
  <c r="H48" i="26"/>
  <c r="I48" i="26"/>
  <c r="I43" i="27"/>
  <c r="H43" i="27"/>
  <c r="H44" i="27"/>
  <c r="I44" i="27"/>
  <c r="H39" i="27"/>
  <c r="H43" i="28"/>
  <c r="I43" i="28"/>
  <c r="H42" i="28"/>
  <c r="I42" i="28"/>
  <c r="H17" i="29"/>
  <c r="H19" i="29"/>
  <c r="H21" i="29"/>
  <c r="H23" i="29"/>
  <c r="H27" i="29"/>
  <c r="H31" i="29"/>
  <c r="I24" i="29"/>
  <c r="I23" i="29"/>
  <c r="I22" i="29"/>
  <c r="I16" i="29"/>
  <c r="I25" i="29"/>
  <c r="H30" i="29"/>
  <c r="H24" i="29"/>
  <c r="I19" i="29"/>
  <c r="H18" i="29"/>
  <c r="H20" i="29"/>
  <c r="H32" i="29"/>
  <c r="I30" i="29"/>
  <c r="I21" i="29"/>
  <c r="I31" i="29"/>
  <c r="I18" i="29"/>
  <c r="I27" i="29"/>
  <c r="I20" i="29"/>
  <c r="I32" i="29"/>
  <c r="I17" i="29"/>
  <c r="H22" i="29"/>
  <c r="H16" i="29"/>
  <c r="H25" i="29"/>
  <c r="H29" i="29"/>
  <c r="H28" i="29"/>
  <c r="G34" i="29"/>
  <c r="C34" i="29" s="1"/>
  <c r="F34" i="29"/>
  <c r="I29" i="29"/>
  <c r="I28" i="29"/>
  <c r="C38" i="32"/>
  <c r="H19" i="32"/>
  <c r="H38" i="32" s="1"/>
  <c r="H21" i="32"/>
  <c r="H23" i="32"/>
  <c r="H25" i="32"/>
  <c r="H27" i="32"/>
  <c r="H29" i="32"/>
  <c r="H31" i="32"/>
  <c r="H33" i="32"/>
  <c r="H35" i="32"/>
  <c r="H20" i="32"/>
  <c r="H22" i="32"/>
  <c r="H24" i="32"/>
  <c r="H26" i="32"/>
  <c r="H28" i="32"/>
  <c r="H30" i="32"/>
  <c r="H32" i="32"/>
  <c r="H34" i="32"/>
  <c r="H36" i="32"/>
  <c r="I34" i="32"/>
  <c r="I30" i="32"/>
  <c r="I26" i="32"/>
  <c r="I22" i="32"/>
  <c r="I33" i="32"/>
  <c r="I29" i="32"/>
  <c r="I25" i="32"/>
  <c r="I21" i="32"/>
  <c r="I36" i="32"/>
  <c r="I32" i="32"/>
  <c r="I28" i="32"/>
  <c r="I24" i="32"/>
  <c r="I20" i="32"/>
  <c r="I35" i="32"/>
  <c r="I31" i="32"/>
  <c r="I27" i="32"/>
  <c r="I23" i="32"/>
  <c r="I19" i="32"/>
  <c r="C35" i="30"/>
  <c r="I39" i="31"/>
  <c r="H39" i="31"/>
  <c r="H40" i="31"/>
  <c r="I40" i="31"/>
  <c r="H17" i="31"/>
  <c r="H19" i="31"/>
  <c r="H21" i="31"/>
  <c r="H23" i="31"/>
  <c r="H25" i="31"/>
  <c r="H27" i="31"/>
  <c r="H29" i="31"/>
  <c r="H31" i="31"/>
  <c r="H33" i="31"/>
  <c r="I17" i="31"/>
  <c r="I25" i="31"/>
  <c r="I33" i="31"/>
  <c r="I19" i="31"/>
  <c r="I27" i="31"/>
  <c r="I21" i="31"/>
  <c r="I29" i="31"/>
  <c r="I23" i="31"/>
  <c r="I31" i="31"/>
  <c r="I28" i="31"/>
  <c r="I30" i="31"/>
  <c r="H22" i="31"/>
  <c r="H20" i="31"/>
  <c r="I22" i="31"/>
  <c r="I20" i="31"/>
  <c r="H30" i="31"/>
  <c r="H28" i="31"/>
  <c r="I32" i="31"/>
  <c r="H26" i="31"/>
  <c r="H18" i="31"/>
  <c r="H24" i="31"/>
  <c r="I26" i="31"/>
  <c r="H35" i="31" s="1"/>
  <c r="I18" i="31"/>
  <c r="I24" i="31"/>
  <c r="G20" i="19"/>
  <c r="F20" i="19" s="1"/>
  <c r="G21" i="19"/>
  <c r="F21" i="19" s="1"/>
  <c r="D20" i="19"/>
  <c r="D21" i="19"/>
  <c r="G10" i="19"/>
  <c r="F10" i="19" s="1"/>
  <c r="G47" i="19"/>
  <c r="F47" i="19" s="1"/>
  <c r="D16" i="19"/>
  <c r="D17" i="19"/>
  <c r="G6" i="19"/>
  <c r="F6" i="19" s="1"/>
  <c r="G7" i="19"/>
  <c r="F7" i="19" s="1"/>
  <c r="G8" i="19"/>
  <c r="F8" i="19" s="1"/>
  <c r="G9" i="19"/>
  <c r="F9" i="19" s="1"/>
  <c r="D12" i="19"/>
  <c r="D13" i="19"/>
  <c r="D14" i="19"/>
  <c r="D15" i="19"/>
  <c r="G22" i="19"/>
  <c r="F22" i="19" s="1"/>
  <c r="G23" i="19"/>
  <c r="F23" i="19" s="1"/>
  <c r="G24" i="19"/>
  <c r="C24" i="19" s="1"/>
  <c r="G25" i="19"/>
  <c r="C25" i="19" s="1"/>
  <c r="G26" i="19"/>
  <c r="C26" i="19" s="1"/>
  <c r="D22" i="19"/>
  <c r="D23" i="19"/>
  <c r="D24" i="19"/>
  <c r="D25" i="19"/>
  <c r="D26" i="19"/>
  <c r="E39" i="19"/>
  <c r="B39" i="19"/>
  <c r="E18" i="19"/>
  <c r="B40" i="19"/>
  <c r="D29" i="19"/>
  <c r="D28" i="19"/>
  <c r="D27" i="19"/>
  <c r="D11" i="19"/>
  <c r="D47" i="19"/>
  <c r="D6" i="19"/>
  <c r="D7" i="19"/>
  <c r="D8" i="19"/>
  <c r="D9" i="19"/>
  <c r="D10" i="19"/>
  <c r="D30" i="19"/>
  <c r="D31" i="19"/>
  <c r="D32" i="19"/>
  <c r="D33" i="19"/>
  <c r="D44" i="19"/>
  <c r="D45" i="19"/>
  <c r="D46" i="19"/>
  <c r="D34" i="19"/>
  <c r="D35" i="19"/>
  <c r="D36" i="19"/>
  <c r="D37" i="19"/>
  <c r="D38" i="19"/>
  <c r="D5" i="19"/>
  <c r="H39" i="33" l="1"/>
  <c r="H31" i="24"/>
  <c r="H38" i="29"/>
  <c r="I38" i="29"/>
  <c r="H39" i="29"/>
  <c r="I39" i="29"/>
  <c r="H34" i="29"/>
  <c r="H42" i="32"/>
  <c r="I42" i="32"/>
  <c r="I43" i="32"/>
  <c r="H43" i="32"/>
  <c r="H39" i="30"/>
  <c r="I39" i="30"/>
  <c r="H40" i="30"/>
  <c r="I40" i="30"/>
  <c r="G10" i="15"/>
  <c r="C10" i="15" s="1"/>
  <c r="G14" i="15"/>
  <c r="G39" i="15"/>
  <c r="G92" i="15"/>
  <c r="C20" i="19"/>
  <c r="E40" i="19"/>
  <c r="C22" i="19"/>
  <c r="C21" i="19"/>
  <c r="C23" i="19"/>
  <c r="G18" i="19"/>
  <c r="C18" i="19" s="1"/>
  <c r="F26" i="19"/>
  <c r="F25" i="19"/>
  <c r="F24" i="19"/>
  <c r="G40" i="19"/>
  <c r="F40" i="19" s="1"/>
  <c r="F10" i="15" l="1"/>
  <c r="G100" i="15"/>
  <c r="C100" i="15" s="1"/>
  <c r="G38" i="15"/>
  <c r="C38" i="15" s="1"/>
  <c r="F14" i="15"/>
  <c r="C14" i="15"/>
  <c r="G91" i="15"/>
  <c r="C91" i="15" s="1"/>
  <c r="G89" i="15"/>
  <c r="C89" i="15" s="1"/>
  <c r="G96" i="15"/>
  <c r="C96" i="15" s="1"/>
  <c r="F92" i="15"/>
  <c r="C92" i="15"/>
  <c r="F39" i="15"/>
  <c r="C39" i="15"/>
  <c r="G90" i="15"/>
  <c r="C90" i="15" s="1"/>
  <c r="G97" i="15"/>
  <c r="C97" i="15" s="1"/>
  <c r="G78" i="15"/>
  <c r="C78" i="15" s="1"/>
  <c r="G95" i="15"/>
  <c r="C95" i="15" s="1"/>
  <c r="C40" i="19"/>
  <c r="F18" i="19"/>
  <c r="F97" i="15" l="1"/>
  <c r="F38" i="15"/>
  <c r="F89" i="15"/>
  <c r="F95" i="15"/>
  <c r="F78" i="15"/>
  <c r="F90" i="15"/>
  <c r="F96" i="15"/>
  <c r="F91" i="15"/>
  <c r="F100" i="15"/>
  <c r="G17" i="19"/>
  <c r="G27" i="19"/>
  <c r="F27" i="19" s="1"/>
  <c r="G29" i="19"/>
  <c r="C29" i="19" s="1"/>
  <c r="G28" i="19"/>
  <c r="C28" i="19" s="1"/>
  <c r="G16" i="19"/>
  <c r="C47" i="19"/>
  <c r="G15" i="19"/>
  <c r="G37" i="19"/>
  <c r="C37" i="19" s="1"/>
  <c r="G44" i="19"/>
  <c r="C44" i="19" s="1"/>
  <c r="G31" i="19"/>
  <c r="C31" i="19" s="1"/>
  <c r="G33" i="19"/>
  <c r="C33" i="19" s="1"/>
  <c r="G45" i="19"/>
  <c r="C45" i="19" s="1"/>
  <c r="G46" i="19"/>
  <c r="C46" i="19" s="1"/>
  <c r="G11" i="19"/>
  <c r="C6" i="19" s="1"/>
  <c r="G30" i="19"/>
  <c r="C30" i="19" s="1"/>
  <c r="G12" i="19"/>
  <c r="G36" i="19"/>
  <c r="F36" i="19" s="1"/>
  <c r="G13" i="19"/>
  <c r="G38" i="19"/>
  <c r="C38" i="19" s="1"/>
  <c r="G35" i="19"/>
  <c r="C35" i="19" s="1"/>
  <c r="G14" i="19"/>
  <c r="G34" i="19"/>
  <c r="C34" i="19" s="1"/>
  <c r="G32" i="19"/>
  <c r="C32" i="19" s="1"/>
  <c r="G5" i="19"/>
  <c r="C5" i="19" s="1"/>
  <c r="C10" i="19" l="1"/>
  <c r="C15" i="19"/>
  <c r="F16" i="19"/>
  <c r="C16" i="19"/>
  <c r="I16" i="19" s="1"/>
  <c r="C9" i="19"/>
  <c r="C14" i="19"/>
  <c r="C8" i="19"/>
  <c r="C13" i="19"/>
  <c r="C7" i="19"/>
  <c r="C12" i="19"/>
  <c r="H12" i="19" s="1"/>
  <c r="F17" i="19"/>
  <c r="C17" i="19"/>
  <c r="F31" i="19"/>
  <c r="H15" i="19"/>
  <c r="I15" i="19"/>
  <c r="H14" i="19"/>
  <c r="I14" i="19"/>
  <c r="H13" i="19"/>
  <c r="I13" i="19"/>
  <c r="I12" i="19"/>
  <c r="F34" i="19"/>
  <c r="F44" i="19"/>
  <c r="C36" i="19"/>
  <c r="F35" i="19"/>
  <c r="G39" i="19"/>
  <c r="C39" i="19" s="1"/>
  <c r="C27" i="19"/>
  <c r="F13" i="19"/>
  <c r="F30" i="19"/>
  <c r="F12" i="19"/>
  <c r="F37" i="19"/>
  <c r="F33" i="19"/>
  <c r="F15" i="19"/>
  <c r="F45" i="19"/>
  <c r="F28" i="19"/>
  <c r="F29" i="19"/>
  <c r="F14" i="19"/>
  <c r="F5" i="19"/>
  <c r="F11" i="19"/>
  <c r="C11" i="19"/>
  <c r="H11" i="19" s="1"/>
  <c r="F46" i="19"/>
  <c r="F38" i="19"/>
  <c r="F32" i="19"/>
  <c r="H17" i="19" l="1"/>
  <c r="I38" i="19"/>
  <c r="H6" i="19"/>
  <c r="I47" i="19"/>
  <c r="I6" i="19"/>
  <c r="H16" i="19"/>
  <c r="I7" i="19"/>
  <c r="H7" i="19"/>
  <c r="H8" i="19"/>
  <c r="I8" i="19"/>
  <c r="H9" i="19"/>
  <c r="I9" i="19"/>
  <c r="I11" i="19"/>
  <c r="I10" i="19"/>
  <c r="H10" i="19"/>
  <c r="H21" i="19"/>
  <c r="I21" i="19"/>
  <c r="H22" i="19"/>
  <c r="I22" i="19"/>
  <c r="I36" i="19"/>
  <c r="H29" i="19"/>
  <c r="I30" i="19"/>
  <c r="I32" i="19"/>
  <c r="H32" i="19"/>
  <c r="H31" i="19"/>
  <c r="I31" i="19"/>
  <c r="H33" i="19"/>
  <c r="I33" i="19"/>
  <c r="H30" i="19"/>
  <c r="I29" i="19"/>
  <c r="H36" i="19"/>
  <c r="I23" i="19"/>
  <c r="I26" i="19"/>
  <c r="H26" i="19"/>
  <c r="I28" i="19"/>
  <c r="I25" i="19"/>
  <c r="I35" i="19"/>
  <c r="H24" i="19"/>
  <c r="H23" i="19"/>
  <c r="H35" i="19"/>
  <c r="F39" i="19"/>
  <c r="I17" i="19"/>
  <c r="H27" i="19"/>
  <c r="I27" i="19"/>
  <c r="I34" i="19"/>
  <c r="H34" i="19"/>
  <c r="I24" i="19"/>
  <c r="H28" i="19"/>
  <c r="H25" i="19"/>
  <c r="I37" i="19"/>
  <c r="H37" i="19"/>
  <c r="C44" i="21" l="1"/>
  <c r="F44" i="21" l="1"/>
  <c r="E19" i="21" l="1"/>
  <c r="G9" i="15"/>
  <c r="C9" i="15" s="1"/>
  <c r="G36" i="15"/>
  <c r="C36" i="15" s="1"/>
  <c r="G34" i="15"/>
  <c r="C34" i="15" s="1"/>
  <c r="G32" i="15"/>
  <c r="C32" i="15" s="1"/>
  <c r="G13" i="15"/>
  <c r="C13" i="15" s="1"/>
  <c r="G35" i="15"/>
  <c r="C35" i="15" s="1"/>
  <c r="F15" i="21"/>
  <c r="F5" i="21"/>
  <c r="F13" i="21"/>
  <c r="F11" i="21"/>
  <c r="G12" i="21"/>
  <c r="F12" i="21" s="1"/>
  <c r="G15" i="21"/>
  <c r="C15" i="21" s="1"/>
  <c r="G7" i="21"/>
  <c r="F7" i="21" s="1"/>
  <c r="C7" i="21"/>
  <c r="G10" i="21"/>
  <c r="F10" i="21" s="1"/>
  <c r="G16" i="21"/>
  <c r="F16" i="21" s="1"/>
  <c r="C16" i="21"/>
  <c r="G6" i="21"/>
  <c r="C6" i="21" s="1"/>
  <c r="G9" i="21"/>
  <c r="F9" i="21" s="1"/>
  <c r="C9" i="21"/>
  <c r="G11" i="21"/>
  <c r="C11" i="21" s="1"/>
  <c r="G14" i="21"/>
  <c r="F14" i="21" s="1"/>
  <c r="G17" i="21"/>
  <c r="F17" i="21" s="1"/>
  <c r="G5" i="21"/>
  <c r="C5" i="21"/>
  <c r="G8" i="21"/>
  <c r="F8" i="21" s="1"/>
  <c r="C8" i="21"/>
  <c r="G13" i="21"/>
  <c r="C13" i="21"/>
  <c r="G18" i="21"/>
  <c r="F18" i="21" s="1"/>
  <c r="C14" i="21" l="1"/>
  <c r="C12" i="21"/>
  <c r="C17" i="21"/>
  <c r="F34" i="15"/>
  <c r="F9" i="15"/>
  <c r="G31" i="15"/>
  <c r="C31" i="15" s="1"/>
  <c r="G8" i="15"/>
  <c r="C8" i="15" s="1"/>
  <c r="G19" i="21"/>
  <c r="C18" i="21"/>
  <c r="C10" i="21"/>
  <c r="G6" i="15"/>
  <c r="C6" i="15" s="1"/>
  <c r="F35" i="15"/>
  <c r="F13" i="15"/>
  <c r="F32" i="15"/>
  <c r="G37" i="15"/>
  <c r="C37" i="15" s="1"/>
  <c r="F6" i="21"/>
  <c r="F36" i="15"/>
  <c r="F19" i="21" l="1"/>
  <c r="C19" i="21"/>
  <c r="F31" i="15"/>
  <c r="F8" i="15"/>
  <c r="F37" i="15"/>
  <c r="F6" i="15"/>
  <c r="I8" i="21" l="1"/>
  <c r="I9" i="21"/>
  <c r="I47" i="21"/>
  <c r="H47" i="21"/>
  <c r="I12" i="21"/>
  <c r="H16" i="21"/>
  <c r="I5" i="21"/>
  <c r="H12" i="21"/>
  <c r="H15" i="21"/>
  <c r="I13" i="21"/>
  <c r="I6" i="21"/>
  <c r="H13" i="21"/>
  <c r="H5" i="21"/>
  <c r="H11" i="21"/>
  <c r="I16" i="21"/>
  <c r="I7" i="21"/>
  <c r="H6" i="21"/>
  <c r="H8" i="21"/>
  <c r="H7" i="21"/>
  <c r="I11" i="21"/>
  <c r="H9" i="21"/>
  <c r="I15" i="21"/>
  <c r="I10" i="21"/>
  <c r="H17" i="21"/>
  <c r="I18" i="21"/>
  <c r="H10" i="21"/>
  <c r="I17" i="21"/>
  <c r="H18" i="21"/>
  <c r="E39" i="21" l="1"/>
  <c r="E40" i="21" s="1"/>
  <c r="G39" i="21"/>
  <c r="C39" i="21" s="1"/>
  <c r="G45" i="15"/>
  <c r="C45" i="15" s="1"/>
  <c r="G82" i="15"/>
  <c r="C82" i="15" s="1"/>
  <c r="G43" i="15"/>
  <c r="C43" i="15" s="1"/>
  <c r="G29" i="21"/>
  <c r="F29" i="21" s="1"/>
  <c r="C29" i="21"/>
  <c r="H29" i="21" s="1"/>
  <c r="G34" i="21"/>
  <c r="F34" i="21" s="1"/>
  <c r="C34" i="21"/>
  <c r="I34" i="21" s="1"/>
  <c r="G21" i="21"/>
  <c r="C21" i="21" s="1"/>
  <c r="G23" i="21"/>
  <c r="F23" i="21" s="1"/>
  <c r="C23" i="21"/>
  <c r="H23" i="21" s="1"/>
  <c r="G27" i="21"/>
  <c r="F27" i="21" s="1"/>
  <c r="G31" i="21"/>
  <c r="F31" i="21" s="1"/>
  <c r="C31" i="21"/>
  <c r="H31" i="21" s="1"/>
  <c r="G33" i="21"/>
  <c r="C33" i="21" s="1"/>
  <c r="G35" i="21"/>
  <c r="C35" i="21" s="1"/>
  <c r="H35" i="21" s="1"/>
  <c r="G24" i="21"/>
  <c r="F24" i="21" s="1"/>
  <c r="G36" i="21"/>
  <c r="F36" i="21" s="1"/>
  <c r="G25" i="21"/>
  <c r="F25" i="21" s="1"/>
  <c r="C25" i="21"/>
  <c r="G37" i="21"/>
  <c r="F37" i="21" s="1"/>
  <c r="G22" i="21"/>
  <c r="F22" i="21" s="1"/>
  <c r="G26" i="21"/>
  <c r="F26" i="21" s="1"/>
  <c r="G28" i="21"/>
  <c r="C28" i="21" s="1"/>
  <c r="G30" i="21"/>
  <c r="C30" i="21" s="1"/>
  <c r="H30" i="21" s="1"/>
  <c r="G32" i="21"/>
  <c r="C32" i="21" s="1"/>
  <c r="G38" i="21"/>
  <c r="F38" i="21" s="1"/>
  <c r="C38" i="21"/>
  <c r="H38" i="21" s="1"/>
  <c r="F28" i="21" l="1"/>
  <c r="F30" i="21"/>
  <c r="F21" i="21"/>
  <c r="C26" i="21"/>
  <c r="H26" i="21" s="1"/>
  <c r="F35" i="21"/>
  <c r="C36" i="21"/>
  <c r="H36" i="21" s="1"/>
  <c r="C37" i="21"/>
  <c r="I33" i="21"/>
  <c r="H33" i="21"/>
  <c r="H28" i="21"/>
  <c r="I28" i="21"/>
  <c r="I32" i="21"/>
  <c r="H32" i="21"/>
  <c r="G40" i="21"/>
  <c r="C40" i="21" s="1"/>
  <c r="F40" i="21"/>
  <c r="H25" i="21"/>
  <c r="I30" i="21"/>
  <c r="I31" i="21"/>
  <c r="I25" i="21"/>
  <c r="I29" i="21"/>
  <c r="I37" i="21"/>
  <c r="F32" i="21"/>
  <c r="G81" i="15"/>
  <c r="C81" i="15" s="1"/>
  <c r="C27" i="21"/>
  <c r="G73" i="15"/>
  <c r="C73" i="15" s="1"/>
  <c r="I36" i="21"/>
  <c r="F82" i="15"/>
  <c r="G42" i="15"/>
  <c r="C42" i="15" s="1"/>
  <c r="G72" i="15"/>
  <c r="C72" i="15" s="1"/>
  <c r="I23" i="21"/>
  <c r="G74" i="15"/>
  <c r="C74" i="15" s="1"/>
  <c r="F39" i="21"/>
  <c r="I26" i="21"/>
  <c r="C24" i="21"/>
  <c r="G76" i="15"/>
  <c r="C76" i="15" s="1"/>
  <c r="I38" i="21"/>
  <c r="I35" i="21"/>
  <c r="F45" i="15"/>
  <c r="G44" i="15"/>
  <c r="C44" i="15" s="1"/>
  <c r="F33" i="21"/>
  <c r="C22" i="21"/>
  <c r="H34" i="21"/>
  <c r="H37" i="21"/>
  <c r="F43" i="15"/>
  <c r="F76" i="15" l="1"/>
  <c r="F73" i="15"/>
  <c r="F44" i="15"/>
  <c r="F81" i="15"/>
  <c r="F72" i="15"/>
  <c r="H44" i="21"/>
  <c r="H46" i="21"/>
  <c r="I46" i="21"/>
  <c r="I44" i="21"/>
  <c r="F74" i="15"/>
  <c r="I24" i="21"/>
  <c r="H24" i="21"/>
  <c r="I22" i="21"/>
  <c r="H22" i="21"/>
  <c r="H27" i="21"/>
  <c r="I27" i="21"/>
  <c r="F42" i="15"/>
  <c r="H40" i="21" l="1"/>
  <c r="G45" i="21"/>
  <c r="F45" i="21" s="1"/>
  <c r="C45" i="21" l="1"/>
  <c r="H45" i="21" s="1"/>
  <c r="G19" i="22" l="1"/>
  <c r="F19" i="22" s="1"/>
  <c r="C19" i="22"/>
  <c r="G20" i="22"/>
  <c r="F20" i="22" s="1"/>
  <c r="C20" i="22" l="1"/>
  <c r="G6" i="22" l="1"/>
  <c r="C6" i="22" s="1"/>
  <c r="F6" i="22" l="1"/>
  <c r="G7" i="22"/>
  <c r="F7" i="22" s="1"/>
  <c r="G8" i="22"/>
  <c r="C8" i="22" s="1"/>
  <c r="G9" i="22"/>
  <c r="C9" i="22" s="1"/>
  <c r="F8" i="22" l="1"/>
  <c r="C7" i="22"/>
  <c r="F9" i="22"/>
  <c r="G21" i="22" l="1"/>
  <c r="F21" i="22" s="1"/>
  <c r="C21" i="22" l="1"/>
  <c r="G11" i="22" l="1"/>
  <c r="C11" i="22" s="1"/>
  <c r="G12" i="22"/>
  <c r="C12" i="22" s="1"/>
  <c r="F11" i="22" l="1"/>
  <c r="F12" i="22"/>
  <c r="G22" i="22" l="1"/>
  <c r="F22" i="22" s="1"/>
  <c r="C22" i="22" l="1"/>
  <c r="G23" i="22"/>
  <c r="C23" i="22" s="1"/>
  <c r="F23" i="22" l="1"/>
  <c r="G24" i="22"/>
  <c r="F24" i="22" s="1"/>
  <c r="G25" i="22"/>
  <c r="C25" i="22" s="1"/>
  <c r="G26" i="22"/>
  <c r="F26" i="22" s="1"/>
  <c r="F25" i="22" l="1"/>
  <c r="C26" i="22"/>
  <c r="C24" i="22"/>
  <c r="G27" i="22"/>
  <c r="C27" i="22" s="1"/>
  <c r="G28" i="22"/>
  <c r="F28" i="22" s="1"/>
  <c r="G29" i="22"/>
  <c r="F29" i="22" s="1"/>
  <c r="C29" i="22"/>
  <c r="G30" i="22"/>
  <c r="F30" i="22" s="1"/>
  <c r="C30" i="22" l="1"/>
  <c r="F27" i="22"/>
  <c r="C28" i="22"/>
  <c r="G31" i="22"/>
  <c r="F31" i="22" s="1"/>
  <c r="C31" i="22" l="1"/>
  <c r="G42" i="22" l="1"/>
  <c r="F42" i="22" s="1"/>
  <c r="C42" i="22" l="1"/>
  <c r="G14" i="22"/>
  <c r="C14" i="22" s="1"/>
  <c r="F14" i="22" l="1"/>
  <c r="G15" i="22"/>
  <c r="C15" i="22" s="1"/>
  <c r="F15" i="22" l="1"/>
  <c r="E17" i="22"/>
  <c r="G17" i="22" s="1"/>
  <c r="C17" i="22" s="1"/>
  <c r="G16" i="22"/>
  <c r="F16" i="22" s="1"/>
  <c r="C16" i="22" l="1"/>
  <c r="I43" i="22"/>
  <c r="H43" i="22"/>
  <c r="F17" i="22"/>
  <c r="E36" i="22"/>
  <c r="E35" i="22"/>
  <c r="G35" i="22" s="1"/>
  <c r="C35" i="22" s="1"/>
  <c r="G32" i="22"/>
  <c r="C32" i="22" s="1"/>
  <c r="G33" i="22"/>
  <c r="C33" i="22" s="1"/>
  <c r="G34" i="22"/>
  <c r="C34" i="22" s="1"/>
  <c r="F32" i="22" l="1"/>
  <c r="F33" i="22"/>
  <c r="F34" i="22"/>
  <c r="G36" i="22"/>
  <c r="C36" i="22" s="1"/>
  <c r="F35" i="22"/>
  <c r="H36" i="22" l="1"/>
  <c r="F36" i="22"/>
  <c r="H42" i="22"/>
  <c r="I40" i="22"/>
  <c r="H41" i="22"/>
  <c r="I41" i="22"/>
  <c r="H40" i="22"/>
  <c r="I42" i="22"/>
  <c r="G5" i="23"/>
  <c r="F5" i="23" s="1"/>
  <c r="C5" i="23" l="1"/>
  <c r="G19" i="23" l="1"/>
  <c r="C19" i="23" s="1"/>
  <c r="G20" i="23"/>
  <c r="C20" i="23" s="1"/>
  <c r="F20" i="23" l="1"/>
  <c r="F19" i="23"/>
  <c r="G6" i="23"/>
  <c r="C6" i="23" s="1"/>
  <c r="G7" i="23"/>
  <c r="C7" i="23" s="1"/>
  <c r="G8" i="23"/>
  <c r="F8" i="23" s="1"/>
  <c r="G9" i="23"/>
  <c r="F9" i="23" s="1"/>
  <c r="C9" i="23" l="1"/>
  <c r="F7" i="23"/>
  <c r="C8" i="23"/>
  <c r="F6" i="23"/>
  <c r="G21" i="23" l="1"/>
  <c r="C21" i="23" s="1"/>
  <c r="F21" i="23" l="1"/>
  <c r="G12" i="23" l="1"/>
  <c r="C12" i="23" s="1"/>
  <c r="G13" i="23"/>
  <c r="C13" i="23" s="1"/>
  <c r="F12" i="23" l="1"/>
  <c r="F13" i="23"/>
  <c r="G38" i="23" l="1"/>
  <c r="F38" i="23" s="1"/>
  <c r="C38" i="23" l="1"/>
  <c r="G22" i="23"/>
  <c r="F22" i="23" s="1"/>
  <c r="G23" i="23"/>
  <c r="C23" i="23" s="1"/>
  <c r="G24" i="23"/>
  <c r="F24" i="23" s="1"/>
  <c r="C24" i="23" l="1"/>
  <c r="F23" i="23"/>
  <c r="C22" i="23"/>
  <c r="G14" i="23" l="1"/>
  <c r="C14" i="23" s="1"/>
  <c r="F14" i="23" l="1"/>
  <c r="G25" i="23" l="1"/>
  <c r="F25" i="23" s="1"/>
  <c r="C25" i="23"/>
  <c r="G26" i="23"/>
  <c r="C26" i="23" s="1"/>
  <c r="G27" i="23"/>
  <c r="C27" i="23" s="1"/>
  <c r="G28" i="23"/>
  <c r="F28" i="23" s="1"/>
  <c r="F27" i="23" l="1"/>
  <c r="C28" i="23"/>
  <c r="F26" i="23"/>
  <c r="G41" i="23" l="1"/>
  <c r="F41" i="23" s="1"/>
  <c r="C41" i="23" l="1"/>
  <c r="G29" i="23" l="1"/>
  <c r="F29" i="23" s="1"/>
  <c r="C29" i="23" l="1"/>
  <c r="G45" i="23" l="1"/>
  <c r="F45" i="23" s="1"/>
  <c r="C45" i="23" l="1"/>
  <c r="E17" i="23"/>
  <c r="G15" i="23"/>
  <c r="F15" i="23" s="1"/>
  <c r="G16" i="23"/>
  <c r="F16" i="23" s="1"/>
  <c r="C16" i="23" l="1"/>
  <c r="G17" i="23"/>
  <c r="C17" i="23" s="1"/>
  <c r="C15" i="23"/>
  <c r="F17" i="23"/>
  <c r="I16" i="23" l="1"/>
  <c r="H16" i="23"/>
  <c r="I15" i="23"/>
  <c r="H15" i="23"/>
  <c r="H14" i="23"/>
  <c r="H7" i="23"/>
  <c r="H43" i="23"/>
  <c r="H8" i="23"/>
  <c r="I44" i="23"/>
  <c r="H11" i="23"/>
  <c r="H42" i="23"/>
  <c r="I43" i="23"/>
  <c r="I6" i="23"/>
  <c r="H45" i="23"/>
  <c r="I11" i="23"/>
  <c r="H13" i="23"/>
  <c r="I7" i="23"/>
  <c r="H6" i="23"/>
  <c r="I41" i="23"/>
  <c r="I9" i="23"/>
  <c r="I8" i="23"/>
  <c r="H9" i="23"/>
  <c r="I45" i="23"/>
  <c r="I12" i="23"/>
  <c r="H41" i="23"/>
  <c r="H10" i="23"/>
  <c r="I14" i="23"/>
  <c r="H44" i="23"/>
  <c r="I13" i="23"/>
  <c r="I10" i="23"/>
  <c r="I42" i="23"/>
  <c r="H12" i="23"/>
  <c r="E34" i="23"/>
  <c r="G34" i="23" s="1"/>
  <c r="C34" i="23" s="1"/>
  <c r="E33" i="23"/>
  <c r="G30" i="23"/>
  <c r="C30" i="23" s="1"/>
  <c r="G31" i="23"/>
  <c r="F31" i="23" s="1"/>
  <c r="G32" i="23"/>
  <c r="F32" i="23" s="1"/>
  <c r="C32" i="23"/>
  <c r="F30" i="23" l="1"/>
  <c r="I38" i="23"/>
  <c r="H38" i="23"/>
  <c r="H39" i="23"/>
  <c r="H40" i="23"/>
  <c r="I40" i="23"/>
  <c r="I39" i="23"/>
  <c r="G33" i="23"/>
  <c r="C33" i="23" s="1"/>
  <c r="F34" i="23"/>
  <c r="C31" i="23"/>
  <c r="F33" i="23" l="1"/>
  <c r="H34" i="23" l="1"/>
  <c r="G5" i="34"/>
  <c r="F5" i="34" s="1"/>
  <c r="C5" i="34" l="1"/>
  <c r="G22" i="34"/>
  <c r="F22" i="34" s="1"/>
  <c r="G23" i="34"/>
  <c r="F23" i="34" s="1"/>
  <c r="C22" i="34" l="1"/>
  <c r="C23" i="34"/>
  <c r="G6" i="34" l="1"/>
  <c r="F6" i="34" s="1"/>
  <c r="G7" i="34"/>
  <c r="C7" i="34" s="1"/>
  <c r="G8" i="34"/>
  <c r="C8" i="34" s="1"/>
  <c r="F8" i="34" l="1"/>
  <c r="C6" i="34"/>
  <c r="F7" i="34"/>
  <c r="G24" i="34" l="1"/>
  <c r="F24" i="34" s="1"/>
  <c r="C24" i="34" l="1"/>
  <c r="G9" i="34" l="1"/>
  <c r="F9" i="34" s="1"/>
  <c r="G10" i="34"/>
  <c r="F10" i="34" s="1"/>
  <c r="G11" i="34"/>
  <c r="C11" i="34" s="1"/>
  <c r="C9" i="34" l="1"/>
  <c r="F11" i="34"/>
  <c r="C10" i="34"/>
  <c r="G46" i="34" l="1"/>
  <c r="F46" i="34" s="1"/>
  <c r="C46" i="34" l="1"/>
  <c r="G25" i="34"/>
  <c r="C25" i="34" s="1"/>
  <c r="G26" i="34"/>
  <c r="C26" i="34" s="1"/>
  <c r="G27" i="34"/>
  <c r="C27" i="34" s="1"/>
  <c r="G29" i="34"/>
  <c r="C29" i="34" s="1"/>
  <c r="F26" i="34" l="1"/>
  <c r="F29" i="34"/>
  <c r="F27" i="34"/>
  <c r="F25" i="34"/>
  <c r="G12" i="34"/>
  <c r="F12" i="34" s="1"/>
  <c r="G13" i="34"/>
  <c r="C13" i="34" s="1"/>
  <c r="G14" i="34"/>
  <c r="F14" i="34" s="1"/>
  <c r="C14" i="34" l="1"/>
  <c r="C12" i="34"/>
  <c r="F13" i="34"/>
  <c r="G30" i="34" l="1"/>
  <c r="F30" i="34" s="1"/>
  <c r="G31" i="34"/>
  <c r="F31" i="34" s="1"/>
  <c r="G32" i="34"/>
  <c r="C32" i="34" s="1"/>
  <c r="F32" i="34" l="1"/>
  <c r="C30" i="34"/>
  <c r="C31" i="34"/>
  <c r="G15" i="34" l="1"/>
  <c r="C15" i="34" s="1"/>
  <c r="F15" i="34" l="1"/>
  <c r="G33" i="34" l="1"/>
  <c r="C33" i="34" s="1"/>
  <c r="F33" i="34" l="1"/>
  <c r="G16" i="34" l="1"/>
  <c r="F16" i="34" s="1"/>
  <c r="G17" i="34"/>
  <c r="C17" i="34" s="1"/>
  <c r="C16" i="34" l="1"/>
  <c r="F17" i="34"/>
  <c r="G48" i="34" l="1"/>
  <c r="F48" i="34" s="1"/>
  <c r="C48" i="34" l="1"/>
  <c r="G18" i="34"/>
  <c r="F18" i="34" s="1"/>
  <c r="C18" i="34"/>
  <c r="G34" i="34" l="1"/>
  <c r="F34" i="34" s="1"/>
  <c r="C34" i="34" l="1"/>
  <c r="E20" i="34" l="1"/>
  <c r="G20" i="34" s="1"/>
  <c r="C20" i="34" s="1"/>
  <c r="G19" i="34"/>
  <c r="F19" i="34" s="1"/>
  <c r="I16" i="34" l="1"/>
  <c r="I15" i="34"/>
  <c r="H8" i="34"/>
  <c r="I6" i="34"/>
  <c r="H11" i="34"/>
  <c r="H17" i="34"/>
  <c r="H12" i="34"/>
  <c r="I17" i="34"/>
  <c r="I14" i="34"/>
  <c r="H16" i="34"/>
  <c r="H13" i="34"/>
  <c r="H10" i="34"/>
  <c r="I9" i="34"/>
  <c r="H7" i="34"/>
  <c r="H6" i="34"/>
  <c r="I10" i="34"/>
  <c r="I13" i="34"/>
  <c r="H18" i="34"/>
  <c r="H15" i="34"/>
  <c r="H5" i="34"/>
  <c r="I11" i="34"/>
  <c r="I12" i="34"/>
  <c r="I8" i="34"/>
  <c r="I7" i="34"/>
  <c r="I5" i="34"/>
  <c r="H14" i="34"/>
  <c r="I18" i="34"/>
  <c r="H9" i="34"/>
  <c r="F20" i="34"/>
  <c r="C19" i="34"/>
  <c r="H19" i="34" l="1"/>
  <c r="I19" i="34"/>
  <c r="G35" i="34"/>
  <c r="F35" i="34" s="1"/>
  <c r="G36" i="34"/>
  <c r="F36" i="34" s="1"/>
  <c r="C36" i="34" l="1"/>
  <c r="C35" i="34"/>
  <c r="G47" i="34" l="1"/>
  <c r="F47" i="34" s="1"/>
  <c r="C47" i="34" l="1"/>
  <c r="E41" i="34"/>
  <c r="E42" i="34" s="1"/>
  <c r="G37" i="34"/>
  <c r="C37" i="34" s="1"/>
  <c r="G38" i="34"/>
  <c r="F38" i="34" s="1"/>
  <c r="G39" i="34"/>
  <c r="F39" i="34" s="1"/>
  <c r="C39" i="34"/>
  <c r="G40" i="34"/>
  <c r="F40" i="34" s="1"/>
  <c r="C40" i="34"/>
  <c r="F37" i="34" l="1"/>
  <c r="C38" i="34"/>
  <c r="G41" i="34"/>
  <c r="C41" i="34" s="1"/>
  <c r="I40" i="34" s="1"/>
  <c r="I39" i="34"/>
  <c r="I38" i="34"/>
  <c r="G42" i="34"/>
  <c r="C42" i="34" s="1"/>
  <c r="H47" i="34" l="1"/>
  <c r="I47" i="34"/>
  <c r="I46" i="34"/>
  <c r="H46" i="34"/>
  <c r="I48" i="34"/>
  <c r="H48" i="34"/>
  <c r="H32" i="34"/>
  <c r="I28" i="34"/>
  <c r="H23" i="34"/>
  <c r="H27" i="34"/>
  <c r="H30" i="34"/>
  <c r="I26" i="34"/>
  <c r="H34" i="34"/>
  <c r="H28" i="34"/>
  <c r="I31" i="34"/>
  <c r="H33" i="34"/>
  <c r="I29" i="34"/>
  <c r="H26" i="34"/>
  <c r="H22" i="34"/>
  <c r="H42" i="34" s="1"/>
  <c r="H31" i="34"/>
  <c r="I34" i="34"/>
  <c r="I33" i="34"/>
  <c r="H25" i="34"/>
  <c r="I23" i="34"/>
  <c r="I22" i="34"/>
  <c r="I24" i="34"/>
  <c r="H24" i="34"/>
  <c r="I30" i="34"/>
  <c r="I36" i="34"/>
  <c r="I25" i="34"/>
  <c r="H36" i="34"/>
  <c r="H35" i="34"/>
  <c r="I35" i="34"/>
  <c r="I32" i="34"/>
  <c r="I27" i="34"/>
  <c r="H29" i="34"/>
  <c r="F42" i="34"/>
  <c r="I37" i="34"/>
  <c r="H37" i="34"/>
  <c r="H38" i="34"/>
  <c r="H39" i="34"/>
  <c r="F41" i="34"/>
  <c r="H40" i="34"/>
  <c r="E5" i="15"/>
  <c r="G5" i="35"/>
  <c r="F5" i="35" s="1"/>
  <c r="G5" i="15" l="1"/>
  <c r="C5" i="15" s="1"/>
  <c r="C5" i="35"/>
  <c r="F5" i="15" l="1"/>
  <c r="E46" i="15" l="1"/>
  <c r="G46" i="15" s="1"/>
  <c r="C46" i="15" s="1"/>
  <c r="E47" i="15"/>
  <c r="G21" i="35"/>
  <c r="F21" i="35" s="1"/>
  <c r="G22" i="35"/>
  <c r="F22" i="35" s="1"/>
  <c r="C21" i="35" l="1"/>
  <c r="C22" i="35"/>
  <c r="G47" i="15"/>
  <c r="C47" i="15" s="1"/>
  <c r="F46" i="15"/>
  <c r="F47" i="15" l="1"/>
  <c r="E7" i="15" l="1"/>
  <c r="G7" i="15" s="1"/>
  <c r="C7" i="15" s="1"/>
  <c r="E25" i="15"/>
  <c r="E22" i="15"/>
  <c r="G6" i="35"/>
  <c r="F6" i="35" s="1"/>
  <c r="G7" i="35"/>
  <c r="F7" i="35" s="1"/>
  <c r="G8" i="35"/>
  <c r="C8" i="35" s="1"/>
  <c r="C7" i="35" l="1"/>
  <c r="C6" i="35"/>
  <c r="F7" i="15"/>
  <c r="G25" i="15"/>
  <c r="C25" i="15" s="1"/>
  <c r="F8" i="35"/>
  <c r="G22" i="15"/>
  <c r="C22" i="15" s="1"/>
  <c r="F25" i="15" l="1"/>
  <c r="F22" i="15"/>
  <c r="G46" i="35" l="1"/>
  <c r="F46" i="35" s="1"/>
  <c r="E48" i="15"/>
  <c r="G23" i="35"/>
  <c r="F23" i="35" s="1"/>
  <c r="C46" i="35" l="1"/>
  <c r="C23" i="35"/>
  <c r="G48" i="15"/>
  <c r="C48" i="15" s="1"/>
  <c r="F48" i="15" l="1"/>
  <c r="E30" i="15" l="1"/>
  <c r="E12" i="15"/>
  <c r="G12" i="15" s="1"/>
  <c r="C12" i="15" s="1"/>
  <c r="E11" i="15"/>
  <c r="G10" i="35"/>
  <c r="F10" i="35" s="1"/>
  <c r="G9" i="35"/>
  <c r="F9" i="35" s="1"/>
  <c r="G11" i="35"/>
  <c r="C11" i="35" s="1"/>
  <c r="C10" i="35" l="1"/>
  <c r="F11" i="35"/>
  <c r="C9" i="35"/>
  <c r="G11" i="15"/>
  <c r="C11" i="15" s="1"/>
  <c r="G30" i="15"/>
  <c r="C30" i="15" s="1"/>
  <c r="F12" i="15"/>
  <c r="F11" i="15" l="1"/>
  <c r="F30" i="15"/>
  <c r="E94" i="15" l="1"/>
  <c r="G45" i="35"/>
  <c r="F45" i="35" s="1"/>
  <c r="C45" i="35"/>
  <c r="G94" i="15" l="1"/>
  <c r="C94" i="15" s="1"/>
  <c r="F94" i="15" l="1"/>
  <c r="E71" i="15"/>
  <c r="G71" i="15" s="1"/>
  <c r="C71" i="15" s="1"/>
  <c r="E55" i="15"/>
  <c r="G55" i="15" s="1"/>
  <c r="C55" i="15" s="1"/>
  <c r="E49" i="15"/>
  <c r="E50" i="15"/>
  <c r="E52" i="15"/>
  <c r="G24" i="35"/>
  <c r="C24" i="35" s="1"/>
  <c r="G25" i="35"/>
  <c r="F25" i="35" s="1"/>
  <c r="G26" i="35"/>
  <c r="F26" i="35" s="1"/>
  <c r="G27" i="35"/>
  <c r="F27" i="35" s="1"/>
  <c r="G28" i="35"/>
  <c r="F28" i="35" s="1"/>
  <c r="C25" i="35" l="1"/>
  <c r="C28" i="35"/>
  <c r="C27" i="35"/>
  <c r="C26" i="35"/>
  <c r="G49" i="15"/>
  <c r="C49" i="15" s="1"/>
  <c r="F71" i="15"/>
  <c r="F24" i="35"/>
  <c r="G52" i="15"/>
  <c r="C52" i="15" s="1"/>
  <c r="F55" i="15"/>
  <c r="G50" i="15"/>
  <c r="C50" i="15" s="1"/>
  <c r="F50" i="15" l="1"/>
  <c r="F52" i="15"/>
  <c r="F49" i="15"/>
  <c r="E27" i="15" l="1"/>
  <c r="G27" i="15" s="1"/>
  <c r="C27" i="15" s="1"/>
  <c r="E28" i="15"/>
  <c r="E29" i="15"/>
  <c r="G29" i="15" s="1"/>
  <c r="C29" i="15" s="1"/>
  <c r="G12" i="35"/>
  <c r="F12" i="35" s="1"/>
  <c r="G13" i="35"/>
  <c r="F13" i="35" s="1"/>
  <c r="G14" i="35"/>
  <c r="F14" i="35" s="1"/>
  <c r="C14" i="35"/>
  <c r="C13" i="35" l="1"/>
  <c r="C12" i="35"/>
  <c r="F27" i="15"/>
  <c r="G28" i="15"/>
  <c r="C28" i="15" s="1"/>
  <c r="F29" i="15"/>
  <c r="F28" i="15" l="1"/>
  <c r="E79" i="15" l="1"/>
  <c r="E77" i="15"/>
  <c r="G77" i="15" s="1"/>
  <c r="C77" i="15" s="1"/>
  <c r="E75" i="15"/>
  <c r="G75" i="15" s="1"/>
  <c r="C75" i="15" s="1"/>
  <c r="G30" i="35"/>
  <c r="F30" i="35" s="1"/>
  <c r="G29" i="35"/>
  <c r="F29" i="35" s="1"/>
  <c r="G31" i="35"/>
  <c r="F31" i="35" s="1"/>
  <c r="C31" i="35"/>
  <c r="C30" i="35" l="1"/>
  <c r="C29" i="35"/>
  <c r="G79" i="15"/>
  <c r="C79" i="15" s="1"/>
  <c r="F75" i="15"/>
  <c r="F77" i="15"/>
  <c r="F79" i="15" l="1"/>
  <c r="E24" i="15" l="1"/>
  <c r="G15" i="35"/>
  <c r="F15" i="35" s="1"/>
  <c r="C15" i="35" l="1"/>
  <c r="G24" i="15"/>
  <c r="C24" i="15" s="1"/>
  <c r="F24" i="15" l="1"/>
  <c r="E80" i="15" l="1"/>
  <c r="G32" i="35"/>
  <c r="C32" i="35" s="1"/>
  <c r="F32" i="35" l="1"/>
  <c r="G80" i="15"/>
  <c r="C80" i="15" s="1"/>
  <c r="F80" i="15" l="1"/>
  <c r="G17" i="35" l="1"/>
  <c r="F17" i="35" s="1"/>
  <c r="C17" i="35"/>
  <c r="E58" i="15" l="1"/>
  <c r="G33" i="35"/>
  <c r="F33" i="35" s="1"/>
  <c r="C33" i="35" l="1"/>
  <c r="G58" i="15"/>
  <c r="C58" i="15" s="1"/>
  <c r="F58" i="15" l="1"/>
  <c r="E19" i="35" l="1"/>
  <c r="E26" i="15"/>
  <c r="E40" i="15" s="1"/>
  <c r="G18" i="35"/>
  <c r="C18" i="35" s="1"/>
  <c r="F18" i="35" l="1"/>
  <c r="G40" i="15"/>
  <c r="C40" i="15" s="1"/>
  <c r="G26" i="15"/>
  <c r="C26" i="15" s="1"/>
  <c r="G19" i="35"/>
  <c r="C19" i="35" s="1"/>
  <c r="H33" i="15" l="1"/>
  <c r="I33" i="15"/>
  <c r="H98" i="15"/>
  <c r="I98" i="15"/>
  <c r="H99" i="15"/>
  <c r="I99" i="15"/>
  <c r="H101" i="15"/>
  <c r="I101" i="15"/>
  <c r="F26" i="15"/>
  <c r="I13" i="35"/>
  <c r="H16" i="35"/>
  <c r="H15" i="35"/>
  <c r="Q7" i="16" s="1"/>
  <c r="I8" i="35"/>
  <c r="Q67" i="16"/>
  <c r="I15" i="35"/>
  <c r="H12" i="35"/>
  <c r="I9" i="35"/>
  <c r="H17" i="35"/>
  <c r="H5" i="35"/>
  <c r="H14" i="35"/>
  <c r="Q12" i="16" s="1"/>
  <c r="I10" i="35"/>
  <c r="H8" i="35"/>
  <c r="Q6" i="16" s="1"/>
  <c r="I17" i="35"/>
  <c r="Q68" i="16"/>
  <c r="I12" i="35"/>
  <c r="H10" i="35"/>
  <c r="I14" i="35"/>
  <c r="H11" i="35"/>
  <c r="Q14" i="16" s="1"/>
  <c r="I5" i="35"/>
  <c r="I7" i="35"/>
  <c r="H9" i="35"/>
  <c r="I6" i="35"/>
  <c r="I11" i="35"/>
  <c r="Q66" i="16"/>
  <c r="H13" i="35"/>
  <c r="Q11" i="16" s="1"/>
  <c r="I16" i="35"/>
  <c r="H7" i="35"/>
  <c r="H6" i="35"/>
  <c r="Q8" i="16" s="1"/>
  <c r="I18" i="35"/>
  <c r="F19" i="35"/>
  <c r="H26" i="15"/>
  <c r="T9" i="16" s="1"/>
  <c r="I26" i="15"/>
  <c r="H18" i="35"/>
  <c r="Q9" i="16" s="1"/>
  <c r="H93" i="15"/>
  <c r="T43" i="16" s="1"/>
  <c r="H91" i="15"/>
  <c r="I6" i="15"/>
  <c r="H89" i="15"/>
  <c r="T39" i="16" s="1"/>
  <c r="I18" i="15"/>
  <c r="I13" i="15"/>
  <c r="I27" i="15"/>
  <c r="I92" i="15"/>
  <c r="H38" i="15"/>
  <c r="H18" i="15"/>
  <c r="T61" i="16" s="1"/>
  <c r="I24" i="15"/>
  <c r="I32" i="15"/>
  <c r="H10" i="15"/>
  <c r="T55" i="16" s="1"/>
  <c r="H16" i="15"/>
  <c r="T59" i="16" s="1"/>
  <c r="I37" i="15"/>
  <c r="I14" i="15"/>
  <c r="H29" i="15"/>
  <c r="T12" i="16" s="1"/>
  <c r="I35" i="15"/>
  <c r="I19" i="15"/>
  <c r="I22" i="15"/>
  <c r="H21" i="15"/>
  <c r="I102" i="15"/>
  <c r="H11" i="15"/>
  <c r="I11" i="15"/>
  <c r="I89" i="15"/>
  <c r="I7" i="15"/>
  <c r="I8" i="15"/>
  <c r="H100" i="15"/>
  <c r="T50" i="16" s="1"/>
  <c r="H31" i="15"/>
  <c r="H28" i="15"/>
  <c r="T11" i="16" s="1"/>
  <c r="H39" i="15"/>
  <c r="H30" i="15"/>
  <c r="T14" i="16" s="1"/>
  <c r="I25" i="15"/>
  <c r="I12" i="15"/>
  <c r="H8" i="15"/>
  <c r="T53" i="16" s="1"/>
  <c r="I23" i="15"/>
  <c r="H15" i="15"/>
  <c r="I39" i="15"/>
  <c r="I21" i="15"/>
  <c r="H34" i="15"/>
  <c r="H97" i="15"/>
  <c r="H5" i="15"/>
  <c r="H14" i="15"/>
  <c r="T57" i="16" s="1"/>
  <c r="I34" i="15"/>
  <c r="I16" i="15"/>
  <c r="I90" i="15"/>
  <c r="I38" i="15"/>
  <c r="H12" i="15"/>
  <c r="H23" i="15"/>
  <c r="T62" i="16" s="1"/>
  <c r="H25" i="15"/>
  <c r="T8" i="16" s="1"/>
  <c r="H36" i="15"/>
  <c r="H13" i="15"/>
  <c r="H24" i="15"/>
  <c r="T7" i="16" s="1"/>
  <c r="I100" i="15"/>
  <c r="H27" i="15"/>
  <c r="T10" i="16" s="1"/>
  <c r="I91" i="15"/>
  <c r="I31" i="15"/>
  <c r="I20" i="15"/>
  <c r="H96" i="15"/>
  <c r="I95" i="15"/>
  <c r="I29" i="15"/>
  <c r="I30" i="15"/>
  <c r="H102" i="15"/>
  <c r="T51" i="16" s="1"/>
  <c r="H32" i="15"/>
  <c r="T69" i="16" s="1"/>
  <c r="H7" i="15"/>
  <c r="T3" i="16" s="1"/>
  <c r="H22" i="15"/>
  <c r="T6" i="16" s="1"/>
  <c r="H92" i="15"/>
  <c r="T46" i="16" s="1"/>
  <c r="I36" i="15"/>
  <c r="I5" i="15"/>
  <c r="H37" i="15"/>
  <c r="T73" i="16" s="1"/>
  <c r="I96" i="15"/>
  <c r="I93" i="15"/>
  <c r="I10" i="15"/>
  <c r="I94" i="15"/>
  <c r="I15" i="15"/>
  <c r="H35" i="15"/>
  <c r="H95" i="15"/>
  <c r="H9" i="15"/>
  <c r="I17" i="15"/>
  <c r="H6" i="15"/>
  <c r="T52" i="16" s="1"/>
  <c r="H19" i="15"/>
  <c r="I9" i="15"/>
  <c r="H17" i="15"/>
  <c r="T49" i="16"/>
  <c r="I97" i="15"/>
  <c r="H90" i="15"/>
  <c r="T40" i="16" s="1"/>
  <c r="I28" i="15"/>
  <c r="H94" i="15"/>
  <c r="T44" i="16" s="1"/>
  <c r="H20" i="15"/>
  <c r="F40" i="15"/>
  <c r="T70" i="16" l="1"/>
  <c r="Q3" i="16"/>
  <c r="T56" i="16"/>
  <c r="Q10" i="16"/>
  <c r="T47" i="16"/>
  <c r="T71" i="16"/>
  <c r="T58" i="16"/>
  <c r="T60" i="16"/>
  <c r="Q4" i="16"/>
  <c r="T54" i="16"/>
  <c r="T5" i="16"/>
  <c r="T42" i="16"/>
  <c r="T4" i="16"/>
  <c r="T2" i="16"/>
  <c r="T48" i="16"/>
  <c r="Q2" i="16"/>
  <c r="T74" i="16"/>
  <c r="T75" i="16"/>
  <c r="T65" i="16"/>
  <c r="T72" i="16"/>
  <c r="T41" i="16"/>
  <c r="Q5" i="16"/>
  <c r="E40" i="35"/>
  <c r="G40" i="35" s="1"/>
  <c r="E83" i="15"/>
  <c r="G83" i="15" s="1"/>
  <c r="C83" i="15" s="1"/>
  <c r="E59" i="15"/>
  <c r="E64" i="15"/>
  <c r="G64" i="15" s="1"/>
  <c r="C64" i="15" s="1"/>
  <c r="E66" i="15"/>
  <c r="E69" i="15"/>
  <c r="G69" i="15" s="1"/>
  <c r="C69" i="15" s="1"/>
  <c r="E67" i="15"/>
  <c r="G67" i="15" s="1"/>
  <c r="C67" i="15" s="1"/>
  <c r="G34" i="35"/>
  <c r="C34" i="35" s="1"/>
  <c r="G35" i="35"/>
  <c r="F35" i="35" s="1"/>
  <c r="G36" i="35"/>
  <c r="F36" i="35" s="1"/>
  <c r="C36" i="35"/>
  <c r="G37" i="35"/>
  <c r="F37" i="35" s="1"/>
  <c r="G38" i="35"/>
  <c r="F38" i="35" s="1"/>
  <c r="G39" i="35"/>
  <c r="F39" i="35" s="1"/>
  <c r="C39" i="35"/>
  <c r="C35" i="35" l="1"/>
  <c r="C37" i="35"/>
  <c r="F34" i="35"/>
  <c r="C40" i="35"/>
  <c r="I35" i="35" s="1"/>
  <c r="F40" i="35"/>
  <c r="C38" i="35"/>
  <c r="F67" i="15"/>
  <c r="G66" i="15"/>
  <c r="C66" i="15" s="1"/>
  <c r="F69" i="15"/>
  <c r="E84" i="15"/>
  <c r="G59" i="15"/>
  <c r="C59" i="15" s="1"/>
  <c r="E41" i="35"/>
  <c r="F83" i="15"/>
  <c r="F64" i="15"/>
  <c r="H37" i="35" l="1"/>
  <c r="H38" i="35"/>
  <c r="Q33" i="16" s="1"/>
  <c r="I38" i="35"/>
  <c r="I34" i="35"/>
  <c r="G84" i="15"/>
  <c r="C84" i="15" s="1"/>
  <c r="E85" i="15"/>
  <c r="I28" i="35"/>
  <c r="H35" i="35"/>
  <c r="Q30" i="16" s="1"/>
  <c r="H21" i="35"/>
  <c r="I24" i="35"/>
  <c r="H33" i="35"/>
  <c r="Q28" i="16" s="1"/>
  <c r="I27" i="35"/>
  <c r="I30" i="35"/>
  <c r="I26" i="35"/>
  <c r="I33" i="35"/>
  <c r="I39" i="35"/>
  <c r="I25" i="35"/>
  <c r="H23" i="35"/>
  <c r="Q18" i="16" s="1"/>
  <c r="I36" i="35"/>
  <c r="H22" i="35"/>
  <c r="Q17" i="16" s="1"/>
  <c r="I23" i="35"/>
  <c r="I29" i="35"/>
  <c r="I21" i="35"/>
  <c r="H27" i="35"/>
  <c r="H36" i="35"/>
  <c r="Q31" i="16" s="1"/>
  <c r="H26" i="35"/>
  <c r="I31" i="35"/>
  <c r="I32" i="35"/>
  <c r="H25" i="35"/>
  <c r="Q20" i="16" s="1"/>
  <c r="H32" i="35"/>
  <c r="Q27" i="16" s="1"/>
  <c r="H24" i="35"/>
  <c r="Q19" i="16" s="1"/>
  <c r="H30" i="35"/>
  <c r="Q25" i="16" s="1"/>
  <c r="I22" i="35"/>
  <c r="H28" i="35"/>
  <c r="Q23" i="16" s="1"/>
  <c r="H29" i="35"/>
  <c r="Q24" i="16" s="1"/>
  <c r="H31" i="35"/>
  <c r="Q26" i="16" s="1"/>
  <c r="H34" i="35"/>
  <c r="Q29" i="16" s="1"/>
  <c r="I37" i="35"/>
  <c r="Q32" i="16" s="1"/>
  <c r="H66" i="15"/>
  <c r="T32" i="16" s="1"/>
  <c r="I66" i="15"/>
  <c r="F59" i="15"/>
  <c r="F66" i="15"/>
  <c r="H59" i="15"/>
  <c r="T29" i="16" s="1"/>
  <c r="I59" i="15"/>
  <c r="H39" i="35"/>
  <c r="Q34" i="16" s="1"/>
  <c r="G41" i="35"/>
  <c r="C41" i="35" s="1"/>
  <c r="F84" i="15" l="1"/>
  <c r="Q16" i="16"/>
  <c r="H41" i="35"/>
  <c r="Q22" i="16"/>
  <c r="Q21" i="16"/>
  <c r="I45" i="35"/>
  <c r="Q40" i="16"/>
  <c r="I46" i="35"/>
  <c r="H46" i="35"/>
  <c r="Q43" i="16"/>
  <c r="H45" i="35"/>
  <c r="Q44" i="16" s="1"/>
  <c r="H82" i="15"/>
  <c r="T93" i="16" s="1"/>
  <c r="H47" i="15"/>
  <c r="H79" i="15"/>
  <c r="T26" i="16" s="1"/>
  <c r="I80" i="15"/>
  <c r="I48" i="15"/>
  <c r="H48" i="15"/>
  <c r="T18" i="16" s="1"/>
  <c r="H74" i="15"/>
  <c r="T87" i="16" s="1"/>
  <c r="I55" i="15"/>
  <c r="I68" i="15"/>
  <c r="I46" i="15"/>
  <c r="H54" i="15"/>
  <c r="T84" i="16" s="1"/>
  <c r="I43" i="15"/>
  <c r="H81" i="15"/>
  <c r="T90" i="16" s="1"/>
  <c r="I51" i="15"/>
  <c r="H71" i="15"/>
  <c r="I72" i="15"/>
  <c r="H57" i="15"/>
  <c r="T92" i="16" s="1"/>
  <c r="H72" i="15"/>
  <c r="H55" i="15"/>
  <c r="I81" i="15"/>
  <c r="I44" i="15"/>
  <c r="H50" i="15"/>
  <c r="T20" i="16" s="1"/>
  <c r="I56" i="15"/>
  <c r="I47" i="15"/>
  <c r="H58" i="15"/>
  <c r="T28" i="16" s="1"/>
  <c r="I45" i="15"/>
  <c r="H45" i="15"/>
  <c r="T80" i="16" s="1"/>
  <c r="I61" i="15"/>
  <c r="H49" i="15"/>
  <c r="T19" i="16" s="1"/>
  <c r="I76" i="15"/>
  <c r="H60" i="15"/>
  <c r="T94" i="16" s="1"/>
  <c r="I74" i="15"/>
  <c r="I82" i="15"/>
  <c r="H43" i="15"/>
  <c r="T78" i="16" s="1"/>
  <c r="I77" i="15"/>
  <c r="H76" i="15"/>
  <c r="T88" i="16" s="1"/>
  <c r="I70" i="15"/>
  <c r="H68" i="15"/>
  <c r="I57" i="15"/>
  <c r="H65" i="15"/>
  <c r="T99" i="16" s="1"/>
  <c r="H46" i="15"/>
  <c r="T16" i="16" s="1"/>
  <c r="H42" i="15"/>
  <c r="I73" i="15"/>
  <c r="H61" i="15"/>
  <c r="T95" i="16" s="1"/>
  <c r="I42" i="15"/>
  <c r="H53" i="15"/>
  <c r="T83" i="16" s="1"/>
  <c r="I71" i="15"/>
  <c r="I78" i="15"/>
  <c r="H73" i="15"/>
  <c r="I75" i="15"/>
  <c r="H75" i="15"/>
  <c r="T24" i="16" s="1"/>
  <c r="I53" i="15"/>
  <c r="I79" i="15"/>
  <c r="H51" i="15"/>
  <c r="H62" i="15"/>
  <c r="T96" i="16" s="1"/>
  <c r="I65" i="15"/>
  <c r="H80" i="15"/>
  <c r="T27" i="16" s="1"/>
  <c r="H52" i="15"/>
  <c r="T23" i="16" s="1"/>
  <c r="I58" i="15"/>
  <c r="H56" i="15"/>
  <c r="T91" i="16" s="1"/>
  <c r="H44" i="15"/>
  <c r="T79" i="16" s="1"/>
  <c r="H77" i="15"/>
  <c r="T25" i="16" s="1"/>
  <c r="I52" i="15"/>
  <c r="I50" i="15"/>
  <c r="I63" i="15"/>
  <c r="H63" i="15"/>
  <c r="T98" i="16" s="1"/>
  <c r="I60" i="15"/>
  <c r="H78" i="15"/>
  <c r="I49" i="15"/>
  <c r="I54" i="15"/>
  <c r="H70" i="15"/>
  <c r="I62" i="15"/>
  <c r="I83" i="15"/>
  <c r="I64" i="15"/>
  <c r="H83" i="15"/>
  <c r="H64" i="15"/>
  <c r="T31" i="16" s="1"/>
  <c r="I67" i="15"/>
  <c r="H69" i="15"/>
  <c r="T34" i="16" s="1"/>
  <c r="H67" i="15"/>
  <c r="T33" i="16" s="1"/>
  <c r="I69" i="15"/>
  <c r="G85" i="15"/>
  <c r="C85" i="15" s="1"/>
  <c r="F41" i="35"/>
  <c r="T30" i="16" l="1"/>
  <c r="T86" i="16"/>
  <c r="T85" i="16"/>
  <c r="T97" i="16"/>
  <c r="T21" i="16"/>
  <c r="F85" i="15"/>
  <c r="T82" i="16"/>
  <c r="T17" i="16"/>
  <c r="T81" i="16"/>
  <c r="T89" i="16"/>
  <c r="H85" i="15"/>
  <c r="T77" i="16"/>
</calcChain>
</file>

<file path=xl/sharedStrings.xml><?xml version="1.0" encoding="utf-8"?>
<sst xmlns="http://schemas.openxmlformats.org/spreadsheetml/2006/main" count="993" uniqueCount="176">
  <si>
    <t>Row Labels</t>
  </si>
  <si>
    <t>Grand Total</t>
  </si>
  <si>
    <t>TOTAL</t>
  </si>
  <si>
    <t>CARD</t>
  </si>
  <si>
    <t>Cash</t>
  </si>
  <si>
    <t>Bartender</t>
  </si>
  <si>
    <t>LEFT OUT</t>
  </si>
  <si>
    <t>Reason</t>
  </si>
  <si>
    <t xml:space="preserve">11 - Demi                    </t>
  </si>
  <si>
    <t xml:space="preserve">14 - Lavender                </t>
  </si>
  <si>
    <t xml:space="preserve">164 - Alex Rudolph            </t>
  </si>
  <si>
    <t xml:space="preserve">18 - Tristan Hughes          </t>
  </si>
  <si>
    <t xml:space="preserve">19 - Liam Walsh              </t>
  </si>
  <si>
    <t xml:space="preserve">199 - Awakhiwe Nyathi         </t>
  </si>
  <si>
    <t xml:space="preserve">200 - Obakeng mathabe         </t>
  </si>
  <si>
    <t xml:space="preserve">21 - Prince Gama             </t>
  </si>
  <si>
    <t xml:space="preserve">25 - Wendy                   </t>
  </si>
  <si>
    <t xml:space="preserve">27 - gracious                </t>
  </si>
  <si>
    <t xml:space="preserve">34 - Carolina                </t>
  </si>
  <si>
    <t xml:space="preserve">35 - Michael Lembke          </t>
  </si>
  <si>
    <t xml:space="preserve">36 - Ayanda Inno             </t>
  </si>
  <si>
    <t xml:space="preserve">4 - Dean                    </t>
  </si>
  <si>
    <t xml:space="preserve">41 - mojo                    </t>
  </si>
  <si>
    <t xml:space="preserve">47 - Thabang                 </t>
  </si>
  <si>
    <t xml:space="preserve">48 - Ruben Brits             </t>
  </si>
  <si>
    <t xml:space="preserve">64 - Miguel Da Costa         </t>
  </si>
  <si>
    <t xml:space="preserve">8 - Keith                   </t>
  </si>
  <si>
    <t>WAITERS</t>
  </si>
  <si>
    <t>Sub Total</t>
  </si>
  <si>
    <t>Manager</t>
  </si>
  <si>
    <t>Bartenders</t>
  </si>
  <si>
    <t>Left</t>
  </si>
  <si>
    <t>Waiters</t>
  </si>
  <si>
    <t>1 Oct to 25 Sep</t>
  </si>
  <si>
    <t xml:space="preserve">160 - Duncan Mcwilliam        </t>
  </si>
  <si>
    <t xml:space="preserve">32 - El West                 </t>
  </si>
  <si>
    <t>One Extreamly high Cash Table Pulling Results</t>
  </si>
  <si>
    <t xml:space="preserve">158 - Oscar Dawu              </t>
  </si>
  <si>
    <t xml:space="preserve">172 - Dennis                  </t>
  </si>
  <si>
    <t xml:space="preserve">29 - Yves k                  </t>
  </si>
  <si>
    <t xml:space="preserve">17 - Aaron                   </t>
  </si>
  <si>
    <t xml:space="preserve">154 - Happy K BT              </t>
  </si>
  <si>
    <t xml:space="preserve">155 - Shadreck BT             </t>
  </si>
  <si>
    <t xml:space="preserve">157 - Alex Barton             </t>
  </si>
  <si>
    <t xml:space="preserve">30 - Thabiso Ratsiane        </t>
  </si>
  <si>
    <t>Single Shift</t>
  </si>
  <si>
    <t xml:space="preserve">4 - Dean BT                 </t>
  </si>
  <si>
    <t>31 Nov</t>
  </si>
  <si>
    <t xml:space="preserve">1 - MC Ntuli BT             </t>
  </si>
  <si>
    <t xml:space="preserve">10 - Tawanda W               </t>
  </si>
  <si>
    <t xml:space="preserve">12 - Evans BT                </t>
  </si>
  <si>
    <t xml:space="preserve">13 - Sylvester BT            </t>
  </si>
  <si>
    <t xml:space="preserve">15 - Pension BT              </t>
  </si>
  <si>
    <t xml:space="preserve">159 - F C W                   </t>
  </si>
  <si>
    <t xml:space="preserve">16 - Brian Mtshali BT        </t>
  </si>
  <si>
    <t xml:space="preserve">165 - Binold Sibanda BT       </t>
  </si>
  <si>
    <t xml:space="preserve">20 - Vic Lungile   W         </t>
  </si>
  <si>
    <t xml:space="preserve">22 - Kelvin  BT              </t>
  </si>
  <si>
    <t xml:space="preserve">23 - Denley Joshua W         </t>
  </si>
  <si>
    <t xml:space="preserve">24 - Dudu-W                  </t>
  </si>
  <si>
    <t xml:space="preserve">26 - Petronella W            </t>
  </si>
  <si>
    <t xml:space="preserve">28 - Gugu W                  </t>
  </si>
  <si>
    <t xml:space="preserve">31 - Ntokozo-W               </t>
  </si>
  <si>
    <t xml:space="preserve">44 - Tembela M BT            </t>
  </si>
  <si>
    <t xml:space="preserve">45 - Prince Dube BT          </t>
  </si>
  <si>
    <t xml:space="preserve">6 - Lingani  W              </t>
  </si>
  <si>
    <t xml:space="preserve">7 - MIKE -W                 </t>
  </si>
  <si>
    <t xml:space="preserve">72 - Shaelyn           M     </t>
  </si>
  <si>
    <t xml:space="preserve">9 - Nkosinathi W            </t>
  </si>
  <si>
    <t xml:space="preserve"> 1 - MC Ntuli BT              </t>
  </si>
  <si>
    <t xml:space="preserve"> 12 - Evans BT                 </t>
  </si>
  <si>
    <t xml:space="preserve"> 13 - Sylvester BT             </t>
  </si>
  <si>
    <t xml:space="preserve"> 15 - Pension BT               </t>
  </si>
  <si>
    <t xml:space="preserve"> 157 - Alex Barton              </t>
  </si>
  <si>
    <t xml:space="preserve"> 158 - Oscar Dawu               </t>
  </si>
  <si>
    <t xml:space="preserve"> 22 - Kelvin  BT               </t>
  </si>
  <si>
    <t xml:space="preserve"> 16 - Brian Mtshali BT         </t>
  </si>
  <si>
    <t xml:space="preserve"> 165 - Binold Sibanda BT        </t>
  </si>
  <si>
    <t xml:space="preserve"> 199 - Awakhiwe Nyathi          </t>
  </si>
  <si>
    <t xml:space="preserve"> 44 - Tembela M BT             </t>
  </si>
  <si>
    <t xml:space="preserve"> 45 - Prince Dube BT           </t>
  </si>
  <si>
    <t xml:space="preserve"> 76 - Elle Och                 </t>
  </si>
  <si>
    <t xml:space="preserve"> 77 - Giovanni Di Bella        </t>
  </si>
  <si>
    <t xml:space="preserve"> 78 - Adam Sauer Barman        </t>
  </si>
  <si>
    <t xml:space="preserve"> 79 - Aidan Greene             </t>
  </si>
  <si>
    <t xml:space="preserve"> 49 - Josh                     </t>
  </si>
  <si>
    <t xml:space="preserve"> 7 - MIKE -W                  </t>
  </si>
  <si>
    <t xml:space="preserve"> 73 - Lisa Khuse               </t>
  </si>
  <si>
    <t xml:space="preserve"> 74 - Oliver Shaka Zulu        </t>
  </si>
  <si>
    <t xml:space="preserve"> 75 - Godwin Molebatse         </t>
  </si>
  <si>
    <t xml:space="preserve"> 26 - Petronella W             </t>
  </si>
  <si>
    <t xml:space="preserve"> 31 - Ntokozo-W                </t>
  </si>
  <si>
    <t xml:space="preserve"> 23 - Denley Joshua W          </t>
  </si>
  <si>
    <t xml:space="preserve"> 24 - Dudu-W                   </t>
  </si>
  <si>
    <t xml:space="preserve"> 80 - MKHULISENI               </t>
  </si>
  <si>
    <t xml:space="preserve"> 9 - Nkosinathi W             </t>
  </si>
  <si>
    <t xml:space="preserve"> 159 - F C W                    </t>
  </si>
  <si>
    <t xml:space="preserve"> 20 - Vic Lungile   W          </t>
  </si>
  <si>
    <t xml:space="preserve"> 72 - Shaelyn           M      </t>
  </si>
  <si>
    <t xml:space="preserve"> 172 - Dennis                   </t>
  </si>
  <si>
    <t xml:space="preserve"> 155 - Shadreck BT              </t>
  </si>
  <si>
    <t xml:space="preserve"> 2 - Lucky                    </t>
  </si>
  <si>
    <t xml:space="preserve"> 54 - Zanele                   </t>
  </si>
  <si>
    <t xml:space="preserve"> 19 - Sandile W                </t>
  </si>
  <si>
    <t xml:space="preserve"> 83 - Charlton                 </t>
  </si>
  <si>
    <t xml:space="preserve"> 10 - Tawanda W                </t>
  </si>
  <si>
    <t xml:space="preserve"> 177 - Cindy Mlangeni           </t>
  </si>
  <si>
    <t xml:space="preserve"> 28 - Gugu W                   </t>
  </si>
  <si>
    <t xml:space="preserve"> 6 - Lingani  W               </t>
  </si>
  <si>
    <t xml:space="preserve"> 84 - Rakim                    </t>
  </si>
  <si>
    <t xml:space="preserve"> 14 - Patrick BT               </t>
  </si>
  <si>
    <t xml:space="preserve"> 86 - Themba                   </t>
  </si>
  <si>
    <t xml:space="preserve"> 4 - Misheck BT               </t>
  </si>
  <si>
    <t xml:space="preserve"> 20 - Asisipho W               </t>
  </si>
  <si>
    <t xml:space="preserve"> 57 - Joyce - W                </t>
  </si>
  <si>
    <t xml:space="preserve"> 60 - Linda                    </t>
  </si>
  <si>
    <t xml:space="preserve"> 8 - Keith - W                </t>
  </si>
  <si>
    <t xml:space="preserve"> 86 - Themba - W               </t>
  </si>
  <si>
    <t xml:space="preserve"> 87 - Wonderboy Masombuka      </t>
  </si>
  <si>
    <t xml:space="preserve"> 9 - Nkosinathi - W           </t>
  </si>
  <si>
    <t xml:space="preserve"> 11 - Bonisile - W             </t>
  </si>
  <si>
    <t xml:space="preserve"> 2 - Hazel                    </t>
  </si>
  <si>
    <t xml:space="preserve"> 3 - Joseph BT                </t>
  </si>
  <si>
    <t xml:space="preserve"> 12 - Xolani                   </t>
  </si>
  <si>
    <t xml:space="preserve"> 6 - Thabo  BT                </t>
  </si>
  <si>
    <t xml:space="preserve"> 10 - Andrew       W           </t>
  </si>
  <si>
    <t xml:space="preserve"> 15 - Andgil                   </t>
  </si>
  <si>
    <t xml:space="preserve"> 21 - Bongani  BT              </t>
  </si>
  <si>
    <t xml:space="preserve"> 22 - Dario                    </t>
  </si>
  <si>
    <t xml:space="preserve"> 23 - Irvin      BT            </t>
  </si>
  <si>
    <t xml:space="preserve"> 18 - Mel                      </t>
  </si>
  <si>
    <t>76 - Elle Och</t>
  </si>
  <si>
    <t>77 - Giovanni Di Bella</t>
  </si>
  <si>
    <t>78 - Adam Sauer Barman</t>
  </si>
  <si>
    <t>79 - Aidan Greene</t>
  </si>
  <si>
    <t>14 - Patrick BT</t>
  </si>
  <si>
    <t>4 - Misheck BT</t>
  </si>
  <si>
    <t>3 - Joseph BT</t>
  </si>
  <si>
    <t>12 - Xolani</t>
  </si>
  <si>
    <t>22 - Dario</t>
  </si>
  <si>
    <t xml:space="preserve"> 23 - Irvin      BT</t>
  </si>
  <si>
    <t>6 - Thabo  BT</t>
  </si>
  <si>
    <t>21 - Bongani  BT</t>
  </si>
  <si>
    <t>15 - Andgil</t>
  </si>
  <si>
    <t>177 - Cindy Mlangeni</t>
  </si>
  <si>
    <t>18 - Mel</t>
  </si>
  <si>
    <t>20 - Asisipho</t>
  </si>
  <si>
    <t>2 - Hazel</t>
  </si>
  <si>
    <t>2 - Lucky</t>
  </si>
  <si>
    <t>49 - Josh</t>
  </si>
  <si>
    <t>54 - Zanele</t>
  </si>
  <si>
    <t>60 - Linda</t>
  </si>
  <si>
    <t>73 - Lisa Khuse</t>
  </si>
  <si>
    <t>74 - Oliver Shaka Zulu</t>
  </si>
  <si>
    <t>75 - Godwin Molebatse</t>
  </si>
  <si>
    <t>80 - MKHULISENI</t>
  </si>
  <si>
    <t>83 - Charlton</t>
  </si>
  <si>
    <t>84 - Rakim</t>
  </si>
  <si>
    <t>86 - Themba</t>
  </si>
  <si>
    <t>87 - Wonderboy Masombuka</t>
  </si>
  <si>
    <t>10 - Andrew</t>
  </si>
  <si>
    <t>11 - Bonisile</t>
  </si>
  <si>
    <t>19 - Sandile</t>
  </si>
  <si>
    <t>57 - Joyce</t>
  </si>
  <si>
    <t>8 - Keith</t>
  </si>
  <si>
    <t>9 - Nkosinathi</t>
  </si>
  <si>
    <t>72 - Shaelyn</t>
  </si>
  <si>
    <t>Exceptions</t>
  </si>
  <si>
    <t>Managers</t>
  </si>
  <si>
    <t xml:space="preserve">2 - Brian            W      </t>
  </si>
  <si>
    <t xml:space="preserve">32 - Dean     BT             </t>
  </si>
  <si>
    <t xml:space="preserve">33 - Matteo                  </t>
  </si>
  <si>
    <t xml:space="preserve">41 - Ally                    </t>
  </si>
  <si>
    <t xml:space="preserve">145 - Function Staff          </t>
  </si>
  <si>
    <t xml:space="preserve">30 - Kwanelle   BT           </t>
  </si>
  <si>
    <t xml:space="preserve">34 - king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</si>
</sst>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#,##0.00;[Red]\-&quot;R&quot;#,##0.00"/>
    <numFmt numFmtId="44" formatCode="_-&quot;R&quot;* #,##0.00_-;\-&quot;R&quot;* #,##0.00_-;_-&quot;R&quot;* &quot;-&quot;??_-;_-@_-"/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17" fillId="0" borderId="0" xfId="0" applyFont="1"/>
    <xf numFmtId="10" fontId="17" fillId="0" borderId="0" xfId="0" applyNumberFormat="1" applyFont="1"/>
    <xf numFmtId="49" fontId="16" fillId="0" borderId="0" xfId="0" applyNumberFormat="1" applyFont="1"/>
    <xf numFmtId="0" fontId="19" fillId="0" borderId="0" xfId="0" applyFont="1"/>
    <xf numFmtId="43" fontId="0" fillId="0" borderId="0" xfId="0" applyNumberFormat="1"/>
    <xf numFmtId="0" fontId="16" fillId="0" borderId="10" xfId="0" applyFont="1" applyBorder="1"/>
    <xf numFmtId="0" fontId="0" fillId="0" borderId="10" xfId="0" applyBorder="1"/>
    <xf numFmtId="43" fontId="16" fillId="0" borderId="10" xfId="28" applyFont="1" applyBorder="1"/>
    <xf numFmtId="43" fontId="1" fillId="0" borderId="10" xfId="28" applyFont="1" applyFill="1" applyBorder="1"/>
    <xf numFmtId="9" fontId="16" fillId="0" borderId="10" xfId="40" applyFont="1" applyFill="1" applyBorder="1"/>
    <xf numFmtId="10" fontId="18" fillId="0" borderId="0" xfId="0" applyNumberFormat="1" applyFont="1"/>
    <xf numFmtId="10" fontId="0" fillId="0" borderId="0" xfId="0" applyNumberFormat="1"/>
    <xf numFmtId="0" fontId="21" fillId="0" borderId="0" xfId="0" applyFont="1"/>
    <xf numFmtId="0" fontId="22" fillId="0" borderId="0" xfId="0" applyFont="1"/>
    <xf numFmtId="16" fontId="22" fillId="0" borderId="0" xfId="0" applyNumberFormat="1" applyFont="1"/>
    <xf numFmtId="0" fontId="23" fillId="0" borderId="0" xfId="0" applyFont="1"/>
    <xf numFmtId="0" fontId="0" fillId="0" borderId="11" xfId="0" applyBorder="1"/>
    <xf numFmtId="9" fontId="16" fillId="33" borderId="12" xfId="40" applyFont="1" applyFill="1" applyBorder="1"/>
    <xf numFmtId="0" fontId="16" fillId="0" borderId="12" xfId="0" applyFont="1" applyBorder="1"/>
    <xf numFmtId="9" fontId="16" fillId="34" borderId="12" xfId="40" applyFont="1" applyFill="1" applyBorder="1"/>
    <xf numFmtId="43" fontId="16" fillId="0" borderId="13" xfId="28" applyFont="1" applyBorder="1"/>
    <xf numFmtId="0" fontId="24" fillId="0" borderId="0" xfId="0" applyFont="1"/>
    <xf numFmtId="9" fontId="16" fillId="0" borderId="15" xfId="40" applyFont="1" applyFill="1" applyBorder="1"/>
    <xf numFmtId="0" fontId="0" fillId="0" borderId="15" xfId="0" applyBorder="1"/>
    <xf numFmtId="43" fontId="1" fillId="0" borderId="15" xfId="28" applyFont="1" applyFill="1" applyBorder="1"/>
    <xf numFmtId="9" fontId="16" fillId="0" borderId="17" xfId="40" applyFont="1" applyFill="1" applyBorder="1"/>
    <xf numFmtId="0" fontId="0" fillId="0" borderId="17" xfId="0" applyBorder="1"/>
    <xf numFmtId="0" fontId="0" fillId="0" borderId="18" xfId="0" applyBorder="1"/>
    <xf numFmtId="9" fontId="16" fillId="33" borderId="19" xfId="40" applyFont="1" applyFill="1" applyBorder="1"/>
    <xf numFmtId="0" fontId="16" fillId="0" borderId="19" xfId="0" applyFont="1" applyBorder="1"/>
    <xf numFmtId="9" fontId="16" fillId="34" borderId="19" xfId="40" applyFont="1" applyFill="1" applyBorder="1"/>
    <xf numFmtId="43" fontId="16" fillId="0" borderId="20" xfId="28" applyFont="1" applyBorder="1"/>
    <xf numFmtId="0" fontId="0" fillId="35" borderId="0" xfId="0" applyFill="1"/>
    <xf numFmtId="0" fontId="0" fillId="33" borderId="0" xfId="0" applyFill="1"/>
    <xf numFmtId="44" fontId="16" fillId="0" borderId="10" xfId="44" applyFont="1" applyBorder="1"/>
    <xf numFmtId="44" fontId="1" fillId="0" borderId="15" xfId="44" applyFont="1" applyFill="1" applyBorder="1"/>
    <xf numFmtId="44" fontId="1" fillId="0" borderId="10" xfId="44" applyFont="1" applyFill="1" applyBorder="1"/>
    <xf numFmtId="44" fontId="16" fillId="0" borderId="20" xfId="44" applyFont="1" applyBorder="1"/>
    <xf numFmtId="44" fontId="16" fillId="0" borderId="13" xfId="44" applyFont="1" applyBorder="1"/>
    <xf numFmtId="44" fontId="0" fillId="0" borderId="0" xfId="44" applyFont="1"/>
    <xf numFmtId="44" fontId="16" fillId="0" borderId="19" xfId="44" applyFont="1" applyBorder="1"/>
    <xf numFmtId="44" fontId="16" fillId="0" borderId="12" xfId="44" applyFont="1" applyBorder="1"/>
    <xf numFmtId="44" fontId="1" fillId="0" borderId="17" xfId="44" applyFont="1" applyFill="1" applyBorder="1"/>
    <xf numFmtId="44" fontId="0" fillId="0" borderId="10" xfId="44" applyFont="1" applyBorder="1"/>
    <xf numFmtId="44" fontId="0" fillId="0" borderId="0" xfId="0" applyNumberFormat="1"/>
    <xf numFmtId="17" fontId="16" fillId="0" borderId="0" xfId="0" applyNumberFormat="1" applyFont="1" applyAlignment="1">
      <alignment horizontal="center"/>
    </xf>
    <xf numFmtId="43" fontId="16" fillId="33" borderId="10" xfId="28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8" fontId="0" fillId="0" borderId="0" xfId="44" applyNumberFormat="1" applyFont="1"/>
    <xf numFmtId="44" fontId="0" fillId="0" borderId="21" xfId="44" applyFont="1" applyBorder="1"/>
    <xf numFmtId="8" fontId="0" fillId="0" borderId="10" xfId="44" applyNumberFormat="1" applyFont="1" applyBorder="1"/>
    <xf numFmtId="0" fontId="0" fillId="0" borderId="0" xfId="0" applyFill="1"/>
    <xf numFmtId="0" fontId="0" fillId="36" borderId="0" xfId="0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44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575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'Summary and Visuals'!$B$1</c:f>
              <c:strCache>
                <c:ptCount val="1"/>
                <c:pt idx="0">
                  <c:v>30 Sep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Visuals'!$B$2:$B$14</c:f>
              <c:numCache>
                <c:formatCode>0.00%</c:formatCode>
                <c:ptCount val="13"/>
                <c:pt idx="0">
                  <c:v>-3.2503437441764593E-3</c:v>
                </c:pt>
                <c:pt idx="1">
                  <c:v>#N/A</c:v>
                </c:pt>
                <c:pt idx="2">
                  <c:v>#N/A</c:v>
                </c:pt>
                <c:pt idx="3">
                  <c:v>-3.4222983942148802E-2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D-4204-9CD8-FF65008F2F6E}"/>
            </c:ext>
          </c:extLst>
        </c:ser>
        <c:ser>
          <c:idx val="1"/>
          <c:order val="1"/>
          <c:tx>
            <c:strRef>
              <c:f>'Summary and Visuals'!$C$1</c:f>
              <c:strCache>
                <c:ptCount val="1"/>
                <c:pt idx="0">
                  <c:v>30 Oct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Visuals'!$C$2:$C$14</c:f>
              <c:numCache>
                <c:formatCode>0.00%</c:formatCode>
                <c:ptCount val="13"/>
                <c:pt idx="0">
                  <c:v>2.6729572777427213E-3</c:v>
                </c:pt>
                <c:pt idx="1">
                  <c:v>1.5241479419772108E-2</c:v>
                </c:pt>
                <c:pt idx="2">
                  <c:v>#N/A</c:v>
                </c:pt>
                <c:pt idx="3">
                  <c:v>3.4213416059418383E-2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2.9940161722748215E-2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D-4204-9CD8-FF65008F2F6E}"/>
            </c:ext>
          </c:extLst>
        </c:ser>
        <c:ser>
          <c:idx val="2"/>
          <c:order val="2"/>
          <c:tx>
            <c:strRef>
              <c:f>'Summary and Visuals'!$D$1</c:f>
              <c:strCache>
                <c:ptCount val="1"/>
                <c:pt idx="0">
                  <c:v>31 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Visuals'!$D$2:$D$14</c:f>
              <c:numCache>
                <c:formatCode>0.00%</c:formatCode>
                <c:ptCount val="13"/>
                <c:pt idx="0">
                  <c:v>-6.4368213002754943E-3</c:v>
                </c:pt>
                <c:pt idx="1">
                  <c:v>7.6001341353457763E-2</c:v>
                </c:pt>
                <c:pt idx="2">
                  <c:v>-3.0405589687345747E-2</c:v>
                </c:pt>
                <c:pt idx="3">
                  <c:v>3.6541577347011384E-2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-1.0894186775452522E-2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D-4249-A9B5-EB871BB391B4}"/>
            </c:ext>
          </c:extLst>
        </c:ser>
        <c:ser>
          <c:idx val="3"/>
          <c:order val="3"/>
          <c:tx>
            <c:strRef>
              <c:f>'Summary and Visuals'!$E$1</c:f>
              <c:strCache>
                <c:ptCount val="1"/>
                <c:pt idx="0">
                  <c:v>31 Dec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Visuals'!$E$2:$E$14</c:f>
              <c:numCache>
                <c:formatCode>0.00%</c:formatCode>
                <c:ptCount val="13"/>
                <c:pt idx="0">
                  <c:v>6.6253085922668431E-3</c:v>
                </c:pt>
                <c:pt idx="1">
                  <c:v>9.2895146217596661E-2</c:v>
                </c:pt>
                <c:pt idx="2">
                  <c:v>1.3010012791627071E-2</c:v>
                </c:pt>
                <c:pt idx="3">
                  <c:v>3.3259465584013923E-2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-4.545688637933154E-2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D-4249-A9B5-EB871BB391B4}"/>
            </c:ext>
          </c:extLst>
        </c:ser>
        <c:ser>
          <c:idx val="4"/>
          <c:order val="4"/>
          <c:tx>
            <c:strRef>
              <c:f>'Summary and Visuals'!$F$1</c:f>
              <c:strCache>
                <c:ptCount val="1"/>
                <c:pt idx="0">
                  <c:v>30 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Visuals'!$F$2:$F$14</c:f>
              <c:numCache>
                <c:formatCode>0.00%</c:formatCode>
                <c:ptCount val="13"/>
                <c:pt idx="0">
                  <c:v>-1.9654177987645335E-2</c:v>
                </c:pt>
                <c:pt idx="1">
                  <c:v>3.5604078546242729E-2</c:v>
                </c:pt>
                <c:pt idx="2">
                  <c:v>1.7128434070278697E-2</c:v>
                </c:pt>
                <c:pt idx="3">
                  <c:v>2.301803390359608E-2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-1.6708224509512856E-2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D-4249-A9B5-EB871BB391B4}"/>
            </c:ext>
          </c:extLst>
        </c:ser>
        <c:ser>
          <c:idx val="5"/>
          <c:order val="5"/>
          <c:tx>
            <c:strRef>
              <c:f>'Summary and Visuals'!$G$1</c:f>
              <c:strCache>
                <c:ptCount val="1"/>
                <c:pt idx="0">
                  <c:v>28 Feb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Visuals'!$G$2:$G$14</c:f>
              <c:numCache>
                <c:formatCode>0.00%</c:formatCode>
                <c:ptCount val="13"/>
                <c:pt idx="0">
                  <c:v>-6.4845523718624759E-3</c:v>
                </c:pt>
                <c:pt idx="1">
                  <c:v>2.4745073637584963E-2</c:v>
                </c:pt>
                <c:pt idx="2">
                  <c:v>9.6860099875048788E-3</c:v>
                </c:pt>
                <c:pt idx="3">
                  <c:v>-1.7393590670733858E-2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-2.5662408003924067E-2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D-4249-A9B5-EB871BB391B4}"/>
            </c:ext>
          </c:extLst>
        </c:ser>
        <c:ser>
          <c:idx val="6"/>
          <c:order val="6"/>
          <c:tx>
            <c:strRef>
              <c:f>'Summary and Visuals'!$H$1</c:f>
              <c:strCache>
                <c:ptCount val="1"/>
                <c:pt idx="0">
                  <c:v>31 Mar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Visuals'!$H$2:$H$14</c:f>
              <c:numCache>
                <c:formatCode>0.00%</c:formatCode>
                <c:ptCount val="13"/>
                <c:pt idx="0">
                  <c:v>1.2997912497789768E-2</c:v>
                </c:pt>
                <c:pt idx="1">
                  <c:v>5.4115729007038926E-2</c:v>
                </c:pt>
                <c:pt idx="2">
                  <c:v>-4.4484173790105455E-2</c:v>
                </c:pt>
                <c:pt idx="3">
                  <c:v>-1.3673263183034967E-2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2.572469401636282E-2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D-4249-A9B5-EB871BB391B4}"/>
            </c:ext>
          </c:extLst>
        </c:ser>
        <c:ser>
          <c:idx val="7"/>
          <c:order val="7"/>
          <c:tx>
            <c:strRef>
              <c:f>'Summary and Visuals'!$I$1</c:f>
              <c:strCache>
                <c:ptCount val="1"/>
                <c:pt idx="0">
                  <c:v>30 Apr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Visuals'!$I$2:$I$14</c:f>
              <c:numCache>
                <c:formatCode>0.00%</c:formatCode>
                <c:ptCount val="13"/>
                <c:pt idx="0">
                  <c:v>-3.3356173282532722E-2</c:v>
                </c:pt>
                <c:pt idx="1">
                  <c:v>7.9678929381758606E-3</c:v>
                </c:pt>
                <c:pt idx="2">
                  <c:v>2.9390492565130044E-3</c:v>
                </c:pt>
                <c:pt idx="3">
                  <c:v>-8.0052575857593733E-3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-2.832478161031806E-2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5D-4249-A9B5-EB871BB391B4}"/>
            </c:ext>
          </c:extLst>
        </c:ser>
        <c:ser>
          <c:idx val="8"/>
          <c:order val="8"/>
          <c:tx>
            <c:strRef>
              <c:f>'Summary and Visuals'!$J$1</c:f>
              <c:strCache>
                <c:ptCount val="1"/>
                <c:pt idx="0">
                  <c:v>31 May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Visuals'!$J$2:$J$14</c:f>
              <c:numCache>
                <c:formatCode>0.00%</c:formatCode>
                <c:ptCount val="13"/>
                <c:pt idx="0">
                  <c:v>2.0420173794258853E-2</c:v>
                </c:pt>
                <c:pt idx="1">
                  <c:v>-2.8084072464263116E-2</c:v>
                </c:pt>
                <c:pt idx="2">
                  <c:v>0.10582909606453114</c:v>
                </c:pt>
                <c:pt idx="3">
                  <c:v>2.8174733260222878E-2</c:v>
                </c:pt>
                <c:pt idx="4">
                  <c:v>-5.3985402430292845E-3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-4.7958863852310782E-2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D-4249-A9B5-EB871BB391B4}"/>
            </c:ext>
          </c:extLst>
        </c:ser>
        <c:ser>
          <c:idx val="9"/>
          <c:order val="9"/>
          <c:tx>
            <c:strRef>
              <c:f>'Summary and Visuals'!$K$1</c:f>
              <c:strCache>
                <c:ptCount val="1"/>
                <c:pt idx="0">
                  <c:v>30 Jun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Visuals'!$K$2:$K$14</c:f>
              <c:numCache>
                <c:formatCode>0.00%</c:formatCode>
                <c:ptCount val="13"/>
                <c:pt idx="0">
                  <c:v>3.9176649480448203E-2</c:v>
                </c:pt>
                <c:pt idx="1">
                  <c:v>-1.9442730639784821E-2</c:v>
                </c:pt>
                <c:pt idx="2">
                  <c:v>-9.9292576433613194E-3</c:v>
                </c:pt>
                <c:pt idx="3">
                  <c:v>1.1652248631082912E-2</c:v>
                </c:pt>
                <c:pt idx="4">
                  <c:v>-5.8395994858752437E-3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-3.3101100332805188E-2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5D-4249-A9B5-EB871BB391B4}"/>
            </c:ext>
          </c:extLst>
        </c:ser>
        <c:ser>
          <c:idx val="10"/>
          <c:order val="10"/>
          <c:tx>
            <c:strRef>
              <c:f>'Summary and Visuals'!$L$1</c:f>
              <c:strCache>
                <c:ptCount val="1"/>
                <c:pt idx="0">
                  <c:v>31 Jul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Visuals'!$L$2:$L$14</c:f>
              <c:numCache>
                <c:formatCode>0.00%</c:formatCode>
                <c:ptCount val="13"/>
                <c:pt idx="0">
                  <c:v>2.0998759644254336E-2</c:v>
                </c:pt>
                <c:pt idx="1">
                  <c:v>4.8689973981257767E-2</c:v>
                </c:pt>
                <c:pt idx="2">
                  <c:v>4.5582186538164066E-3</c:v>
                </c:pt>
                <c:pt idx="3">
                  <c:v>1.2830354570978739E-2</c:v>
                </c:pt>
                <c:pt idx="4">
                  <c:v>-1.5106822173068003E-2</c:v>
                </c:pt>
                <c:pt idx="5">
                  <c:v>-2.2438794039914438E-2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1.4907819694500737E-2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5D-4249-A9B5-EB871BB391B4}"/>
            </c:ext>
          </c:extLst>
        </c:ser>
        <c:ser>
          <c:idx val="11"/>
          <c:order val="11"/>
          <c:tx>
            <c:strRef>
              <c:f>'Summary and Visuals'!$M$1</c:f>
              <c:strCache>
                <c:ptCount val="1"/>
                <c:pt idx="0">
                  <c:v>30 Aug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Visuals'!$M$2:$M$14</c:f>
              <c:numCache>
                <c:formatCode>0.00%</c:formatCode>
                <c:ptCount val="13"/>
                <c:pt idx="0">
                  <c:v>-5.0070137267813897E-3</c:v>
                </c:pt>
                <c:pt idx="1">
                  <c:v>-3.8546656704783015E-2</c:v>
                </c:pt>
                <c:pt idx="2">
                  <c:v>-1.5952300875401976E-2</c:v>
                </c:pt>
                <c:pt idx="3">
                  <c:v>-8.4240432593080117E-4</c:v>
                </c:pt>
                <c:pt idx="4">
                  <c:v>-9.8580082410882064E-3</c:v>
                </c:pt>
                <c:pt idx="5">
                  <c:v>6.2993217349789465E-2</c:v>
                </c:pt>
                <c:pt idx="6">
                  <c:v>-6.0067214044696095E-2</c:v>
                </c:pt>
                <c:pt idx="7">
                  <c:v>9.9426084254143759E-3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4.4205097615767935E-2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5D-4249-A9B5-EB871BB391B4}"/>
            </c:ext>
          </c:extLst>
        </c:ser>
        <c:ser>
          <c:idx val="12"/>
          <c:order val="12"/>
          <c:tx>
            <c:strRef>
              <c:f>'Summary and Visuals'!$N$1</c:f>
              <c:strCache>
                <c:ptCount val="1"/>
                <c:pt idx="0">
                  <c:v>30 Sep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Visuals'!$N$2:$N$14</c:f>
              <c:numCache>
                <c:formatCode>0.00%</c:formatCode>
                <c:ptCount val="13"/>
                <c:pt idx="0">
                  <c:v>-7.1633568590868946E-4</c:v>
                </c:pt>
                <c:pt idx="1">
                  <c:v>-1.8264484561898039E-2</c:v>
                </c:pt>
                <c:pt idx="2">
                  <c:v>5.0872307532411093E-2</c:v>
                </c:pt>
                <c:pt idx="3">
                  <c:v>3.838045103976423E-3</c:v>
                </c:pt>
                <c:pt idx="4">
                  <c:v>-4.1813865111379196E-2</c:v>
                </c:pt>
                <c:pt idx="5">
                  <c:v>1.6049637414821905E-2</c:v>
                </c:pt>
                <c:pt idx="6">
                  <c:v>-4.9207642151415106E-2</c:v>
                </c:pt>
                <c:pt idx="7">
                  <c:v>7.1651080141749146E-3</c:v>
                </c:pt>
                <c:pt idx="8">
                  <c:v>4.7478359903415451E-2</c:v>
                </c:pt>
                <c:pt idx="9">
                  <c:v>7.7165016396296332E-2</c:v>
                </c:pt>
                <c:pt idx="10">
                  <c:v>-2.320308443325405E-2</c:v>
                </c:pt>
                <c:pt idx="11">
                  <c:v>#N/A</c:v>
                </c:pt>
                <c:pt idx="12">
                  <c:v>1.7905414255724325E-2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5D-4249-A9B5-EB871BB3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435775"/>
        <c:axId val="856434943"/>
      </c:lineChart>
      <c:catAx>
        <c:axId val="8564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34943"/>
        <c:crosses val="autoZero"/>
        <c:auto val="1"/>
        <c:lblAlgn val="ctr"/>
        <c:lblOffset val="100"/>
        <c:noMultiLvlLbl val="0"/>
      </c:catAx>
      <c:valAx>
        <c:axId val="8564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18721588529243E-2"/>
          <c:y val="0.26495244651334116"/>
          <c:w val="0.92680011054942146"/>
          <c:h val="0.62823981593235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and Visuals'!$B$1</c:f>
              <c:strCache>
                <c:ptCount val="1"/>
                <c:pt idx="0">
                  <c:v>30 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Visuals'!$B$2:$B$14</c:f>
              <c:numCache>
                <c:formatCode>0.00%</c:formatCode>
                <c:ptCount val="13"/>
                <c:pt idx="0">
                  <c:v>-3.2503437441764593E-3</c:v>
                </c:pt>
                <c:pt idx="1">
                  <c:v>#N/A</c:v>
                </c:pt>
                <c:pt idx="2">
                  <c:v>#N/A</c:v>
                </c:pt>
                <c:pt idx="3">
                  <c:v>-3.4222983942148802E-2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6-4D06-A9A4-822C4DB7B239}"/>
            </c:ext>
          </c:extLst>
        </c:ser>
        <c:ser>
          <c:idx val="1"/>
          <c:order val="1"/>
          <c:tx>
            <c:strRef>
              <c:f>'Summary and Visuals'!$C$1</c:f>
              <c:strCache>
                <c:ptCount val="1"/>
                <c:pt idx="0">
                  <c:v>30 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Visuals'!$C$2:$C$14</c:f>
              <c:numCache>
                <c:formatCode>0.00%</c:formatCode>
                <c:ptCount val="13"/>
                <c:pt idx="0">
                  <c:v>2.6729572777427213E-3</c:v>
                </c:pt>
                <c:pt idx="1">
                  <c:v>1.5241479419772108E-2</c:v>
                </c:pt>
                <c:pt idx="2">
                  <c:v>#N/A</c:v>
                </c:pt>
                <c:pt idx="3">
                  <c:v>3.4213416059418383E-2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2.9940161722748215E-2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6-4D06-A9A4-822C4DB7B239}"/>
            </c:ext>
          </c:extLst>
        </c:ser>
        <c:ser>
          <c:idx val="2"/>
          <c:order val="2"/>
          <c:tx>
            <c:strRef>
              <c:f>'Summary and Visuals'!$D$1</c:f>
              <c:strCache>
                <c:ptCount val="1"/>
                <c:pt idx="0">
                  <c:v>31 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Visuals'!$D$2:$D$14</c:f>
              <c:numCache>
                <c:formatCode>0.00%</c:formatCode>
                <c:ptCount val="13"/>
                <c:pt idx="0">
                  <c:v>-6.4368213002754943E-3</c:v>
                </c:pt>
                <c:pt idx="1">
                  <c:v>7.6001341353457763E-2</c:v>
                </c:pt>
                <c:pt idx="2">
                  <c:v>-3.0405589687345747E-2</c:v>
                </c:pt>
                <c:pt idx="3">
                  <c:v>3.6541577347011384E-2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-1.0894186775452522E-2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6-4D06-A9A4-822C4DB7B239}"/>
            </c:ext>
          </c:extLst>
        </c:ser>
        <c:ser>
          <c:idx val="3"/>
          <c:order val="3"/>
          <c:tx>
            <c:strRef>
              <c:f>'Summary and Visuals'!$E$1</c:f>
              <c:strCache>
                <c:ptCount val="1"/>
                <c:pt idx="0">
                  <c:v>31 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Visuals'!$E$2:$E$14</c:f>
              <c:numCache>
                <c:formatCode>0.00%</c:formatCode>
                <c:ptCount val="13"/>
                <c:pt idx="0">
                  <c:v>6.6253085922668431E-3</c:v>
                </c:pt>
                <c:pt idx="1">
                  <c:v>9.2895146217596661E-2</c:v>
                </c:pt>
                <c:pt idx="2">
                  <c:v>1.3010012791627071E-2</c:v>
                </c:pt>
                <c:pt idx="3">
                  <c:v>3.3259465584013923E-2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-4.545688637933154E-2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E-4D31-92DA-2A9277FF834A}"/>
            </c:ext>
          </c:extLst>
        </c:ser>
        <c:ser>
          <c:idx val="4"/>
          <c:order val="4"/>
          <c:tx>
            <c:strRef>
              <c:f>'Summary and Visuals'!$F$1</c:f>
              <c:strCache>
                <c:ptCount val="1"/>
                <c:pt idx="0">
                  <c:v>30 Jan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Visuals'!$F$2:$F$14</c:f>
              <c:numCache>
                <c:formatCode>0.00%</c:formatCode>
                <c:ptCount val="13"/>
                <c:pt idx="0">
                  <c:v>-1.9654177987645335E-2</c:v>
                </c:pt>
                <c:pt idx="1">
                  <c:v>3.5604078546242729E-2</c:v>
                </c:pt>
                <c:pt idx="2">
                  <c:v>1.7128434070278697E-2</c:v>
                </c:pt>
                <c:pt idx="3">
                  <c:v>2.301803390359608E-2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-1.6708224509512856E-2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E-4D31-92DA-2A9277FF834A}"/>
            </c:ext>
          </c:extLst>
        </c:ser>
        <c:ser>
          <c:idx val="5"/>
          <c:order val="5"/>
          <c:tx>
            <c:strRef>
              <c:f>'Summary and Visuals'!$G$1</c:f>
              <c:strCache>
                <c:ptCount val="1"/>
                <c:pt idx="0">
                  <c:v>28 Feb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Visuals'!$G$2:$G$14</c:f>
              <c:numCache>
                <c:formatCode>0.00%</c:formatCode>
                <c:ptCount val="13"/>
                <c:pt idx="0">
                  <c:v>-6.4845523718624759E-3</c:v>
                </c:pt>
                <c:pt idx="1">
                  <c:v>2.4745073637584963E-2</c:v>
                </c:pt>
                <c:pt idx="2">
                  <c:v>9.6860099875048788E-3</c:v>
                </c:pt>
                <c:pt idx="3">
                  <c:v>-1.7393590670733858E-2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-2.5662408003924067E-2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E-4D31-92DA-2A9277FF834A}"/>
            </c:ext>
          </c:extLst>
        </c:ser>
        <c:ser>
          <c:idx val="6"/>
          <c:order val="6"/>
          <c:tx>
            <c:strRef>
              <c:f>'Summary and Visuals'!$H$1</c:f>
              <c:strCache>
                <c:ptCount val="1"/>
                <c:pt idx="0">
                  <c:v>31 Mar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Visuals'!$H$2:$H$14</c:f>
              <c:numCache>
                <c:formatCode>0.00%</c:formatCode>
                <c:ptCount val="13"/>
                <c:pt idx="0">
                  <c:v>1.2997912497789768E-2</c:v>
                </c:pt>
                <c:pt idx="1">
                  <c:v>5.4115729007038926E-2</c:v>
                </c:pt>
                <c:pt idx="2">
                  <c:v>-4.4484173790105455E-2</c:v>
                </c:pt>
                <c:pt idx="3">
                  <c:v>-1.3673263183034967E-2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2.572469401636282E-2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E-4D31-92DA-2A9277FF834A}"/>
            </c:ext>
          </c:extLst>
        </c:ser>
        <c:ser>
          <c:idx val="7"/>
          <c:order val="7"/>
          <c:tx>
            <c:strRef>
              <c:f>'Summary and Visuals'!$I$1</c:f>
              <c:strCache>
                <c:ptCount val="1"/>
                <c:pt idx="0">
                  <c:v>30 Apr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Visuals'!$I$2:$I$14</c:f>
              <c:numCache>
                <c:formatCode>0.00%</c:formatCode>
                <c:ptCount val="13"/>
                <c:pt idx="0">
                  <c:v>-3.3356173282532722E-2</c:v>
                </c:pt>
                <c:pt idx="1">
                  <c:v>7.9678929381758606E-3</c:v>
                </c:pt>
                <c:pt idx="2">
                  <c:v>2.9390492565130044E-3</c:v>
                </c:pt>
                <c:pt idx="3">
                  <c:v>-8.0052575857593733E-3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-2.832478161031806E-2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CE-4D31-92DA-2A9277FF834A}"/>
            </c:ext>
          </c:extLst>
        </c:ser>
        <c:ser>
          <c:idx val="8"/>
          <c:order val="8"/>
          <c:tx>
            <c:strRef>
              <c:f>'Summary and Visuals'!$J$1</c:f>
              <c:strCache>
                <c:ptCount val="1"/>
                <c:pt idx="0">
                  <c:v>31 May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Visuals'!$J$2:$J$14</c:f>
              <c:numCache>
                <c:formatCode>0.00%</c:formatCode>
                <c:ptCount val="13"/>
                <c:pt idx="0">
                  <c:v>2.0420173794258853E-2</c:v>
                </c:pt>
                <c:pt idx="1">
                  <c:v>-2.8084072464263116E-2</c:v>
                </c:pt>
                <c:pt idx="2">
                  <c:v>0.10582909606453114</c:v>
                </c:pt>
                <c:pt idx="3">
                  <c:v>2.8174733260222878E-2</c:v>
                </c:pt>
                <c:pt idx="4">
                  <c:v>-5.3985402430292845E-3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-4.7958863852310782E-2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CE-4D31-92DA-2A9277FF834A}"/>
            </c:ext>
          </c:extLst>
        </c:ser>
        <c:ser>
          <c:idx val="9"/>
          <c:order val="9"/>
          <c:tx>
            <c:strRef>
              <c:f>'Summary and Visuals'!$K$1</c:f>
              <c:strCache>
                <c:ptCount val="1"/>
                <c:pt idx="0">
                  <c:v>30 Jun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Visuals'!$K$2:$K$14</c:f>
              <c:numCache>
                <c:formatCode>0.00%</c:formatCode>
                <c:ptCount val="13"/>
                <c:pt idx="0">
                  <c:v>3.9176649480448203E-2</c:v>
                </c:pt>
                <c:pt idx="1">
                  <c:v>-1.9442730639784821E-2</c:v>
                </c:pt>
                <c:pt idx="2">
                  <c:v>-9.9292576433613194E-3</c:v>
                </c:pt>
                <c:pt idx="3">
                  <c:v>1.1652248631082912E-2</c:v>
                </c:pt>
                <c:pt idx="4">
                  <c:v>-5.8395994858752437E-3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-3.3101100332805188E-2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CE-4D31-92DA-2A9277FF834A}"/>
            </c:ext>
          </c:extLst>
        </c:ser>
        <c:ser>
          <c:idx val="10"/>
          <c:order val="10"/>
          <c:tx>
            <c:strRef>
              <c:f>'Summary and Visuals'!$L$1</c:f>
              <c:strCache>
                <c:ptCount val="1"/>
                <c:pt idx="0">
                  <c:v>31 Jul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Visuals'!$L$2:$L$14</c:f>
              <c:numCache>
                <c:formatCode>0.00%</c:formatCode>
                <c:ptCount val="13"/>
                <c:pt idx="0">
                  <c:v>2.0998759644254336E-2</c:v>
                </c:pt>
                <c:pt idx="1">
                  <c:v>4.8689973981257767E-2</c:v>
                </c:pt>
                <c:pt idx="2">
                  <c:v>4.5582186538164066E-3</c:v>
                </c:pt>
                <c:pt idx="3">
                  <c:v>1.2830354570978739E-2</c:v>
                </c:pt>
                <c:pt idx="4">
                  <c:v>-1.5106822173068003E-2</c:v>
                </c:pt>
                <c:pt idx="5">
                  <c:v>-2.2438794039914438E-2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1.4907819694500737E-2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CE-4D31-92DA-2A9277FF834A}"/>
            </c:ext>
          </c:extLst>
        </c:ser>
        <c:ser>
          <c:idx val="11"/>
          <c:order val="11"/>
          <c:tx>
            <c:strRef>
              <c:f>'Summary and Visuals'!$M$1</c:f>
              <c:strCache>
                <c:ptCount val="1"/>
                <c:pt idx="0">
                  <c:v>30 Aug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Visuals'!$M$2:$M$14</c:f>
              <c:numCache>
                <c:formatCode>0.00%</c:formatCode>
                <c:ptCount val="13"/>
                <c:pt idx="0">
                  <c:v>-5.0070137267813897E-3</c:v>
                </c:pt>
                <c:pt idx="1">
                  <c:v>-3.8546656704783015E-2</c:v>
                </c:pt>
                <c:pt idx="2">
                  <c:v>-1.5952300875401976E-2</c:v>
                </c:pt>
                <c:pt idx="3">
                  <c:v>-8.4240432593080117E-4</c:v>
                </c:pt>
                <c:pt idx="4">
                  <c:v>-9.8580082410882064E-3</c:v>
                </c:pt>
                <c:pt idx="5">
                  <c:v>6.2993217349789465E-2</c:v>
                </c:pt>
                <c:pt idx="6">
                  <c:v>-6.0067214044696095E-2</c:v>
                </c:pt>
                <c:pt idx="7">
                  <c:v>9.9426084254143759E-3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4.4205097615767935E-2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CE-4D31-92DA-2A9277FF834A}"/>
            </c:ext>
          </c:extLst>
        </c:ser>
        <c:ser>
          <c:idx val="12"/>
          <c:order val="12"/>
          <c:tx>
            <c:strRef>
              <c:f>'Summary and Visuals'!$N$1</c:f>
              <c:strCache>
                <c:ptCount val="1"/>
                <c:pt idx="0">
                  <c:v>30 Sep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Visuals'!$A$2:$A$14</c:f>
              <c:strCache>
                <c:ptCount val="13"/>
                <c:pt idx="0">
                  <c:v>1 - MC Ntuli BT             </c:v>
                </c:pt>
                <c:pt idx="1">
                  <c:v>13 - Sylvester BT            </c:v>
                </c:pt>
                <c:pt idx="2">
                  <c:v>158 - Oscar Dawu              </c:v>
                </c:pt>
                <c:pt idx="3">
                  <c:v>16 - Brian Mtshali BT        </c:v>
                </c:pt>
                <c:pt idx="4">
                  <c:v>14 - Patrick BT</c:v>
                </c:pt>
                <c:pt idx="5">
                  <c:v>3 - Joseph BT</c:v>
                </c:pt>
                <c:pt idx="6">
                  <c:v>12 - Xolani</c:v>
                </c:pt>
                <c:pt idx="7">
                  <c:v>6 - Thabo  BT</c:v>
                </c:pt>
                <c:pt idx="8">
                  <c:v>21 - Bongani  BT</c:v>
                </c:pt>
                <c:pt idx="9">
                  <c:v>22 - Dario</c:v>
                </c:pt>
                <c:pt idx="10">
                  <c:v> 23 - Irvin      BT</c:v>
                </c:pt>
                <c:pt idx="11">
                  <c:v>34 - king                    </c:v>
                </c:pt>
                <c:pt idx="12">
                  <c:v>165 - Binold Sibanda BT       </c:v>
                </c:pt>
              </c:strCache>
            </c:strRef>
          </c:cat>
          <c:val>
            <c:numRef>
              <c:f>'Summary and Visuals'!$N$2:$N$14</c:f>
              <c:numCache>
                <c:formatCode>0.00%</c:formatCode>
                <c:ptCount val="13"/>
                <c:pt idx="0">
                  <c:v>-7.1633568590868946E-4</c:v>
                </c:pt>
                <c:pt idx="1">
                  <c:v>-1.8264484561898039E-2</c:v>
                </c:pt>
                <c:pt idx="2">
                  <c:v>5.0872307532411093E-2</c:v>
                </c:pt>
                <c:pt idx="3">
                  <c:v>3.838045103976423E-3</c:v>
                </c:pt>
                <c:pt idx="4">
                  <c:v>-4.1813865111379196E-2</c:v>
                </c:pt>
                <c:pt idx="5">
                  <c:v>1.6049637414821905E-2</c:v>
                </c:pt>
                <c:pt idx="6">
                  <c:v>-4.9207642151415106E-2</c:v>
                </c:pt>
                <c:pt idx="7">
                  <c:v>7.1651080141749146E-3</c:v>
                </c:pt>
                <c:pt idx="8">
                  <c:v>4.7478359903415451E-2</c:v>
                </c:pt>
                <c:pt idx="9">
                  <c:v>7.7165016396296332E-2</c:v>
                </c:pt>
                <c:pt idx="10">
                  <c:v>-2.320308443325405E-2</c:v>
                </c:pt>
                <c:pt idx="11">
                  <c:v>#N/A</c:v>
                </c:pt>
                <c:pt idx="12">
                  <c:v>1.7905414255724325E-2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CE-4D31-92DA-2A9277FF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5666511"/>
        <c:axId val="985669423"/>
      </c:barChart>
      <c:catAx>
        <c:axId val="9856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9423"/>
        <c:crosses val="autoZero"/>
        <c:auto val="1"/>
        <c:lblAlgn val="ctr"/>
        <c:lblOffset val="100"/>
        <c:noMultiLvlLbl val="0"/>
      </c:catAx>
      <c:valAx>
        <c:axId val="9856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'Summary and Visuals'!$B$15</c:f>
              <c:strCache>
                <c:ptCount val="1"/>
                <c:pt idx="0">
                  <c:v>30 Sep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Visuals'!$B$16:$B$34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7.2463523492949017E-2</c:v>
                </c:pt>
                <c:pt idx="6">
                  <c:v>#N/A</c:v>
                </c:pt>
                <c:pt idx="7">
                  <c:v>#N/A</c:v>
                </c:pt>
                <c:pt idx="8">
                  <c:v>-2.4590752437627816E-2</c:v>
                </c:pt>
                <c:pt idx="9">
                  <c:v>-1.3333715565687659E-2</c:v>
                </c:pt>
                <c:pt idx="10">
                  <c:v>-3.3409818772905386E-2</c:v>
                </c:pt>
                <c:pt idx="11">
                  <c:v>-3.3892968386740385E-2</c:v>
                </c:pt>
                <c:pt idx="12">
                  <c:v>#N/A</c:v>
                </c:pt>
                <c:pt idx="13">
                  <c:v>#N/A</c:v>
                </c:pt>
                <c:pt idx="14">
                  <c:v>5.8248747614261714E-2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-5.7831076503338241E-3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0-4510-A8D6-DC67E7BCD590}"/>
            </c:ext>
          </c:extLst>
        </c:ser>
        <c:ser>
          <c:idx val="1"/>
          <c:order val="1"/>
          <c:tx>
            <c:strRef>
              <c:f>'Summary and Visuals'!$C$15</c:f>
              <c:strCache>
                <c:ptCount val="1"/>
                <c:pt idx="0">
                  <c:v>01 Oct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Visuals'!$C$16:$C$34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-2.3791280561365313E-2</c:v>
                </c:pt>
                <c:pt idx="6">
                  <c:v>#N/A</c:v>
                </c:pt>
                <c:pt idx="7">
                  <c:v>#N/A</c:v>
                </c:pt>
                <c:pt idx="8">
                  <c:v>7.0603062612594317E-2</c:v>
                </c:pt>
                <c:pt idx="9">
                  <c:v>3.4961102425982798E-2</c:v>
                </c:pt>
                <c:pt idx="10">
                  <c:v>1.9676895438347844E-2</c:v>
                </c:pt>
                <c:pt idx="11">
                  <c:v>7.2184409774053895E-2</c:v>
                </c:pt>
                <c:pt idx="12">
                  <c:v>#N/A</c:v>
                </c:pt>
                <c:pt idx="13">
                  <c:v>#N/A</c:v>
                </c:pt>
                <c:pt idx="14">
                  <c:v>3.9398759024656949E-2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-3.1528884503447013E-2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0-4510-A8D6-DC67E7BCD590}"/>
            </c:ext>
          </c:extLst>
        </c:ser>
        <c:ser>
          <c:idx val="2"/>
          <c:order val="2"/>
          <c:tx>
            <c:strRef>
              <c:f>'Summary and Visuals'!$D$15</c:f>
              <c:strCache>
                <c:ptCount val="1"/>
                <c:pt idx="0">
                  <c:v>31 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Visuals'!$D$16:$D$34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-3.3679215605123825E-2</c:v>
                </c:pt>
                <c:pt idx="6">
                  <c:v>#N/A</c:v>
                </c:pt>
                <c:pt idx="7">
                  <c:v>#N/A</c:v>
                </c:pt>
                <c:pt idx="8">
                  <c:v>-1.0051736167192168E-2</c:v>
                </c:pt>
                <c:pt idx="9">
                  <c:v>-4.8346219514089697E-2</c:v>
                </c:pt>
                <c:pt idx="10">
                  <c:v>-2.220093602425556E-2</c:v>
                </c:pt>
                <c:pt idx="11">
                  <c:v>-4.0495065026225276E-2</c:v>
                </c:pt>
                <c:pt idx="12">
                  <c:v>#N/A</c:v>
                </c:pt>
                <c:pt idx="13">
                  <c:v>#N/A</c:v>
                </c:pt>
                <c:pt idx="14">
                  <c:v>4.9732692847934412E-2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-3.567430695068053E-2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0-4510-A8D6-DC67E7BCD590}"/>
            </c:ext>
          </c:extLst>
        </c:ser>
        <c:ser>
          <c:idx val="3"/>
          <c:order val="3"/>
          <c:tx>
            <c:strRef>
              <c:f>'Summary and Visuals'!$E$15</c:f>
              <c:strCache>
                <c:ptCount val="1"/>
                <c:pt idx="0">
                  <c:v>31 Dec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Visuals'!$E$16:$E$34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2.3537546728345168E-2</c:v>
                </c:pt>
                <c:pt idx="6">
                  <c:v>#N/A</c:v>
                </c:pt>
                <c:pt idx="7">
                  <c:v>#N/A</c:v>
                </c:pt>
                <c:pt idx="8">
                  <c:v>6.340465579693505E-3</c:v>
                </c:pt>
                <c:pt idx="9">
                  <c:v>-3.4545587229796143E-2</c:v>
                </c:pt>
                <c:pt idx="10">
                  <c:v>-2.7212090161198008E-2</c:v>
                </c:pt>
                <c:pt idx="11">
                  <c:v>0.20678761339573726</c:v>
                </c:pt>
                <c:pt idx="12">
                  <c:v>#N/A</c:v>
                </c:pt>
                <c:pt idx="13">
                  <c:v>#N/A</c:v>
                </c:pt>
                <c:pt idx="14">
                  <c:v>-1.2144047713876144E-2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-5.2967963379347414E-2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0-4510-A8D6-DC67E7BCD590}"/>
            </c:ext>
          </c:extLst>
        </c:ser>
        <c:ser>
          <c:idx val="4"/>
          <c:order val="4"/>
          <c:tx>
            <c:strRef>
              <c:f>'Summary and Visuals'!$F$15</c:f>
              <c:strCache>
                <c:ptCount val="1"/>
                <c:pt idx="0">
                  <c:v>30 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Visuals'!$F$16:$F$34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3.2950111051594622E-2</c:v>
                </c:pt>
                <c:pt idx="6">
                  <c:v>#N/A</c:v>
                </c:pt>
                <c:pt idx="7">
                  <c:v>#N/A</c:v>
                </c:pt>
                <c:pt idx="8">
                  <c:v>3.7336122817053147E-2</c:v>
                </c:pt>
                <c:pt idx="9">
                  <c:v>4.5318997909563521E-2</c:v>
                </c:pt>
                <c:pt idx="10">
                  <c:v>3.2682358435172129E-2</c:v>
                </c:pt>
                <c:pt idx="11">
                  <c:v>-1.7186335126809359E-2</c:v>
                </c:pt>
                <c:pt idx="12">
                  <c:v>#N/A</c:v>
                </c:pt>
                <c:pt idx="13">
                  <c:v>#N/A</c:v>
                </c:pt>
                <c:pt idx="14">
                  <c:v>9.236688844819152E-3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-3.2540424916799503E-2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0-4510-A8D6-DC67E7BCD590}"/>
            </c:ext>
          </c:extLst>
        </c:ser>
        <c:ser>
          <c:idx val="5"/>
          <c:order val="5"/>
          <c:tx>
            <c:strRef>
              <c:f>'Summary and Visuals'!$G$15</c:f>
              <c:strCache>
                <c:ptCount val="1"/>
                <c:pt idx="0">
                  <c:v>28 Feb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Visuals'!$G$16:$G$34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4.0579949671937426E-2</c:v>
                </c:pt>
                <c:pt idx="6">
                  <c:v>#N/A</c:v>
                </c:pt>
                <c:pt idx="7">
                  <c:v>#N/A</c:v>
                </c:pt>
                <c:pt idx="8">
                  <c:v>2.6658449580207133E-2</c:v>
                </c:pt>
                <c:pt idx="9">
                  <c:v>-1.9606621244147832E-2</c:v>
                </c:pt>
                <c:pt idx="10">
                  <c:v>#N/A</c:v>
                </c:pt>
                <c:pt idx="11">
                  <c:v>5.3361193821888087E-2</c:v>
                </c:pt>
                <c:pt idx="12">
                  <c:v>#N/A</c:v>
                </c:pt>
                <c:pt idx="13">
                  <c:v>#N/A</c:v>
                </c:pt>
                <c:pt idx="14">
                  <c:v>6.0980540677506717E-3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-1.5642569842835213E-2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0-4510-A8D6-DC67E7BCD590}"/>
            </c:ext>
          </c:extLst>
        </c:ser>
        <c:ser>
          <c:idx val="6"/>
          <c:order val="6"/>
          <c:tx>
            <c:strRef>
              <c:f>'Summary and Visuals'!$H$15</c:f>
              <c:strCache>
                <c:ptCount val="1"/>
                <c:pt idx="0">
                  <c:v>31 Mar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Visuals'!$H$16:$H$34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-8.3540984506875055E-3</c:v>
                </c:pt>
                <c:pt idx="4">
                  <c:v>#N/A</c:v>
                </c:pt>
                <c:pt idx="5">
                  <c:v>3.347463940830786E-2</c:v>
                </c:pt>
                <c:pt idx="6">
                  <c:v>#N/A</c:v>
                </c:pt>
                <c:pt idx="7">
                  <c:v>#N/A</c:v>
                </c:pt>
                <c:pt idx="8">
                  <c:v>1.5723322936326181E-2</c:v>
                </c:pt>
                <c:pt idx="9">
                  <c:v>1.0625980516584851E-2</c:v>
                </c:pt>
                <c:pt idx="10">
                  <c:v>#N/A</c:v>
                </c:pt>
                <c:pt idx="11">
                  <c:v>-5.9254133296625516E-3</c:v>
                </c:pt>
                <c:pt idx="12">
                  <c:v>#N/A</c:v>
                </c:pt>
                <c:pt idx="13">
                  <c:v>#N/A</c:v>
                </c:pt>
                <c:pt idx="14">
                  <c:v>-3.802909331943409E-2</c:v>
                </c:pt>
                <c:pt idx="15">
                  <c:v>2.3018214221213057E-2</c:v>
                </c:pt>
                <c:pt idx="16">
                  <c:v>#N/A</c:v>
                </c:pt>
                <c:pt idx="17">
                  <c:v>#N/A</c:v>
                </c:pt>
                <c:pt idx="18">
                  <c:v>7.3139916014106771E-3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B0-4510-A8D6-DC67E7BCD590}"/>
            </c:ext>
          </c:extLst>
        </c:ser>
        <c:ser>
          <c:idx val="7"/>
          <c:order val="7"/>
          <c:tx>
            <c:strRef>
              <c:f>'Summary and Visuals'!$I$15</c:f>
              <c:strCache>
                <c:ptCount val="1"/>
                <c:pt idx="0">
                  <c:v>30 Apr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Visuals'!$I$16:$I$34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2.4489822085554391E-2</c:v>
                </c:pt>
                <c:pt idx="4">
                  <c:v>#N/A</c:v>
                </c:pt>
                <c:pt idx="5">
                  <c:v>5.6818544747365557E-3</c:v>
                </c:pt>
                <c:pt idx="6">
                  <c:v>#N/A</c:v>
                </c:pt>
                <c:pt idx="7">
                  <c:v>#N/A</c:v>
                </c:pt>
                <c:pt idx="8">
                  <c:v>2.7529018144118123E-2</c:v>
                </c:pt>
                <c:pt idx="9">
                  <c:v>-2.874958640533512E-2</c:v>
                </c:pt>
                <c:pt idx="10">
                  <c:v>-3.5579298819945579E-2</c:v>
                </c:pt>
                <c:pt idx="11">
                  <c:v>6.6168222407847338E-3</c:v>
                </c:pt>
                <c:pt idx="12">
                  <c:v>#N/A</c:v>
                </c:pt>
                <c:pt idx="13">
                  <c:v>#N/A</c:v>
                </c:pt>
                <c:pt idx="14">
                  <c:v>3.797073242353885E-3</c:v>
                </c:pt>
                <c:pt idx="15">
                  <c:v>3.1325303834499704E-2</c:v>
                </c:pt>
                <c:pt idx="16">
                  <c:v>#N/A</c:v>
                </c:pt>
                <c:pt idx="17">
                  <c:v>#N/A</c:v>
                </c:pt>
                <c:pt idx="18">
                  <c:v>8.0662228928745305E-2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B0-4510-A8D6-DC67E7BCD590}"/>
            </c:ext>
          </c:extLst>
        </c:ser>
        <c:ser>
          <c:idx val="8"/>
          <c:order val="8"/>
          <c:tx>
            <c:strRef>
              <c:f>'Summary and Visuals'!$J$15</c:f>
              <c:strCache>
                <c:ptCount val="1"/>
                <c:pt idx="0">
                  <c:v>31 May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Visuals'!$J$16:$J$34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-7.0405062800037027E-3</c:v>
                </c:pt>
                <c:pt idx="4">
                  <c:v>#N/A</c:v>
                </c:pt>
                <c:pt idx="5">
                  <c:v>5.636677940974695E-2</c:v>
                </c:pt>
                <c:pt idx="6">
                  <c:v>#N/A</c:v>
                </c:pt>
                <c:pt idx="7">
                  <c:v>#N/A</c:v>
                </c:pt>
                <c:pt idx="8">
                  <c:v>3.5105764068759593E-2</c:v>
                </c:pt>
                <c:pt idx="9">
                  <c:v>5.2855827159433919E-2</c:v>
                </c:pt>
                <c:pt idx="10">
                  <c:v>2.6633823377735247E-2</c:v>
                </c:pt>
                <c:pt idx="11">
                  <c:v>8.1588567654624217E-3</c:v>
                </c:pt>
                <c:pt idx="12">
                  <c:v>#N/A</c:v>
                </c:pt>
                <c:pt idx="13">
                  <c:v>#N/A</c:v>
                </c:pt>
                <c:pt idx="14">
                  <c:v>-3.4235434436045362E-2</c:v>
                </c:pt>
                <c:pt idx="15">
                  <c:v>-4.9960872504001122E-2</c:v>
                </c:pt>
                <c:pt idx="16">
                  <c:v>-3.3187280905869289E-2</c:v>
                </c:pt>
                <c:pt idx="17">
                  <c:v>#N/A</c:v>
                </c:pt>
                <c:pt idx="18">
                  <c:v>4.9153080755261716E-2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B0-4510-A8D6-DC67E7BCD590}"/>
            </c:ext>
          </c:extLst>
        </c:ser>
        <c:ser>
          <c:idx val="9"/>
          <c:order val="9"/>
          <c:tx>
            <c:strRef>
              <c:f>'Summary and Visuals'!$K$15</c:f>
              <c:strCache>
                <c:ptCount val="1"/>
                <c:pt idx="0">
                  <c:v>30 Jun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Visuals'!$K$16:$K$34</c:f>
              <c:numCache>
                <c:formatCode>0.00%</c:formatCode>
                <c:ptCount val="19"/>
                <c:pt idx="0">
                  <c:v>#N/A</c:v>
                </c:pt>
                <c:pt idx="1">
                  <c:v>6.1462906795532457E-3</c:v>
                </c:pt>
                <c:pt idx="2">
                  <c:v>#N/A</c:v>
                </c:pt>
                <c:pt idx="3">
                  <c:v>1.7980569894015447E-2</c:v>
                </c:pt>
                <c:pt idx="4">
                  <c:v>#N/A</c:v>
                </c:pt>
                <c:pt idx="5">
                  <c:v>6.9827892963887916E-2</c:v>
                </c:pt>
                <c:pt idx="6">
                  <c:v>#N/A</c:v>
                </c:pt>
                <c:pt idx="7">
                  <c:v>-2.5474923757773535E-2</c:v>
                </c:pt>
                <c:pt idx="8">
                  <c:v>-2.3090604054298566E-2</c:v>
                </c:pt>
                <c:pt idx="9">
                  <c:v>-3.7885089588252603E-2</c:v>
                </c:pt>
                <c:pt idx="10">
                  <c:v>-4.1244016102367907E-2</c:v>
                </c:pt>
                <c:pt idx="11">
                  <c:v>1.424844832845247E-2</c:v>
                </c:pt>
                <c:pt idx="12">
                  <c:v>-3.3304386414901931E-2</c:v>
                </c:pt>
                <c:pt idx="13">
                  <c:v>-3.5828421916523134E-2</c:v>
                </c:pt>
                <c:pt idx="14">
                  <c:v>2.1752449743511149E-2</c:v>
                </c:pt>
                <c:pt idx="15">
                  <c:v>2.582175445485585E-3</c:v>
                </c:pt>
                <c:pt idx="16">
                  <c:v>5.6939023158277063E-2</c:v>
                </c:pt>
                <c:pt idx="17">
                  <c:v>4.6280264410345773E-3</c:v>
                </c:pt>
                <c:pt idx="18">
                  <c:v>-1.1338852446337214E-2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B0-4510-A8D6-DC67E7BCD590}"/>
            </c:ext>
          </c:extLst>
        </c:ser>
        <c:ser>
          <c:idx val="10"/>
          <c:order val="10"/>
          <c:tx>
            <c:strRef>
              <c:f>'Summary and Visuals'!$L$15</c:f>
              <c:strCache>
                <c:ptCount val="1"/>
                <c:pt idx="0">
                  <c:v>31 Jul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Visuals'!$L$16:$L$34</c:f>
              <c:numCache>
                <c:formatCode>0.00%</c:formatCode>
                <c:ptCount val="19"/>
                <c:pt idx="0">
                  <c:v>#N/A</c:v>
                </c:pt>
                <c:pt idx="1">
                  <c:v>-4.6527566673969456E-2</c:v>
                </c:pt>
                <c:pt idx="2">
                  <c:v>#N/A</c:v>
                </c:pt>
                <c:pt idx="3">
                  <c:v>-3.3605290825233086E-2</c:v>
                </c:pt>
                <c:pt idx="4">
                  <c:v>#N/A</c:v>
                </c:pt>
                <c:pt idx="5">
                  <c:v>9.1729292283638963E-2</c:v>
                </c:pt>
                <c:pt idx="6">
                  <c:v>#N/A</c:v>
                </c:pt>
                <c:pt idx="7">
                  <c:v>-3.1642901565374602E-2</c:v>
                </c:pt>
                <c:pt idx="8">
                  <c:v>3.0922553451823306E-2</c:v>
                </c:pt>
                <c:pt idx="9">
                  <c:v>-2.7508832989702546E-2</c:v>
                </c:pt>
                <c:pt idx="10">
                  <c:v>-2.8273830883225652E-2</c:v>
                </c:pt>
                <c:pt idx="11">
                  <c:v>4.3609530237972149E-3</c:v>
                </c:pt>
                <c:pt idx="12">
                  <c:v>5.4808288344418629E-2</c:v>
                </c:pt>
                <c:pt idx="13">
                  <c:v>3.0997118210213392E-3</c:v>
                </c:pt>
                <c:pt idx="14">
                  <c:v>5.7331546988286103E-3</c:v>
                </c:pt>
                <c:pt idx="15">
                  <c:v>-1.9353140611295803E-2</c:v>
                </c:pt>
                <c:pt idx="16">
                  <c:v>-3.5659789968472258E-2</c:v>
                </c:pt>
                <c:pt idx="17">
                  <c:v>2.4479598299663646E-2</c:v>
                </c:pt>
                <c:pt idx="18">
                  <c:v>-2.1712582895411871E-2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B0-4510-A8D6-DC67E7BCD590}"/>
            </c:ext>
          </c:extLst>
        </c:ser>
        <c:ser>
          <c:idx val="11"/>
          <c:order val="11"/>
          <c:tx>
            <c:strRef>
              <c:f>'Summary and Visuals'!$M$15</c:f>
              <c:strCache>
                <c:ptCount val="1"/>
                <c:pt idx="0">
                  <c:v>30 Aug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Visuals'!$M$16:$M$34</c:f>
              <c:numCache>
                <c:formatCode>0.00%</c:formatCode>
                <c:ptCount val="19"/>
                <c:pt idx="0">
                  <c:v>1.3554291883581676E-2</c:v>
                </c:pt>
                <c:pt idx="1">
                  <c:v>9.4679461936229253E-2</c:v>
                </c:pt>
                <c:pt idx="2">
                  <c:v>3.1129565883376689E-2</c:v>
                </c:pt>
                <c:pt idx="3">
                  <c:v>-2.5788297790495997E-2</c:v>
                </c:pt>
                <c:pt idx="4">
                  <c:v>#N/A</c:v>
                </c:pt>
                <c:pt idx="5">
                  <c:v>1.9547297899427662E-3</c:v>
                </c:pt>
                <c:pt idx="6">
                  <c:v>#N/A</c:v>
                </c:pt>
                <c:pt idx="7">
                  <c:v>3.9089007341440898E-2</c:v>
                </c:pt>
                <c:pt idx="8">
                  <c:v>-3.1089449008797447E-2</c:v>
                </c:pt>
                <c:pt idx="9">
                  <c:v>4.376735898943894E-2</c:v>
                </c:pt>
                <c:pt idx="10">
                  <c:v>2.6478599813721804E-3</c:v>
                </c:pt>
                <c:pt idx="11">
                  <c:v>-2.9113032620017784E-2</c:v>
                </c:pt>
                <c:pt idx="12">
                  <c:v>8.0603999601186749E-3</c:v>
                </c:pt>
                <c:pt idx="13">
                  <c:v>8.9759701555739146E-3</c:v>
                </c:pt>
                <c:pt idx="14">
                  <c:v>-1.0140557033261242E-2</c:v>
                </c:pt>
                <c:pt idx="15">
                  <c:v>-4.7531129122501736E-2</c:v>
                </c:pt>
                <c:pt idx="16">
                  <c:v>-5.5690239345357467E-2</c:v>
                </c:pt>
                <c:pt idx="17">
                  <c:v>-6.8329472815689407E-3</c:v>
                </c:pt>
                <c:pt idx="18">
                  <c:v>-9.0589558788945479E-3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B0-4510-A8D6-DC67E7BCD590}"/>
            </c:ext>
          </c:extLst>
        </c:ser>
        <c:ser>
          <c:idx val="12"/>
          <c:order val="12"/>
          <c:tx>
            <c:strRef>
              <c:f>'Summary and Visuals'!$N$15</c:f>
              <c:strCache>
                <c:ptCount val="1"/>
                <c:pt idx="0">
                  <c:v>30 Sep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Visuals'!$N$16:$N$34</c:f>
              <c:numCache>
                <c:formatCode>0.00%</c:formatCode>
                <c:ptCount val="19"/>
                <c:pt idx="0">
                  <c:v>-3.2210654617884263E-2</c:v>
                </c:pt>
                <c:pt idx="1">
                  <c:v>7.0842725681267427E-3</c:v>
                </c:pt>
                <c:pt idx="2">
                  <c:v>-6.5435701324735862E-3</c:v>
                </c:pt>
                <c:pt idx="3">
                  <c:v>1.3915879092764746E-2</c:v>
                </c:pt>
                <c:pt idx="4">
                  <c:v>4.6829894719526616E-2</c:v>
                </c:pt>
                <c:pt idx="5">
                  <c:v>1.5988848819349935E-2</c:v>
                </c:pt>
                <c:pt idx="6">
                  <c:v>#N/A</c:v>
                </c:pt>
                <c:pt idx="7">
                  <c:v>-4.1643779281892987E-2</c:v>
                </c:pt>
                <c:pt idx="8">
                  <c:v>2.4690915004047659E-3</c:v>
                </c:pt>
                <c:pt idx="9">
                  <c:v>-1.6701851977769994E-2</c:v>
                </c:pt>
                <c:pt idx="10">
                  <c:v>-3.9256953477509723E-2</c:v>
                </c:pt>
                <c:pt idx="11">
                  <c:v>2.7956368517845734E-2</c:v>
                </c:pt>
                <c:pt idx="12">
                  <c:v>1.68199467946685E-3</c:v>
                </c:pt>
                <c:pt idx="13">
                  <c:v>9.6749059139337221E-2</c:v>
                </c:pt>
                <c:pt idx="14">
                  <c:v>8.935521367115562E-3</c:v>
                </c:pt>
                <c:pt idx="15">
                  <c:v>1.6673074454026798E-3</c:v>
                </c:pt>
                <c:pt idx="16">
                  <c:v>-2.6431625782873933E-2</c:v>
                </c:pt>
                <c:pt idx="17">
                  <c:v>-5.5179896709323106E-3</c:v>
                </c:pt>
                <c:pt idx="18">
                  <c:v>-2.7942039991107191E-2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B0-4510-A8D6-DC67E7BC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435775"/>
        <c:axId val="856434943"/>
      </c:lineChart>
      <c:catAx>
        <c:axId val="8564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34943"/>
        <c:crosses val="autoZero"/>
        <c:auto val="1"/>
        <c:lblAlgn val="ctr"/>
        <c:lblOffset val="100"/>
        <c:noMultiLvlLbl val="0"/>
      </c:catAx>
      <c:valAx>
        <c:axId val="8564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18721588529243E-2"/>
          <c:y val="0.26495244651334116"/>
          <c:w val="0.92680011054942146"/>
          <c:h val="0.628239815932356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and Visuals'!$B$15</c:f>
              <c:strCache>
                <c:ptCount val="1"/>
                <c:pt idx="0">
                  <c:v>30 Sep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Visuals'!$B$16:$B$34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7.2463523492949017E-2</c:v>
                </c:pt>
                <c:pt idx="6">
                  <c:v>#N/A</c:v>
                </c:pt>
                <c:pt idx="7">
                  <c:v>#N/A</c:v>
                </c:pt>
                <c:pt idx="8">
                  <c:v>-2.4590752437627816E-2</c:v>
                </c:pt>
                <c:pt idx="9">
                  <c:v>-1.3333715565687659E-2</c:v>
                </c:pt>
                <c:pt idx="10">
                  <c:v>-3.3409818772905386E-2</c:v>
                </c:pt>
                <c:pt idx="11">
                  <c:v>-3.3892968386740385E-2</c:v>
                </c:pt>
                <c:pt idx="12">
                  <c:v>#N/A</c:v>
                </c:pt>
                <c:pt idx="13">
                  <c:v>#N/A</c:v>
                </c:pt>
                <c:pt idx="14">
                  <c:v>5.8248747614261714E-2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-5.7831076503338241E-3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E-40DC-BBBD-26EDEFFED599}"/>
            </c:ext>
          </c:extLst>
        </c:ser>
        <c:ser>
          <c:idx val="1"/>
          <c:order val="1"/>
          <c:tx>
            <c:strRef>
              <c:f>'Summary and Visuals'!$C$15</c:f>
              <c:strCache>
                <c:ptCount val="1"/>
                <c:pt idx="0">
                  <c:v>01 Oct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Visuals'!$C$16:$C$34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-2.3791280561365313E-2</c:v>
                </c:pt>
                <c:pt idx="6">
                  <c:v>#N/A</c:v>
                </c:pt>
                <c:pt idx="7">
                  <c:v>#N/A</c:v>
                </c:pt>
                <c:pt idx="8">
                  <c:v>7.0603062612594317E-2</c:v>
                </c:pt>
                <c:pt idx="9">
                  <c:v>3.4961102425982798E-2</c:v>
                </c:pt>
                <c:pt idx="10">
                  <c:v>1.9676895438347844E-2</c:v>
                </c:pt>
                <c:pt idx="11">
                  <c:v>7.2184409774053895E-2</c:v>
                </c:pt>
                <c:pt idx="12">
                  <c:v>#N/A</c:v>
                </c:pt>
                <c:pt idx="13">
                  <c:v>#N/A</c:v>
                </c:pt>
                <c:pt idx="14">
                  <c:v>3.9398759024656949E-2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-3.1528884503447013E-2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E-40DC-BBBD-26EDEFFED599}"/>
            </c:ext>
          </c:extLst>
        </c:ser>
        <c:ser>
          <c:idx val="2"/>
          <c:order val="2"/>
          <c:tx>
            <c:strRef>
              <c:f>'Summary and Visuals'!$D$15</c:f>
              <c:strCache>
                <c:ptCount val="1"/>
                <c:pt idx="0">
                  <c:v>31 Nov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Visuals'!$D$16:$D$34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-3.3679215605123825E-2</c:v>
                </c:pt>
                <c:pt idx="6">
                  <c:v>#N/A</c:v>
                </c:pt>
                <c:pt idx="7">
                  <c:v>#N/A</c:v>
                </c:pt>
                <c:pt idx="8">
                  <c:v>-1.0051736167192168E-2</c:v>
                </c:pt>
                <c:pt idx="9">
                  <c:v>-4.8346219514089697E-2</c:v>
                </c:pt>
                <c:pt idx="10">
                  <c:v>-2.220093602425556E-2</c:v>
                </c:pt>
                <c:pt idx="11">
                  <c:v>-4.0495065026225276E-2</c:v>
                </c:pt>
                <c:pt idx="12">
                  <c:v>#N/A</c:v>
                </c:pt>
                <c:pt idx="13">
                  <c:v>#N/A</c:v>
                </c:pt>
                <c:pt idx="14">
                  <c:v>4.9732692847934412E-2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-3.567430695068053E-2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E-40DC-BBBD-26EDEFFED599}"/>
            </c:ext>
          </c:extLst>
        </c:ser>
        <c:ser>
          <c:idx val="3"/>
          <c:order val="3"/>
          <c:tx>
            <c:strRef>
              <c:f>'Summary and Visuals'!$E$15</c:f>
              <c:strCache>
                <c:ptCount val="1"/>
                <c:pt idx="0">
                  <c:v>31 Dec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Visuals'!$E$16:$E$34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2.3537546728345168E-2</c:v>
                </c:pt>
                <c:pt idx="6">
                  <c:v>#N/A</c:v>
                </c:pt>
                <c:pt idx="7">
                  <c:v>#N/A</c:v>
                </c:pt>
                <c:pt idx="8">
                  <c:v>6.340465579693505E-3</c:v>
                </c:pt>
                <c:pt idx="9">
                  <c:v>-3.4545587229796143E-2</c:v>
                </c:pt>
                <c:pt idx="10">
                  <c:v>-2.7212090161198008E-2</c:v>
                </c:pt>
                <c:pt idx="11">
                  <c:v>0.20678761339573726</c:v>
                </c:pt>
                <c:pt idx="12">
                  <c:v>#N/A</c:v>
                </c:pt>
                <c:pt idx="13">
                  <c:v>#N/A</c:v>
                </c:pt>
                <c:pt idx="14">
                  <c:v>-1.2144047713876144E-2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-5.2967963379347414E-2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E-40DC-BBBD-26EDEFFED599}"/>
            </c:ext>
          </c:extLst>
        </c:ser>
        <c:ser>
          <c:idx val="4"/>
          <c:order val="4"/>
          <c:tx>
            <c:strRef>
              <c:f>'Summary and Visuals'!$F$15</c:f>
              <c:strCache>
                <c:ptCount val="1"/>
                <c:pt idx="0">
                  <c:v>30 Jan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Visuals'!$F$16:$F$34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3.2950111051594622E-2</c:v>
                </c:pt>
                <c:pt idx="6">
                  <c:v>#N/A</c:v>
                </c:pt>
                <c:pt idx="7">
                  <c:v>#N/A</c:v>
                </c:pt>
                <c:pt idx="8">
                  <c:v>3.7336122817053147E-2</c:v>
                </c:pt>
                <c:pt idx="9">
                  <c:v>4.5318997909563521E-2</c:v>
                </c:pt>
                <c:pt idx="10">
                  <c:v>3.2682358435172129E-2</c:v>
                </c:pt>
                <c:pt idx="11">
                  <c:v>-1.7186335126809359E-2</c:v>
                </c:pt>
                <c:pt idx="12">
                  <c:v>#N/A</c:v>
                </c:pt>
                <c:pt idx="13">
                  <c:v>#N/A</c:v>
                </c:pt>
                <c:pt idx="14">
                  <c:v>9.236688844819152E-3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-3.2540424916799503E-2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6E-40DC-BBBD-26EDEFFED599}"/>
            </c:ext>
          </c:extLst>
        </c:ser>
        <c:ser>
          <c:idx val="5"/>
          <c:order val="5"/>
          <c:tx>
            <c:strRef>
              <c:f>'Summary and Visuals'!$G$15</c:f>
              <c:strCache>
                <c:ptCount val="1"/>
                <c:pt idx="0">
                  <c:v>28 Feb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Visuals'!$G$16:$G$34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4.0579949671937426E-2</c:v>
                </c:pt>
                <c:pt idx="6">
                  <c:v>#N/A</c:v>
                </c:pt>
                <c:pt idx="7">
                  <c:v>#N/A</c:v>
                </c:pt>
                <c:pt idx="8">
                  <c:v>2.6658449580207133E-2</c:v>
                </c:pt>
                <c:pt idx="9">
                  <c:v>-1.9606621244147832E-2</c:v>
                </c:pt>
                <c:pt idx="10">
                  <c:v>#N/A</c:v>
                </c:pt>
                <c:pt idx="11">
                  <c:v>5.3361193821888087E-2</c:v>
                </c:pt>
                <c:pt idx="12">
                  <c:v>#N/A</c:v>
                </c:pt>
                <c:pt idx="13">
                  <c:v>#N/A</c:v>
                </c:pt>
                <c:pt idx="14">
                  <c:v>6.0980540677506717E-3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-1.5642569842835213E-2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6E-40DC-BBBD-26EDEFFED599}"/>
            </c:ext>
          </c:extLst>
        </c:ser>
        <c:ser>
          <c:idx val="6"/>
          <c:order val="6"/>
          <c:tx>
            <c:strRef>
              <c:f>'Summary and Visuals'!$H$15</c:f>
              <c:strCache>
                <c:ptCount val="1"/>
                <c:pt idx="0">
                  <c:v>31 Mar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Visuals'!$H$16:$H$34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-8.3540984506875055E-3</c:v>
                </c:pt>
                <c:pt idx="4">
                  <c:v>#N/A</c:v>
                </c:pt>
                <c:pt idx="5">
                  <c:v>3.347463940830786E-2</c:v>
                </c:pt>
                <c:pt idx="6">
                  <c:v>#N/A</c:v>
                </c:pt>
                <c:pt idx="7">
                  <c:v>#N/A</c:v>
                </c:pt>
                <c:pt idx="8">
                  <c:v>1.5723322936326181E-2</c:v>
                </c:pt>
                <c:pt idx="9">
                  <c:v>1.0625980516584851E-2</c:v>
                </c:pt>
                <c:pt idx="10">
                  <c:v>#N/A</c:v>
                </c:pt>
                <c:pt idx="11">
                  <c:v>-5.9254133296625516E-3</c:v>
                </c:pt>
                <c:pt idx="12">
                  <c:v>#N/A</c:v>
                </c:pt>
                <c:pt idx="13">
                  <c:v>#N/A</c:v>
                </c:pt>
                <c:pt idx="14">
                  <c:v>-3.802909331943409E-2</c:v>
                </c:pt>
                <c:pt idx="15">
                  <c:v>2.3018214221213057E-2</c:v>
                </c:pt>
                <c:pt idx="16">
                  <c:v>#N/A</c:v>
                </c:pt>
                <c:pt idx="17">
                  <c:v>#N/A</c:v>
                </c:pt>
                <c:pt idx="18">
                  <c:v>7.3139916014106771E-3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E-40DC-BBBD-26EDEFFED599}"/>
            </c:ext>
          </c:extLst>
        </c:ser>
        <c:ser>
          <c:idx val="7"/>
          <c:order val="7"/>
          <c:tx>
            <c:strRef>
              <c:f>'Summary and Visuals'!$I$15</c:f>
              <c:strCache>
                <c:ptCount val="1"/>
                <c:pt idx="0">
                  <c:v>30 Apr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Visuals'!$I$16:$I$34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2.4489822085554391E-2</c:v>
                </c:pt>
                <c:pt idx="4">
                  <c:v>#N/A</c:v>
                </c:pt>
                <c:pt idx="5">
                  <c:v>5.6818544747365557E-3</c:v>
                </c:pt>
                <c:pt idx="6">
                  <c:v>#N/A</c:v>
                </c:pt>
                <c:pt idx="7">
                  <c:v>#N/A</c:v>
                </c:pt>
                <c:pt idx="8">
                  <c:v>2.7529018144118123E-2</c:v>
                </c:pt>
                <c:pt idx="9">
                  <c:v>-2.874958640533512E-2</c:v>
                </c:pt>
                <c:pt idx="10">
                  <c:v>-3.5579298819945579E-2</c:v>
                </c:pt>
                <c:pt idx="11">
                  <c:v>6.6168222407847338E-3</c:v>
                </c:pt>
                <c:pt idx="12">
                  <c:v>#N/A</c:v>
                </c:pt>
                <c:pt idx="13">
                  <c:v>#N/A</c:v>
                </c:pt>
                <c:pt idx="14">
                  <c:v>3.797073242353885E-3</c:v>
                </c:pt>
                <c:pt idx="15">
                  <c:v>3.1325303834499704E-2</c:v>
                </c:pt>
                <c:pt idx="16">
                  <c:v>#N/A</c:v>
                </c:pt>
                <c:pt idx="17">
                  <c:v>#N/A</c:v>
                </c:pt>
                <c:pt idx="18">
                  <c:v>8.0662228928745305E-2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6E-40DC-BBBD-26EDEFFED599}"/>
            </c:ext>
          </c:extLst>
        </c:ser>
        <c:ser>
          <c:idx val="8"/>
          <c:order val="8"/>
          <c:tx>
            <c:strRef>
              <c:f>'Summary and Visuals'!$J$15</c:f>
              <c:strCache>
                <c:ptCount val="1"/>
                <c:pt idx="0">
                  <c:v>31 May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Visuals'!$J$16:$J$34</c:f>
              <c:numCache>
                <c:formatCode>0.00%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-7.0405062800037027E-3</c:v>
                </c:pt>
                <c:pt idx="4">
                  <c:v>#N/A</c:v>
                </c:pt>
                <c:pt idx="5">
                  <c:v>5.636677940974695E-2</c:v>
                </c:pt>
                <c:pt idx="6">
                  <c:v>#N/A</c:v>
                </c:pt>
                <c:pt idx="7">
                  <c:v>#N/A</c:v>
                </c:pt>
                <c:pt idx="8">
                  <c:v>3.5105764068759593E-2</c:v>
                </c:pt>
                <c:pt idx="9">
                  <c:v>5.2855827159433919E-2</c:v>
                </c:pt>
                <c:pt idx="10">
                  <c:v>2.6633823377735247E-2</c:v>
                </c:pt>
                <c:pt idx="11">
                  <c:v>8.1588567654624217E-3</c:v>
                </c:pt>
                <c:pt idx="12">
                  <c:v>#N/A</c:v>
                </c:pt>
                <c:pt idx="13">
                  <c:v>#N/A</c:v>
                </c:pt>
                <c:pt idx="14">
                  <c:v>-3.4235434436045362E-2</c:v>
                </c:pt>
                <c:pt idx="15">
                  <c:v>-4.9960872504001122E-2</c:v>
                </c:pt>
                <c:pt idx="16">
                  <c:v>-3.3187280905869289E-2</c:v>
                </c:pt>
                <c:pt idx="17">
                  <c:v>#N/A</c:v>
                </c:pt>
                <c:pt idx="18">
                  <c:v>4.9153080755261716E-2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6E-40DC-BBBD-26EDEFFED599}"/>
            </c:ext>
          </c:extLst>
        </c:ser>
        <c:ser>
          <c:idx val="9"/>
          <c:order val="9"/>
          <c:tx>
            <c:strRef>
              <c:f>'Summary and Visuals'!$K$15</c:f>
              <c:strCache>
                <c:ptCount val="1"/>
                <c:pt idx="0">
                  <c:v>30 Jun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Visuals'!$K$16:$K$34</c:f>
              <c:numCache>
                <c:formatCode>0.00%</c:formatCode>
                <c:ptCount val="19"/>
                <c:pt idx="0">
                  <c:v>#N/A</c:v>
                </c:pt>
                <c:pt idx="1">
                  <c:v>6.1462906795532457E-3</c:v>
                </c:pt>
                <c:pt idx="2">
                  <c:v>#N/A</c:v>
                </c:pt>
                <c:pt idx="3">
                  <c:v>1.7980569894015447E-2</c:v>
                </c:pt>
                <c:pt idx="4">
                  <c:v>#N/A</c:v>
                </c:pt>
                <c:pt idx="5">
                  <c:v>6.9827892963887916E-2</c:v>
                </c:pt>
                <c:pt idx="6">
                  <c:v>#N/A</c:v>
                </c:pt>
                <c:pt idx="7">
                  <c:v>-2.5474923757773535E-2</c:v>
                </c:pt>
                <c:pt idx="8">
                  <c:v>-2.3090604054298566E-2</c:v>
                </c:pt>
                <c:pt idx="9">
                  <c:v>-3.7885089588252603E-2</c:v>
                </c:pt>
                <c:pt idx="10">
                  <c:v>-4.1244016102367907E-2</c:v>
                </c:pt>
                <c:pt idx="11">
                  <c:v>1.424844832845247E-2</c:v>
                </c:pt>
                <c:pt idx="12">
                  <c:v>-3.3304386414901931E-2</c:v>
                </c:pt>
                <c:pt idx="13">
                  <c:v>-3.5828421916523134E-2</c:v>
                </c:pt>
                <c:pt idx="14">
                  <c:v>2.1752449743511149E-2</c:v>
                </c:pt>
                <c:pt idx="15">
                  <c:v>2.582175445485585E-3</c:v>
                </c:pt>
                <c:pt idx="16">
                  <c:v>5.6939023158277063E-2</c:v>
                </c:pt>
                <c:pt idx="17">
                  <c:v>4.6280264410345773E-3</c:v>
                </c:pt>
                <c:pt idx="18">
                  <c:v>-1.1338852446337214E-2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6E-40DC-BBBD-26EDEFFED599}"/>
            </c:ext>
          </c:extLst>
        </c:ser>
        <c:ser>
          <c:idx val="10"/>
          <c:order val="10"/>
          <c:tx>
            <c:strRef>
              <c:f>'Summary and Visuals'!$L$15</c:f>
              <c:strCache>
                <c:ptCount val="1"/>
                <c:pt idx="0">
                  <c:v>31 Jul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Visuals'!$L$16:$L$34</c:f>
              <c:numCache>
                <c:formatCode>0.00%</c:formatCode>
                <c:ptCount val="19"/>
                <c:pt idx="0">
                  <c:v>#N/A</c:v>
                </c:pt>
                <c:pt idx="1">
                  <c:v>-4.6527566673969456E-2</c:v>
                </c:pt>
                <c:pt idx="2">
                  <c:v>#N/A</c:v>
                </c:pt>
                <c:pt idx="3">
                  <c:v>-3.3605290825233086E-2</c:v>
                </c:pt>
                <c:pt idx="4">
                  <c:v>#N/A</c:v>
                </c:pt>
                <c:pt idx="5">
                  <c:v>9.1729292283638963E-2</c:v>
                </c:pt>
                <c:pt idx="6">
                  <c:v>#N/A</c:v>
                </c:pt>
                <c:pt idx="7">
                  <c:v>-3.1642901565374602E-2</c:v>
                </c:pt>
                <c:pt idx="8">
                  <c:v>3.0922553451823306E-2</c:v>
                </c:pt>
                <c:pt idx="9">
                  <c:v>-2.7508832989702546E-2</c:v>
                </c:pt>
                <c:pt idx="10">
                  <c:v>-2.8273830883225652E-2</c:v>
                </c:pt>
                <c:pt idx="11">
                  <c:v>4.3609530237972149E-3</c:v>
                </c:pt>
                <c:pt idx="12">
                  <c:v>5.4808288344418629E-2</c:v>
                </c:pt>
                <c:pt idx="13">
                  <c:v>3.0997118210213392E-3</c:v>
                </c:pt>
                <c:pt idx="14">
                  <c:v>5.7331546988286103E-3</c:v>
                </c:pt>
                <c:pt idx="15">
                  <c:v>-1.9353140611295803E-2</c:v>
                </c:pt>
                <c:pt idx="16">
                  <c:v>-3.5659789968472258E-2</c:v>
                </c:pt>
                <c:pt idx="17">
                  <c:v>2.4479598299663646E-2</c:v>
                </c:pt>
                <c:pt idx="18">
                  <c:v>-2.1712582895411871E-2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6E-40DC-BBBD-26EDEFFED599}"/>
            </c:ext>
          </c:extLst>
        </c:ser>
        <c:ser>
          <c:idx val="11"/>
          <c:order val="11"/>
          <c:tx>
            <c:strRef>
              <c:f>'Summary and Visuals'!$M$15</c:f>
              <c:strCache>
                <c:ptCount val="1"/>
                <c:pt idx="0">
                  <c:v>30 Aug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Visuals'!$M$16:$M$34</c:f>
              <c:numCache>
                <c:formatCode>0.00%</c:formatCode>
                <c:ptCount val="19"/>
                <c:pt idx="0">
                  <c:v>1.3554291883581676E-2</c:v>
                </c:pt>
                <c:pt idx="1">
                  <c:v>9.4679461936229253E-2</c:v>
                </c:pt>
                <c:pt idx="2">
                  <c:v>3.1129565883376689E-2</c:v>
                </c:pt>
                <c:pt idx="3">
                  <c:v>-2.5788297790495997E-2</c:v>
                </c:pt>
                <c:pt idx="4">
                  <c:v>#N/A</c:v>
                </c:pt>
                <c:pt idx="5">
                  <c:v>1.9547297899427662E-3</c:v>
                </c:pt>
                <c:pt idx="6">
                  <c:v>#N/A</c:v>
                </c:pt>
                <c:pt idx="7">
                  <c:v>3.9089007341440898E-2</c:v>
                </c:pt>
                <c:pt idx="8">
                  <c:v>-3.1089449008797447E-2</c:v>
                </c:pt>
                <c:pt idx="9">
                  <c:v>4.376735898943894E-2</c:v>
                </c:pt>
                <c:pt idx="10">
                  <c:v>2.6478599813721804E-3</c:v>
                </c:pt>
                <c:pt idx="11">
                  <c:v>-2.9113032620017784E-2</c:v>
                </c:pt>
                <c:pt idx="12">
                  <c:v>8.0603999601186749E-3</c:v>
                </c:pt>
                <c:pt idx="13">
                  <c:v>8.9759701555739146E-3</c:v>
                </c:pt>
                <c:pt idx="14">
                  <c:v>-1.0140557033261242E-2</c:v>
                </c:pt>
                <c:pt idx="15">
                  <c:v>-4.7531129122501736E-2</c:v>
                </c:pt>
                <c:pt idx="16">
                  <c:v>-5.5690239345357467E-2</c:v>
                </c:pt>
                <c:pt idx="17">
                  <c:v>-6.8329472815689407E-3</c:v>
                </c:pt>
                <c:pt idx="18">
                  <c:v>-9.0589558788945479E-3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6E-40DC-BBBD-26EDEFFED599}"/>
            </c:ext>
          </c:extLst>
        </c:ser>
        <c:ser>
          <c:idx val="12"/>
          <c:order val="12"/>
          <c:tx>
            <c:strRef>
              <c:f>'Summary and Visuals'!$N$15</c:f>
              <c:strCache>
                <c:ptCount val="1"/>
                <c:pt idx="0">
                  <c:v>30 Sep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and Visuals'!$A$16:$A$34</c:f>
              <c:strCache>
                <c:ptCount val="19"/>
                <c:pt idx="0">
                  <c:v>10 - Andrew</c:v>
                </c:pt>
                <c:pt idx="1">
                  <c:v>11 - Bonisile</c:v>
                </c:pt>
                <c:pt idx="2">
                  <c:v>15 - Andgil</c:v>
                </c:pt>
                <c:pt idx="3">
                  <c:v>177 - Cindy Mlangeni</c:v>
                </c:pt>
                <c:pt idx="4">
                  <c:v>18 - Mel</c:v>
                </c:pt>
                <c:pt idx="5">
                  <c:v>199 - Awakhiwe Nyathi         </c:v>
                </c:pt>
                <c:pt idx="6">
                  <c:v>2 - Brian            W      </c:v>
                </c:pt>
                <c:pt idx="7">
                  <c:v>20 - Asisipho</c:v>
                </c:pt>
                <c:pt idx="8">
                  <c:v>24 - Dudu-W                  </c:v>
                </c:pt>
                <c:pt idx="9">
                  <c:v>26 - Petronella W            </c:v>
                </c:pt>
                <c:pt idx="10">
                  <c:v>28 - Gugu W                  </c:v>
                </c:pt>
                <c:pt idx="11">
                  <c:v>31 - Ntokozo-W               </c:v>
                </c:pt>
                <c:pt idx="12">
                  <c:v>57 - Joyce</c:v>
                </c:pt>
                <c:pt idx="13">
                  <c:v>60 - Linda</c:v>
                </c:pt>
                <c:pt idx="14">
                  <c:v>7 - MIKE -W                 </c:v>
                </c:pt>
                <c:pt idx="15">
                  <c:v>83 - Charlton</c:v>
                </c:pt>
                <c:pt idx="16">
                  <c:v>86 - Themba</c:v>
                </c:pt>
                <c:pt idx="17">
                  <c:v>87 - Wonderboy Masombuka</c:v>
                </c:pt>
                <c:pt idx="18">
                  <c:v>9 - Nkosinathi</c:v>
                </c:pt>
              </c:strCache>
            </c:strRef>
          </c:cat>
          <c:val>
            <c:numRef>
              <c:f>'Summary and Visuals'!$N$16:$N$34</c:f>
              <c:numCache>
                <c:formatCode>0.00%</c:formatCode>
                <c:ptCount val="19"/>
                <c:pt idx="0">
                  <c:v>-3.2210654617884263E-2</c:v>
                </c:pt>
                <c:pt idx="1">
                  <c:v>7.0842725681267427E-3</c:v>
                </c:pt>
                <c:pt idx="2">
                  <c:v>-6.5435701324735862E-3</c:v>
                </c:pt>
                <c:pt idx="3">
                  <c:v>1.3915879092764746E-2</c:v>
                </c:pt>
                <c:pt idx="4">
                  <c:v>4.6829894719526616E-2</c:v>
                </c:pt>
                <c:pt idx="5">
                  <c:v>1.5988848819349935E-2</c:v>
                </c:pt>
                <c:pt idx="6">
                  <c:v>#N/A</c:v>
                </c:pt>
                <c:pt idx="7">
                  <c:v>-4.1643779281892987E-2</c:v>
                </c:pt>
                <c:pt idx="8">
                  <c:v>2.4690915004047659E-3</c:v>
                </c:pt>
                <c:pt idx="9">
                  <c:v>-1.6701851977769994E-2</c:v>
                </c:pt>
                <c:pt idx="10">
                  <c:v>-3.9256953477509723E-2</c:v>
                </c:pt>
                <c:pt idx="11">
                  <c:v>2.7956368517845734E-2</c:v>
                </c:pt>
                <c:pt idx="12">
                  <c:v>1.68199467946685E-3</c:v>
                </c:pt>
                <c:pt idx="13">
                  <c:v>9.6749059139337221E-2</c:v>
                </c:pt>
                <c:pt idx="14">
                  <c:v>8.935521367115562E-3</c:v>
                </c:pt>
                <c:pt idx="15">
                  <c:v>1.6673074454026798E-3</c:v>
                </c:pt>
                <c:pt idx="16">
                  <c:v>-2.6431625782873933E-2</c:v>
                </c:pt>
                <c:pt idx="17">
                  <c:v>-5.5179896709323106E-3</c:v>
                </c:pt>
                <c:pt idx="18">
                  <c:v>-2.7942039991107191E-2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6E-40DC-BBBD-26EDEFFE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5666511"/>
        <c:axId val="985669423"/>
      </c:barChart>
      <c:catAx>
        <c:axId val="98566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9423"/>
        <c:crosses val="autoZero"/>
        <c:auto val="1"/>
        <c:lblAlgn val="ctr"/>
        <c:lblOffset val="100"/>
        <c:noMultiLvlLbl val="0"/>
      </c:catAx>
      <c:valAx>
        <c:axId val="9856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22678</xdr:colOff>
      <xdr:row>4</xdr:row>
      <xdr:rowOff>0</xdr:rowOff>
    </xdr:from>
    <xdr:to>
      <xdr:col>48</xdr:col>
      <xdr:colOff>598713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E40E9-8C8D-7E2F-B451-DD98440A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31749</xdr:colOff>
      <xdr:row>18</xdr:row>
      <xdr:rowOff>1</xdr:rowOff>
    </xdr:from>
    <xdr:to>
      <xdr:col>49</xdr:col>
      <xdr:colOff>0</xdr:colOff>
      <xdr:row>27</xdr:row>
      <xdr:rowOff>172357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C4F-5064-A105-A742-A1970BBCC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9070</xdr:colOff>
      <xdr:row>29</xdr:row>
      <xdr:rowOff>299356</xdr:rowOff>
    </xdr:from>
    <xdr:to>
      <xdr:col>49</xdr:col>
      <xdr:colOff>13606</xdr:colOff>
      <xdr:row>42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5FAFB4-B27D-4157-A9D2-BE1A5E695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18143</xdr:colOff>
      <xdr:row>42</xdr:row>
      <xdr:rowOff>0</xdr:rowOff>
    </xdr:from>
    <xdr:to>
      <xdr:col>49</xdr:col>
      <xdr:colOff>0</xdr:colOff>
      <xdr:row>50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F14E3-EAF7-49C3-B72F-1A4DA7776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9A91-A836-4B00-97E0-4247BE6CC69F}">
  <dimension ref="A1:K47"/>
  <sheetViews>
    <sheetView zoomScale="85" zoomScaleNormal="85" workbookViewId="0">
      <selection activeCell="B13" activeCellId="2" sqref="A1:G1048576 A1:G1048576 A1:G1048576"/>
    </sheetView>
  </sheetViews>
  <sheetFormatPr defaultRowHeight="15" x14ac:dyDescent="0.25"/>
  <cols>
    <col min="1" max="1" width="26.140625" bestFit="1" customWidth="1"/>
    <col min="2" max="2" width="12.85546875" style="40" bestFit="1" customWidth="1"/>
    <col min="3" max="3" width="4.5703125" bestFit="1" customWidth="1"/>
    <col min="4" max="4" width="26.140625" bestFit="1" customWidth="1"/>
    <col min="5" max="5" width="14.5703125" style="40" bestFit="1" customWidth="1"/>
    <col min="6" max="6" width="5.5703125" bestFit="1" customWidth="1"/>
    <col min="7" max="7" width="14.570312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>
        <v>44834</v>
      </c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48</v>
      </c>
      <c r="B5" s="36">
        <v>11853.5</v>
      </c>
      <c r="C5" s="23">
        <f t="shared" ref="C5:C18" si="0">B5/G5</f>
        <v>0.12734757987492468</v>
      </c>
      <c r="D5" s="24" t="str">
        <f t="shared" ref="D5:D17" si="1">A5</f>
        <v xml:space="preserve">1 - MC Ntuli BT             </v>
      </c>
      <c r="E5" s="36">
        <v>81226.399999999994</v>
      </c>
      <c r="F5" s="23">
        <f t="shared" ref="F5:F15" si="2">E5/G5</f>
        <v>0.87265242012507538</v>
      </c>
      <c r="G5" s="36">
        <f t="shared" ref="G5:G39" si="3">E5+B5</f>
        <v>93079.9</v>
      </c>
      <c r="H5" s="2">
        <f>IF(C5-$C$18&lt;0,C5-$C$18,"")</f>
        <v>-3.2503437441764593E-3</v>
      </c>
      <c r="I5" s="11" t="str">
        <f>IF(C5-$C$18&gt;0,C5-$C$18,"")</f>
        <v/>
      </c>
    </row>
    <row r="6" spans="1:9" x14ac:dyDescent="0.25">
      <c r="A6" t="s">
        <v>50</v>
      </c>
      <c r="B6" s="37">
        <v>4909.2000000000007</v>
      </c>
      <c r="C6" s="10">
        <f t="shared" si="0"/>
        <v>0.12121661061645361</v>
      </c>
      <c r="D6" s="7" t="str">
        <f t="shared" si="1"/>
        <v xml:space="preserve">12 - Evans BT                </v>
      </c>
      <c r="E6" s="37">
        <v>35590.199999999997</v>
      </c>
      <c r="F6" s="10">
        <f t="shared" ref="F6:F9" si="4">E6/G6</f>
        <v>0.8787833893835465</v>
      </c>
      <c r="G6" s="37">
        <f t="shared" ref="G6:G9" si="5">E6+B6</f>
        <v>40499.399999999994</v>
      </c>
      <c r="H6" s="2">
        <f t="shared" ref="H6:H17" si="6">IF(C6-$C$18&lt;0,C6-$C$18,"")</f>
        <v>-9.3813130026475233E-3</v>
      </c>
      <c r="I6" s="11" t="str">
        <f t="shared" ref="I6:I17" si="7">IF(C6-$C$18&gt;0,C6-$C$18,"")</f>
        <v/>
      </c>
    </row>
    <row r="7" spans="1:9" x14ac:dyDescent="0.25">
      <c r="A7" t="s">
        <v>9</v>
      </c>
      <c r="B7" s="37">
        <v>9955.1999999999989</v>
      </c>
      <c r="C7" s="10">
        <f t="shared" si="0"/>
        <v>0.16368865087416695</v>
      </c>
      <c r="D7" s="7" t="str">
        <f t="shared" si="1"/>
        <v xml:space="preserve">14 - Lavender                </v>
      </c>
      <c r="E7" s="37">
        <v>50862.700000000012</v>
      </c>
      <c r="F7" s="10">
        <f t="shared" si="4"/>
        <v>0.83631134912583305</v>
      </c>
      <c r="G7" s="37">
        <f t="shared" si="5"/>
        <v>60817.900000000009</v>
      </c>
      <c r="H7" s="2" t="str">
        <f t="shared" si="6"/>
        <v/>
      </c>
      <c r="I7" s="11">
        <f t="shared" si="7"/>
        <v>3.3090727255065816E-2</v>
      </c>
    </row>
    <row r="8" spans="1:9" x14ac:dyDescent="0.25">
      <c r="A8" t="s">
        <v>52</v>
      </c>
      <c r="B8" s="37">
        <v>3685.3</v>
      </c>
      <c r="C8" s="10">
        <f t="shared" si="0"/>
        <v>0.15606816468615281</v>
      </c>
      <c r="D8" s="7" t="str">
        <f t="shared" si="1"/>
        <v xml:space="preserve">15 - Pension BT              </v>
      </c>
      <c r="E8" s="37">
        <v>19928.099999999999</v>
      </c>
      <c r="F8" s="10">
        <f t="shared" si="4"/>
        <v>0.84393183531384719</v>
      </c>
      <c r="G8" s="37">
        <f t="shared" si="5"/>
        <v>23613.399999999998</v>
      </c>
      <c r="H8" s="2" t="str">
        <f t="shared" si="6"/>
        <v/>
      </c>
      <c r="I8" s="11">
        <f t="shared" si="7"/>
        <v>2.5470241067051674E-2</v>
      </c>
    </row>
    <row r="9" spans="1:9" x14ac:dyDescent="0.25">
      <c r="A9" t="s">
        <v>54</v>
      </c>
      <c r="B9" s="37">
        <v>3395</v>
      </c>
      <c r="C9" s="10">
        <f t="shared" si="0"/>
        <v>9.6374939676952334E-2</v>
      </c>
      <c r="D9" s="7" t="str">
        <f t="shared" si="1"/>
        <v xml:space="preserve">16 - Brian Mtshali BT        </v>
      </c>
      <c r="E9" s="37">
        <v>31832</v>
      </c>
      <c r="F9" s="10">
        <f t="shared" si="4"/>
        <v>0.90362506032304768</v>
      </c>
      <c r="G9" s="37">
        <f t="shared" si="5"/>
        <v>35227</v>
      </c>
      <c r="H9" s="2">
        <f t="shared" si="6"/>
        <v>-3.4222983942148802E-2</v>
      </c>
      <c r="I9" s="11" t="str">
        <f t="shared" si="7"/>
        <v/>
      </c>
    </row>
    <row r="10" spans="1:9" x14ac:dyDescent="0.25">
      <c r="A10" t="s">
        <v>10</v>
      </c>
      <c r="B10" s="37">
        <v>317</v>
      </c>
      <c r="C10" s="10">
        <f t="shared" si="0"/>
        <v>1.5269749518304431E-2</v>
      </c>
      <c r="D10" s="7" t="str">
        <f t="shared" si="1"/>
        <v xml:space="preserve">164 - Alex Rudolph            </v>
      </c>
      <c r="E10" s="37">
        <v>20443</v>
      </c>
      <c r="F10" s="10">
        <f t="shared" ref="F10" si="8">E10/G10</f>
        <v>0.9847302504816956</v>
      </c>
      <c r="G10" s="37">
        <f t="shared" ref="G10" si="9">E10+B10</f>
        <v>20760</v>
      </c>
      <c r="H10" s="2">
        <f t="shared" si="6"/>
        <v>-0.11532817410079671</v>
      </c>
      <c r="I10" s="11" t="str">
        <f t="shared" si="7"/>
        <v/>
      </c>
    </row>
    <row r="11" spans="1:9" x14ac:dyDescent="0.25">
      <c r="A11" t="s">
        <v>57</v>
      </c>
      <c r="B11" s="37">
        <v>14825.299999999997</v>
      </c>
      <c r="C11" s="10">
        <f t="shared" si="0"/>
        <v>0.13548960795173098</v>
      </c>
      <c r="D11" s="7" t="str">
        <f t="shared" si="1"/>
        <v xml:space="preserve">22 - Kelvin  BT              </v>
      </c>
      <c r="E11" s="37">
        <v>94594.900000000023</v>
      </c>
      <c r="F11" s="10">
        <f t="shared" si="2"/>
        <v>0.86451039204826896</v>
      </c>
      <c r="G11" s="37">
        <f t="shared" si="3"/>
        <v>109420.20000000003</v>
      </c>
      <c r="H11" s="2" t="str">
        <f t="shared" si="6"/>
        <v/>
      </c>
      <c r="I11" s="11">
        <f t="shared" si="7"/>
        <v>4.8916843326298476E-3</v>
      </c>
    </row>
    <row r="12" spans="1:9" x14ac:dyDescent="0.25">
      <c r="A12" t="s">
        <v>20</v>
      </c>
      <c r="B12" s="37">
        <v>18422.099999999999</v>
      </c>
      <c r="C12" s="10">
        <f t="shared" si="0"/>
        <v>0.15648577432940494</v>
      </c>
      <c r="D12" s="7" t="str">
        <f t="shared" si="1"/>
        <v xml:space="preserve">36 - Ayanda Inno             </v>
      </c>
      <c r="E12" s="37">
        <v>99301.7</v>
      </c>
      <c r="F12" s="10">
        <f t="shared" si="2"/>
        <v>0.84351422567059509</v>
      </c>
      <c r="G12" s="37">
        <f t="shared" si="3"/>
        <v>117723.79999999999</v>
      </c>
      <c r="H12" s="2" t="str">
        <f t="shared" si="6"/>
        <v/>
      </c>
      <c r="I12" s="11">
        <f t="shared" si="7"/>
        <v>2.5887850710303806E-2</v>
      </c>
    </row>
    <row r="13" spans="1:9" x14ac:dyDescent="0.25">
      <c r="A13" t="s">
        <v>21</v>
      </c>
      <c r="B13" s="37">
        <v>757</v>
      </c>
      <c r="C13" s="10">
        <f t="shared" si="0"/>
        <v>9.5907766375269224E-2</v>
      </c>
      <c r="D13" s="7" t="str">
        <f t="shared" si="1"/>
        <v xml:space="preserve">4 - Dean                    </v>
      </c>
      <c r="E13" s="37">
        <v>7136</v>
      </c>
      <c r="F13" s="10">
        <f t="shared" si="2"/>
        <v>0.90409223362473079</v>
      </c>
      <c r="G13" s="37">
        <f t="shared" si="3"/>
        <v>7893</v>
      </c>
      <c r="H13" s="2">
        <f t="shared" si="6"/>
        <v>-3.4690157243831912E-2</v>
      </c>
      <c r="I13" s="11" t="str">
        <f t="shared" si="7"/>
        <v/>
      </c>
    </row>
    <row r="14" spans="1:9" x14ac:dyDescent="0.25">
      <c r="A14" t="s">
        <v>63</v>
      </c>
      <c r="B14" s="37">
        <v>10665.7</v>
      </c>
      <c r="C14" s="10">
        <f t="shared" si="0"/>
        <v>0.11082259988445697</v>
      </c>
      <c r="D14" s="7" t="str">
        <f t="shared" si="1"/>
        <v xml:space="preserve">44 - Tembela M BT            </v>
      </c>
      <c r="E14" s="37">
        <v>85575.5</v>
      </c>
      <c r="F14" s="10">
        <f t="shared" si="2"/>
        <v>0.88917740011554303</v>
      </c>
      <c r="G14" s="37">
        <f t="shared" si="3"/>
        <v>96241.2</v>
      </c>
      <c r="H14" s="2">
        <f t="shared" si="6"/>
        <v>-1.9775323734644162E-2</v>
      </c>
      <c r="I14" s="11" t="str">
        <f t="shared" si="7"/>
        <v/>
      </c>
    </row>
    <row r="15" spans="1:9" x14ac:dyDescent="0.25">
      <c r="A15" t="s">
        <v>64</v>
      </c>
      <c r="B15" s="37">
        <v>17082.699999999997</v>
      </c>
      <c r="C15" s="10">
        <f t="shared" si="0"/>
        <v>0.12806572601714813</v>
      </c>
      <c r="D15" s="7" t="str">
        <f t="shared" si="1"/>
        <v xml:space="preserve">45 - Prince Dube BT          </v>
      </c>
      <c r="E15" s="37">
        <v>116307.40000000002</v>
      </c>
      <c r="F15" s="10">
        <f t="shared" si="2"/>
        <v>0.87193427398285173</v>
      </c>
      <c r="G15" s="37">
        <f t="shared" si="3"/>
        <v>133390.10000000003</v>
      </c>
      <c r="H15" s="2">
        <f t="shared" si="6"/>
        <v>-2.5321976019530013E-3</v>
      </c>
      <c r="I15" s="11" t="str">
        <f t="shared" si="7"/>
        <v/>
      </c>
    </row>
    <row r="16" spans="1:9" x14ac:dyDescent="0.25">
      <c r="A16" t="s">
        <v>24</v>
      </c>
      <c r="B16" s="37">
        <v>1647.9</v>
      </c>
      <c r="C16" s="10">
        <f t="shared" si="0"/>
        <v>0.24558135375994761</v>
      </c>
      <c r="D16" s="7" t="str">
        <f t="shared" si="1"/>
        <v xml:space="preserve">48 - Ruben Brits             </v>
      </c>
      <c r="E16" s="37">
        <v>5062.2999999999993</v>
      </c>
      <c r="F16" s="10">
        <f t="shared" ref="F16:F17" si="10">E16/G16</f>
        <v>0.7544186462400525</v>
      </c>
      <c r="G16" s="37">
        <f t="shared" ref="G16:G18" si="11">E16+B16</f>
        <v>6710.1999999999989</v>
      </c>
      <c r="H16" s="2" t="str">
        <f t="shared" si="6"/>
        <v/>
      </c>
      <c r="I16" s="11">
        <f t="shared" si="7"/>
        <v>0.11498343014084647</v>
      </c>
    </row>
    <row r="17" spans="1:9" ht="15.75" thickBot="1" x14ac:dyDescent="0.3">
      <c r="A17" t="s">
        <v>25</v>
      </c>
      <c r="B17" s="43">
        <v>997</v>
      </c>
      <c r="C17" s="26">
        <f t="shared" si="0"/>
        <v>0.11144645651687905</v>
      </c>
      <c r="D17" s="27" t="str">
        <f t="shared" si="1"/>
        <v xml:space="preserve">64 - Miguel Da Costa         </v>
      </c>
      <c r="E17" s="43">
        <v>7949</v>
      </c>
      <c r="F17" s="26">
        <f t="shared" si="10"/>
        <v>0.88855354348312099</v>
      </c>
      <c r="G17" s="43">
        <f t="shared" si="11"/>
        <v>8946</v>
      </c>
      <c r="H17" s="2">
        <f t="shared" si="6"/>
        <v>-1.9151467102222083E-2</v>
      </c>
      <c r="I17" s="11" t="str">
        <f t="shared" si="7"/>
        <v/>
      </c>
    </row>
    <row r="18" spans="1:9" ht="15.75" thickBot="1" x14ac:dyDescent="0.3">
      <c r="A18" s="28" t="s">
        <v>28</v>
      </c>
      <c r="B18" s="41">
        <f>SUM(B5:B17)</f>
        <v>98512.89999999998</v>
      </c>
      <c r="C18" s="29">
        <f t="shared" si="0"/>
        <v>0.13059792361910114</v>
      </c>
      <c r="D18" s="30" t="s">
        <v>28</v>
      </c>
      <c r="E18" s="41">
        <f>SUM(E5:E17)</f>
        <v>655809.20000000007</v>
      </c>
      <c r="F18" s="31">
        <f>E18/G18</f>
        <v>0.86940207638089884</v>
      </c>
      <c r="G18" s="38">
        <f t="shared" si="11"/>
        <v>754322.10000000009</v>
      </c>
      <c r="H18" s="2"/>
      <c r="I18" s="11"/>
    </row>
    <row r="19" spans="1:9" x14ac:dyDescent="0.25">
      <c r="A19" s="49" t="s">
        <v>27</v>
      </c>
      <c r="B19" s="49"/>
      <c r="C19" s="49"/>
      <c r="D19" s="49"/>
      <c r="E19" s="49"/>
      <c r="F19" s="49"/>
      <c r="G19" s="50"/>
      <c r="H19" s="2"/>
      <c r="I19" s="11"/>
    </row>
    <row r="20" spans="1:9" x14ac:dyDescent="0.25">
      <c r="A20" t="s">
        <v>49</v>
      </c>
      <c r="B20" s="37">
        <v>11493.7</v>
      </c>
      <c r="C20" s="10">
        <f t="shared" ref="C20:C40" si="12">B20/G20</f>
        <v>7.8981311025031559E-2</v>
      </c>
      <c r="D20" s="7" t="str">
        <f t="shared" ref="D20:D38" si="13">A20</f>
        <v xml:space="preserve">10 - Tawanda W               </v>
      </c>
      <c r="E20" s="37">
        <v>134030.6</v>
      </c>
      <c r="F20" s="10">
        <f t="shared" ref="F20:F40" si="14">E20/G20</f>
        <v>0.92101868897496841</v>
      </c>
      <c r="G20" s="37">
        <f t="shared" ref="G20:G38" si="15">E20+B20</f>
        <v>145524.30000000002</v>
      </c>
      <c r="H20" s="2">
        <f>IF(C20-$C$39&lt;0,C20-$C$39,"")</f>
        <v>-1.6933873307368202E-2</v>
      </c>
      <c r="I20" s="11" t="str">
        <f>IF(C20-$C$39&gt;0,C20-$C$39,"")</f>
        <v/>
      </c>
    </row>
    <row r="21" spans="1:9" x14ac:dyDescent="0.25">
      <c r="A21" t="s">
        <v>8</v>
      </c>
      <c r="B21" s="37">
        <v>4409.8999999999996</v>
      </c>
      <c r="C21" s="10">
        <f t="shared" si="12"/>
        <v>5.3762287277555013E-2</v>
      </c>
      <c r="D21" s="7" t="str">
        <f t="shared" si="13"/>
        <v xml:space="preserve">11 - Demi                    </v>
      </c>
      <c r="E21" s="37">
        <v>77616</v>
      </c>
      <c r="F21" s="10">
        <f t="shared" si="14"/>
        <v>0.94623771272244506</v>
      </c>
      <c r="G21" s="37">
        <f t="shared" si="15"/>
        <v>82025.899999999994</v>
      </c>
      <c r="H21" s="2">
        <f t="shared" ref="H21:H22" si="16">IF(C21-$C$39&lt;0,C21-$C$39,"")</f>
        <v>-4.2152897054844748E-2</v>
      </c>
      <c r="I21" s="11" t="str">
        <f t="shared" ref="I21:I22" si="17">IF(C21-$C$39&gt;0,C21-$C$39,"")</f>
        <v/>
      </c>
    </row>
    <row r="22" spans="1:9" x14ac:dyDescent="0.25">
      <c r="A22" t="s">
        <v>11</v>
      </c>
      <c r="B22" s="37">
        <v>5563.7</v>
      </c>
      <c r="C22" s="10">
        <f t="shared" si="12"/>
        <v>0.18398722205320175</v>
      </c>
      <c r="D22" s="7" t="str">
        <f t="shared" si="13"/>
        <v xml:space="preserve">18 - Tristan Hughes          </v>
      </c>
      <c r="E22" s="37">
        <v>24675.899999999998</v>
      </c>
      <c r="F22" s="10">
        <f t="shared" si="14"/>
        <v>0.81601277794679816</v>
      </c>
      <c r="G22" s="37">
        <f t="shared" si="15"/>
        <v>30239.599999999999</v>
      </c>
      <c r="H22" s="2" t="str">
        <f t="shared" si="16"/>
        <v/>
      </c>
      <c r="I22" s="11">
        <f t="shared" si="17"/>
        <v>8.8072037720801993E-2</v>
      </c>
    </row>
    <row r="23" spans="1:9" x14ac:dyDescent="0.25">
      <c r="A23" t="s">
        <v>12</v>
      </c>
      <c r="B23" s="37">
        <v>6365.4</v>
      </c>
      <c r="C23" s="10">
        <f t="shared" si="12"/>
        <v>8.2685680363612277E-2</v>
      </c>
      <c r="D23" s="7" t="str">
        <f t="shared" si="13"/>
        <v xml:space="preserve">19 - Liam Walsh              </v>
      </c>
      <c r="E23" s="37">
        <v>70617.7</v>
      </c>
      <c r="F23" s="10">
        <f t="shared" si="14"/>
        <v>0.91731431963638776</v>
      </c>
      <c r="G23" s="37">
        <f t="shared" si="15"/>
        <v>76983.099999999991</v>
      </c>
      <c r="H23" s="2">
        <f t="shared" ref="H23:H37" si="18">IF(C23-$C$39&lt;0,C23-$C$39,"")</f>
        <v>-1.3229503968787484E-2</v>
      </c>
      <c r="I23" s="11" t="str">
        <f t="shared" ref="I23:I38" si="19">IF(C23-$C$39&gt;0,C23-$C$39,"")</f>
        <v/>
      </c>
    </row>
    <row r="24" spans="1:9" x14ac:dyDescent="0.25">
      <c r="A24" t="s">
        <v>13</v>
      </c>
      <c r="B24" s="37">
        <v>8053.2000000000007</v>
      </c>
      <c r="C24" s="10">
        <f t="shared" si="12"/>
        <v>0.16837870782534878</v>
      </c>
      <c r="D24" s="7" t="str">
        <f t="shared" si="13"/>
        <v xml:space="preserve">199 - Awakhiwe Nyathi         </v>
      </c>
      <c r="E24" s="37">
        <v>39774.700000000004</v>
      </c>
      <c r="F24" s="10">
        <f t="shared" si="14"/>
        <v>0.83162129217465108</v>
      </c>
      <c r="G24" s="37">
        <f t="shared" si="15"/>
        <v>47827.900000000009</v>
      </c>
      <c r="H24" s="2" t="str">
        <f t="shared" si="18"/>
        <v/>
      </c>
      <c r="I24" s="11">
        <f t="shared" si="19"/>
        <v>7.2463523492949017E-2</v>
      </c>
    </row>
    <row r="25" spans="1:9" x14ac:dyDescent="0.25">
      <c r="A25" t="s">
        <v>56</v>
      </c>
      <c r="B25" s="37">
        <v>4153.3999999999996</v>
      </c>
      <c r="C25" s="10">
        <f t="shared" si="12"/>
        <v>5.1504306699503226E-2</v>
      </c>
      <c r="D25" s="7" t="str">
        <f t="shared" si="13"/>
        <v xml:space="preserve">20 - Vic Lungile   W         </v>
      </c>
      <c r="E25" s="37">
        <v>76488.400000000009</v>
      </c>
      <c r="F25" s="10">
        <f t="shared" si="14"/>
        <v>0.94849569330049688</v>
      </c>
      <c r="G25" s="37">
        <f t="shared" si="15"/>
        <v>80641.8</v>
      </c>
      <c r="H25" s="2">
        <f t="shared" si="18"/>
        <v>-4.4410877632896535E-2</v>
      </c>
      <c r="I25" s="11" t="str">
        <f t="shared" si="19"/>
        <v/>
      </c>
    </row>
    <row r="26" spans="1:9" x14ac:dyDescent="0.25">
      <c r="A26" t="s">
        <v>14</v>
      </c>
      <c r="B26" s="37">
        <v>4673.1000000000004</v>
      </c>
      <c r="C26" s="10">
        <f t="shared" si="12"/>
        <v>0.11040340204358869</v>
      </c>
      <c r="D26" s="7" t="str">
        <f t="shared" si="13"/>
        <v xml:space="preserve">200 - Obakeng mathabe         </v>
      </c>
      <c r="E26" s="37">
        <v>37654.400000000001</v>
      </c>
      <c r="F26" s="10">
        <f t="shared" si="14"/>
        <v>0.88959659795641133</v>
      </c>
      <c r="G26" s="37">
        <f t="shared" si="15"/>
        <v>42327.5</v>
      </c>
      <c r="H26" s="2" t="str">
        <f t="shared" si="18"/>
        <v/>
      </c>
      <c r="I26" s="11">
        <f t="shared" si="19"/>
        <v>1.4488217711188925E-2</v>
      </c>
    </row>
    <row r="27" spans="1:9" x14ac:dyDescent="0.25">
      <c r="A27" t="s">
        <v>58</v>
      </c>
      <c r="B27" s="37">
        <v>18563.3</v>
      </c>
      <c r="C27" s="10">
        <f t="shared" si="12"/>
        <v>0.19355238957171633</v>
      </c>
      <c r="D27" s="7" t="str">
        <f t="shared" si="13"/>
        <v xml:space="preserve">23 - Denley Joshua W         </v>
      </c>
      <c r="E27" s="37">
        <v>77345.100000000006</v>
      </c>
      <c r="F27" s="10">
        <f t="shared" si="14"/>
        <v>0.80644761042828361</v>
      </c>
      <c r="G27" s="37">
        <f t="shared" si="15"/>
        <v>95908.400000000009</v>
      </c>
      <c r="H27" s="2" t="str">
        <f t="shared" si="18"/>
        <v/>
      </c>
      <c r="I27" s="11">
        <f t="shared" si="19"/>
        <v>9.7637205239316571E-2</v>
      </c>
    </row>
    <row r="28" spans="1:9" x14ac:dyDescent="0.25">
      <c r="A28" t="s">
        <v>59</v>
      </c>
      <c r="B28" s="37">
        <v>4021.3</v>
      </c>
      <c r="C28" s="10">
        <f t="shared" si="12"/>
        <v>7.1324431894771945E-2</v>
      </c>
      <c r="D28" s="7" t="str">
        <f t="shared" si="13"/>
        <v xml:space="preserve">24 - Dudu-W                  </v>
      </c>
      <c r="E28" s="37">
        <v>52359.1</v>
      </c>
      <c r="F28" s="10">
        <f t="shared" si="14"/>
        <v>0.928675568105228</v>
      </c>
      <c r="G28" s="37">
        <f t="shared" si="15"/>
        <v>56380.4</v>
      </c>
      <c r="H28" s="2">
        <f t="shared" si="18"/>
        <v>-2.4590752437627816E-2</v>
      </c>
      <c r="I28" s="11" t="str">
        <f t="shared" si="19"/>
        <v/>
      </c>
    </row>
    <row r="29" spans="1:9" x14ac:dyDescent="0.25">
      <c r="A29" t="s">
        <v>16</v>
      </c>
      <c r="B29" s="37">
        <v>4010.6</v>
      </c>
      <c r="C29" s="10">
        <f t="shared" si="12"/>
        <v>4.3275814963465997E-2</v>
      </c>
      <c r="D29" s="7" t="str">
        <f t="shared" si="13"/>
        <v xml:space="preserve">25 - Wendy                   </v>
      </c>
      <c r="E29" s="37">
        <v>88664.72</v>
      </c>
      <c r="F29" s="10">
        <f t="shared" si="14"/>
        <v>0.95672418503653389</v>
      </c>
      <c r="G29" s="37">
        <f t="shared" si="15"/>
        <v>92675.32</v>
      </c>
      <c r="H29" s="2">
        <f t="shared" si="18"/>
        <v>-5.2639369368933764E-2</v>
      </c>
      <c r="I29" s="11" t="str">
        <f t="shared" si="19"/>
        <v/>
      </c>
    </row>
    <row r="30" spans="1:9" x14ac:dyDescent="0.25">
      <c r="A30" t="s">
        <v>60</v>
      </c>
      <c r="B30" s="37">
        <v>4787</v>
      </c>
      <c r="C30" s="10">
        <f t="shared" si="12"/>
        <v>8.2581468766712102E-2</v>
      </c>
      <c r="D30" s="7" t="str">
        <f t="shared" si="13"/>
        <v xml:space="preserve">26 - Petronella W            </v>
      </c>
      <c r="E30" s="37">
        <v>53180</v>
      </c>
      <c r="F30" s="10">
        <f t="shared" si="14"/>
        <v>0.91741853123328787</v>
      </c>
      <c r="G30" s="37">
        <f t="shared" si="15"/>
        <v>57967</v>
      </c>
      <c r="H30" s="2">
        <f t="shared" si="18"/>
        <v>-1.3333715565687659E-2</v>
      </c>
      <c r="I30" s="11" t="str">
        <f t="shared" si="19"/>
        <v/>
      </c>
    </row>
    <row r="31" spans="1:9" x14ac:dyDescent="0.25">
      <c r="A31" t="s">
        <v>17</v>
      </c>
      <c r="B31" s="37">
        <v>5679</v>
      </c>
      <c r="C31" s="10">
        <f t="shared" si="12"/>
        <v>7.6211615729197144E-2</v>
      </c>
      <c r="D31" s="7" t="str">
        <f t="shared" si="13"/>
        <v xml:space="preserve">27 - gracious                </v>
      </c>
      <c r="E31" s="37">
        <v>68837.2</v>
      </c>
      <c r="F31" s="10">
        <f t="shared" si="14"/>
        <v>0.9237883842708029</v>
      </c>
      <c r="G31" s="37">
        <f t="shared" si="15"/>
        <v>74516.2</v>
      </c>
      <c r="H31" s="2">
        <f t="shared" si="18"/>
        <v>-1.9703568603202617E-2</v>
      </c>
      <c r="I31" s="11" t="str">
        <f t="shared" si="19"/>
        <v/>
      </c>
    </row>
    <row r="32" spans="1:9" x14ac:dyDescent="0.25">
      <c r="A32" t="s">
        <v>61</v>
      </c>
      <c r="B32" s="37">
        <v>5970.3</v>
      </c>
      <c r="C32" s="10">
        <f t="shared" si="12"/>
        <v>6.2505365559494375E-2</v>
      </c>
      <c r="D32" s="7" t="str">
        <f t="shared" si="13"/>
        <v xml:space="preserve">28 - Gugu W                  </v>
      </c>
      <c r="E32" s="37">
        <v>89546.3</v>
      </c>
      <c r="F32" s="10">
        <f t="shared" si="14"/>
        <v>0.93749463444050563</v>
      </c>
      <c r="G32" s="37">
        <f t="shared" si="15"/>
        <v>95516.6</v>
      </c>
      <c r="H32" s="2">
        <f t="shared" si="18"/>
        <v>-3.3409818772905386E-2</v>
      </c>
      <c r="I32" s="11" t="str">
        <f t="shared" si="19"/>
        <v/>
      </c>
    </row>
    <row r="33" spans="1:11" x14ac:dyDescent="0.25">
      <c r="A33" t="s">
        <v>62</v>
      </c>
      <c r="B33" s="37">
        <v>4018.5</v>
      </c>
      <c r="C33" s="10">
        <f t="shared" si="12"/>
        <v>6.2022215945659376E-2</v>
      </c>
      <c r="D33" s="7" t="str">
        <f t="shared" si="13"/>
        <v xml:space="preserve">31 - Ntokozo-W               </v>
      </c>
      <c r="E33" s="37">
        <v>60772.799999999996</v>
      </c>
      <c r="F33" s="10">
        <f t="shared" si="14"/>
        <v>0.93797778405434062</v>
      </c>
      <c r="G33" s="37">
        <f t="shared" si="15"/>
        <v>64791.299999999996</v>
      </c>
      <c r="H33" s="2">
        <f t="shared" si="18"/>
        <v>-3.3892968386740385E-2</v>
      </c>
      <c r="I33" s="11" t="str">
        <f t="shared" si="19"/>
        <v/>
      </c>
    </row>
    <row r="34" spans="1:11" x14ac:dyDescent="0.25">
      <c r="A34" t="s">
        <v>23</v>
      </c>
      <c r="B34" s="37">
        <v>3482.5</v>
      </c>
      <c r="C34" s="10">
        <f t="shared" si="12"/>
        <v>4.9226372048184593E-2</v>
      </c>
      <c r="D34" s="7" t="str">
        <f t="shared" si="13"/>
        <v xml:space="preserve">47 - Thabang                 </v>
      </c>
      <c r="E34" s="37">
        <v>67262.100000000006</v>
      </c>
      <c r="F34" s="10">
        <f t="shared" si="14"/>
        <v>0.95077362795181541</v>
      </c>
      <c r="G34" s="37">
        <f t="shared" si="15"/>
        <v>70744.600000000006</v>
      </c>
      <c r="H34" s="2">
        <f t="shared" si="18"/>
        <v>-4.6688812284215168E-2</v>
      </c>
      <c r="I34" s="11" t="str">
        <f t="shared" si="19"/>
        <v/>
      </c>
    </row>
    <row r="35" spans="1:11" x14ac:dyDescent="0.25">
      <c r="A35" t="s">
        <v>65</v>
      </c>
      <c r="B35" s="44">
        <v>17956.099999999999</v>
      </c>
      <c r="C35" s="10">
        <f t="shared" si="12"/>
        <v>0.1600299809455227</v>
      </c>
      <c r="D35" s="7" t="str">
        <f t="shared" si="13"/>
        <v xml:space="preserve">6 - Lingani  W              </v>
      </c>
      <c r="E35" s="44">
        <v>94248.500000000015</v>
      </c>
      <c r="F35" s="10">
        <f t="shared" si="14"/>
        <v>0.83997001905447732</v>
      </c>
      <c r="G35" s="37">
        <f t="shared" si="15"/>
        <v>112204.6</v>
      </c>
      <c r="H35" s="2" t="str">
        <f t="shared" si="18"/>
        <v/>
      </c>
      <c r="I35" s="11">
        <f t="shared" si="19"/>
        <v>6.4114796613122943E-2</v>
      </c>
    </row>
    <row r="36" spans="1:11" x14ac:dyDescent="0.25">
      <c r="A36" t="s">
        <v>66</v>
      </c>
      <c r="B36" s="37">
        <v>11415.5</v>
      </c>
      <c r="C36" s="10">
        <f t="shared" si="12"/>
        <v>0.15416393194666148</v>
      </c>
      <c r="D36" s="7" t="str">
        <f t="shared" si="13"/>
        <v xml:space="preserve">7 - MIKE -W                 </v>
      </c>
      <c r="E36" s="37">
        <v>62632.3</v>
      </c>
      <c r="F36" s="10">
        <f t="shared" si="14"/>
        <v>0.84583606805333855</v>
      </c>
      <c r="G36" s="37">
        <f t="shared" si="15"/>
        <v>74047.8</v>
      </c>
      <c r="H36" s="2" t="str">
        <f t="shared" si="18"/>
        <v/>
      </c>
      <c r="I36" s="11">
        <f t="shared" si="19"/>
        <v>5.8248747614261714E-2</v>
      </c>
    </row>
    <row r="37" spans="1:11" x14ac:dyDescent="0.25">
      <c r="A37" t="s">
        <v>26</v>
      </c>
      <c r="B37" s="37">
        <v>5990.6</v>
      </c>
      <c r="C37" s="10">
        <f t="shared" si="12"/>
        <v>0.1080360685302074</v>
      </c>
      <c r="D37" s="7" t="str">
        <f t="shared" si="13"/>
        <v xml:space="preserve">8 - Keith                   </v>
      </c>
      <c r="E37" s="37">
        <v>49459.4</v>
      </c>
      <c r="F37" s="10">
        <f t="shared" si="14"/>
        <v>0.89196393146979258</v>
      </c>
      <c r="G37" s="37">
        <f t="shared" si="15"/>
        <v>55450</v>
      </c>
      <c r="H37" s="2" t="str">
        <f t="shared" si="18"/>
        <v/>
      </c>
      <c r="I37" s="11">
        <f t="shared" si="19"/>
        <v>1.2120884197807644E-2</v>
      </c>
    </row>
    <row r="38" spans="1:11" ht="15.75" thickBot="1" x14ac:dyDescent="0.3">
      <c r="A38" t="s">
        <v>68</v>
      </c>
      <c r="B38" s="43">
        <v>8851.7000000000007</v>
      </c>
      <c r="C38" s="26">
        <f t="shared" si="12"/>
        <v>9.0132076682065937E-2</v>
      </c>
      <c r="D38" s="27" t="str">
        <f t="shared" si="13"/>
        <v xml:space="preserve">9 - Nkosinathi W            </v>
      </c>
      <c r="E38" s="43">
        <v>89356.400000000009</v>
      </c>
      <c r="F38" s="26">
        <f t="shared" si="14"/>
        <v>0.90986792331793409</v>
      </c>
      <c r="G38" s="43">
        <f t="shared" si="15"/>
        <v>98208.1</v>
      </c>
      <c r="H38" s="2">
        <f>IF(C38-$C$39&lt;0,C38-$C$39,"")</f>
        <v>-5.7831076503338241E-3</v>
      </c>
      <c r="I38" s="11" t="str">
        <f t="shared" si="19"/>
        <v/>
      </c>
    </row>
    <row r="39" spans="1:11" ht="15.75" thickBot="1" x14ac:dyDescent="0.3">
      <c r="A39" s="28" t="s">
        <v>28</v>
      </c>
      <c r="B39" s="41">
        <f>SUM(B20:B38)</f>
        <v>139458.80000000002</v>
      </c>
      <c r="C39" s="29">
        <f t="shared" si="12"/>
        <v>9.5915184332399761E-2</v>
      </c>
      <c r="D39" s="30" t="s">
        <v>28</v>
      </c>
      <c r="E39" s="41">
        <f>SUM(E20:E38)</f>
        <v>1314521.6199999999</v>
      </c>
      <c r="F39" s="31">
        <f t="shared" si="14"/>
        <v>0.90408481566760024</v>
      </c>
      <c r="G39" s="38">
        <f t="shared" si="3"/>
        <v>1453980.42</v>
      </c>
    </row>
    <row r="40" spans="1:11" ht="15.75" thickBot="1" x14ac:dyDescent="0.3">
      <c r="A40" s="17" t="s">
        <v>1</v>
      </c>
      <c r="B40" s="42">
        <f>SUM(B18,B39)</f>
        <v>237971.7</v>
      </c>
      <c r="C40" s="18">
        <f t="shared" si="12"/>
        <v>0.10776227344068783</v>
      </c>
      <c r="D40" s="19" t="s">
        <v>1</v>
      </c>
      <c r="E40" s="42">
        <f>SUM(E18,E39)</f>
        <v>1970330.8199999998</v>
      </c>
      <c r="F40" s="20">
        <f t="shared" si="14"/>
        <v>0.89223772655931211</v>
      </c>
      <c r="G40" s="39">
        <f>E40+B40</f>
        <v>2208302.52</v>
      </c>
      <c r="H40" s="2">
        <f>SUM(H5:I38)</f>
        <v>2.6368120589382191E-2</v>
      </c>
    </row>
    <row r="43" spans="1:11" ht="18.75" x14ac:dyDescent="0.3">
      <c r="A43" s="13" t="s">
        <v>6</v>
      </c>
      <c r="K43" s="13" t="s">
        <v>7</v>
      </c>
    </row>
    <row r="44" spans="1:11" x14ac:dyDescent="0.25">
      <c r="A44" t="s">
        <v>18</v>
      </c>
      <c r="B44" s="37">
        <v>11250</v>
      </c>
      <c r="C44" s="10">
        <f>B44/G44</f>
        <v>0.14204545454545456</v>
      </c>
      <c r="D44" s="7" t="str">
        <f>A44</f>
        <v xml:space="preserve">34 - Carolina                </v>
      </c>
      <c r="E44" s="37">
        <v>67950</v>
      </c>
      <c r="F44" s="10">
        <f>E44/G44</f>
        <v>0.85795454545454541</v>
      </c>
      <c r="G44" s="37">
        <f>E44+B44</f>
        <v>79200</v>
      </c>
      <c r="H44" s="2" t="str">
        <f t="shared" ref="H44:H45" si="20">IF(C44-$C$40&lt;0,C44-$C$40,"")</f>
        <v/>
      </c>
      <c r="I44" s="11">
        <f t="shared" ref="I44" si="21">IF(C44-$C$40&gt;0,C44-$C$40,"")</f>
        <v>3.4283181104766733E-2</v>
      </c>
      <c r="K44" t="s">
        <v>29</v>
      </c>
    </row>
    <row r="45" spans="1:11" x14ac:dyDescent="0.25">
      <c r="A45" t="s">
        <v>19</v>
      </c>
      <c r="B45" s="37">
        <v>14350</v>
      </c>
      <c r="C45" s="10">
        <f>B45/G45</f>
        <v>0.22849772696512027</v>
      </c>
      <c r="D45" s="7" t="str">
        <f>A45</f>
        <v xml:space="preserve">35 - Michael Lembke          </v>
      </c>
      <c r="E45" s="37">
        <v>48451.5</v>
      </c>
      <c r="F45" s="10">
        <f>E45/G45</f>
        <v>0.77150227303487973</v>
      </c>
      <c r="G45" s="37">
        <f>E45+B45</f>
        <v>62801.5</v>
      </c>
      <c r="H45" s="2" t="str">
        <f t="shared" si="20"/>
        <v/>
      </c>
      <c r="I45" s="11">
        <f>IF(C45-$C$40&gt;0,C45-$C$40,"")</f>
        <v>0.12073545352443245</v>
      </c>
      <c r="K45" t="s">
        <v>29</v>
      </c>
    </row>
    <row r="46" spans="1:11" x14ac:dyDescent="0.25">
      <c r="A46" t="s">
        <v>22</v>
      </c>
      <c r="B46" s="37">
        <v>18000</v>
      </c>
      <c r="C46" s="10">
        <f>B46/G46</f>
        <v>0.1791936286709806</v>
      </c>
      <c r="D46" s="7" t="str">
        <f>A46</f>
        <v xml:space="preserve">41 - mojo                    </v>
      </c>
      <c r="E46" s="37">
        <v>82450</v>
      </c>
      <c r="F46" s="10">
        <f>E46/G46</f>
        <v>0.82080637132901946</v>
      </c>
      <c r="G46" s="37">
        <f>E46+B46</f>
        <v>100450</v>
      </c>
      <c r="H46" s="2" t="str">
        <f>IF(C46-$C$40&lt;0,C46-$C$40,"")</f>
        <v/>
      </c>
      <c r="I46" s="11">
        <f>IF(C46-$C$40&gt;0,C46-$C$40,"")</f>
        <v>7.1431355230292773E-2</v>
      </c>
      <c r="K46" t="s">
        <v>29</v>
      </c>
    </row>
    <row r="47" spans="1:11" x14ac:dyDescent="0.25">
      <c r="A47" s="33" t="s">
        <v>15</v>
      </c>
      <c r="B47" s="37">
        <v>0</v>
      </c>
      <c r="C47" s="10">
        <f>B47/G47</f>
        <v>0</v>
      </c>
      <c r="D47" s="7" t="str">
        <f>A47</f>
        <v xml:space="preserve">21 - Prince Gama             </v>
      </c>
      <c r="E47" s="37">
        <v>8343.1</v>
      </c>
      <c r="F47" s="10">
        <f>E47/G47</f>
        <v>1</v>
      </c>
      <c r="G47" s="37">
        <f>E47+B47</f>
        <v>8343.1</v>
      </c>
      <c r="H47" s="2">
        <f>IF(C47-$C$18&lt;0,C47-$C$18,"")</f>
        <v>-0.13059792361910114</v>
      </c>
      <c r="I47" s="11" t="str">
        <f>IF(C47-$C$18&gt;0,C47-$C$18,"")</f>
        <v/>
      </c>
      <c r="K47" t="s">
        <v>31</v>
      </c>
    </row>
  </sheetData>
  <sortState xmlns:xlrd2="http://schemas.microsoft.com/office/spreadsheetml/2017/richdata2" ref="A5:E17">
    <sortCondition ref="A5:A17"/>
  </sortState>
  <mergeCells count="5">
    <mergeCell ref="A1:G1"/>
    <mergeCell ref="B2:C3"/>
    <mergeCell ref="E2:F3"/>
    <mergeCell ref="A4:G4"/>
    <mergeCell ref="A19:G19"/>
  </mergeCells>
  <conditionalFormatting sqref="A5">
    <cfRule type="duplicateValues" dxfId="161" priority="15"/>
  </conditionalFormatting>
  <conditionalFormatting sqref="A6">
    <cfRule type="duplicateValues" dxfId="160" priority="13"/>
  </conditionalFormatting>
  <conditionalFormatting sqref="A8">
    <cfRule type="duplicateValues" dxfId="159" priority="12"/>
  </conditionalFormatting>
  <conditionalFormatting sqref="A9">
    <cfRule type="duplicateValues" dxfId="158" priority="11"/>
  </conditionalFormatting>
  <conditionalFormatting sqref="A11">
    <cfRule type="duplicateValues" dxfId="157" priority="9"/>
  </conditionalFormatting>
  <conditionalFormatting sqref="A14:A15">
    <cfRule type="duplicateValues" dxfId="156" priority="3"/>
  </conditionalFormatting>
  <conditionalFormatting sqref="A20">
    <cfRule type="duplicateValues" dxfId="155" priority="14"/>
  </conditionalFormatting>
  <conditionalFormatting sqref="A25">
    <cfRule type="duplicateValues" dxfId="154" priority="10"/>
  </conditionalFormatting>
  <conditionalFormatting sqref="A27">
    <cfRule type="duplicateValues" dxfId="153" priority="8"/>
  </conditionalFormatting>
  <conditionalFormatting sqref="A28">
    <cfRule type="duplicateValues" dxfId="152" priority="7"/>
  </conditionalFormatting>
  <conditionalFormatting sqref="A30">
    <cfRule type="duplicateValues" dxfId="151" priority="6"/>
  </conditionalFormatting>
  <conditionalFormatting sqref="A32">
    <cfRule type="duplicateValues" dxfId="150" priority="5"/>
  </conditionalFormatting>
  <conditionalFormatting sqref="A33">
    <cfRule type="duplicateValues" dxfId="149" priority="4"/>
  </conditionalFormatting>
  <conditionalFormatting sqref="A35:A36">
    <cfRule type="duplicateValues" dxfId="148" priority="2"/>
  </conditionalFormatting>
  <conditionalFormatting sqref="A38">
    <cfRule type="duplicateValues" dxfId="147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3322-530C-42F4-AB65-36B6D35DAD7B}">
  <dimension ref="A1:K39"/>
  <sheetViews>
    <sheetView zoomScale="73" zoomScaleNormal="100" workbookViewId="0">
      <selection activeCell="B16" sqref="B16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15457</v>
      </c>
      <c r="C5" s="23">
        <f t="shared" ref="C5:C13" si="0">B5/G5</f>
        <v>0.1091263887898528</v>
      </c>
      <c r="D5" s="24" t="str">
        <f t="shared" ref="D5:D13" si="1">A5</f>
        <v xml:space="preserve"> 1 - MC Ntuli BT              </v>
      </c>
      <c r="E5" s="36">
        <v>126186.1</v>
      </c>
      <c r="F5" s="23">
        <f t="shared" ref="F5:F13" si="2">E5/G5</f>
        <v>0.89087361121014719</v>
      </c>
      <c r="G5" s="36">
        <f t="shared" ref="G5:G33" si="3">E5+B5</f>
        <v>141643.1</v>
      </c>
      <c r="H5" s="2" t="str">
        <f t="shared" ref="H5:H13" si="4">IF(C5-$C$14&lt;0,C5-$C$14,"")</f>
        <v/>
      </c>
      <c r="I5" s="11">
        <f t="shared" ref="I5:I13" si="5">IF(C5-$C$14&gt;0,C5-$C$14,"")</f>
        <v>3.9176649480448203E-2</v>
      </c>
    </row>
    <row r="6" spans="1:9" x14ac:dyDescent="0.25">
      <c r="A6" t="s">
        <v>112</v>
      </c>
      <c r="B6" s="37">
        <v>2473.9</v>
      </c>
      <c r="C6" s="10">
        <f t="shared" si="0"/>
        <v>4.4772418785630264E-2</v>
      </c>
      <c r="D6" s="7" t="str">
        <f t="shared" si="1"/>
        <v xml:space="preserve"> 4 - Misheck BT               </v>
      </c>
      <c r="E6" s="37">
        <v>52781.1</v>
      </c>
      <c r="F6" s="10">
        <f t="shared" si="2"/>
        <v>0.95522758121436968</v>
      </c>
      <c r="G6" s="37">
        <f t="shared" si="3"/>
        <v>55255</v>
      </c>
      <c r="H6" s="2">
        <f t="shared" si="4"/>
        <v>-2.5177320523774332E-2</v>
      </c>
      <c r="I6" s="11" t="str">
        <f t="shared" si="5"/>
        <v/>
      </c>
    </row>
    <row r="7" spans="1:9" x14ac:dyDescent="0.25">
      <c r="A7" t="s">
        <v>79</v>
      </c>
      <c r="B7" s="37">
        <v>15180.3</v>
      </c>
      <c r="C7" s="10">
        <f t="shared" si="0"/>
        <v>0.11501481979852346</v>
      </c>
      <c r="D7" s="7" t="str">
        <f t="shared" si="1"/>
        <v xml:space="preserve"> 44 - Tembela M BT             </v>
      </c>
      <c r="E7" s="37">
        <v>116805.3</v>
      </c>
      <c r="F7" s="10">
        <f t="shared" si="2"/>
        <v>0.88498518020147654</v>
      </c>
      <c r="G7" s="37">
        <f t="shared" si="3"/>
        <v>131985.60000000001</v>
      </c>
      <c r="H7" s="2" t="str">
        <f t="shared" si="4"/>
        <v/>
      </c>
      <c r="I7" s="11">
        <f t="shared" si="5"/>
        <v>4.5065080489118864E-2</v>
      </c>
    </row>
    <row r="8" spans="1:9" x14ac:dyDescent="0.25">
      <c r="A8" t="s">
        <v>71</v>
      </c>
      <c r="B8" s="37">
        <v>7295</v>
      </c>
      <c r="C8" s="10">
        <f t="shared" si="0"/>
        <v>5.0507008669619775E-2</v>
      </c>
      <c r="D8" s="7" t="str">
        <f t="shared" si="1"/>
        <v xml:space="preserve"> 13 - Sylvester BT             </v>
      </c>
      <c r="E8" s="37">
        <v>137140.4</v>
      </c>
      <c r="F8" s="10">
        <f t="shared" si="2"/>
        <v>0.94949299133038023</v>
      </c>
      <c r="G8" s="37">
        <f t="shared" si="3"/>
        <v>144435.4</v>
      </c>
      <c r="H8" s="2">
        <f t="shared" si="4"/>
        <v>-1.9442730639784821E-2</v>
      </c>
      <c r="I8" s="11" t="str">
        <f t="shared" si="5"/>
        <v/>
      </c>
    </row>
    <row r="9" spans="1:9" x14ac:dyDescent="0.25">
      <c r="A9" t="s">
        <v>110</v>
      </c>
      <c r="B9" s="37">
        <v>7041.3</v>
      </c>
      <c r="C9" s="10">
        <f t="shared" si="0"/>
        <v>6.4110139823529352E-2</v>
      </c>
      <c r="D9" s="7" t="str">
        <f t="shared" si="1"/>
        <v xml:space="preserve"> 14 - Patrick BT               </v>
      </c>
      <c r="E9" s="37">
        <v>102790</v>
      </c>
      <c r="F9" s="10">
        <f t="shared" si="2"/>
        <v>0.93588986017647058</v>
      </c>
      <c r="G9" s="37">
        <f t="shared" si="3"/>
        <v>109831.3</v>
      </c>
      <c r="H9" s="2">
        <f t="shared" si="4"/>
        <v>-5.8395994858752437E-3</v>
      </c>
      <c r="I9" s="11" t="str">
        <f t="shared" si="5"/>
        <v/>
      </c>
    </row>
    <row r="10" spans="1:9" x14ac:dyDescent="0.25">
      <c r="A10" t="s">
        <v>73</v>
      </c>
      <c r="B10" s="37">
        <v>5034.8999999999996</v>
      </c>
      <c r="C10" s="10">
        <f t="shared" si="0"/>
        <v>6.125488010959184E-2</v>
      </c>
      <c r="D10" s="7" t="str">
        <f t="shared" si="1"/>
        <v xml:space="preserve"> 157 - Alex Barton              </v>
      </c>
      <c r="E10" s="37">
        <v>77161</v>
      </c>
      <c r="F10" s="10">
        <f t="shared" si="2"/>
        <v>0.93874511989040821</v>
      </c>
      <c r="G10" s="37">
        <f t="shared" si="3"/>
        <v>82195.899999999994</v>
      </c>
      <c r="H10" s="2">
        <f t="shared" si="4"/>
        <v>-8.6948591998127558E-3</v>
      </c>
      <c r="I10" s="11" t="str">
        <f t="shared" si="5"/>
        <v/>
      </c>
    </row>
    <row r="11" spans="1:9" x14ac:dyDescent="0.25">
      <c r="A11" t="s">
        <v>74</v>
      </c>
      <c r="B11" s="37">
        <v>7959.1</v>
      </c>
      <c r="C11" s="10">
        <f t="shared" si="0"/>
        <v>6.0020481666043277E-2</v>
      </c>
      <c r="D11" s="7" t="str">
        <f t="shared" si="1"/>
        <v xml:space="preserve"> 158 - Oscar Dawu               </v>
      </c>
      <c r="E11" s="37">
        <v>124647.3</v>
      </c>
      <c r="F11" s="10">
        <f t="shared" si="2"/>
        <v>0.93997951833395677</v>
      </c>
      <c r="G11" s="37">
        <f t="shared" si="3"/>
        <v>132606.39999999999</v>
      </c>
      <c r="H11" s="2">
        <f t="shared" si="4"/>
        <v>-9.9292576433613194E-3</v>
      </c>
      <c r="I11" s="11" t="str">
        <f t="shared" si="5"/>
        <v/>
      </c>
    </row>
    <row r="12" spans="1:9" x14ac:dyDescent="0.25">
      <c r="A12" t="s">
        <v>76</v>
      </c>
      <c r="B12" s="37">
        <v>12202.9</v>
      </c>
      <c r="C12" s="10">
        <f t="shared" si="0"/>
        <v>8.1601987940487508E-2</v>
      </c>
      <c r="D12" s="7" t="str">
        <f t="shared" si="1"/>
        <v xml:space="preserve"> 16 - Brian Mtshali BT         </v>
      </c>
      <c r="E12" s="37">
        <v>137338.79999999999</v>
      </c>
      <c r="F12" s="10">
        <f t="shared" si="2"/>
        <v>0.91839801205951255</v>
      </c>
      <c r="G12" s="37">
        <f t="shared" si="3"/>
        <v>149541.69999999998</v>
      </c>
      <c r="H12" s="2" t="str">
        <f t="shared" si="4"/>
        <v/>
      </c>
      <c r="I12" s="11">
        <f t="shared" si="5"/>
        <v>1.1652248631082912E-2</v>
      </c>
    </row>
    <row r="13" spans="1:9" ht="15.75" thickBot="1" x14ac:dyDescent="0.3">
      <c r="A13" t="s">
        <v>77</v>
      </c>
      <c r="B13" s="37">
        <v>7088.3</v>
      </c>
      <c r="C13" s="10">
        <f t="shared" si="0"/>
        <v>3.6848638976599409E-2</v>
      </c>
      <c r="D13" s="7" t="str">
        <f t="shared" si="1"/>
        <v xml:space="preserve"> 165 - Binold Sibanda BT        </v>
      </c>
      <c r="E13" s="37">
        <v>185274.3</v>
      </c>
      <c r="F13" s="10">
        <f t="shared" si="2"/>
        <v>0.96315136102340071</v>
      </c>
      <c r="G13" s="37">
        <f t="shared" si="3"/>
        <v>192362.59999999998</v>
      </c>
      <c r="H13" s="2">
        <f t="shared" si="4"/>
        <v>-3.3101100332805188E-2</v>
      </c>
      <c r="I13" s="11" t="str">
        <f t="shared" si="5"/>
        <v/>
      </c>
    </row>
    <row r="14" spans="1:9" ht="15.75" thickBot="1" x14ac:dyDescent="0.3">
      <c r="A14" s="28" t="s">
        <v>28</v>
      </c>
      <c r="B14" s="41">
        <f>SUM(B5:B13)</f>
        <v>79732.7</v>
      </c>
      <c r="C14" s="29">
        <f>B14/G14</f>
        <v>6.9949739309404596E-2</v>
      </c>
      <c r="D14" s="30" t="s">
        <v>28</v>
      </c>
      <c r="E14" s="41">
        <f>SUM(E5:E13)</f>
        <v>1060124.3</v>
      </c>
      <c r="F14" s="31">
        <f>E14/G14</f>
        <v>0.93005026069059549</v>
      </c>
      <c r="G14" s="38">
        <f>E14+B14</f>
        <v>1139857</v>
      </c>
      <c r="H14" s="2"/>
      <c r="I14" s="11"/>
    </row>
    <row r="15" spans="1:9" x14ac:dyDescent="0.25">
      <c r="A15" s="49" t="s">
        <v>27</v>
      </c>
      <c r="B15" s="49"/>
      <c r="C15" s="49"/>
      <c r="D15" s="49"/>
      <c r="E15" s="49"/>
      <c r="F15" s="49"/>
      <c r="G15" s="50"/>
      <c r="H15" s="2"/>
      <c r="I15" s="11"/>
    </row>
    <row r="16" spans="1:9" x14ac:dyDescent="0.25">
      <c r="A16" t="s">
        <v>113</v>
      </c>
      <c r="B16" s="44">
        <f>1143+700</f>
        <v>1843</v>
      </c>
      <c r="C16" s="10">
        <f t="shared" ref="C16:C34" si="6">B16/G16</f>
        <v>4.9576328177538667E-2</v>
      </c>
      <c r="D16" s="7" t="str">
        <f t="shared" ref="D16:D32" si="7">A16</f>
        <v xml:space="preserve"> 20 - Asisipho W               </v>
      </c>
      <c r="E16" s="40">
        <f>9781+25551</f>
        <v>35332</v>
      </c>
      <c r="F16" s="10">
        <f t="shared" ref="F16:F34" si="8">E16/G16</f>
        <v>0.95042367182246135</v>
      </c>
      <c r="G16" s="37">
        <f t="shared" ref="G16:G32" si="9">E16+B16</f>
        <v>37175</v>
      </c>
      <c r="H16" s="2">
        <f t="shared" ref="H16:H32" si="10">IF(C16-$C$33&lt;0,C16-$C$33,"")</f>
        <v>-2.5474923757773535E-2</v>
      </c>
      <c r="I16" s="11" t="str">
        <f t="shared" ref="I16:I32" si="11">IF(C16-$C$33&gt;0,C16-$C$33,"")</f>
        <v/>
      </c>
    </row>
    <row r="17" spans="1:9" x14ac:dyDescent="0.25">
      <c r="A17" t="s">
        <v>93</v>
      </c>
      <c r="B17" s="37">
        <v>12247</v>
      </c>
      <c r="C17" s="10">
        <f t="shared" si="6"/>
        <v>5.1960647881013636E-2</v>
      </c>
      <c r="D17" s="7" t="str">
        <f t="shared" si="7"/>
        <v xml:space="preserve"> 24 - Dudu-W                   </v>
      </c>
      <c r="E17" s="37">
        <v>223450.6</v>
      </c>
      <c r="F17" s="10">
        <f t="shared" si="8"/>
        <v>0.94803935211898638</v>
      </c>
      <c r="G17" s="37">
        <f t="shared" si="9"/>
        <v>235697.6</v>
      </c>
      <c r="H17" s="2">
        <f t="shared" si="10"/>
        <v>-2.3090604054298566E-2</v>
      </c>
      <c r="I17" s="11" t="str">
        <f t="shared" si="11"/>
        <v/>
      </c>
    </row>
    <row r="18" spans="1:9" x14ac:dyDescent="0.25">
      <c r="A18" t="s">
        <v>90</v>
      </c>
      <c r="B18" s="37">
        <v>9605</v>
      </c>
      <c r="C18" s="10">
        <f t="shared" si="6"/>
        <v>3.7166162347059599E-2</v>
      </c>
      <c r="D18" s="7" t="str">
        <f t="shared" si="7"/>
        <v xml:space="preserve"> 26 - Petronella W             </v>
      </c>
      <c r="E18" s="37">
        <v>248829</v>
      </c>
      <c r="F18" s="10">
        <f t="shared" si="8"/>
        <v>0.96283383765294039</v>
      </c>
      <c r="G18" s="37">
        <f t="shared" si="9"/>
        <v>258434</v>
      </c>
      <c r="H18" s="2">
        <f t="shared" si="10"/>
        <v>-3.7885089588252603E-2</v>
      </c>
      <c r="I18" s="11" t="str">
        <f t="shared" si="11"/>
        <v/>
      </c>
    </row>
    <row r="19" spans="1:9" x14ac:dyDescent="0.25">
      <c r="A19" t="s">
        <v>107</v>
      </c>
      <c r="B19" s="37">
        <v>11659</v>
      </c>
      <c r="C19" s="10">
        <f t="shared" si="6"/>
        <v>3.3807235832944295E-2</v>
      </c>
      <c r="D19" s="7" t="str">
        <f t="shared" si="7"/>
        <v xml:space="preserve"> 28 - Gugu W                   </v>
      </c>
      <c r="E19" s="37">
        <v>333208</v>
      </c>
      <c r="F19" s="10">
        <f t="shared" si="8"/>
        <v>0.96619276416705568</v>
      </c>
      <c r="G19" s="37">
        <f t="shared" si="9"/>
        <v>344867</v>
      </c>
      <c r="H19" s="2">
        <f t="shared" si="10"/>
        <v>-4.1244016102367907E-2</v>
      </c>
      <c r="I19" s="11" t="str">
        <f t="shared" si="11"/>
        <v/>
      </c>
    </row>
    <row r="20" spans="1:9" x14ac:dyDescent="0.25">
      <c r="A20" t="s">
        <v>91</v>
      </c>
      <c r="B20" s="37">
        <v>15540.5</v>
      </c>
      <c r="C20" s="10">
        <f t="shared" si="6"/>
        <v>8.9299700263764673E-2</v>
      </c>
      <c r="D20" s="7" t="str">
        <f t="shared" si="7"/>
        <v xml:space="preserve"> 31 - Ntokozo-W                </v>
      </c>
      <c r="E20" s="37">
        <v>158485.84</v>
      </c>
      <c r="F20" s="10">
        <f t="shared" si="8"/>
        <v>0.91070029973623534</v>
      </c>
      <c r="G20" s="37">
        <f t="shared" si="9"/>
        <v>174026.34</v>
      </c>
      <c r="H20" s="2" t="str">
        <f t="shared" si="10"/>
        <v/>
      </c>
      <c r="I20" s="11">
        <f t="shared" si="11"/>
        <v>1.424844832845247E-2</v>
      </c>
    </row>
    <row r="21" spans="1:9" x14ac:dyDescent="0.25">
      <c r="A21" t="s">
        <v>114</v>
      </c>
      <c r="B21" s="37">
        <v>3919.03</v>
      </c>
      <c r="C21" s="10">
        <f t="shared" si="6"/>
        <v>4.1746865520410271E-2</v>
      </c>
      <c r="D21" s="7" t="str">
        <f t="shared" si="7"/>
        <v xml:space="preserve"> 57 - Joyce - W                </v>
      </c>
      <c r="E21" s="37">
        <v>89957</v>
      </c>
      <c r="F21" s="10">
        <f t="shared" si="8"/>
        <v>0.95825313447958971</v>
      </c>
      <c r="G21" s="37">
        <f t="shared" si="9"/>
        <v>93876.03</v>
      </c>
      <c r="H21" s="2">
        <f t="shared" si="10"/>
        <v>-3.3304386414901931E-2</v>
      </c>
      <c r="I21" s="11" t="str">
        <f t="shared" si="11"/>
        <v/>
      </c>
    </row>
    <row r="22" spans="1:9" x14ac:dyDescent="0.25">
      <c r="A22" t="s">
        <v>115</v>
      </c>
      <c r="B22" s="37">
        <v>3768</v>
      </c>
      <c r="C22" s="10">
        <f t="shared" si="6"/>
        <v>3.9222830018789068E-2</v>
      </c>
      <c r="D22" s="7" t="str">
        <f t="shared" si="7"/>
        <v xml:space="preserve"> 60 - Linda                    </v>
      </c>
      <c r="E22" s="37">
        <v>92298.5</v>
      </c>
      <c r="F22" s="10">
        <f t="shared" si="8"/>
        <v>0.96077716998121088</v>
      </c>
      <c r="G22" s="37">
        <f t="shared" si="9"/>
        <v>96066.5</v>
      </c>
      <c r="H22" s="2">
        <f t="shared" si="10"/>
        <v>-3.5828421916523134E-2</v>
      </c>
      <c r="I22" s="11" t="str">
        <f t="shared" si="11"/>
        <v/>
      </c>
    </row>
    <row r="23" spans="1:9" x14ac:dyDescent="0.25">
      <c r="A23" t="s">
        <v>86</v>
      </c>
      <c r="B23" s="37">
        <v>18149</v>
      </c>
      <c r="C23" s="10">
        <f t="shared" si="6"/>
        <v>9.6803701678823351E-2</v>
      </c>
      <c r="D23" s="7" t="str">
        <f t="shared" si="7"/>
        <v xml:space="preserve"> 7 - MIKE -W                  </v>
      </c>
      <c r="E23" s="37">
        <v>169333.5</v>
      </c>
      <c r="F23" s="10">
        <f t="shared" si="8"/>
        <v>0.90319629832117665</v>
      </c>
      <c r="G23" s="37">
        <f t="shared" si="9"/>
        <v>187482.5</v>
      </c>
      <c r="H23" s="2" t="str">
        <f t="shared" si="10"/>
        <v/>
      </c>
      <c r="I23" s="11">
        <f t="shared" si="11"/>
        <v>2.1752449743511149E-2</v>
      </c>
    </row>
    <row r="24" spans="1:9" x14ac:dyDescent="0.25">
      <c r="A24" t="s">
        <v>116</v>
      </c>
      <c r="B24" s="37">
        <f>8394+3210</f>
        <v>11604</v>
      </c>
      <c r="C24" s="10">
        <f t="shared" si="6"/>
        <v>7.900246116767598E-2</v>
      </c>
      <c r="D24" s="7" t="str">
        <f t="shared" si="7"/>
        <v xml:space="preserve"> 8 - Keith - W                </v>
      </c>
      <c r="E24" s="37">
        <f>73845.5+61432</f>
        <v>135277.5</v>
      </c>
      <c r="F24" s="10">
        <f t="shared" si="8"/>
        <v>0.92099753883232405</v>
      </c>
      <c r="G24" s="37">
        <f t="shared" si="9"/>
        <v>146881.5</v>
      </c>
      <c r="H24" s="2" t="str">
        <f t="shared" si="10"/>
        <v/>
      </c>
      <c r="I24" s="11">
        <f t="shared" si="11"/>
        <v>3.9512092323637782E-3</v>
      </c>
    </row>
    <row r="25" spans="1:9" x14ac:dyDescent="0.25">
      <c r="A25" t="s">
        <v>104</v>
      </c>
      <c r="B25" s="37">
        <v>13152.5</v>
      </c>
      <c r="C25" s="10">
        <f t="shared" si="6"/>
        <v>7.7633427380797787E-2</v>
      </c>
      <c r="D25" s="7" t="str">
        <f t="shared" si="7"/>
        <v xml:space="preserve"> 83 - Charlton                 </v>
      </c>
      <c r="E25" s="37">
        <v>156265.5</v>
      </c>
      <c r="F25" s="10">
        <f t="shared" si="8"/>
        <v>0.92236657261920219</v>
      </c>
      <c r="G25" s="37">
        <f t="shared" si="9"/>
        <v>169418</v>
      </c>
      <c r="H25" s="2" t="str">
        <f t="shared" si="10"/>
        <v/>
      </c>
      <c r="I25" s="11">
        <f t="shared" si="11"/>
        <v>2.582175445485585E-3</v>
      </c>
    </row>
    <row r="26" spans="1:9" x14ac:dyDescent="0.25">
      <c r="A26" t="s">
        <v>117</v>
      </c>
      <c r="B26" s="37">
        <f>26788+6301.5</f>
        <v>33089.5</v>
      </c>
      <c r="C26" s="10">
        <f t="shared" si="6"/>
        <v>0.13199027509358927</v>
      </c>
      <c r="D26" s="7" t="str">
        <f t="shared" si="7"/>
        <v xml:space="preserve"> 86 - Themba - W               </v>
      </c>
      <c r="E26" s="37">
        <f>95297+122310</f>
        <v>217607</v>
      </c>
      <c r="F26" s="10">
        <f t="shared" si="8"/>
        <v>0.86800972490641071</v>
      </c>
      <c r="G26" s="37">
        <f t="shared" si="9"/>
        <v>250696.5</v>
      </c>
      <c r="H26" s="2" t="str">
        <f t="shared" si="10"/>
        <v/>
      </c>
      <c r="I26" s="11">
        <f t="shared" si="11"/>
        <v>5.6939023158277063E-2</v>
      </c>
    </row>
    <row r="27" spans="1:9" x14ac:dyDescent="0.25">
      <c r="A27" t="s">
        <v>118</v>
      </c>
      <c r="B27" s="37">
        <v>12084</v>
      </c>
      <c r="C27" s="10">
        <f t="shared" si="6"/>
        <v>7.9679278376346779E-2</v>
      </c>
      <c r="D27" s="7" t="str">
        <f t="shared" si="7"/>
        <v xml:space="preserve"> 87 - Wonderboy Masombuka      </v>
      </c>
      <c r="E27" s="37">
        <v>139574</v>
      </c>
      <c r="F27" s="10">
        <f t="shared" si="8"/>
        <v>0.92032072162365319</v>
      </c>
      <c r="G27" s="37">
        <f t="shared" si="9"/>
        <v>151658</v>
      </c>
      <c r="H27" s="2" t="str">
        <f t="shared" si="10"/>
        <v/>
      </c>
      <c r="I27" s="11">
        <f t="shared" si="11"/>
        <v>4.6280264410345773E-3</v>
      </c>
    </row>
    <row r="28" spans="1:9" x14ac:dyDescent="0.25">
      <c r="A28" t="s">
        <v>119</v>
      </c>
      <c r="B28" s="37">
        <f>5595.5+9590</f>
        <v>15185.5</v>
      </c>
      <c r="C28" s="10">
        <f t="shared" si="6"/>
        <v>6.3712399488974988E-2</v>
      </c>
      <c r="D28" s="7" t="str">
        <f t="shared" si="7"/>
        <v xml:space="preserve"> 9 - Nkosinathi - W           </v>
      </c>
      <c r="E28" s="37">
        <f>69555+153604</f>
        <v>223159</v>
      </c>
      <c r="F28" s="10">
        <f t="shared" si="8"/>
        <v>0.936287600511025</v>
      </c>
      <c r="G28" s="37">
        <f t="shared" si="9"/>
        <v>238344.5</v>
      </c>
      <c r="H28" s="2">
        <f t="shared" si="10"/>
        <v>-1.1338852446337214E-2</v>
      </c>
      <c r="I28" s="11" t="str">
        <f t="shared" si="11"/>
        <v/>
      </c>
    </row>
    <row r="29" spans="1:9" x14ac:dyDescent="0.25">
      <c r="A29" t="s">
        <v>120</v>
      </c>
      <c r="B29" s="37">
        <f>3331+1361</f>
        <v>4692</v>
      </c>
      <c r="C29" s="10">
        <f t="shared" si="6"/>
        <v>8.1197542614865448E-2</v>
      </c>
      <c r="D29" s="7" t="str">
        <f t="shared" si="7"/>
        <v xml:space="preserve"> 11 - Bonisile - W             </v>
      </c>
      <c r="E29" s="37">
        <f>35291+17802</f>
        <v>53093</v>
      </c>
      <c r="F29" s="10">
        <f t="shared" si="8"/>
        <v>0.91880245738513455</v>
      </c>
      <c r="G29" s="37">
        <f t="shared" si="9"/>
        <v>57785</v>
      </c>
      <c r="H29" s="2" t="str">
        <f t="shared" si="10"/>
        <v/>
      </c>
      <c r="I29" s="11">
        <f t="shared" si="11"/>
        <v>6.1462906795532457E-3</v>
      </c>
    </row>
    <row r="30" spans="1:9" x14ac:dyDescent="0.25">
      <c r="A30" t="s">
        <v>106</v>
      </c>
      <c r="B30" s="37">
        <v>14144</v>
      </c>
      <c r="C30" s="10">
        <f t="shared" si="6"/>
        <v>9.3031821829327649E-2</v>
      </c>
      <c r="D30" s="7" t="str">
        <f t="shared" si="7"/>
        <v xml:space="preserve"> 177 - Cindy Mlangeni           </v>
      </c>
      <c r="E30" s="37">
        <v>137890</v>
      </c>
      <c r="F30" s="10">
        <f t="shared" si="8"/>
        <v>0.90696817817067232</v>
      </c>
      <c r="G30" s="37">
        <f t="shared" si="9"/>
        <v>152034</v>
      </c>
      <c r="H30" s="2" t="str">
        <f t="shared" si="10"/>
        <v/>
      </c>
      <c r="I30" s="11">
        <f t="shared" si="11"/>
        <v>1.7980569894015447E-2</v>
      </c>
    </row>
    <row r="31" spans="1:9" x14ac:dyDescent="0.25">
      <c r="A31" t="s">
        <v>78</v>
      </c>
      <c r="B31" s="37">
        <v>30340.86</v>
      </c>
      <c r="C31" s="10">
        <f t="shared" si="6"/>
        <v>0.14487914489920012</v>
      </c>
      <c r="D31" s="7" t="str">
        <f t="shared" si="7"/>
        <v xml:space="preserve"> 199 - Awakhiwe Nyathi          </v>
      </c>
      <c r="E31" s="37">
        <v>179081</v>
      </c>
      <c r="F31" s="10">
        <f t="shared" si="8"/>
        <v>0.85512085510079994</v>
      </c>
      <c r="G31" s="37">
        <f t="shared" si="9"/>
        <v>209421.86</v>
      </c>
      <c r="H31" s="2" t="str">
        <f t="shared" si="10"/>
        <v/>
      </c>
      <c r="I31" s="11">
        <f t="shared" si="11"/>
        <v>6.9827892963887916E-2</v>
      </c>
    </row>
    <row r="32" spans="1:9" ht="15.75" thickBot="1" x14ac:dyDescent="0.3">
      <c r="A32" t="s">
        <v>121</v>
      </c>
      <c r="B32" s="37">
        <v>3162</v>
      </c>
      <c r="C32" s="10">
        <f t="shared" si="6"/>
        <v>6.3260243277848918E-2</v>
      </c>
      <c r="D32" s="7" t="str">
        <f t="shared" si="7"/>
        <v xml:space="preserve"> 2 - Hazel                    </v>
      </c>
      <c r="E32" s="37">
        <v>46822</v>
      </c>
      <c r="F32" s="10">
        <f t="shared" si="8"/>
        <v>0.93673975672215104</v>
      </c>
      <c r="G32" s="37">
        <f t="shared" si="9"/>
        <v>49984</v>
      </c>
      <c r="H32" s="2">
        <f t="shared" si="10"/>
        <v>-1.1791008657463284E-2</v>
      </c>
      <c r="I32" s="11" t="str">
        <f t="shared" si="11"/>
        <v/>
      </c>
    </row>
    <row r="33" spans="1:11" ht="15.75" thickBot="1" x14ac:dyDescent="0.3">
      <c r="A33" s="28" t="s">
        <v>28</v>
      </c>
      <c r="B33" s="41">
        <f>SUM(B16:B32)</f>
        <v>214184.89</v>
      </c>
      <c r="C33" s="29">
        <f t="shared" si="6"/>
        <v>7.5051251935312202E-2</v>
      </c>
      <c r="D33" s="30" t="s">
        <v>28</v>
      </c>
      <c r="E33" s="41">
        <f>SUM(E16:E32)</f>
        <v>2639663.44</v>
      </c>
      <c r="F33" s="31">
        <f t="shared" si="8"/>
        <v>0.92494874806468774</v>
      </c>
      <c r="G33" s="38">
        <f t="shared" si="3"/>
        <v>2853848.33</v>
      </c>
    </row>
    <row r="34" spans="1:11" ht="15.75" thickBot="1" x14ac:dyDescent="0.3">
      <c r="A34" s="17" t="s">
        <v>1</v>
      </c>
      <c r="B34" s="42">
        <f>SUM(B14,B33)</f>
        <v>293917.59000000003</v>
      </c>
      <c r="C34" s="18">
        <f t="shared" si="6"/>
        <v>7.3595211893111814E-2</v>
      </c>
      <c r="D34" s="19" t="s">
        <v>1</v>
      </c>
      <c r="E34" s="42">
        <f>SUM(E14,E33)</f>
        <v>3699787.74</v>
      </c>
      <c r="F34" s="20">
        <f t="shared" si="8"/>
        <v>0.9264047881068882</v>
      </c>
      <c r="G34" s="39">
        <f>E34+B34</f>
        <v>3993705.33</v>
      </c>
      <c r="H34" s="2">
        <f>SUM(H5:I32)</f>
        <v>-2.8192106276100609E-2</v>
      </c>
    </row>
    <row r="37" spans="1:11" ht="18.75" x14ac:dyDescent="0.3">
      <c r="A37" s="13" t="s">
        <v>6</v>
      </c>
      <c r="K37" s="13" t="s">
        <v>7</v>
      </c>
    </row>
    <row r="38" spans="1:11" x14ac:dyDescent="0.25">
      <c r="A38" t="s">
        <v>99</v>
      </c>
      <c r="B38" s="37">
        <v>900</v>
      </c>
      <c r="C38" s="10">
        <f>B38/G38</f>
        <v>6.6079295154185024E-3</v>
      </c>
      <c r="D38" s="7" t="str">
        <f t="shared" ref="D38:D39" si="12">A38</f>
        <v xml:space="preserve"> 172 - Dennis                   </v>
      </c>
      <c r="E38" s="37">
        <v>135300</v>
      </c>
      <c r="F38" s="10">
        <f>E38/G38</f>
        <v>0.99339207048458145</v>
      </c>
      <c r="G38" s="37">
        <f t="shared" ref="G38:G39" si="13">E38+B38</f>
        <v>136200</v>
      </c>
      <c r="H38" s="2">
        <f t="shared" ref="H38:H39" si="14">IF(C38-$C$34&lt;0,C38-$C$34,"")</f>
        <v>-6.6987282377693316E-2</v>
      </c>
      <c r="I38" s="11" t="str">
        <f t="shared" ref="I38" si="15">IF(C38-$C$34&gt;0,C38-$C$34,"")</f>
        <v/>
      </c>
    </row>
    <row r="39" spans="1:11" x14ac:dyDescent="0.25">
      <c r="A39" t="s">
        <v>98</v>
      </c>
      <c r="B39" s="37">
        <v>1950</v>
      </c>
      <c r="C39" s="10">
        <f t="shared" ref="C39" si="16">B39/G39</f>
        <v>1.1333914559721011E-2</v>
      </c>
      <c r="D39" s="7" t="str">
        <f t="shared" si="12"/>
        <v xml:space="preserve"> 72 - Shaelyn           M      </v>
      </c>
      <c r="E39" s="37">
        <v>170100</v>
      </c>
      <c r="F39" s="10">
        <f t="shared" ref="F39" si="17">E39/G39</f>
        <v>0.98866608544027901</v>
      </c>
      <c r="G39" s="37">
        <f t="shared" si="13"/>
        <v>172050</v>
      </c>
      <c r="H39" s="2">
        <f t="shared" si="14"/>
        <v>-6.2261297333390801E-2</v>
      </c>
      <c r="I39" s="11" t="str">
        <f>IF(C39-$C$34&gt;0,C39-$C$34,"")</f>
        <v/>
      </c>
    </row>
  </sheetData>
  <mergeCells count="5">
    <mergeCell ref="A1:G1"/>
    <mergeCell ref="B2:C3"/>
    <mergeCell ref="E2:F3"/>
    <mergeCell ref="A4:G4"/>
    <mergeCell ref="A15:G15"/>
  </mergeCells>
  <conditionalFormatting sqref="A5">
    <cfRule type="top10" dxfId="80" priority="4" rank="10"/>
  </conditionalFormatting>
  <conditionalFormatting sqref="A7">
    <cfRule type="duplicateValues" dxfId="79" priority="3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5BAB-6EFF-4AE2-A79C-12F75E13A1CB}">
  <dimension ref="A1:K40"/>
  <sheetViews>
    <sheetView zoomScale="73" zoomScaleNormal="100" workbookViewId="0">
      <selection activeCell="B17" sqref="B17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7404.3</v>
      </c>
      <c r="C5" s="23">
        <f t="shared" ref="C5:C14" si="0">B5/G5</f>
        <v>8.744323918961211E-2</v>
      </c>
      <c r="D5" s="24" t="str">
        <f t="shared" ref="D5:D14" si="1">A5</f>
        <v xml:space="preserve"> 1 - MC Ntuli BT              </v>
      </c>
      <c r="E5" s="36">
        <v>77271.199999999997</v>
      </c>
      <c r="F5" s="23">
        <f t="shared" ref="F5:F14" si="2">E5/G5</f>
        <v>0.91255676081038783</v>
      </c>
      <c r="G5" s="36">
        <f t="shared" ref="G5:G34" si="3">E5+B5</f>
        <v>84675.5</v>
      </c>
      <c r="H5" s="2" t="str">
        <f t="shared" ref="H5:H14" si="4">IF(C5-$C$15&lt;0,C5-$C$15,"")</f>
        <v/>
      </c>
      <c r="I5" s="11">
        <f t="shared" ref="I5:I14" si="5">IF(C5-$C$15&gt;0,C5-$C$15,"")</f>
        <v>2.0998759644254336E-2</v>
      </c>
    </row>
    <row r="6" spans="1:9" x14ac:dyDescent="0.25">
      <c r="A6" t="s">
        <v>122</v>
      </c>
      <c r="B6" s="37">
        <v>2780.2</v>
      </c>
      <c r="C6" s="10">
        <f t="shared" si="0"/>
        <v>4.4005685505443336E-2</v>
      </c>
      <c r="D6" s="7" t="str">
        <f t="shared" si="1"/>
        <v xml:space="preserve"> 3 - Joseph BT                </v>
      </c>
      <c r="E6" s="37">
        <v>60398</v>
      </c>
      <c r="F6" s="10">
        <f t="shared" si="2"/>
        <v>0.95599431449455674</v>
      </c>
      <c r="G6" s="37">
        <f t="shared" si="3"/>
        <v>63178.2</v>
      </c>
      <c r="H6" s="2">
        <f t="shared" si="4"/>
        <v>-2.2438794039914438E-2</v>
      </c>
      <c r="I6" s="11" t="str">
        <f t="shared" si="5"/>
        <v/>
      </c>
    </row>
    <row r="7" spans="1:9" x14ac:dyDescent="0.25">
      <c r="A7" t="s">
        <v>71</v>
      </c>
      <c r="B7" s="37">
        <v>7971</v>
      </c>
      <c r="C7" s="10">
        <f t="shared" si="0"/>
        <v>0.11513445352661554</v>
      </c>
      <c r="D7" s="7" t="str">
        <f t="shared" si="1"/>
        <v xml:space="preserve"> 13 - Sylvester BT             </v>
      </c>
      <c r="E7" s="37">
        <v>61261.1</v>
      </c>
      <c r="F7" s="10">
        <f t="shared" si="2"/>
        <v>0.88486554647338433</v>
      </c>
      <c r="G7" s="37">
        <f t="shared" si="3"/>
        <v>69232.100000000006</v>
      </c>
      <c r="H7" s="2" t="str">
        <f t="shared" si="4"/>
        <v/>
      </c>
      <c r="I7" s="11">
        <f t="shared" si="5"/>
        <v>4.8689973981257767E-2</v>
      </c>
    </row>
    <row r="8" spans="1:9" x14ac:dyDescent="0.25">
      <c r="A8" t="s">
        <v>110</v>
      </c>
      <c r="B8" s="37">
        <v>9050.1</v>
      </c>
      <c r="C8" s="10">
        <f t="shared" si="0"/>
        <v>5.133765737228977E-2</v>
      </c>
      <c r="D8" s="7" t="str">
        <f t="shared" si="1"/>
        <v xml:space="preserve"> 14 - Patrick BT               </v>
      </c>
      <c r="E8" s="37">
        <v>167235.70000000001</v>
      </c>
      <c r="F8" s="10">
        <f t="shared" si="2"/>
        <v>0.94866234262771021</v>
      </c>
      <c r="G8" s="37">
        <f t="shared" si="3"/>
        <v>176285.80000000002</v>
      </c>
      <c r="H8" s="2">
        <f t="shared" si="4"/>
        <v>-1.5106822173068003E-2</v>
      </c>
      <c r="I8" s="11" t="str">
        <f t="shared" si="5"/>
        <v/>
      </c>
    </row>
    <row r="9" spans="1:9" x14ac:dyDescent="0.25">
      <c r="A9" t="s">
        <v>73</v>
      </c>
      <c r="B9" s="37">
        <v>3257.7</v>
      </c>
      <c r="C9" s="10">
        <f t="shared" si="0"/>
        <v>5.4691146202325513E-2</v>
      </c>
      <c r="D9" s="7" t="str">
        <f t="shared" si="1"/>
        <v xml:space="preserve"> 157 - Alex Barton              </v>
      </c>
      <c r="E9" s="37">
        <v>56307.7</v>
      </c>
      <c r="F9" s="10">
        <f t="shared" si="2"/>
        <v>0.94530885379767449</v>
      </c>
      <c r="G9" s="37">
        <f t="shared" si="3"/>
        <v>59565.399999999994</v>
      </c>
      <c r="H9" s="2">
        <f t="shared" si="4"/>
        <v>-1.175333334303226E-2</v>
      </c>
      <c r="I9" s="11" t="str">
        <f t="shared" si="5"/>
        <v/>
      </c>
    </row>
    <row r="10" spans="1:9" x14ac:dyDescent="0.25">
      <c r="A10" t="s">
        <v>74</v>
      </c>
      <c r="B10" s="37">
        <v>9110.2000000000007</v>
      </c>
      <c r="C10" s="10">
        <f t="shared" si="0"/>
        <v>7.100269819917418E-2</v>
      </c>
      <c r="D10" s="7" t="str">
        <f t="shared" si="1"/>
        <v xml:space="preserve"> 158 - Oscar Dawu               </v>
      </c>
      <c r="E10" s="37">
        <v>119197.6</v>
      </c>
      <c r="F10" s="10">
        <f t="shared" si="2"/>
        <v>0.92899730180082585</v>
      </c>
      <c r="G10" s="37">
        <f t="shared" si="3"/>
        <v>128307.8</v>
      </c>
      <c r="H10" s="2" t="str">
        <f t="shared" si="4"/>
        <v/>
      </c>
      <c r="I10" s="11">
        <f t="shared" si="5"/>
        <v>4.5582186538164066E-3</v>
      </c>
    </row>
    <row r="11" spans="1:9" x14ac:dyDescent="0.25">
      <c r="A11" t="s">
        <v>76</v>
      </c>
      <c r="B11" s="37">
        <v>13094.3</v>
      </c>
      <c r="C11" s="10">
        <f t="shared" si="0"/>
        <v>7.9274834116336512E-2</v>
      </c>
      <c r="D11" s="7" t="str">
        <f t="shared" si="1"/>
        <v xml:space="preserve"> 16 - Brian Mtshali BT         </v>
      </c>
      <c r="E11" s="37">
        <v>152081.70000000001</v>
      </c>
      <c r="F11" s="10">
        <f t="shared" si="2"/>
        <v>0.9207251658836636</v>
      </c>
      <c r="G11" s="37">
        <f t="shared" si="3"/>
        <v>165176</v>
      </c>
      <c r="H11" s="2" t="str">
        <f t="shared" si="4"/>
        <v/>
      </c>
      <c r="I11" s="11">
        <f t="shared" si="5"/>
        <v>1.2830354570978739E-2</v>
      </c>
    </row>
    <row r="12" spans="1:9" x14ac:dyDescent="0.25">
      <c r="A12" t="s">
        <v>77</v>
      </c>
      <c r="B12" s="37">
        <v>13511.6</v>
      </c>
      <c r="C12" s="10">
        <f t="shared" si="0"/>
        <v>8.1352299239858511E-2</v>
      </c>
      <c r="D12" s="7" t="str">
        <f t="shared" si="1"/>
        <v xml:space="preserve"> 165 - Binold Sibanda BT        </v>
      </c>
      <c r="E12" s="37">
        <v>152575.9</v>
      </c>
      <c r="F12" s="10">
        <f t="shared" si="2"/>
        <v>0.91864770076014146</v>
      </c>
      <c r="G12" s="37">
        <f t="shared" si="3"/>
        <v>166087.5</v>
      </c>
      <c r="H12" s="2" t="str">
        <f t="shared" si="4"/>
        <v/>
      </c>
      <c r="I12" s="11">
        <f t="shared" si="5"/>
        <v>1.4907819694500737E-2</v>
      </c>
    </row>
    <row r="13" spans="1:9" x14ac:dyDescent="0.25">
      <c r="A13" t="s">
        <v>112</v>
      </c>
      <c r="B13" s="37">
        <v>6442.7</v>
      </c>
      <c r="C13" s="10">
        <f t="shared" si="0"/>
        <v>4.3898187982660666E-2</v>
      </c>
      <c r="D13" s="7" t="str">
        <f t="shared" si="1"/>
        <v xml:space="preserve"> 4 - Misheck BT               </v>
      </c>
      <c r="E13" s="37">
        <v>140321.9</v>
      </c>
      <c r="F13" s="10">
        <f t="shared" si="2"/>
        <v>0.95610181201733924</v>
      </c>
      <c r="G13" s="37">
        <f t="shared" si="3"/>
        <v>146764.6</v>
      </c>
      <c r="H13" s="2">
        <f t="shared" si="4"/>
        <v>-2.2546291562697107E-2</v>
      </c>
      <c r="I13" s="11" t="str">
        <f t="shared" si="5"/>
        <v/>
      </c>
    </row>
    <row r="14" spans="1:9" ht="15.75" thickBot="1" x14ac:dyDescent="0.3">
      <c r="A14" t="s">
        <v>79</v>
      </c>
      <c r="B14" s="37">
        <v>7428.9</v>
      </c>
      <c r="C14" s="10">
        <f t="shared" si="0"/>
        <v>5.1055135340195755E-2</v>
      </c>
      <c r="D14" s="7" t="str">
        <f t="shared" si="1"/>
        <v xml:space="preserve"> 44 - Tembela M BT             </v>
      </c>
      <c r="E14" s="37">
        <v>138078.5</v>
      </c>
      <c r="F14" s="10">
        <f t="shared" si="2"/>
        <v>0.94894486465980432</v>
      </c>
      <c r="G14" s="37">
        <f t="shared" si="3"/>
        <v>145507.4</v>
      </c>
      <c r="H14" s="2">
        <f t="shared" si="4"/>
        <v>-1.5389344205162019E-2</v>
      </c>
      <c r="I14" s="11" t="str">
        <f t="shared" si="5"/>
        <v/>
      </c>
    </row>
    <row r="15" spans="1:9" ht="15.75" thickBot="1" x14ac:dyDescent="0.3">
      <c r="A15" s="28" t="s">
        <v>28</v>
      </c>
      <c r="B15" s="41">
        <f>SUM(B5:B14)</f>
        <v>80051</v>
      </c>
      <c r="C15" s="29">
        <f>B15/G15</f>
        <v>6.6444479545357774E-2</v>
      </c>
      <c r="D15" s="30" t="s">
        <v>28</v>
      </c>
      <c r="E15" s="41">
        <f>SUM(E5:E14)</f>
        <v>1124729.3</v>
      </c>
      <c r="F15" s="31">
        <f>E15/G15</f>
        <v>0.93355552045464218</v>
      </c>
      <c r="G15" s="38">
        <f>E15+B15</f>
        <v>1204780.3</v>
      </c>
      <c r="H15" s="2"/>
      <c r="I15" s="11"/>
    </row>
    <row r="16" spans="1:9" x14ac:dyDescent="0.25">
      <c r="A16" s="49" t="s">
        <v>27</v>
      </c>
      <c r="B16" s="49"/>
      <c r="C16" s="49"/>
      <c r="D16" s="49"/>
      <c r="E16" s="49"/>
      <c r="F16" s="49"/>
      <c r="G16" s="50"/>
      <c r="H16" s="2"/>
      <c r="I16" s="11"/>
    </row>
    <row r="17" spans="1:9" x14ac:dyDescent="0.25">
      <c r="A17" t="s">
        <v>91</v>
      </c>
      <c r="B17" s="44">
        <v>12421</v>
      </c>
      <c r="C17" s="10">
        <f t="shared" ref="C17:C35" si="6">B17/G17</f>
        <v>7.0276188078338631E-2</v>
      </c>
      <c r="D17" s="7" t="str">
        <f t="shared" ref="D17:D33" si="7">A17</f>
        <v xml:space="preserve"> 31 - Ntokozo-W                </v>
      </c>
      <c r="E17" s="40">
        <v>164324.5</v>
      </c>
      <c r="F17" s="10">
        <f t="shared" ref="F17:F35" si="8">E17/G17</f>
        <v>0.92972381192166142</v>
      </c>
      <c r="G17" s="37">
        <f t="shared" ref="G17:G33" si="9">E17+B17</f>
        <v>176745.5</v>
      </c>
      <c r="H17" s="2" t="str">
        <f t="shared" ref="H17:H33" si="10">IF(C17-$C$34&lt;0,C17-$C$34,"")</f>
        <v/>
      </c>
      <c r="I17" s="11">
        <f t="shared" ref="I17:I33" si="11">IF(C17-$C$34&gt;0,C17-$C$34,"")</f>
        <v>4.3609530237972149E-3</v>
      </c>
    </row>
    <row r="18" spans="1:9" x14ac:dyDescent="0.25">
      <c r="A18" t="s">
        <v>114</v>
      </c>
      <c r="B18" s="37">
        <v>27164</v>
      </c>
      <c r="C18" s="10">
        <f t="shared" si="6"/>
        <v>0.12072352339896004</v>
      </c>
      <c r="D18" s="7" t="str">
        <f t="shared" si="7"/>
        <v xml:space="preserve"> 57 - Joyce - W                </v>
      </c>
      <c r="E18" s="37">
        <v>197846</v>
      </c>
      <c r="F18" s="10">
        <f t="shared" si="8"/>
        <v>0.87927647660103991</v>
      </c>
      <c r="G18" s="37">
        <f t="shared" si="9"/>
        <v>225010</v>
      </c>
      <c r="H18" s="2" t="str">
        <f t="shared" si="10"/>
        <v/>
      </c>
      <c r="I18" s="11">
        <f t="shared" si="11"/>
        <v>5.4808288344418629E-2</v>
      </c>
    </row>
    <row r="19" spans="1:9" x14ac:dyDescent="0.25">
      <c r="A19" t="s">
        <v>115</v>
      </c>
      <c r="B19" s="37">
        <v>19162</v>
      </c>
      <c r="C19" s="10">
        <f t="shared" si="6"/>
        <v>6.9014946875562755E-2</v>
      </c>
      <c r="D19" s="7" t="str">
        <f t="shared" si="7"/>
        <v xml:space="preserve"> 60 - Linda                    </v>
      </c>
      <c r="E19" s="37">
        <v>258488</v>
      </c>
      <c r="F19" s="10">
        <f t="shared" si="8"/>
        <v>0.93098505312443725</v>
      </c>
      <c r="G19" s="37">
        <f t="shared" si="9"/>
        <v>277650</v>
      </c>
      <c r="H19" s="2" t="str">
        <f t="shared" si="10"/>
        <v/>
      </c>
      <c r="I19" s="11">
        <f t="shared" si="11"/>
        <v>3.0997118210213392E-3</v>
      </c>
    </row>
    <row r="20" spans="1:9" x14ac:dyDescent="0.25">
      <c r="A20" t="s">
        <v>86</v>
      </c>
      <c r="B20" s="37">
        <v>10744.5</v>
      </c>
      <c r="C20" s="10">
        <f t="shared" si="6"/>
        <v>7.1648389753370026E-2</v>
      </c>
      <c r="D20" s="7" t="str">
        <f t="shared" si="7"/>
        <v xml:space="preserve"> 7 - MIKE -W                  </v>
      </c>
      <c r="E20" s="37">
        <v>139217</v>
      </c>
      <c r="F20" s="10">
        <f t="shared" si="8"/>
        <v>0.92835161024662993</v>
      </c>
      <c r="G20" s="37">
        <f t="shared" si="9"/>
        <v>149961.5</v>
      </c>
      <c r="H20" s="2" t="str">
        <f t="shared" si="10"/>
        <v/>
      </c>
      <c r="I20" s="11">
        <f t="shared" si="11"/>
        <v>5.7331546988286103E-3</v>
      </c>
    </row>
    <row r="21" spans="1:9" x14ac:dyDescent="0.25">
      <c r="A21" t="s">
        <v>116</v>
      </c>
      <c r="B21" s="37">
        <v>9024</v>
      </c>
      <c r="C21" s="10">
        <f t="shared" si="6"/>
        <v>7.8613119609722101E-2</v>
      </c>
      <c r="D21" s="7" t="str">
        <f t="shared" si="7"/>
        <v xml:space="preserve"> 8 - Keith - W                </v>
      </c>
      <c r="E21" s="37">
        <v>105766</v>
      </c>
      <c r="F21" s="10">
        <f t="shared" si="8"/>
        <v>0.92138688039027794</v>
      </c>
      <c r="G21" s="37">
        <f t="shared" si="9"/>
        <v>114790</v>
      </c>
      <c r="H21" s="2" t="str">
        <f t="shared" si="10"/>
        <v/>
      </c>
      <c r="I21" s="11">
        <f t="shared" si="11"/>
        <v>1.2697884555180686E-2</v>
      </c>
    </row>
    <row r="22" spans="1:9" x14ac:dyDescent="0.25">
      <c r="A22" t="s">
        <v>104</v>
      </c>
      <c r="B22" s="37">
        <v>7660</v>
      </c>
      <c r="C22" s="10">
        <f t="shared" si="6"/>
        <v>4.6562094443245612E-2</v>
      </c>
      <c r="D22" s="7" t="str">
        <f t="shared" si="7"/>
        <v xml:space="preserve"> 83 - Charlton                 </v>
      </c>
      <c r="E22" s="37">
        <v>156851.5</v>
      </c>
      <c r="F22" s="10">
        <f t="shared" si="8"/>
        <v>0.95343790555675434</v>
      </c>
      <c r="G22" s="37">
        <f t="shared" si="9"/>
        <v>164511.5</v>
      </c>
      <c r="H22" s="2">
        <f t="shared" si="10"/>
        <v>-1.9353140611295803E-2</v>
      </c>
      <c r="I22" s="11" t="str">
        <f t="shared" si="11"/>
        <v/>
      </c>
    </row>
    <row r="23" spans="1:9" x14ac:dyDescent="0.25">
      <c r="A23" t="s">
        <v>117</v>
      </c>
      <c r="B23" s="37">
        <v>6599</v>
      </c>
      <c r="C23" s="10">
        <f t="shared" si="6"/>
        <v>3.0255445086069154E-2</v>
      </c>
      <c r="D23" s="7" t="str">
        <f t="shared" si="7"/>
        <v xml:space="preserve"> 86 - Themba - W               </v>
      </c>
      <c r="E23" s="37">
        <v>211510.5</v>
      </c>
      <c r="F23" s="10">
        <f t="shared" si="8"/>
        <v>0.96974455491393086</v>
      </c>
      <c r="G23" s="37">
        <f t="shared" si="9"/>
        <v>218109.5</v>
      </c>
      <c r="H23" s="2">
        <f t="shared" si="10"/>
        <v>-3.5659789968472258E-2</v>
      </c>
      <c r="I23" s="11" t="str">
        <f t="shared" si="11"/>
        <v/>
      </c>
    </row>
    <row r="24" spans="1:9" x14ac:dyDescent="0.25">
      <c r="A24" t="s">
        <v>118</v>
      </c>
      <c r="B24" s="37">
        <v>12632</v>
      </c>
      <c r="C24" s="10">
        <f t="shared" si="6"/>
        <v>9.0394833354205062E-2</v>
      </c>
      <c r="D24" s="7" t="str">
        <f t="shared" si="7"/>
        <v xml:space="preserve"> 87 - Wonderboy Masombuka      </v>
      </c>
      <c r="E24" s="37">
        <v>127110.5</v>
      </c>
      <c r="F24" s="10">
        <f t="shared" si="8"/>
        <v>0.90960516664579494</v>
      </c>
      <c r="G24" s="37">
        <f t="shared" si="9"/>
        <v>139742.5</v>
      </c>
      <c r="H24" s="2" t="str">
        <f t="shared" si="10"/>
        <v/>
      </c>
      <c r="I24" s="11">
        <f t="shared" si="11"/>
        <v>2.4479598299663646E-2</v>
      </c>
    </row>
    <row r="25" spans="1:9" x14ac:dyDescent="0.25">
      <c r="A25" t="s">
        <v>119</v>
      </c>
      <c r="B25" s="37">
        <v>8320</v>
      </c>
      <c r="C25" s="10">
        <f t="shared" si="6"/>
        <v>4.4202652159129545E-2</v>
      </c>
      <c r="D25" s="7" t="str">
        <f t="shared" si="7"/>
        <v xml:space="preserve"> 9 - Nkosinathi - W           </v>
      </c>
      <c r="E25" s="37">
        <v>179904</v>
      </c>
      <c r="F25" s="10">
        <f t="shared" si="8"/>
        <v>0.95579734784087045</v>
      </c>
      <c r="G25" s="37">
        <f t="shared" si="9"/>
        <v>188224</v>
      </c>
      <c r="H25" s="2">
        <f t="shared" si="10"/>
        <v>-2.1712582895411871E-2</v>
      </c>
      <c r="I25" s="11" t="str">
        <f t="shared" si="11"/>
        <v/>
      </c>
    </row>
    <row r="26" spans="1:9" x14ac:dyDescent="0.25">
      <c r="A26" t="s">
        <v>120</v>
      </c>
      <c r="B26" s="37">
        <v>2737.5</v>
      </c>
      <c r="C26" s="10">
        <f t="shared" si="6"/>
        <v>1.9387668380571963E-2</v>
      </c>
      <c r="D26" s="7" t="str">
        <f t="shared" si="7"/>
        <v xml:space="preserve"> 11 - Bonisile - W             </v>
      </c>
      <c r="E26" s="37">
        <v>138460.5</v>
      </c>
      <c r="F26" s="10">
        <f t="shared" si="8"/>
        <v>0.98061233161942807</v>
      </c>
      <c r="G26" s="37">
        <f t="shared" si="9"/>
        <v>141198</v>
      </c>
      <c r="H26" s="2">
        <f t="shared" si="10"/>
        <v>-4.6527566673969456E-2</v>
      </c>
      <c r="I26" s="11" t="str">
        <f t="shared" si="11"/>
        <v/>
      </c>
    </row>
    <row r="27" spans="1:9" x14ac:dyDescent="0.25">
      <c r="A27" t="s">
        <v>106</v>
      </c>
      <c r="B27" s="37">
        <v>4359.5</v>
      </c>
      <c r="C27" s="10">
        <f t="shared" si="6"/>
        <v>3.2309944229308329E-2</v>
      </c>
      <c r="D27" s="7" t="str">
        <f t="shared" si="7"/>
        <v xml:space="preserve"> 177 - Cindy Mlangeni           </v>
      </c>
      <c r="E27" s="37">
        <v>130568</v>
      </c>
      <c r="F27" s="10">
        <f t="shared" si="8"/>
        <v>0.96769005577069167</v>
      </c>
      <c r="G27" s="37">
        <f t="shared" si="9"/>
        <v>134927.5</v>
      </c>
      <c r="H27" s="2">
        <f t="shared" si="10"/>
        <v>-3.3605290825233086E-2</v>
      </c>
      <c r="I27" s="11" t="str">
        <f t="shared" si="11"/>
        <v/>
      </c>
    </row>
    <row r="28" spans="1:9" x14ac:dyDescent="0.25">
      <c r="A28" t="s">
        <v>78</v>
      </c>
      <c r="B28" s="37">
        <v>21173</v>
      </c>
      <c r="C28" s="10">
        <f t="shared" si="6"/>
        <v>0.15764452733818038</v>
      </c>
      <c r="D28" s="7" t="str">
        <f t="shared" si="7"/>
        <v xml:space="preserve"> 199 - Awakhiwe Nyathi          </v>
      </c>
      <c r="E28" s="37">
        <v>113135.5</v>
      </c>
      <c r="F28" s="10">
        <f t="shared" si="8"/>
        <v>0.84235547266181965</v>
      </c>
      <c r="G28" s="37">
        <f t="shared" si="9"/>
        <v>134308.5</v>
      </c>
      <c r="H28" s="2" t="str">
        <f t="shared" si="10"/>
        <v/>
      </c>
      <c r="I28" s="11">
        <f t="shared" si="11"/>
        <v>9.1729292283638963E-2</v>
      </c>
    </row>
    <row r="29" spans="1:9" x14ac:dyDescent="0.25">
      <c r="A29" t="s">
        <v>121</v>
      </c>
      <c r="B29" s="37">
        <v>3903</v>
      </c>
      <c r="C29" s="10">
        <f t="shared" si="6"/>
        <v>0.18314485476983716</v>
      </c>
      <c r="D29" s="7" t="str">
        <f t="shared" si="7"/>
        <v xml:space="preserve"> 2 - Hazel                    </v>
      </c>
      <c r="E29" s="37">
        <v>17408</v>
      </c>
      <c r="F29" s="10">
        <f t="shared" si="8"/>
        <v>0.81685514523016278</v>
      </c>
      <c r="G29" s="37">
        <f t="shared" si="9"/>
        <v>21311</v>
      </c>
      <c r="H29" s="2" t="str">
        <f t="shared" si="10"/>
        <v/>
      </c>
      <c r="I29" s="11">
        <f t="shared" si="11"/>
        <v>0.11722961971529575</v>
      </c>
    </row>
    <row r="30" spans="1:9" x14ac:dyDescent="0.25">
      <c r="A30" t="s">
        <v>113</v>
      </c>
      <c r="B30" s="37">
        <v>4142</v>
      </c>
      <c r="C30" s="10">
        <f t="shared" si="6"/>
        <v>3.4272333489166813E-2</v>
      </c>
      <c r="D30" s="7" t="str">
        <f t="shared" si="7"/>
        <v xml:space="preserve"> 20 - Asisipho W               </v>
      </c>
      <c r="E30" s="37">
        <v>116713.5</v>
      </c>
      <c r="F30" s="10">
        <f t="shared" si="8"/>
        <v>0.96572766651083319</v>
      </c>
      <c r="G30" s="37">
        <f t="shared" si="9"/>
        <v>120855.5</v>
      </c>
      <c r="H30" s="2">
        <f t="shared" si="10"/>
        <v>-3.1642901565374602E-2</v>
      </c>
      <c r="I30" s="11" t="str">
        <f t="shared" si="11"/>
        <v/>
      </c>
    </row>
    <row r="31" spans="1:9" x14ac:dyDescent="0.25">
      <c r="A31" t="s">
        <v>93</v>
      </c>
      <c r="B31" s="37">
        <v>24511</v>
      </c>
      <c r="C31" s="10">
        <f t="shared" si="6"/>
        <v>9.6837788506364722E-2</v>
      </c>
      <c r="D31" s="7" t="str">
        <f t="shared" si="7"/>
        <v xml:space="preserve"> 24 - Dudu-W                   </v>
      </c>
      <c r="E31" s="37">
        <v>228603</v>
      </c>
      <c r="F31" s="10">
        <f t="shared" si="8"/>
        <v>0.90316221149363529</v>
      </c>
      <c r="G31" s="37">
        <f t="shared" si="9"/>
        <v>253114</v>
      </c>
      <c r="H31" s="2" t="str">
        <f t="shared" si="10"/>
        <v/>
      </c>
      <c r="I31" s="11">
        <f t="shared" si="11"/>
        <v>3.0922553451823306E-2</v>
      </c>
    </row>
    <row r="32" spans="1:9" x14ac:dyDescent="0.25">
      <c r="A32" t="s">
        <v>90</v>
      </c>
      <c r="B32" s="37">
        <v>5773.5</v>
      </c>
      <c r="C32" s="10">
        <f t="shared" si="6"/>
        <v>3.840640206483887E-2</v>
      </c>
      <c r="D32" s="7" t="str">
        <f t="shared" si="7"/>
        <v xml:space="preserve"> 26 - Petronella W             </v>
      </c>
      <c r="E32" s="37">
        <v>144553</v>
      </c>
      <c r="F32" s="10">
        <f t="shared" si="8"/>
        <v>0.96159359793516108</v>
      </c>
      <c r="G32" s="37">
        <f t="shared" si="9"/>
        <v>150326.5</v>
      </c>
      <c r="H32" s="2">
        <f t="shared" si="10"/>
        <v>-2.7508832989702546E-2</v>
      </c>
      <c r="I32" s="11" t="str">
        <f t="shared" si="11"/>
        <v/>
      </c>
    </row>
    <row r="33" spans="1:11" ht="15.75" thickBot="1" x14ac:dyDescent="0.3">
      <c r="A33" t="s">
        <v>107</v>
      </c>
      <c r="B33" s="37">
        <v>10964</v>
      </c>
      <c r="C33" s="10">
        <f t="shared" si="6"/>
        <v>3.7641404171315763E-2</v>
      </c>
      <c r="D33" s="7" t="str">
        <f t="shared" si="7"/>
        <v xml:space="preserve"> 28 - Gugu W                   </v>
      </c>
      <c r="E33" s="37">
        <v>280311</v>
      </c>
      <c r="F33" s="10">
        <f t="shared" si="8"/>
        <v>0.96235859582868422</v>
      </c>
      <c r="G33" s="37">
        <f t="shared" si="9"/>
        <v>291275</v>
      </c>
      <c r="H33" s="2">
        <f t="shared" si="10"/>
        <v>-2.8273830883225652E-2</v>
      </c>
      <c r="I33" s="11" t="str">
        <f t="shared" si="11"/>
        <v/>
      </c>
    </row>
    <row r="34" spans="1:11" ht="15.75" thickBot="1" x14ac:dyDescent="0.3">
      <c r="A34" s="28" t="s">
        <v>28</v>
      </c>
      <c r="B34" s="41">
        <f>SUM(B17:B33)</f>
        <v>191290</v>
      </c>
      <c r="C34" s="29">
        <f t="shared" si="6"/>
        <v>6.5915235054541416E-2</v>
      </c>
      <c r="D34" s="30" t="s">
        <v>28</v>
      </c>
      <c r="E34" s="41">
        <f>SUM(E17:E33)</f>
        <v>2710770.5</v>
      </c>
      <c r="F34" s="31">
        <f t="shared" si="8"/>
        <v>0.93408476494545856</v>
      </c>
      <c r="G34" s="38">
        <f t="shared" si="3"/>
        <v>2902060.5</v>
      </c>
    </row>
    <row r="35" spans="1:11" ht="15.75" thickBot="1" x14ac:dyDescent="0.3">
      <c r="A35" s="17" t="s">
        <v>1</v>
      </c>
      <c r="B35" s="42">
        <f>SUM(B15,B34)</f>
        <v>271341</v>
      </c>
      <c r="C35" s="18">
        <f t="shared" si="6"/>
        <v>6.6070493893992679E-2</v>
      </c>
      <c r="D35" s="19" t="s">
        <v>1</v>
      </c>
      <c r="E35" s="42">
        <f>SUM(E15,E34)</f>
        <v>3835499.8</v>
      </c>
      <c r="F35" s="20">
        <f t="shared" si="8"/>
        <v>0.93392950610600733</v>
      </c>
      <c r="G35" s="39">
        <f>E35+B35</f>
        <v>4106840.8</v>
      </c>
      <c r="H35" s="2">
        <f>SUM(H5:I33)</f>
        <v>0.115527661001917</v>
      </c>
    </row>
    <row r="38" spans="1:11" ht="18.75" x14ac:dyDescent="0.3">
      <c r="A38" s="13" t="s">
        <v>6</v>
      </c>
      <c r="K38" s="13" t="s">
        <v>7</v>
      </c>
    </row>
    <row r="39" spans="1:11" x14ac:dyDescent="0.25">
      <c r="A39" t="s">
        <v>99</v>
      </c>
      <c r="B39" s="37">
        <v>3450</v>
      </c>
      <c r="C39" s="10">
        <f>B39/G39</f>
        <v>1.6751638747268753E-2</v>
      </c>
      <c r="D39" s="7" t="str">
        <f t="shared" ref="D39:D40" si="12">A39</f>
        <v xml:space="preserve"> 172 - Dennis                   </v>
      </c>
      <c r="E39" s="37">
        <v>202500</v>
      </c>
      <c r="F39" s="10">
        <f>E39/G39</f>
        <v>0.9832483612527313</v>
      </c>
      <c r="G39" s="37">
        <f t="shared" ref="G39:G40" si="13">E39+B39</f>
        <v>205950</v>
      </c>
      <c r="H39" s="2">
        <f t="shared" ref="H39:H40" si="14">IF(C39-$C$35&lt;0,C39-$C$35,"")</f>
        <v>-4.9318855146723926E-2</v>
      </c>
      <c r="I39" s="11" t="str">
        <f t="shared" ref="I39" si="15">IF(C39-$C$35&gt;0,C39-$C$35,"")</f>
        <v/>
      </c>
    </row>
    <row r="40" spans="1:11" x14ac:dyDescent="0.25">
      <c r="A40" t="s">
        <v>98</v>
      </c>
      <c r="B40" s="37">
        <v>1350</v>
      </c>
      <c r="C40" s="10">
        <f t="shared" ref="C40" si="16">B40/G40</f>
        <v>9.3749999999999997E-3</v>
      </c>
      <c r="D40" s="7" t="str">
        <f t="shared" si="12"/>
        <v xml:space="preserve"> 72 - Shaelyn           M      </v>
      </c>
      <c r="E40" s="37">
        <v>142650</v>
      </c>
      <c r="F40" s="10">
        <f t="shared" ref="F40" si="17">E40/G40</f>
        <v>0.99062499999999998</v>
      </c>
      <c r="G40" s="37">
        <f t="shared" si="13"/>
        <v>144000</v>
      </c>
      <c r="H40" s="2">
        <f t="shared" si="14"/>
        <v>-5.6695493893992678E-2</v>
      </c>
      <c r="I40" s="11" t="str">
        <f>IF(C40-$C$35&gt;0,C40-$C$35,"")</f>
        <v/>
      </c>
    </row>
  </sheetData>
  <mergeCells count="5">
    <mergeCell ref="A1:G1"/>
    <mergeCell ref="B2:C3"/>
    <mergeCell ref="E2:F3"/>
    <mergeCell ref="A4:G4"/>
    <mergeCell ref="A16:G16"/>
  </mergeCells>
  <conditionalFormatting sqref="A5">
    <cfRule type="top10" dxfId="78" priority="4" rank="10"/>
  </conditionalFormatting>
  <conditionalFormatting sqref="A7">
    <cfRule type="duplicateValues" dxfId="77" priority="3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2DBC-9BFC-4AC7-8CBB-09A420282F57}">
  <dimension ref="A1:K40"/>
  <sheetViews>
    <sheetView zoomScale="73" zoomScaleNormal="100" workbookViewId="0">
      <selection activeCell="B17" sqref="B17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7920.5</v>
      </c>
      <c r="C5" s="23">
        <f t="shared" ref="C5:C14" si="0">B5/G5</f>
        <v>7.971646081257347E-2</v>
      </c>
      <c r="D5" s="24" t="str">
        <f t="shared" ref="D5:D14" si="1">A5</f>
        <v xml:space="preserve"> 1 - MC Ntuli BT              </v>
      </c>
      <c r="E5" s="36">
        <v>91437.9</v>
      </c>
      <c r="F5" s="23">
        <f t="shared" ref="F5:F14" si="2">E5/G5</f>
        <v>0.92028353918742656</v>
      </c>
      <c r="G5" s="36">
        <f t="shared" ref="G5:G34" si="3">E5+B5</f>
        <v>99358.399999999994</v>
      </c>
      <c r="H5" s="2">
        <f t="shared" ref="H5:H14" si="4">IF(C5-$C$15&lt;0,C5-$C$15,"")</f>
        <v>-5.0070137267813897E-3</v>
      </c>
      <c r="I5" s="11" t="str">
        <f t="shared" ref="I5:I14" si="5">IF(C5-$C$15&gt;0,C5-$C$15,"")</f>
        <v/>
      </c>
    </row>
    <row r="6" spans="1:9" x14ac:dyDescent="0.25">
      <c r="A6" t="s">
        <v>73</v>
      </c>
      <c r="B6" s="37">
        <v>432.4</v>
      </c>
      <c r="C6" s="10">
        <f t="shared" si="0"/>
        <v>0.14621939672663328</v>
      </c>
      <c r="D6" s="7" t="str">
        <f t="shared" si="1"/>
        <v xml:space="preserve"> 157 - Alex Barton              </v>
      </c>
      <c r="E6" s="37">
        <v>2524.8000000000002</v>
      </c>
      <c r="F6" s="10">
        <f t="shared" si="2"/>
        <v>0.85378060327336669</v>
      </c>
      <c r="G6" s="37">
        <f t="shared" si="3"/>
        <v>2957.2000000000003</v>
      </c>
      <c r="H6" s="2" t="str">
        <f t="shared" si="4"/>
        <v/>
      </c>
      <c r="I6" s="11">
        <f t="shared" si="5"/>
        <v>6.1495922187278423E-2</v>
      </c>
    </row>
    <row r="7" spans="1:9" x14ac:dyDescent="0.25">
      <c r="A7" t="s">
        <v>74</v>
      </c>
      <c r="B7" s="37">
        <v>4652.7</v>
      </c>
      <c r="C7" s="10">
        <f t="shared" si="0"/>
        <v>6.8771173663952884E-2</v>
      </c>
      <c r="D7" s="7" t="str">
        <f t="shared" si="1"/>
        <v xml:space="preserve"> 158 - Oscar Dawu               </v>
      </c>
      <c r="E7" s="37">
        <v>63002.1</v>
      </c>
      <c r="F7" s="10">
        <f t="shared" si="2"/>
        <v>0.93122882633604709</v>
      </c>
      <c r="G7" s="37">
        <f t="shared" si="3"/>
        <v>67654.8</v>
      </c>
      <c r="H7" s="2">
        <f t="shared" si="4"/>
        <v>-1.5952300875401976E-2</v>
      </c>
      <c r="I7" s="11" t="str">
        <f t="shared" si="5"/>
        <v/>
      </c>
    </row>
    <row r="8" spans="1:9" x14ac:dyDescent="0.25">
      <c r="A8" t="s">
        <v>123</v>
      </c>
      <c r="B8" s="37">
        <v>2540.3000000000002</v>
      </c>
      <c r="C8" s="10">
        <f t="shared" si="0"/>
        <v>2.4656260494658765E-2</v>
      </c>
      <c r="D8" s="7" t="str">
        <f t="shared" si="1"/>
        <v xml:space="preserve"> 12 - Xolani                   </v>
      </c>
      <c r="E8" s="37">
        <v>100488.3</v>
      </c>
      <c r="F8" s="10">
        <f t="shared" si="2"/>
        <v>0.97534373950534126</v>
      </c>
      <c r="G8" s="37">
        <f t="shared" si="3"/>
        <v>103028.6</v>
      </c>
      <c r="H8" s="2">
        <f t="shared" si="4"/>
        <v>-6.0067214044696095E-2</v>
      </c>
      <c r="I8" s="11" t="str">
        <f t="shared" si="5"/>
        <v/>
      </c>
    </row>
    <row r="9" spans="1:9" x14ac:dyDescent="0.25">
      <c r="A9" t="s">
        <v>71</v>
      </c>
      <c r="B9" s="37">
        <v>3324.5</v>
      </c>
      <c r="C9" s="10">
        <f t="shared" si="0"/>
        <v>4.6176817834571844E-2</v>
      </c>
      <c r="D9" s="7" t="str">
        <f t="shared" si="1"/>
        <v xml:space="preserve"> 13 - Sylvester BT             </v>
      </c>
      <c r="E9" s="37">
        <v>68670.5</v>
      </c>
      <c r="F9" s="10">
        <f t="shared" si="2"/>
        <v>0.95382318216542816</v>
      </c>
      <c r="G9" s="37">
        <f t="shared" si="3"/>
        <v>71995</v>
      </c>
      <c r="H9" s="2">
        <f t="shared" si="4"/>
        <v>-3.8546656704783015E-2</v>
      </c>
      <c r="I9" s="11" t="str">
        <f t="shared" si="5"/>
        <v/>
      </c>
    </row>
    <row r="10" spans="1:9" x14ac:dyDescent="0.25">
      <c r="A10" t="s">
        <v>110</v>
      </c>
      <c r="B10" s="37">
        <v>5123.8</v>
      </c>
      <c r="C10" s="10">
        <f t="shared" si="0"/>
        <v>7.4865466298266653E-2</v>
      </c>
      <c r="D10" s="7" t="str">
        <f t="shared" si="1"/>
        <v xml:space="preserve"> 14 - Patrick BT               </v>
      </c>
      <c r="E10" s="37">
        <v>63316.3</v>
      </c>
      <c r="F10" s="10">
        <f t="shared" si="2"/>
        <v>0.92513453370173326</v>
      </c>
      <c r="G10" s="37">
        <f t="shared" si="3"/>
        <v>68440.100000000006</v>
      </c>
      <c r="H10" s="2">
        <f t="shared" si="4"/>
        <v>-9.8580082410882064E-3</v>
      </c>
      <c r="I10" s="11" t="str">
        <f t="shared" si="5"/>
        <v/>
      </c>
    </row>
    <row r="11" spans="1:9" x14ac:dyDescent="0.25">
      <c r="A11" t="s">
        <v>76</v>
      </c>
      <c r="B11" s="37">
        <v>4772.8999999999996</v>
      </c>
      <c r="C11" s="10">
        <f t="shared" si="0"/>
        <v>8.3881070213424058E-2</v>
      </c>
      <c r="D11" s="7" t="str">
        <f t="shared" si="1"/>
        <v xml:space="preserve"> 16 - Brian Mtshali BT         </v>
      </c>
      <c r="E11" s="37">
        <v>52127.9</v>
      </c>
      <c r="F11" s="10">
        <f t="shared" si="2"/>
        <v>0.91611892978657594</v>
      </c>
      <c r="G11" s="37">
        <f t="shared" si="3"/>
        <v>56900.800000000003</v>
      </c>
      <c r="H11" s="2">
        <f t="shared" si="4"/>
        <v>-8.4240432593080117E-4</v>
      </c>
      <c r="I11" s="11" t="str">
        <f t="shared" si="5"/>
        <v/>
      </c>
    </row>
    <row r="12" spans="1:9" x14ac:dyDescent="0.25">
      <c r="A12" t="s">
        <v>77</v>
      </c>
      <c r="B12" s="37">
        <v>6337.6</v>
      </c>
      <c r="C12" s="10">
        <f t="shared" si="0"/>
        <v>0.12892857215512279</v>
      </c>
      <c r="D12" s="7" t="str">
        <f t="shared" si="1"/>
        <v xml:space="preserve"> 165 - Binold Sibanda BT        </v>
      </c>
      <c r="E12" s="37">
        <v>42818.3</v>
      </c>
      <c r="F12" s="10">
        <f t="shared" si="2"/>
        <v>0.87107142784487723</v>
      </c>
      <c r="G12" s="37">
        <f t="shared" si="3"/>
        <v>49155.9</v>
      </c>
      <c r="H12" s="2" t="str">
        <f t="shared" si="4"/>
        <v/>
      </c>
      <c r="I12" s="11">
        <f t="shared" si="5"/>
        <v>4.4205097615767935E-2</v>
      </c>
    </row>
    <row r="13" spans="1:9" x14ac:dyDescent="0.25">
      <c r="A13" t="s">
        <v>122</v>
      </c>
      <c r="B13" s="37">
        <v>19180.2</v>
      </c>
      <c r="C13" s="10">
        <f t="shared" si="0"/>
        <v>0.14771669188914432</v>
      </c>
      <c r="D13" s="7" t="str">
        <f t="shared" si="1"/>
        <v xml:space="preserve"> 3 - Joseph BT                </v>
      </c>
      <c r="E13" s="37">
        <v>110664.3</v>
      </c>
      <c r="F13" s="10">
        <f t="shared" si="2"/>
        <v>0.85228330811085573</v>
      </c>
      <c r="G13" s="37">
        <f t="shared" si="3"/>
        <v>129844.5</v>
      </c>
      <c r="H13" s="2" t="str">
        <f t="shared" si="4"/>
        <v/>
      </c>
      <c r="I13" s="11">
        <f t="shared" si="5"/>
        <v>6.2993217349789465E-2</v>
      </c>
    </row>
    <row r="14" spans="1:9" ht="15.75" thickBot="1" x14ac:dyDescent="0.3">
      <c r="A14" t="s">
        <v>124</v>
      </c>
      <c r="B14" s="37">
        <v>6941.4</v>
      </c>
      <c r="C14" s="10">
        <f t="shared" si="0"/>
        <v>9.4666082964769235E-2</v>
      </c>
      <c r="D14" s="7" t="str">
        <f t="shared" si="1"/>
        <v xml:space="preserve"> 6 - Thabo  BT                </v>
      </c>
      <c r="E14" s="37">
        <v>66383.7</v>
      </c>
      <c r="F14" s="10">
        <f t="shared" si="2"/>
        <v>0.90533391703523081</v>
      </c>
      <c r="G14" s="37">
        <f t="shared" si="3"/>
        <v>73325.099999999991</v>
      </c>
      <c r="H14" s="2" t="str">
        <f t="shared" si="4"/>
        <v/>
      </c>
      <c r="I14" s="11">
        <f t="shared" si="5"/>
        <v>9.9426084254143759E-3</v>
      </c>
    </row>
    <row r="15" spans="1:9" ht="15.75" thickBot="1" x14ac:dyDescent="0.3">
      <c r="A15" s="28" t="s">
        <v>28</v>
      </c>
      <c r="B15" s="41">
        <f>SUM(B5:B14)</f>
        <v>61226.299999999996</v>
      </c>
      <c r="C15" s="29">
        <f>B15/G15</f>
        <v>8.4723474539354859E-2</v>
      </c>
      <c r="D15" s="30" t="s">
        <v>28</v>
      </c>
      <c r="E15" s="41">
        <f>SUM(E5:E14)</f>
        <v>661434.1</v>
      </c>
      <c r="F15" s="31">
        <f>E15/G15</f>
        <v>0.91527652546064509</v>
      </c>
      <c r="G15" s="38">
        <f>E15+B15</f>
        <v>722660.4</v>
      </c>
      <c r="H15" s="2"/>
      <c r="I15" s="11"/>
    </row>
    <row r="16" spans="1:9" x14ac:dyDescent="0.25">
      <c r="A16" s="49" t="s">
        <v>27</v>
      </c>
      <c r="B16" s="49"/>
      <c r="C16" s="49"/>
      <c r="D16" s="49"/>
      <c r="E16" s="49"/>
      <c r="F16" s="49"/>
      <c r="G16" s="50"/>
      <c r="H16" s="2"/>
      <c r="I16" s="11"/>
    </row>
    <row r="17" spans="1:9" x14ac:dyDescent="0.25">
      <c r="A17" t="s">
        <v>78</v>
      </c>
      <c r="B17" s="44">
        <v>10683</v>
      </c>
      <c r="C17" s="10">
        <f t="shared" ref="C17:C35" si="6">B17/G17</f>
        <v>7.2083074680845322E-2</v>
      </c>
      <c r="D17" s="7" t="str">
        <f t="shared" ref="D17:D33" si="7">A17</f>
        <v xml:space="preserve"> 199 - Awakhiwe Nyathi          </v>
      </c>
      <c r="E17" s="40">
        <v>137521</v>
      </c>
      <c r="F17" s="10">
        <f t="shared" ref="F17:F35" si="8">E17/G17</f>
        <v>0.92791692531915471</v>
      </c>
      <c r="G17" s="37">
        <f t="shared" ref="G17:G33" si="9">E17+B17</f>
        <v>148204</v>
      </c>
      <c r="H17" s="2" t="str">
        <f t="shared" ref="H17:H33" si="10">IF(C17-$C$34&lt;0,C17-$C$34,"")</f>
        <v/>
      </c>
      <c r="I17" s="11">
        <f t="shared" ref="I17:I33" si="11">IF(C17-$C$34&gt;0,C17-$C$34,"")</f>
        <v>1.9547297899427662E-3</v>
      </c>
    </row>
    <row r="18" spans="1:9" x14ac:dyDescent="0.25">
      <c r="A18" t="s">
        <v>113</v>
      </c>
      <c r="B18" s="37">
        <v>10695</v>
      </c>
      <c r="C18" s="10">
        <f t="shared" si="6"/>
        <v>0.10921735223234345</v>
      </c>
      <c r="D18" s="7" t="str">
        <f t="shared" si="7"/>
        <v xml:space="preserve"> 20 - Asisipho W               </v>
      </c>
      <c r="E18" s="37">
        <v>87229</v>
      </c>
      <c r="F18" s="10">
        <f t="shared" si="8"/>
        <v>0.89078264776765659</v>
      </c>
      <c r="G18" s="37">
        <f t="shared" si="9"/>
        <v>97924</v>
      </c>
      <c r="H18" s="2" t="str">
        <f t="shared" si="10"/>
        <v/>
      </c>
      <c r="I18" s="11">
        <f t="shared" si="11"/>
        <v>3.9089007341440898E-2</v>
      </c>
    </row>
    <row r="19" spans="1:9" x14ac:dyDescent="0.25">
      <c r="A19" t="s">
        <v>93</v>
      </c>
      <c r="B19" s="37">
        <v>9090</v>
      </c>
      <c r="C19" s="10">
        <f t="shared" si="6"/>
        <v>3.9038895882105108E-2</v>
      </c>
      <c r="D19" s="7" t="str">
        <f t="shared" si="7"/>
        <v xml:space="preserve"> 24 - Dudu-W                   </v>
      </c>
      <c r="E19" s="37">
        <v>223754.7</v>
      </c>
      <c r="F19" s="10">
        <f t="shared" si="8"/>
        <v>0.96096110411789493</v>
      </c>
      <c r="G19" s="37">
        <f t="shared" si="9"/>
        <v>232844.7</v>
      </c>
      <c r="H19" s="2">
        <f t="shared" si="10"/>
        <v>-3.1089449008797447E-2</v>
      </c>
      <c r="I19" s="11" t="str">
        <f t="shared" si="11"/>
        <v/>
      </c>
    </row>
    <row r="20" spans="1:9" x14ac:dyDescent="0.25">
      <c r="A20" t="s">
        <v>90</v>
      </c>
      <c r="B20" s="37">
        <v>14902</v>
      </c>
      <c r="C20" s="10">
        <f t="shared" si="6"/>
        <v>0.1138957038803415</v>
      </c>
      <c r="D20" s="7" t="str">
        <f t="shared" si="7"/>
        <v xml:space="preserve"> 26 - Petronella W             </v>
      </c>
      <c r="E20" s="37">
        <v>115937</v>
      </c>
      <c r="F20" s="10">
        <f t="shared" si="8"/>
        <v>0.88610429611965846</v>
      </c>
      <c r="G20" s="37">
        <f t="shared" si="9"/>
        <v>130839</v>
      </c>
      <c r="H20" s="2" t="str">
        <f t="shared" si="10"/>
        <v/>
      </c>
      <c r="I20" s="11">
        <f t="shared" si="11"/>
        <v>4.376735898943894E-2</v>
      </c>
    </row>
    <row r="21" spans="1:9" x14ac:dyDescent="0.25">
      <c r="A21" t="s">
        <v>107</v>
      </c>
      <c r="B21" s="37">
        <v>18199</v>
      </c>
      <c r="C21" s="10">
        <f t="shared" si="6"/>
        <v>7.2776204872274736E-2</v>
      </c>
      <c r="D21" s="7" t="str">
        <f t="shared" si="7"/>
        <v xml:space="preserve"> 28 - Gugu W                   </v>
      </c>
      <c r="E21" s="37">
        <v>231869</v>
      </c>
      <c r="F21" s="10">
        <f t="shared" si="8"/>
        <v>0.92722379512772524</v>
      </c>
      <c r="G21" s="37">
        <f t="shared" si="9"/>
        <v>250068</v>
      </c>
      <c r="H21" s="2" t="str">
        <f t="shared" si="10"/>
        <v/>
      </c>
      <c r="I21" s="11">
        <f t="shared" si="11"/>
        <v>2.6478599813721804E-3</v>
      </c>
    </row>
    <row r="22" spans="1:9" x14ac:dyDescent="0.25">
      <c r="A22" t="s">
        <v>91</v>
      </c>
      <c r="B22" s="37">
        <v>4867</v>
      </c>
      <c r="C22" s="10">
        <f t="shared" si="6"/>
        <v>4.1015312270884771E-2</v>
      </c>
      <c r="D22" s="7" t="str">
        <f t="shared" si="7"/>
        <v xml:space="preserve"> 31 - Ntokozo-W                </v>
      </c>
      <c r="E22" s="37">
        <v>113796</v>
      </c>
      <c r="F22" s="10">
        <f t="shared" si="8"/>
        <v>0.95898468772911527</v>
      </c>
      <c r="G22" s="37">
        <f t="shared" si="9"/>
        <v>118663</v>
      </c>
      <c r="H22" s="2">
        <f t="shared" si="10"/>
        <v>-2.9113032620017784E-2</v>
      </c>
      <c r="I22" s="11" t="str">
        <f t="shared" si="11"/>
        <v/>
      </c>
    </row>
    <row r="23" spans="1:9" x14ac:dyDescent="0.25">
      <c r="A23" t="s">
        <v>114</v>
      </c>
      <c r="B23" s="37">
        <v>23746</v>
      </c>
      <c r="C23" s="10">
        <f t="shared" si="6"/>
        <v>7.818874485102123E-2</v>
      </c>
      <c r="D23" s="7" t="str">
        <f t="shared" si="7"/>
        <v xml:space="preserve"> 57 - Joyce - W                </v>
      </c>
      <c r="E23" s="37">
        <v>279955</v>
      </c>
      <c r="F23" s="10">
        <f t="shared" si="8"/>
        <v>0.92181125514897877</v>
      </c>
      <c r="G23" s="37">
        <f t="shared" si="9"/>
        <v>303701</v>
      </c>
      <c r="H23" s="2" t="str">
        <f t="shared" si="10"/>
        <v/>
      </c>
      <c r="I23" s="11">
        <f t="shared" si="11"/>
        <v>8.0603999601186749E-3</v>
      </c>
    </row>
    <row r="24" spans="1:9" x14ac:dyDescent="0.25">
      <c r="A24" t="s">
        <v>106</v>
      </c>
      <c r="B24" s="37">
        <v>5469.5</v>
      </c>
      <c r="C24" s="10">
        <f t="shared" si="6"/>
        <v>4.4340047100406559E-2</v>
      </c>
      <c r="D24" s="7" t="str">
        <f t="shared" si="7"/>
        <v xml:space="preserve"> 177 - Cindy Mlangeni           </v>
      </c>
      <c r="E24" s="37">
        <v>117884</v>
      </c>
      <c r="F24" s="10">
        <f t="shared" si="8"/>
        <v>0.95565995289959349</v>
      </c>
      <c r="G24" s="37">
        <f t="shared" si="9"/>
        <v>123353.5</v>
      </c>
      <c r="H24" s="2">
        <f t="shared" si="10"/>
        <v>-2.5788297790495997E-2</v>
      </c>
      <c r="I24" s="11" t="str">
        <f t="shared" si="11"/>
        <v/>
      </c>
    </row>
    <row r="25" spans="1:9" x14ac:dyDescent="0.25">
      <c r="A25" t="s">
        <v>115</v>
      </c>
      <c r="B25" s="37">
        <v>14888.5</v>
      </c>
      <c r="C25" s="10">
        <f t="shared" si="6"/>
        <v>7.910431504647647E-2</v>
      </c>
      <c r="D25" s="7" t="str">
        <f t="shared" si="7"/>
        <v xml:space="preserve"> 60 - Linda                    </v>
      </c>
      <c r="E25" s="37">
        <v>173325</v>
      </c>
      <c r="F25" s="10">
        <f t="shared" si="8"/>
        <v>0.92089568495352347</v>
      </c>
      <c r="G25" s="37">
        <f t="shared" si="9"/>
        <v>188213.5</v>
      </c>
      <c r="H25" s="2" t="str">
        <f t="shared" si="10"/>
        <v/>
      </c>
      <c r="I25" s="11">
        <f t="shared" si="11"/>
        <v>8.9759701555739146E-3</v>
      </c>
    </row>
    <row r="26" spans="1:9" x14ac:dyDescent="0.25">
      <c r="A26" t="s">
        <v>86</v>
      </c>
      <c r="B26" s="37">
        <v>6877</v>
      </c>
      <c r="C26" s="10">
        <f t="shared" si="6"/>
        <v>5.9987787857641313E-2</v>
      </c>
      <c r="D26" s="7" t="str">
        <f t="shared" si="7"/>
        <v xml:space="preserve"> 7 - MIKE -W                  </v>
      </c>
      <c r="E26" s="37">
        <v>107763</v>
      </c>
      <c r="F26" s="10">
        <f t="shared" si="8"/>
        <v>0.94001221214235864</v>
      </c>
      <c r="G26" s="37">
        <f t="shared" si="9"/>
        <v>114640</v>
      </c>
      <c r="H26" s="2">
        <f t="shared" si="10"/>
        <v>-1.0140557033261242E-2</v>
      </c>
      <c r="I26" s="11" t="str">
        <f t="shared" si="11"/>
        <v/>
      </c>
    </row>
    <row r="27" spans="1:9" x14ac:dyDescent="0.25">
      <c r="A27" t="s">
        <v>104</v>
      </c>
      <c r="B27" s="37">
        <v>1775</v>
      </c>
      <c r="C27" s="10">
        <f t="shared" si="6"/>
        <v>2.2597215768400819E-2</v>
      </c>
      <c r="D27" s="7" t="str">
        <f t="shared" si="7"/>
        <v xml:space="preserve"> 83 - Charlton                 </v>
      </c>
      <c r="E27" s="37">
        <v>76774.5</v>
      </c>
      <c r="F27" s="10">
        <f t="shared" si="8"/>
        <v>0.97740278423159921</v>
      </c>
      <c r="G27" s="37">
        <f t="shared" si="9"/>
        <v>78549.5</v>
      </c>
      <c r="H27" s="2">
        <f t="shared" si="10"/>
        <v>-4.7531129122501736E-2</v>
      </c>
      <c r="I27" s="11" t="str">
        <f t="shared" si="11"/>
        <v/>
      </c>
    </row>
    <row r="28" spans="1:9" x14ac:dyDescent="0.25">
      <c r="A28" t="s">
        <v>117</v>
      </c>
      <c r="B28" s="37">
        <v>2508</v>
      </c>
      <c r="C28" s="10">
        <f t="shared" si="6"/>
        <v>1.4438105545545084E-2</v>
      </c>
      <c r="D28" s="7" t="str">
        <f t="shared" si="7"/>
        <v xml:space="preserve"> 86 - Themba - W               </v>
      </c>
      <c r="E28" s="37">
        <v>171199</v>
      </c>
      <c r="F28" s="10">
        <f t="shared" si="8"/>
        <v>0.98556189445445497</v>
      </c>
      <c r="G28" s="37">
        <f t="shared" si="9"/>
        <v>173707</v>
      </c>
      <c r="H28" s="2">
        <f t="shared" si="10"/>
        <v>-5.5690239345357467E-2</v>
      </c>
      <c r="I28" s="11" t="str">
        <f t="shared" si="11"/>
        <v/>
      </c>
    </row>
    <row r="29" spans="1:9" x14ac:dyDescent="0.25">
      <c r="A29" t="s">
        <v>118</v>
      </c>
      <c r="B29" s="37">
        <v>8843</v>
      </c>
      <c r="C29" s="10">
        <f t="shared" si="6"/>
        <v>6.3295397609333615E-2</v>
      </c>
      <c r="D29" s="7" t="str">
        <f t="shared" si="7"/>
        <v xml:space="preserve"> 87 - Wonderboy Masombuka      </v>
      </c>
      <c r="E29" s="37">
        <v>130867</v>
      </c>
      <c r="F29" s="10">
        <f t="shared" si="8"/>
        <v>0.93670460239066633</v>
      </c>
      <c r="G29" s="37">
        <f t="shared" si="9"/>
        <v>139710</v>
      </c>
      <c r="H29" s="2">
        <f t="shared" si="10"/>
        <v>-6.8329472815689407E-3</v>
      </c>
      <c r="I29" s="11" t="str">
        <f t="shared" si="11"/>
        <v/>
      </c>
    </row>
    <row r="30" spans="1:9" x14ac:dyDescent="0.25">
      <c r="A30" t="s">
        <v>119</v>
      </c>
      <c r="B30" s="37">
        <v>7060</v>
      </c>
      <c r="C30" s="10">
        <f t="shared" si="6"/>
        <v>6.1069389012008007E-2</v>
      </c>
      <c r="D30" s="7" t="str">
        <f t="shared" si="7"/>
        <v xml:space="preserve"> 9 - Nkosinathi - W           </v>
      </c>
      <c r="E30" s="37">
        <v>108546.2</v>
      </c>
      <c r="F30" s="10">
        <f t="shared" si="8"/>
        <v>0.93893061098799202</v>
      </c>
      <c r="G30" s="37">
        <f t="shared" si="9"/>
        <v>115606.2</v>
      </c>
      <c r="H30" s="2">
        <f t="shared" si="10"/>
        <v>-9.0589558788945479E-3</v>
      </c>
      <c r="I30" s="11" t="str">
        <f t="shared" si="11"/>
        <v/>
      </c>
    </row>
    <row r="31" spans="1:9" x14ac:dyDescent="0.25">
      <c r="A31" t="s">
        <v>125</v>
      </c>
      <c r="B31" s="37">
        <v>9193.5</v>
      </c>
      <c r="C31" s="10">
        <f t="shared" si="6"/>
        <v>8.3682636774484231E-2</v>
      </c>
      <c r="D31" s="7" t="str">
        <f t="shared" si="7"/>
        <v xml:space="preserve"> 10 - Andrew       W           </v>
      </c>
      <c r="E31" s="37">
        <v>100668</v>
      </c>
      <c r="F31" s="10">
        <f t="shared" si="8"/>
        <v>0.91631736322551571</v>
      </c>
      <c r="G31" s="37">
        <f t="shared" si="9"/>
        <v>109861.5</v>
      </c>
      <c r="H31" s="2" t="str">
        <f t="shared" si="10"/>
        <v/>
      </c>
      <c r="I31" s="11">
        <f t="shared" si="11"/>
        <v>1.3554291883581676E-2</v>
      </c>
    </row>
    <row r="32" spans="1:9" x14ac:dyDescent="0.25">
      <c r="A32" t="s">
        <v>120</v>
      </c>
      <c r="B32" s="37">
        <v>21448.5</v>
      </c>
      <c r="C32" s="10">
        <f t="shared" si="6"/>
        <v>0.16480780682713181</v>
      </c>
      <c r="D32" s="7" t="str">
        <f t="shared" si="7"/>
        <v xml:space="preserve"> 11 - Bonisile - W             </v>
      </c>
      <c r="E32" s="37">
        <v>108694</v>
      </c>
      <c r="F32" s="10">
        <f t="shared" si="8"/>
        <v>0.83519219317286819</v>
      </c>
      <c r="G32" s="37">
        <f t="shared" si="9"/>
        <v>130142.5</v>
      </c>
      <c r="H32" s="2" t="str">
        <f t="shared" si="10"/>
        <v/>
      </c>
      <c r="I32" s="11">
        <f t="shared" si="11"/>
        <v>9.4679461936229253E-2</v>
      </c>
    </row>
    <row r="33" spans="1:11" ht="15.75" thickBot="1" x14ac:dyDescent="0.3">
      <c r="A33" t="s">
        <v>126</v>
      </c>
      <c r="B33" s="37">
        <v>6480</v>
      </c>
      <c r="C33" s="10">
        <f t="shared" si="6"/>
        <v>0.10125791077427924</v>
      </c>
      <c r="D33" s="7" t="str">
        <f t="shared" si="7"/>
        <v xml:space="preserve"> 15 - Andgil                   </v>
      </c>
      <c r="E33" s="37">
        <v>57515</v>
      </c>
      <c r="F33" s="10">
        <f t="shared" si="8"/>
        <v>0.89874208922572074</v>
      </c>
      <c r="G33" s="37">
        <f t="shared" si="9"/>
        <v>63995</v>
      </c>
      <c r="H33" s="2" t="str">
        <f t="shared" si="10"/>
        <v/>
      </c>
      <c r="I33" s="11">
        <f t="shared" si="11"/>
        <v>3.1129565883376689E-2</v>
      </c>
    </row>
    <row r="34" spans="1:11" ht="15.75" thickBot="1" x14ac:dyDescent="0.3">
      <c r="A34" s="28" t="s">
        <v>28</v>
      </c>
      <c r="B34" s="41">
        <f>SUM(B17:B33)</f>
        <v>176725</v>
      </c>
      <c r="C34" s="29">
        <f t="shared" si="6"/>
        <v>7.0128344890902555E-2</v>
      </c>
      <c r="D34" s="30" t="s">
        <v>28</v>
      </c>
      <c r="E34" s="41">
        <f>SUM(E17:E33)</f>
        <v>2343297.4</v>
      </c>
      <c r="F34" s="31">
        <f t="shared" si="8"/>
        <v>0.92987165510909742</v>
      </c>
      <c r="G34" s="38">
        <f t="shared" si="3"/>
        <v>2520022.4</v>
      </c>
    </row>
    <row r="35" spans="1:11" ht="15.75" thickBot="1" x14ac:dyDescent="0.3">
      <c r="A35" s="17" t="s">
        <v>1</v>
      </c>
      <c r="B35" s="42">
        <f>SUM(B15,B34)</f>
        <v>237951.3</v>
      </c>
      <c r="C35" s="18">
        <f t="shared" si="6"/>
        <v>7.3380997981054449E-2</v>
      </c>
      <c r="D35" s="19" t="s">
        <v>1</v>
      </c>
      <c r="E35" s="42">
        <f>SUM(E15,E34)</f>
        <v>3004731.5</v>
      </c>
      <c r="F35" s="20">
        <f t="shared" si="8"/>
        <v>0.92661900201894565</v>
      </c>
      <c r="G35" s="39">
        <f>E35+B35</f>
        <v>3242682.8</v>
      </c>
      <c r="H35" s="2">
        <f>SUM(H5:I33)</f>
        <v>7.6977285499748554E-2</v>
      </c>
    </row>
    <row r="38" spans="1:11" ht="18.75" x14ac:dyDescent="0.3">
      <c r="A38" s="13" t="s">
        <v>6</v>
      </c>
      <c r="K38" s="13" t="s">
        <v>7</v>
      </c>
    </row>
    <row r="39" spans="1:11" x14ac:dyDescent="0.25">
      <c r="A39" t="s">
        <v>99</v>
      </c>
      <c r="B39" s="37">
        <v>1650</v>
      </c>
      <c r="C39" s="10">
        <f>B39/G39</f>
        <v>2.0952380952380951E-2</v>
      </c>
      <c r="D39" s="7" t="str">
        <f t="shared" ref="D39:D40" si="12">A39</f>
        <v xml:space="preserve"> 172 - Dennis                   </v>
      </c>
      <c r="E39" s="37">
        <v>77100</v>
      </c>
      <c r="F39" s="10">
        <f>E39/G39</f>
        <v>0.97904761904761906</v>
      </c>
      <c r="G39" s="37">
        <f t="shared" ref="G39:G40" si="13">E39+B39</f>
        <v>78750</v>
      </c>
      <c r="H39" s="2">
        <f t="shared" ref="H39:H40" si="14">IF(C39-$C$35&lt;0,C39-$C$35,"")</f>
        <v>-5.2428617028673498E-2</v>
      </c>
      <c r="I39" s="11" t="str">
        <f t="shared" ref="I39" si="15">IF(C39-$C$35&gt;0,C39-$C$35,"")</f>
        <v/>
      </c>
    </row>
    <row r="40" spans="1:11" x14ac:dyDescent="0.25">
      <c r="A40" t="s">
        <v>98</v>
      </c>
      <c r="B40" s="37">
        <v>3450</v>
      </c>
      <c r="C40" s="10">
        <f t="shared" ref="C40" si="16">B40/G40</f>
        <v>3.4277198211624442E-2</v>
      </c>
      <c r="D40" s="7" t="str">
        <f t="shared" si="12"/>
        <v xml:space="preserve"> 72 - Shaelyn           M      </v>
      </c>
      <c r="E40" s="37">
        <v>97200</v>
      </c>
      <c r="F40" s="10">
        <f t="shared" ref="F40" si="17">E40/G40</f>
        <v>0.96572280178837555</v>
      </c>
      <c r="G40" s="37">
        <f t="shared" si="13"/>
        <v>100650</v>
      </c>
      <c r="H40" s="2">
        <f t="shared" si="14"/>
        <v>-3.9103799769430007E-2</v>
      </c>
      <c r="I40" s="11" t="str">
        <f>IF(C40-$C$35&gt;0,C40-$C$35,"")</f>
        <v/>
      </c>
    </row>
  </sheetData>
  <mergeCells count="5">
    <mergeCell ref="A1:G1"/>
    <mergeCell ref="B2:C3"/>
    <mergeCell ref="E2:F3"/>
    <mergeCell ref="A4:G4"/>
    <mergeCell ref="A16:G16"/>
  </mergeCells>
  <conditionalFormatting sqref="A5">
    <cfRule type="top10" dxfId="76" priority="4" rank="10"/>
  </conditionalFormatting>
  <conditionalFormatting sqref="A7">
    <cfRule type="duplicateValues" dxfId="75" priority="3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99E3-D2EE-45E7-A81C-9F51E7C985EF}">
  <dimension ref="A1:K43"/>
  <sheetViews>
    <sheetView zoomScale="73" zoomScaleNormal="100" workbookViewId="0">
      <selection activeCell="B19" sqref="B19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7941.4</v>
      </c>
      <c r="C5" s="23">
        <f t="shared" ref="C5:C16" si="0">B5/G5</f>
        <v>8.1503923609186776E-2</v>
      </c>
      <c r="D5" s="24" t="str">
        <f t="shared" ref="D5:D16" si="1">A5</f>
        <v xml:space="preserve"> 1 - MC Ntuli BT              </v>
      </c>
      <c r="E5" s="36">
        <v>89494.399999999994</v>
      </c>
      <c r="F5" s="23">
        <f t="shared" ref="F5:F16" si="2">E5/G5</f>
        <v>0.91849607639081332</v>
      </c>
      <c r="G5" s="36">
        <f t="shared" ref="G5:G37" si="3">E5+B5</f>
        <v>97435.799999999988</v>
      </c>
      <c r="H5" s="2">
        <f t="shared" ref="H5:H16" si="4">IF(C5-$C$17&lt;0,C5-$C$17,"")</f>
        <v>-7.1633568590868946E-4</v>
      </c>
      <c r="I5" s="11" t="str">
        <f t="shared" ref="I5:I16" si="5">IF(C5-$C$17&gt;0,C5-$C$17,"")</f>
        <v/>
      </c>
    </row>
    <row r="6" spans="1:9" x14ac:dyDescent="0.25">
      <c r="A6" t="s">
        <v>74</v>
      </c>
      <c r="B6" s="37">
        <v>10340.799999999999</v>
      </c>
      <c r="C6" s="10">
        <f t="shared" si="0"/>
        <v>0.13309256682750656</v>
      </c>
      <c r="D6" s="7" t="str">
        <f t="shared" si="1"/>
        <v xml:space="preserve"> 158 - Oscar Dawu               </v>
      </c>
      <c r="E6" s="37">
        <v>67355.5</v>
      </c>
      <c r="F6" s="10">
        <f t="shared" si="2"/>
        <v>0.86690743317249341</v>
      </c>
      <c r="G6" s="37">
        <f t="shared" si="3"/>
        <v>77696.3</v>
      </c>
      <c r="H6" s="2" t="str">
        <f t="shared" si="4"/>
        <v/>
      </c>
      <c r="I6" s="11">
        <f t="shared" si="5"/>
        <v>5.0872307532411093E-2</v>
      </c>
    </row>
    <row r="7" spans="1:9" x14ac:dyDescent="0.25">
      <c r="A7" t="s">
        <v>76</v>
      </c>
      <c r="B7" s="37">
        <v>13478.4</v>
      </c>
      <c r="C7" s="10">
        <f t="shared" si="0"/>
        <v>8.6058304399071889E-2</v>
      </c>
      <c r="D7" s="7" t="str">
        <f t="shared" si="1"/>
        <v xml:space="preserve"> 16 - Brian Mtshali BT         </v>
      </c>
      <c r="E7" s="37">
        <v>143141</v>
      </c>
      <c r="F7" s="10">
        <f t="shared" si="2"/>
        <v>0.91394169560092819</v>
      </c>
      <c r="G7" s="37">
        <f t="shared" si="3"/>
        <v>156619.4</v>
      </c>
      <c r="H7" s="2" t="str">
        <f t="shared" si="4"/>
        <v/>
      </c>
      <c r="I7" s="11">
        <f t="shared" si="5"/>
        <v>3.838045103976423E-3</v>
      </c>
    </row>
    <row r="8" spans="1:9" x14ac:dyDescent="0.25">
      <c r="A8" t="s">
        <v>123</v>
      </c>
      <c r="B8" s="37">
        <v>3116.5</v>
      </c>
      <c r="C8" s="10">
        <f t="shared" si="0"/>
        <v>3.301261714368036E-2</v>
      </c>
      <c r="D8" s="7" t="str">
        <f t="shared" si="1"/>
        <v xml:space="preserve"> 12 - Xolani                   </v>
      </c>
      <c r="E8" s="37">
        <v>91286.8</v>
      </c>
      <c r="F8" s="10">
        <f t="shared" si="2"/>
        <v>0.96698738285631969</v>
      </c>
      <c r="G8" s="37">
        <f t="shared" si="3"/>
        <v>94403.3</v>
      </c>
      <c r="H8" s="2">
        <f t="shared" si="4"/>
        <v>-4.9207642151415106E-2</v>
      </c>
      <c r="I8" s="11" t="str">
        <f t="shared" si="5"/>
        <v/>
      </c>
    </row>
    <row r="9" spans="1:9" x14ac:dyDescent="0.25">
      <c r="A9" t="s">
        <v>71</v>
      </c>
      <c r="B9" s="37">
        <v>5659.6</v>
      </c>
      <c r="C9" s="10">
        <f t="shared" si="0"/>
        <v>6.3955774733197426E-2</v>
      </c>
      <c r="D9" s="7" t="str">
        <f t="shared" si="1"/>
        <v xml:space="preserve"> 13 - Sylvester BT             </v>
      </c>
      <c r="E9" s="37">
        <v>82832.800000000003</v>
      </c>
      <c r="F9" s="10">
        <f t="shared" si="2"/>
        <v>0.93604422526680253</v>
      </c>
      <c r="G9" s="37">
        <f t="shared" si="3"/>
        <v>88492.400000000009</v>
      </c>
      <c r="H9" s="2">
        <f t="shared" si="4"/>
        <v>-1.8264484561898039E-2</v>
      </c>
      <c r="I9" s="11" t="str">
        <f t="shared" si="5"/>
        <v/>
      </c>
    </row>
    <row r="10" spans="1:9" x14ac:dyDescent="0.25">
      <c r="A10" t="s">
        <v>110</v>
      </c>
      <c r="B10" s="37">
        <v>5115.3</v>
      </c>
      <c r="C10" s="10">
        <f t="shared" si="0"/>
        <v>4.040639418371627E-2</v>
      </c>
      <c r="D10" s="7" t="str">
        <f t="shared" si="1"/>
        <v xml:space="preserve"> 14 - Patrick BT               </v>
      </c>
      <c r="E10" s="37">
        <v>121481</v>
      </c>
      <c r="F10" s="10">
        <f t="shared" si="2"/>
        <v>0.95959360581628372</v>
      </c>
      <c r="G10" s="37">
        <f t="shared" si="3"/>
        <v>126596.3</v>
      </c>
      <c r="H10" s="2">
        <f t="shared" si="4"/>
        <v>-4.1813865111379196E-2</v>
      </c>
      <c r="I10" s="11" t="str">
        <f t="shared" si="5"/>
        <v/>
      </c>
    </row>
    <row r="11" spans="1:9" x14ac:dyDescent="0.25">
      <c r="A11" t="s">
        <v>77</v>
      </c>
      <c r="B11" s="37">
        <v>11038.45</v>
      </c>
      <c r="C11" s="10">
        <f t="shared" si="0"/>
        <v>0.10012567355081979</v>
      </c>
      <c r="D11" s="7" t="str">
        <f t="shared" si="1"/>
        <v xml:space="preserve"> 165 - Binold Sibanda BT        </v>
      </c>
      <c r="E11" s="37">
        <v>99207.5</v>
      </c>
      <c r="F11" s="10">
        <f t="shared" si="2"/>
        <v>0.8998743264491802</v>
      </c>
      <c r="G11" s="37">
        <f t="shared" si="3"/>
        <v>110245.95</v>
      </c>
      <c r="H11" s="2" t="str">
        <f t="shared" si="4"/>
        <v/>
      </c>
      <c r="I11" s="11">
        <f t="shared" si="5"/>
        <v>1.7905414255724325E-2</v>
      </c>
    </row>
    <row r="12" spans="1:9" x14ac:dyDescent="0.25">
      <c r="A12" t="s">
        <v>127</v>
      </c>
      <c r="B12" s="37">
        <v>4612.8999999999996</v>
      </c>
      <c r="C12" s="10">
        <f t="shared" si="0"/>
        <v>0.12969861919851092</v>
      </c>
      <c r="D12" s="7" t="str">
        <f t="shared" si="1"/>
        <v xml:space="preserve"> 21 - Bongani  BT              </v>
      </c>
      <c r="E12" s="37">
        <v>30953.4</v>
      </c>
      <c r="F12" s="10">
        <f t="shared" si="2"/>
        <v>0.870301380801489</v>
      </c>
      <c r="G12" s="37">
        <f t="shared" si="3"/>
        <v>35566.300000000003</v>
      </c>
      <c r="H12" s="2" t="str">
        <f t="shared" si="4"/>
        <v/>
      </c>
      <c r="I12" s="11">
        <f t="shared" si="5"/>
        <v>4.7478359903415451E-2</v>
      </c>
    </row>
    <row r="13" spans="1:9" x14ac:dyDescent="0.25">
      <c r="A13" t="s">
        <v>128</v>
      </c>
      <c r="B13" s="37">
        <v>2302.4</v>
      </c>
      <c r="C13" s="10">
        <f t="shared" si="0"/>
        <v>0.1593852756913918</v>
      </c>
      <c r="D13" s="7" t="str">
        <f t="shared" si="1"/>
        <v xml:space="preserve"> 22 - Dario                    </v>
      </c>
      <c r="E13" s="37">
        <v>12143.1</v>
      </c>
      <c r="F13" s="10">
        <f t="shared" si="2"/>
        <v>0.84061472430860829</v>
      </c>
      <c r="G13" s="37">
        <f t="shared" si="3"/>
        <v>14445.5</v>
      </c>
      <c r="H13" s="2" t="str">
        <f t="shared" si="4"/>
        <v/>
      </c>
      <c r="I13" s="11">
        <f t="shared" si="5"/>
        <v>7.7165016396296332E-2</v>
      </c>
    </row>
    <row r="14" spans="1:9" x14ac:dyDescent="0.25">
      <c r="A14" t="s">
        <v>129</v>
      </c>
      <c r="B14" s="37">
        <v>396.2</v>
      </c>
      <c r="C14" s="10">
        <f t="shared" si="0"/>
        <v>5.9017174861841416E-2</v>
      </c>
      <c r="D14" s="7" t="str">
        <f t="shared" si="1"/>
        <v xml:space="preserve"> 23 - Irvin      BT            </v>
      </c>
      <c r="E14" s="37">
        <v>6317.1</v>
      </c>
      <c r="F14" s="10">
        <f t="shared" si="2"/>
        <v>0.94098282513815856</v>
      </c>
      <c r="G14" s="37">
        <f t="shared" si="3"/>
        <v>6713.3</v>
      </c>
      <c r="H14" s="2">
        <f t="shared" si="4"/>
        <v>-2.320308443325405E-2</v>
      </c>
      <c r="I14" s="11" t="str">
        <f t="shared" si="5"/>
        <v/>
      </c>
    </row>
    <row r="15" spans="1:9" x14ac:dyDescent="0.25">
      <c r="A15" t="s">
        <v>122</v>
      </c>
      <c r="B15" s="37">
        <v>13175.9</v>
      </c>
      <c r="C15" s="10">
        <f t="shared" si="0"/>
        <v>9.826989670991737E-2</v>
      </c>
      <c r="D15" s="7" t="str">
        <f t="shared" si="1"/>
        <v xml:space="preserve"> 3 - Joseph BT                </v>
      </c>
      <c r="E15" s="37">
        <v>120902.8</v>
      </c>
      <c r="F15" s="10">
        <f t="shared" si="2"/>
        <v>0.90173010329008252</v>
      </c>
      <c r="G15" s="37">
        <f t="shared" si="3"/>
        <v>134078.70000000001</v>
      </c>
      <c r="H15" s="2" t="str">
        <f t="shared" si="4"/>
        <v/>
      </c>
      <c r="I15" s="11">
        <f t="shared" si="5"/>
        <v>1.6049637414821905E-2</v>
      </c>
    </row>
    <row r="16" spans="1:9" ht="15.75" thickBot="1" x14ac:dyDescent="0.3">
      <c r="A16" t="s">
        <v>124</v>
      </c>
      <c r="B16" s="37">
        <v>3714.4</v>
      </c>
      <c r="C16" s="10">
        <f t="shared" si="0"/>
        <v>8.938536730927038E-2</v>
      </c>
      <c r="D16" s="7" t="str">
        <f t="shared" si="1"/>
        <v xml:space="preserve"> 6 - Thabo  BT                </v>
      </c>
      <c r="E16" s="37">
        <v>37840.5</v>
      </c>
      <c r="F16" s="10">
        <f t="shared" si="2"/>
        <v>0.91061463269072962</v>
      </c>
      <c r="G16" s="37">
        <f t="shared" si="3"/>
        <v>41554.9</v>
      </c>
      <c r="H16" s="2" t="str">
        <f t="shared" si="4"/>
        <v/>
      </c>
      <c r="I16" s="11">
        <f t="shared" si="5"/>
        <v>7.1651080141749146E-3</v>
      </c>
    </row>
    <row r="17" spans="1:9" ht="15.75" thickBot="1" x14ac:dyDescent="0.3">
      <c r="A17" s="28" t="s">
        <v>28</v>
      </c>
      <c r="B17" s="41">
        <f>SUM(B5:B16)</f>
        <v>80892.249999999985</v>
      </c>
      <c r="C17" s="29">
        <f>B17/G17</f>
        <v>8.2220259295095466E-2</v>
      </c>
      <c r="D17" s="30" t="s">
        <v>28</v>
      </c>
      <c r="E17" s="41">
        <f>SUM(E5:E16)</f>
        <v>902955.9</v>
      </c>
      <c r="F17" s="31">
        <f>E17/G17</f>
        <v>0.91777974070490453</v>
      </c>
      <c r="G17" s="38">
        <f>E17+B17</f>
        <v>983848.15</v>
      </c>
      <c r="H17" s="2"/>
      <c r="I17" s="11"/>
    </row>
    <row r="18" spans="1:9" x14ac:dyDescent="0.25">
      <c r="A18" s="49" t="s">
        <v>27</v>
      </c>
      <c r="B18" s="49"/>
      <c r="C18" s="49"/>
      <c r="D18" s="49"/>
      <c r="E18" s="49"/>
      <c r="F18" s="49"/>
      <c r="G18" s="50"/>
      <c r="H18" s="2"/>
      <c r="I18" s="11"/>
    </row>
    <row r="19" spans="1:9" x14ac:dyDescent="0.25">
      <c r="A19" t="s">
        <v>78</v>
      </c>
      <c r="B19" s="44">
        <v>6636.5</v>
      </c>
      <c r="C19" s="10">
        <f t="shared" ref="C19:C38" si="6">B19/G19</f>
        <v>8.7467956532913338E-2</v>
      </c>
      <c r="D19" s="7" t="str">
        <f t="shared" ref="D19:D36" si="7">A19</f>
        <v xml:space="preserve"> 199 - Awakhiwe Nyathi          </v>
      </c>
      <c r="E19" s="40">
        <v>69237</v>
      </c>
      <c r="F19" s="10">
        <f t="shared" ref="F19:F38" si="8">E19/G19</f>
        <v>0.91253204346708672</v>
      </c>
      <c r="G19" s="37">
        <f t="shared" ref="G19:G36" si="9">E19+B19</f>
        <v>75873.5</v>
      </c>
      <c r="H19" s="2" t="str">
        <f t="shared" ref="H19:H36" si="10">IF(C19-$C$37&lt;0,C19-$C$37,"")</f>
        <v/>
      </c>
      <c r="I19" s="11">
        <f t="shared" ref="I19:I36" si="11">IF(C19-$C$37&gt;0,C19-$C$37,"")</f>
        <v>1.5988848819349935E-2</v>
      </c>
    </row>
    <row r="20" spans="1:9" x14ac:dyDescent="0.25">
      <c r="A20" t="s">
        <v>113</v>
      </c>
      <c r="B20" s="37">
        <v>1964</v>
      </c>
      <c r="C20" s="10">
        <f t="shared" si="6"/>
        <v>2.9835328431670412E-2</v>
      </c>
      <c r="D20" s="7" t="str">
        <f t="shared" si="7"/>
        <v xml:space="preserve"> 20 - Asisipho W               </v>
      </c>
      <c r="E20" s="37">
        <v>63864</v>
      </c>
      <c r="F20" s="10">
        <f t="shared" si="8"/>
        <v>0.97016467156832964</v>
      </c>
      <c r="G20" s="37">
        <f t="shared" si="9"/>
        <v>65828</v>
      </c>
      <c r="H20" s="2">
        <f t="shared" si="10"/>
        <v>-4.1643779281892987E-2</v>
      </c>
      <c r="I20" s="11" t="str">
        <f t="shared" si="11"/>
        <v/>
      </c>
    </row>
    <row r="21" spans="1:9" x14ac:dyDescent="0.25">
      <c r="A21" t="s">
        <v>106</v>
      </c>
      <c r="B21" s="37">
        <v>10630.95</v>
      </c>
      <c r="C21" s="10">
        <f t="shared" si="6"/>
        <v>8.5394986806328149E-2</v>
      </c>
      <c r="D21" s="7" t="str">
        <f t="shared" si="7"/>
        <v xml:space="preserve"> 177 - Cindy Mlangeni           </v>
      </c>
      <c r="E21" s="37">
        <v>113860.55</v>
      </c>
      <c r="F21" s="10">
        <f t="shared" si="8"/>
        <v>0.91460501319367193</v>
      </c>
      <c r="G21" s="37">
        <f t="shared" si="9"/>
        <v>124491.5</v>
      </c>
      <c r="H21" s="2" t="str">
        <f t="shared" si="10"/>
        <v/>
      </c>
      <c r="I21" s="11">
        <f t="shared" si="11"/>
        <v>1.3915879092764746E-2</v>
      </c>
    </row>
    <row r="22" spans="1:9" x14ac:dyDescent="0.25">
      <c r="A22" t="s">
        <v>130</v>
      </c>
      <c r="B22" s="37">
        <v>14393</v>
      </c>
      <c r="C22" s="10">
        <f t="shared" si="6"/>
        <v>0.11830900243309002</v>
      </c>
      <c r="D22" s="7" t="str">
        <f t="shared" si="7"/>
        <v xml:space="preserve"> 18 - Mel                      </v>
      </c>
      <c r="E22" s="37">
        <v>107263</v>
      </c>
      <c r="F22" s="10">
        <f t="shared" si="8"/>
        <v>0.88169099756690994</v>
      </c>
      <c r="G22" s="37">
        <f t="shared" si="9"/>
        <v>121656</v>
      </c>
      <c r="H22" s="2" t="str">
        <f t="shared" si="10"/>
        <v/>
      </c>
      <c r="I22" s="11">
        <f t="shared" si="11"/>
        <v>4.6829894719526616E-2</v>
      </c>
    </row>
    <row r="23" spans="1:9" x14ac:dyDescent="0.25">
      <c r="A23" t="s">
        <v>93</v>
      </c>
      <c r="B23" s="37">
        <v>9182</v>
      </c>
      <c r="C23" s="10">
        <f t="shared" si="6"/>
        <v>7.3948199213968169E-2</v>
      </c>
      <c r="D23" s="7" t="str">
        <f t="shared" si="7"/>
        <v xml:space="preserve"> 24 - Dudu-W                   </v>
      </c>
      <c r="E23" s="37">
        <v>114986</v>
      </c>
      <c r="F23" s="10">
        <f t="shared" si="8"/>
        <v>0.92605180078603178</v>
      </c>
      <c r="G23" s="37">
        <f t="shared" si="9"/>
        <v>124168</v>
      </c>
      <c r="H23" s="2" t="str">
        <f t="shared" si="10"/>
        <v/>
      </c>
      <c r="I23" s="11">
        <f t="shared" si="11"/>
        <v>2.4690915004047659E-3</v>
      </c>
    </row>
    <row r="24" spans="1:9" x14ac:dyDescent="0.25">
      <c r="A24" t="s">
        <v>90</v>
      </c>
      <c r="B24" s="37">
        <v>6389</v>
      </c>
      <c r="C24" s="10">
        <f t="shared" si="6"/>
        <v>5.4777255735793409E-2</v>
      </c>
      <c r="D24" s="7" t="str">
        <f t="shared" si="7"/>
        <v xml:space="preserve"> 26 - Petronella W             </v>
      </c>
      <c r="E24" s="37">
        <v>110247</v>
      </c>
      <c r="F24" s="10">
        <f t="shared" si="8"/>
        <v>0.9452227442642066</v>
      </c>
      <c r="G24" s="37">
        <f t="shared" si="9"/>
        <v>116636</v>
      </c>
      <c r="H24" s="2">
        <f t="shared" si="10"/>
        <v>-1.6701851977769994E-2</v>
      </c>
      <c r="I24" s="11" t="str">
        <f t="shared" si="11"/>
        <v/>
      </c>
    </row>
    <row r="25" spans="1:9" x14ac:dyDescent="0.25">
      <c r="A25" t="s">
        <v>107</v>
      </c>
      <c r="B25" s="37">
        <v>8162.5</v>
      </c>
      <c r="C25" s="10">
        <f t="shared" si="6"/>
        <v>3.2222154236053679E-2</v>
      </c>
      <c r="D25" s="7" t="str">
        <f t="shared" si="7"/>
        <v xml:space="preserve"> 28 - Gugu W                   </v>
      </c>
      <c r="E25" s="37">
        <v>245157</v>
      </c>
      <c r="F25" s="10">
        <f t="shared" si="8"/>
        <v>0.96777784576394632</v>
      </c>
      <c r="G25" s="37">
        <f t="shared" si="9"/>
        <v>253319.5</v>
      </c>
      <c r="H25" s="2">
        <f t="shared" si="10"/>
        <v>-3.9256953477509723E-2</v>
      </c>
      <c r="I25" s="11" t="str">
        <f t="shared" si="11"/>
        <v/>
      </c>
    </row>
    <row r="26" spans="1:9" x14ac:dyDescent="0.25">
      <c r="A26" t="s">
        <v>91</v>
      </c>
      <c r="B26" s="37">
        <v>14170.5</v>
      </c>
      <c r="C26" s="10">
        <f t="shared" si="6"/>
        <v>9.9435476231409137E-2</v>
      </c>
      <c r="D26" s="7" t="str">
        <f t="shared" si="7"/>
        <v xml:space="preserve"> 31 - Ntokozo-W                </v>
      </c>
      <c r="E26" s="37">
        <v>128339</v>
      </c>
      <c r="F26" s="10">
        <f t="shared" si="8"/>
        <v>0.90056452376859086</v>
      </c>
      <c r="G26" s="37">
        <f t="shared" si="9"/>
        <v>142509.5</v>
      </c>
      <c r="H26" s="2" t="str">
        <f t="shared" si="10"/>
        <v/>
      </c>
      <c r="I26" s="11">
        <f t="shared" si="11"/>
        <v>2.7956368517845734E-2</v>
      </c>
    </row>
    <row r="27" spans="1:9" x14ac:dyDescent="0.25">
      <c r="A27" t="s">
        <v>114</v>
      </c>
      <c r="B27" s="37">
        <v>11026</v>
      </c>
      <c r="C27" s="10">
        <f t="shared" si="6"/>
        <v>7.3161102393030253E-2</v>
      </c>
      <c r="D27" s="7" t="str">
        <f t="shared" si="7"/>
        <v xml:space="preserve"> 57 - Joyce - W                </v>
      </c>
      <c r="E27" s="37">
        <v>139682.5</v>
      </c>
      <c r="F27" s="10">
        <f t="shared" si="8"/>
        <v>0.92683889760696969</v>
      </c>
      <c r="G27" s="37">
        <f t="shared" si="9"/>
        <v>150708.5</v>
      </c>
      <c r="H27" s="2" t="str">
        <f t="shared" si="10"/>
        <v/>
      </c>
      <c r="I27" s="11">
        <f t="shared" si="11"/>
        <v>1.68199467946685E-3</v>
      </c>
    </row>
    <row r="28" spans="1:9" x14ac:dyDescent="0.25">
      <c r="A28" t="s">
        <v>120</v>
      </c>
      <c r="B28" s="37">
        <v>4183.5</v>
      </c>
      <c r="C28" s="10">
        <f t="shared" si="6"/>
        <v>7.8563380281690146E-2</v>
      </c>
      <c r="D28" s="7" t="str">
        <f t="shared" si="7"/>
        <v xml:space="preserve"> 11 - Bonisile - W             </v>
      </c>
      <c r="E28" s="37">
        <v>49066.5</v>
      </c>
      <c r="F28" s="10">
        <f t="shared" si="8"/>
        <v>0.92143661971830981</v>
      </c>
      <c r="G28" s="37">
        <f t="shared" si="9"/>
        <v>53250</v>
      </c>
      <c r="H28" s="2" t="str">
        <f t="shared" si="10"/>
        <v/>
      </c>
      <c r="I28" s="11">
        <f t="shared" si="11"/>
        <v>7.0842725681267427E-3</v>
      </c>
    </row>
    <row r="29" spans="1:9" x14ac:dyDescent="0.25">
      <c r="A29" t="s">
        <v>126</v>
      </c>
      <c r="B29" s="37">
        <v>7137</v>
      </c>
      <c r="C29" s="10">
        <f t="shared" si="6"/>
        <v>6.4935537581089817E-2</v>
      </c>
      <c r="D29" s="7" t="str">
        <f t="shared" si="7"/>
        <v xml:space="preserve"> 15 - Andgil                   </v>
      </c>
      <c r="E29" s="37">
        <v>102772</v>
      </c>
      <c r="F29" s="10">
        <f t="shared" si="8"/>
        <v>0.93506446241891017</v>
      </c>
      <c r="G29" s="37">
        <f t="shared" si="9"/>
        <v>109909</v>
      </c>
      <c r="H29" s="2">
        <f t="shared" si="10"/>
        <v>-6.5435701324735862E-3</v>
      </c>
      <c r="I29" s="11" t="str">
        <f t="shared" si="11"/>
        <v/>
      </c>
    </row>
    <row r="30" spans="1:9" x14ac:dyDescent="0.25">
      <c r="A30" t="s">
        <v>115</v>
      </c>
      <c r="B30" s="37">
        <v>26422</v>
      </c>
      <c r="C30" s="10">
        <f t="shared" si="6"/>
        <v>0.16822816685290062</v>
      </c>
      <c r="D30" s="7" t="str">
        <f t="shared" si="7"/>
        <v xml:space="preserve"> 60 - Linda                    </v>
      </c>
      <c r="E30" s="37">
        <v>130638.5</v>
      </c>
      <c r="F30" s="10">
        <f t="shared" si="8"/>
        <v>0.83177183314709935</v>
      </c>
      <c r="G30" s="37">
        <f t="shared" si="9"/>
        <v>157060.5</v>
      </c>
      <c r="H30" s="2" t="str">
        <f t="shared" si="10"/>
        <v/>
      </c>
      <c r="I30" s="11">
        <f t="shared" si="11"/>
        <v>9.6749059139337221E-2</v>
      </c>
    </row>
    <row r="31" spans="1:9" x14ac:dyDescent="0.25">
      <c r="A31" t="s">
        <v>86</v>
      </c>
      <c r="B31" s="37">
        <v>12777</v>
      </c>
      <c r="C31" s="10">
        <f t="shared" si="6"/>
        <v>8.0414629080678965E-2</v>
      </c>
      <c r="D31" s="7" t="str">
        <f t="shared" si="7"/>
        <v xml:space="preserve"> 7 - MIKE -W                  </v>
      </c>
      <c r="E31" s="37">
        <v>146112</v>
      </c>
      <c r="F31" s="10">
        <f t="shared" si="8"/>
        <v>0.91958537091932102</v>
      </c>
      <c r="G31" s="37">
        <f t="shared" si="9"/>
        <v>158889</v>
      </c>
      <c r="H31" s="2" t="str">
        <f t="shared" si="10"/>
        <v/>
      </c>
      <c r="I31" s="11">
        <f t="shared" si="11"/>
        <v>8.935521367115562E-3</v>
      </c>
    </row>
    <row r="32" spans="1:9" x14ac:dyDescent="0.25">
      <c r="A32" t="s">
        <v>104</v>
      </c>
      <c r="B32" s="37">
        <v>11959</v>
      </c>
      <c r="C32" s="10">
        <f t="shared" si="6"/>
        <v>7.3146415158966083E-2</v>
      </c>
      <c r="D32" s="7" t="str">
        <f t="shared" si="7"/>
        <v xml:space="preserve"> 83 - Charlton                 </v>
      </c>
      <c r="E32" s="37">
        <v>151535</v>
      </c>
      <c r="F32" s="10">
        <f t="shared" si="8"/>
        <v>0.92685358484103397</v>
      </c>
      <c r="G32" s="37">
        <f t="shared" si="9"/>
        <v>163494</v>
      </c>
      <c r="H32" s="2" t="str">
        <f t="shared" si="10"/>
        <v/>
      </c>
      <c r="I32" s="11">
        <f t="shared" si="11"/>
        <v>1.6673074454026798E-3</v>
      </c>
    </row>
    <row r="33" spans="1:11" x14ac:dyDescent="0.25">
      <c r="A33" t="s">
        <v>117</v>
      </c>
      <c r="B33" s="37">
        <v>7744</v>
      </c>
      <c r="C33" s="10">
        <f t="shared" si="6"/>
        <v>4.504748193068947E-2</v>
      </c>
      <c r="D33" s="7" t="str">
        <f t="shared" si="7"/>
        <v xml:space="preserve"> 86 - Themba - W               </v>
      </c>
      <c r="E33" s="37">
        <v>164163.5</v>
      </c>
      <c r="F33" s="10">
        <f t="shared" si="8"/>
        <v>0.95495251806931059</v>
      </c>
      <c r="G33" s="37">
        <f t="shared" si="9"/>
        <v>171907.5</v>
      </c>
      <c r="H33" s="2">
        <f t="shared" si="10"/>
        <v>-2.6431625782873933E-2</v>
      </c>
      <c r="I33" s="11" t="str">
        <f t="shared" si="11"/>
        <v/>
      </c>
    </row>
    <row r="34" spans="1:11" x14ac:dyDescent="0.25">
      <c r="A34" t="s">
        <v>118</v>
      </c>
      <c r="B34" s="37">
        <v>10795.5</v>
      </c>
      <c r="C34" s="10">
        <f t="shared" si="6"/>
        <v>6.5961118042631092E-2</v>
      </c>
      <c r="D34" s="7" t="str">
        <f t="shared" si="7"/>
        <v xml:space="preserve"> 87 - Wonderboy Masombuka      </v>
      </c>
      <c r="E34" s="37">
        <v>152869.1</v>
      </c>
      <c r="F34" s="10">
        <f t="shared" si="8"/>
        <v>0.93403888195736895</v>
      </c>
      <c r="G34" s="37">
        <f t="shared" si="9"/>
        <v>163664.6</v>
      </c>
      <c r="H34" s="2">
        <f t="shared" si="10"/>
        <v>-5.5179896709323106E-3</v>
      </c>
      <c r="I34" s="11" t="str">
        <f t="shared" si="11"/>
        <v/>
      </c>
    </row>
    <row r="35" spans="1:11" x14ac:dyDescent="0.25">
      <c r="A35" t="s">
        <v>119</v>
      </c>
      <c r="B35" s="37">
        <v>6721</v>
      </c>
      <c r="C35" s="10">
        <f t="shared" si="6"/>
        <v>4.3537067722456212E-2</v>
      </c>
      <c r="D35" s="7" t="str">
        <f t="shared" si="7"/>
        <v xml:space="preserve"> 9 - Nkosinathi - W           </v>
      </c>
      <c r="E35" s="37">
        <v>147653.20000000001</v>
      </c>
      <c r="F35" s="10">
        <f t="shared" si="8"/>
        <v>0.95646293227754375</v>
      </c>
      <c r="G35" s="37">
        <f t="shared" si="9"/>
        <v>154374.20000000001</v>
      </c>
      <c r="H35" s="2">
        <f t="shared" si="10"/>
        <v>-2.7942039991107191E-2</v>
      </c>
      <c r="I35" s="11" t="str">
        <f t="shared" si="11"/>
        <v/>
      </c>
    </row>
    <row r="36" spans="1:11" ht="15.75" thickBot="1" x14ac:dyDescent="0.3">
      <c r="A36" t="s">
        <v>125</v>
      </c>
      <c r="B36" s="37">
        <v>6508</v>
      </c>
      <c r="C36" s="10">
        <f t="shared" si="6"/>
        <v>3.926845309567914E-2</v>
      </c>
      <c r="D36" s="7" t="str">
        <f t="shared" si="7"/>
        <v xml:space="preserve"> 10 - Andrew       W           </v>
      </c>
      <c r="E36" s="37">
        <v>159223</v>
      </c>
      <c r="F36" s="10">
        <f t="shared" si="8"/>
        <v>0.96073154690432083</v>
      </c>
      <c r="G36" s="37">
        <f t="shared" si="9"/>
        <v>165731</v>
      </c>
      <c r="H36" s="2">
        <f t="shared" si="10"/>
        <v>-3.2210654617884263E-2</v>
      </c>
      <c r="I36" s="11" t="str">
        <f t="shared" si="11"/>
        <v/>
      </c>
    </row>
    <row r="37" spans="1:11" ht="15.75" thickBot="1" x14ac:dyDescent="0.3">
      <c r="A37" s="28" t="s">
        <v>28</v>
      </c>
      <c r="B37" s="41">
        <f>SUM(B19:B36)</f>
        <v>176801.45</v>
      </c>
      <c r="C37" s="29">
        <f t="shared" si="6"/>
        <v>7.1479107713563403E-2</v>
      </c>
      <c r="D37" s="30" t="s">
        <v>28</v>
      </c>
      <c r="E37" s="41">
        <f>SUM(E19:E36)</f>
        <v>2296668.85</v>
      </c>
      <c r="F37" s="31">
        <f t="shared" si="8"/>
        <v>0.92852089228643653</v>
      </c>
      <c r="G37" s="38">
        <f t="shared" si="3"/>
        <v>2473470.3000000003</v>
      </c>
    </row>
    <row r="38" spans="1:11" ht="15.75" thickBot="1" x14ac:dyDescent="0.3">
      <c r="A38" s="17" t="s">
        <v>1</v>
      </c>
      <c r="B38" s="42">
        <f>SUM(B17,B37)</f>
        <v>257693.7</v>
      </c>
      <c r="C38" s="18">
        <f t="shared" si="6"/>
        <v>7.4535714232514511E-2</v>
      </c>
      <c r="D38" s="19" t="s">
        <v>1</v>
      </c>
      <c r="E38" s="42">
        <f>SUM(E17,E37)</f>
        <v>3199624.75</v>
      </c>
      <c r="F38" s="20">
        <f t="shared" si="8"/>
        <v>0.92546428576748541</v>
      </c>
      <c r="G38" s="39">
        <f>E38+B38</f>
        <v>3457318.45</v>
      </c>
      <c r="H38" s="2">
        <f>SUM(H5:I36)</f>
        <v>0.11429824959386221</v>
      </c>
    </row>
    <row r="41" spans="1:11" ht="18.75" x14ac:dyDescent="0.3">
      <c r="A41" s="13" t="s">
        <v>6</v>
      </c>
      <c r="K41" s="13" t="s">
        <v>7</v>
      </c>
    </row>
    <row r="42" spans="1:11" x14ac:dyDescent="0.25">
      <c r="A42" t="s">
        <v>99</v>
      </c>
      <c r="B42" s="37">
        <v>3300</v>
      </c>
      <c r="C42" s="10">
        <f>B42/G42</f>
        <v>3.4482758620689655E-2</v>
      </c>
      <c r="D42" s="7" t="str">
        <f t="shared" ref="D42:D43" si="12">A42</f>
        <v xml:space="preserve"> 172 - Dennis                   </v>
      </c>
      <c r="E42" s="37">
        <v>92400</v>
      </c>
      <c r="F42" s="10">
        <f>E42/G42</f>
        <v>0.96551724137931039</v>
      </c>
      <c r="G42" s="37">
        <f t="shared" ref="G42:G43" si="13">E42+B42</f>
        <v>95700</v>
      </c>
      <c r="H42" s="2">
        <f t="shared" ref="H42:H43" si="14">IF(C42-$C$38&lt;0,C42-$C$38,"")</f>
        <v>-4.0052955611824856E-2</v>
      </c>
      <c r="I42" s="11" t="str">
        <f t="shared" ref="I42" si="15">IF(C42-$C$38&gt;0,C42-$C$38,"")</f>
        <v/>
      </c>
    </row>
    <row r="43" spans="1:11" x14ac:dyDescent="0.25">
      <c r="A43" t="s">
        <v>98</v>
      </c>
      <c r="B43" s="37">
        <v>1200</v>
      </c>
      <c r="C43" s="10">
        <f t="shared" ref="C43" si="16">B43/G43</f>
        <v>1.4466546112115732E-2</v>
      </c>
      <c r="D43" s="7" t="str">
        <f t="shared" si="12"/>
        <v xml:space="preserve"> 72 - Shaelyn           M      </v>
      </c>
      <c r="E43" s="37">
        <v>81750</v>
      </c>
      <c r="F43" s="10">
        <f t="shared" ref="F43" si="17">E43/G43</f>
        <v>0.98553345388788427</v>
      </c>
      <c r="G43" s="37">
        <f t="shared" si="13"/>
        <v>82950</v>
      </c>
      <c r="H43" s="2">
        <f t="shared" si="14"/>
        <v>-6.006916812039878E-2</v>
      </c>
      <c r="I43" s="11" t="str">
        <f>IF(C43-$C$38&gt;0,C43-$C$38,"")</f>
        <v/>
      </c>
    </row>
  </sheetData>
  <mergeCells count="5">
    <mergeCell ref="A1:G1"/>
    <mergeCell ref="B2:C3"/>
    <mergeCell ref="E2:F3"/>
    <mergeCell ref="A4:G4"/>
    <mergeCell ref="A18:G18"/>
  </mergeCells>
  <conditionalFormatting sqref="A5">
    <cfRule type="top10" dxfId="74" priority="4" rank="10"/>
  </conditionalFormatting>
  <conditionalFormatting sqref="A7">
    <cfRule type="duplicateValues" dxfId="73" priority="3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4EB3-78D1-45D0-8BD7-2A6AAFA38DE4}">
  <dimension ref="A1:K45"/>
  <sheetViews>
    <sheetView topLeftCell="A27" zoomScaleNormal="100" workbookViewId="0">
      <selection activeCell="H43" activeCellId="1" sqref="H5:I37 H43:I45"/>
    </sheetView>
  </sheetViews>
  <sheetFormatPr defaultRowHeight="15" x14ac:dyDescent="0.25"/>
  <cols>
    <col min="1" max="1" width="29.85546875" bestFit="1" customWidth="1"/>
    <col min="2" max="2" width="12.5703125" style="40" bestFit="1" customWidth="1"/>
    <col min="3" max="3" width="4.5703125" bestFit="1" customWidth="1"/>
    <col min="4" max="4" width="29.85546875" bestFit="1" customWidth="1"/>
    <col min="5" max="5" width="14.140625" style="40" bestFit="1" customWidth="1"/>
    <col min="6" max="6" width="4.5703125" bestFit="1" customWidth="1"/>
    <col min="7" max="7" width="14.140625" style="40" bestFit="1" customWidth="1"/>
    <col min="8" max="8" width="6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2078.4</v>
      </c>
      <c r="C5" s="23">
        <f t="shared" ref="C5:C16" si="0">B5/G5</f>
        <v>3.6297716722726941E-2</v>
      </c>
      <c r="D5" s="24" t="str">
        <f t="shared" ref="D5:D16" si="1">A5</f>
        <v xml:space="preserve"> 1 - MC Ntuli BT              </v>
      </c>
      <c r="E5" s="40">
        <v>55181.399999999994</v>
      </c>
      <c r="F5" s="23">
        <f t="shared" ref="F5:F16" si="2">E5/G5</f>
        <v>0.96370228327727303</v>
      </c>
      <c r="G5" s="36">
        <f t="shared" ref="G5:G38" si="3">E5+B5</f>
        <v>57259.799999999996</v>
      </c>
      <c r="H5" s="2">
        <f>IF(C5-$C$17&lt;0,C5-$C$17,"")</f>
        <v>-3.4657383621489832E-2</v>
      </c>
      <c r="I5" s="11" t="str">
        <f>IF(C5-$C$17&gt;0,C5-$C$17,"")</f>
        <v/>
      </c>
    </row>
    <row r="6" spans="1:9" x14ac:dyDescent="0.25">
      <c r="A6" t="s">
        <v>74</v>
      </c>
      <c r="B6" s="37">
        <v>4394</v>
      </c>
      <c r="C6" s="10">
        <f t="shared" si="0"/>
        <v>0.10372209842504812</v>
      </c>
      <c r="D6" s="7" t="str">
        <f t="shared" si="1"/>
        <v xml:space="preserve"> 158 - Oscar Dawu               </v>
      </c>
      <c r="E6" s="37">
        <v>37969.200000000012</v>
      </c>
      <c r="F6" s="10">
        <f t="shared" si="2"/>
        <v>0.89627790157495191</v>
      </c>
      <c r="G6" s="37">
        <f t="shared" si="3"/>
        <v>42363.200000000012</v>
      </c>
      <c r="H6" s="2" t="str">
        <f>IF(C6-$C$17&lt;0,C6-$C$17,"")</f>
        <v/>
      </c>
      <c r="I6" s="11">
        <f>IF(C6-$C$17&gt;0,C6-$C$17,"")</f>
        <v>3.2766998080831347E-2</v>
      </c>
    </row>
    <row r="7" spans="1:9" x14ac:dyDescent="0.25">
      <c r="A7" t="s">
        <v>76</v>
      </c>
      <c r="B7" s="37">
        <v>7854.0000000000009</v>
      </c>
      <c r="C7" s="10">
        <f t="shared" si="0"/>
        <v>9.4910207499767377E-2</v>
      </c>
      <c r="D7" s="7" t="str">
        <f t="shared" si="1"/>
        <v xml:space="preserve"> 16 - Brian Mtshali BT         </v>
      </c>
      <c r="E7" s="37">
        <v>74897.900000000009</v>
      </c>
      <c r="F7" s="10">
        <f t="shared" si="2"/>
        <v>0.90508979250023258</v>
      </c>
      <c r="G7" s="37">
        <f t="shared" si="3"/>
        <v>82751.900000000009</v>
      </c>
      <c r="H7" s="2" t="str">
        <f>IF(C7-$C$17&lt;0,C7-$C$17,"")</f>
        <v/>
      </c>
      <c r="I7" s="11">
        <f>IF(C7-$C$17&gt;0,C7-$C$17,"")</f>
        <v>2.3955107155550603E-2</v>
      </c>
    </row>
    <row r="8" spans="1:9" x14ac:dyDescent="0.25">
      <c r="A8" t="s">
        <v>123</v>
      </c>
      <c r="B8" s="44">
        <v>3207.6</v>
      </c>
      <c r="C8" s="10">
        <f t="shared" si="0"/>
        <v>2.339106230397147E-2</v>
      </c>
      <c r="D8" s="7" t="str">
        <f t="shared" si="1"/>
        <v xml:space="preserve"> 12 - Xolani                   </v>
      </c>
      <c r="E8" s="44">
        <v>133921.70000000022</v>
      </c>
      <c r="F8" s="10">
        <f t="shared" si="2"/>
        <v>0.97660893769602852</v>
      </c>
      <c r="G8" s="37">
        <f t="shared" si="3"/>
        <v>137129.30000000022</v>
      </c>
      <c r="H8" s="2">
        <f>IF(C8-$C$17&lt;0,C8-$C$17,"")</f>
        <v>-4.7564038040245303E-2</v>
      </c>
      <c r="I8" s="11" t="str">
        <f>IF(C8-$C$17&gt;0,C8-$C$17,"")</f>
        <v/>
      </c>
    </row>
    <row r="9" spans="1:9" x14ac:dyDescent="0.25">
      <c r="A9" t="s">
        <v>71</v>
      </c>
      <c r="B9" s="44">
        <v>5159</v>
      </c>
      <c r="C9" s="10">
        <f t="shared" si="0"/>
        <v>8.4664680927881583E-2</v>
      </c>
      <c r="D9" s="7" t="str">
        <f t="shared" si="1"/>
        <v xml:space="preserve"> 13 - Sylvester BT             </v>
      </c>
      <c r="E9" s="44">
        <v>55775.5</v>
      </c>
      <c r="F9" s="10">
        <f t="shared" si="2"/>
        <v>0.9153353190721184</v>
      </c>
      <c r="G9" s="37">
        <f t="shared" si="3"/>
        <v>60934.5</v>
      </c>
      <c r="H9" s="2" t="str">
        <f>IF(C9-$C$17&lt;0,C9-$C$17,"")</f>
        <v/>
      </c>
      <c r="I9" s="11">
        <f>IF(C9-$C$17&gt;0,C9-$C$17,"")</f>
        <v>1.370958058366481E-2</v>
      </c>
    </row>
    <row r="10" spans="1:9" x14ac:dyDescent="0.25">
      <c r="A10" t="s">
        <v>110</v>
      </c>
      <c r="B10" s="44">
        <v>6921.9999999999982</v>
      </c>
      <c r="C10" s="10">
        <f t="shared" si="0"/>
        <v>6.4944812859110357E-2</v>
      </c>
      <c r="D10" s="7" t="str">
        <f t="shared" si="1"/>
        <v xml:space="preserve"> 14 - Patrick BT               </v>
      </c>
      <c r="E10" s="37">
        <v>99660.800000000163</v>
      </c>
      <c r="F10" s="10">
        <f t="shared" si="2"/>
        <v>0.93505518714088964</v>
      </c>
      <c r="G10" s="37">
        <f t="shared" si="3"/>
        <v>106582.80000000016</v>
      </c>
      <c r="H10" s="2">
        <f>IF(C10-$C$17&lt;0,C10-$C$17,"")</f>
        <v>-6.0102874851064164E-3</v>
      </c>
      <c r="I10" s="11" t="str">
        <f>IF(C10-$C$17&gt;0,C10-$C$17,"")</f>
        <v/>
      </c>
    </row>
    <row r="11" spans="1:9" x14ac:dyDescent="0.25">
      <c r="A11" t="s">
        <v>77</v>
      </c>
      <c r="B11" s="37">
        <v>5629.5000000000009</v>
      </c>
      <c r="C11" s="10">
        <f t="shared" si="0"/>
        <v>8.8626048296827575E-2</v>
      </c>
      <c r="D11" s="7" t="str">
        <f t="shared" si="1"/>
        <v xml:space="preserve"> 165 - Binold Sibanda BT        </v>
      </c>
      <c r="E11" s="37">
        <v>57890.200000000026</v>
      </c>
      <c r="F11" s="10">
        <f t="shared" si="2"/>
        <v>0.91137395170317248</v>
      </c>
      <c r="G11" s="37">
        <f t="shared" si="3"/>
        <v>63519.700000000026</v>
      </c>
      <c r="H11" s="2" t="str">
        <f>IF(C11-$C$17&lt;0,C11-$C$17,"")</f>
        <v/>
      </c>
      <c r="I11" s="11">
        <f>IF(C11-$C$17&gt;0,C11-$C$17,"")</f>
        <v>1.7670947952610802E-2</v>
      </c>
    </row>
    <row r="12" spans="1:9" x14ac:dyDescent="0.25">
      <c r="A12" t="s">
        <v>127</v>
      </c>
      <c r="B12" s="37">
        <v>3653.4</v>
      </c>
      <c r="C12" s="10">
        <f t="shared" si="0"/>
        <v>5.6409314160692607E-2</v>
      </c>
      <c r="D12" s="7" t="str">
        <f t="shared" si="1"/>
        <v xml:space="preserve"> 21 - Bongani  BT              </v>
      </c>
      <c r="E12" s="37">
        <v>61112.499999999978</v>
      </c>
      <c r="F12" s="10">
        <f t="shared" si="2"/>
        <v>0.94359068583930739</v>
      </c>
      <c r="G12" s="37">
        <f t="shared" si="3"/>
        <v>64765.89999999998</v>
      </c>
      <c r="H12" s="2">
        <f>IF(C12-$C$17&lt;0,C12-$C$17,"")</f>
        <v>-1.4545786183524166E-2</v>
      </c>
      <c r="I12" s="11" t="str">
        <f>IF(C12-$C$17&gt;0,C12-$C$17,"")</f>
        <v/>
      </c>
    </row>
    <row r="13" spans="1:9" x14ac:dyDescent="0.25">
      <c r="A13" t="s">
        <v>128</v>
      </c>
      <c r="B13" s="37">
        <v>6613.8</v>
      </c>
      <c r="C13" s="10">
        <f t="shared" si="0"/>
        <v>0.13602904124803322</v>
      </c>
      <c r="D13" s="7" t="str">
        <f t="shared" si="1"/>
        <v xml:space="preserve"> 22 - Dario                    </v>
      </c>
      <c r="E13" s="40">
        <v>42006.700000000004</v>
      </c>
      <c r="F13" s="10">
        <f t="shared" si="2"/>
        <v>0.86397095875196672</v>
      </c>
      <c r="G13" s="37">
        <f t="shared" si="3"/>
        <v>48620.500000000007</v>
      </c>
      <c r="H13" s="2" t="str">
        <f>IF(C13-$C$17&lt;0,C13-$C$17,"")</f>
        <v/>
      </c>
      <c r="I13" s="11">
        <f>IF(C13-$C$17&gt;0,C13-$C$17,"")</f>
        <v>6.5073940903816449E-2</v>
      </c>
    </row>
    <row r="14" spans="1:9" x14ac:dyDescent="0.25">
      <c r="A14" t="s">
        <v>129</v>
      </c>
      <c r="B14" s="37">
        <v>948.7</v>
      </c>
      <c r="C14" s="10">
        <f t="shared" si="0"/>
        <v>6.9901267315060397E-2</v>
      </c>
      <c r="D14" s="7" t="str">
        <f t="shared" si="1"/>
        <v xml:space="preserve"> 23 - Irvin      BT            </v>
      </c>
      <c r="E14" s="37">
        <v>12623.300000000003</v>
      </c>
      <c r="F14" s="10">
        <f t="shared" si="2"/>
        <v>0.93009873268493959</v>
      </c>
      <c r="G14" s="37">
        <f t="shared" si="3"/>
        <v>13572.000000000004</v>
      </c>
      <c r="H14" s="2">
        <f>IF(C14-$C$17&lt;0,C14-$C$17,"")</f>
        <v>-1.0538330291563758E-3</v>
      </c>
      <c r="I14" s="11" t="str">
        <f>IF(C14-$C$17&gt;0,C14-$C$17,"")</f>
        <v/>
      </c>
    </row>
    <row r="15" spans="1:9" x14ac:dyDescent="0.25">
      <c r="A15" t="s">
        <v>122</v>
      </c>
      <c r="B15" s="37">
        <v>8711.1</v>
      </c>
      <c r="C15" s="10">
        <f t="shared" si="0"/>
        <v>8.7895467043361972E-2</v>
      </c>
      <c r="D15" s="7" t="str">
        <f t="shared" si="1"/>
        <v xml:space="preserve"> 3 - Joseph BT                </v>
      </c>
      <c r="E15" s="37">
        <v>90396.400000000038</v>
      </c>
      <c r="F15" s="10">
        <f t="shared" si="2"/>
        <v>0.91210453295663796</v>
      </c>
      <c r="G15" s="37">
        <f t="shared" si="3"/>
        <v>99107.500000000044</v>
      </c>
      <c r="H15" s="2" t="str">
        <f>IF(C15-$C$17&lt;0,C15-$C$17,"")</f>
        <v/>
      </c>
      <c r="I15" s="11">
        <f>IF(C15-$C$17&gt;0,C15-$C$17,"")</f>
        <v>1.6940366699145198E-2</v>
      </c>
    </row>
    <row r="16" spans="1:9" ht="15.75" thickBot="1" x14ac:dyDescent="0.3">
      <c r="A16" t="s">
        <v>124</v>
      </c>
      <c r="B16" s="37">
        <v>5256.95</v>
      </c>
      <c r="C16" s="10">
        <f t="shared" si="0"/>
        <v>7.005866486132066E-2</v>
      </c>
      <c r="D16" s="7" t="str">
        <f t="shared" si="1"/>
        <v xml:space="preserve"> 6 - Thabo  BT                </v>
      </c>
      <c r="E16" s="37">
        <v>69779.449999999983</v>
      </c>
      <c r="F16" s="10">
        <f t="shared" si="2"/>
        <v>0.92994133513867938</v>
      </c>
      <c r="G16" s="37">
        <f t="shared" si="3"/>
        <v>75036.39999999998</v>
      </c>
      <c r="H16" s="2">
        <f>IF(C16-$C$17&lt;0,C16-$C$17,"")</f>
        <v>-8.9643548289611297E-4</v>
      </c>
      <c r="I16" s="11" t="str">
        <f>IF(C16-$C$17&gt;0,C16-$C$17,"")</f>
        <v/>
      </c>
    </row>
    <row r="17" spans="1:9" ht="15.75" thickBot="1" x14ac:dyDescent="0.3">
      <c r="A17" s="28" t="s">
        <v>28</v>
      </c>
      <c r="B17" s="41">
        <f>SUM(B5:B16)</f>
        <v>60428.45</v>
      </c>
      <c r="C17" s="29">
        <f>B17/G17</f>
        <v>7.0955100344216773E-2</v>
      </c>
      <c r="D17" s="30" t="s">
        <v>28</v>
      </c>
      <c r="E17" s="41">
        <f>SUM(E5:E16)</f>
        <v>791215.05000000028</v>
      </c>
      <c r="F17" s="31">
        <f>E17/G17</f>
        <v>0.9290448996557833</v>
      </c>
      <c r="G17" s="38">
        <f>E17+B17</f>
        <v>851643.50000000023</v>
      </c>
      <c r="H17" s="2"/>
      <c r="I17" s="11"/>
    </row>
    <row r="18" spans="1:9" x14ac:dyDescent="0.25">
      <c r="A18" s="49" t="s">
        <v>27</v>
      </c>
      <c r="B18" s="49"/>
      <c r="C18" s="49"/>
      <c r="D18" s="49"/>
      <c r="E18" s="49"/>
      <c r="F18" s="49"/>
      <c r="G18" s="50"/>
      <c r="H18" s="2"/>
      <c r="I18" s="11"/>
    </row>
    <row r="19" spans="1:9" x14ac:dyDescent="0.25">
      <c r="A19" t="s">
        <v>78</v>
      </c>
      <c r="B19" s="44">
        <v>9882</v>
      </c>
      <c r="C19" s="10">
        <f t="shared" ref="C19:C39" si="4">B19/G19</f>
        <v>6.5398449417456136E-2</v>
      </c>
      <c r="D19" s="7" t="str">
        <f t="shared" ref="D19:D37" si="5">A19</f>
        <v xml:space="preserve"> 199 - Awakhiwe Nyathi          </v>
      </c>
      <c r="E19" s="40">
        <v>141222.5</v>
      </c>
      <c r="F19" s="10">
        <f t="shared" ref="F19:F39" si="6">E19/G19</f>
        <v>0.93460155058254391</v>
      </c>
      <c r="G19" s="37">
        <f t="shared" ref="G19:G37" si="7">E19+B19</f>
        <v>151104.5</v>
      </c>
      <c r="H19" s="2">
        <f t="shared" ref="H19:H37" si="8">IF(C19-$C$38&lt;0,C19-$C$38,"")</f>
        <v>-4.2498505617424992E-3</v>
      </c>
      <c r="I19" s="11" t="str">
        <f t="shared" ref="I19:I37" si="9">IF(C19-$C$38&gt;0,C19-$C$38,"")</f>
        <v/>
      </c>
    </row>
    <row r="20" spans="1:9" x14ac:dyDescent="0.25">
      <c r="A20" t="s">
        <v>113</v>
      </c>
      <c r="B20" s="37">
        <v>2695</v>
      </c>
      <c r="C20" s="10">
        <f t="shared" si="4"/>
        <v>4.3050086659265352E-2</v>
      </c>
      <c r="D20" s="7" t="str">
        <f t="shared" si="5"/>
        <v xml:space="preserve"> 20 - Asisipho W               </v>
      </c>
      <c r="E20" s="37">
        <v>59906.5</v>
      </c>
      <c r="F20" s="10">
        <f t="shared" si="6"/>
        <v>0.95694991334073465</v>
      </c>
      <c r="G20" s="37">
        <f t="shared" si="7"/>
        <v>62601.5</v>
      </c>
      <c r="H20" s="2">
        <f t="shared" si="8"/>
        <v>-2.6598213319933284E-2</v>
      </c>
      <c r="I20" s="11" t="str">
        <f t="shared" si="9"/>
        <v/>
      </c>
    </row>
    <row r="21" spans="1:9" x14ac:dyDescent="0.25">
      <c r="A21" t="s">
        <v>106</v>
      </c>
      <c r="B21" s="37">
        <v>7010</v>
      </c>
      <c r="C21" s="10">
        <f t="shared" si="4"/>
        <v>6.9750549745773674E-2</v>
      </c>
      <c r="D21" s="7" t="str">
        <f t="shared" si="5"/>
        <v xml:space="preserve"> 177 - Cindy Mlangeni           </v>
      </c>
      <c r="E21" s="37">
        <v>93491</v>
      </c>
      <c r="F21" s="10">
        <f t="shared" si="6"/>
        <v>0.93024945025422634</v>
      </c>
      <c r="G21" s="37">
        <f t="shared" si="7"/>
        <v>100501</v>
      </c>
      <c r="H21" s="2" t="str">
        <f t="shared" si="8"/>
        <v/>
      </c>
      <c r="I21" s="11">
        <f t="shared" si="9"/>
        <v>1.0224976657503826E-4</v>
      </c>
    </row>
    <row r="22" spans="1:9" x14ac:dyDescent="0.25">
      <c r="A22" t="s">
        <v>130</v>
      </c>
      <c r="B22" s="37">
        <v>7924</v>
      </c>
      <c r="C22" s="10">
        <f t="shared" si="4"/>
        <v>6.6678447311067909E-2</v>
      </c>
      <c r="D22" s="7" t="str">
        <f t="shared" si="5"/>
        <v xml:space="preserve"> 18 - Mel                      </v>
      </c>
      <c r="E22" s="37">
        <v>110915</v>
      </c>
      <c r="F22" s="10">
        <f t="shared" si="6"/>
        <v>0.93332155268893213</v>
      </c>
      <c r="G22" s="37">
        <f t="shared" si="7"/>
        <v>118839</v>
      </c>
      <c r="H22" s="2">
        <f t="shared" si="8"/>
        <v>-2.9698526681307263E-3</v>
      </c>
      <c r="I22" s="11" t="str">
        <f t="shared" si="9"/>
        <v/>
      </c>
    </row>
    <row r="23" spans="1:9" x14ac:dyDescent="0.25">
      <c r="A23" t="s">
        <v>93</v>
      </c>
      <c r="B23" s="37">
        <v>2025.5</v>
      </c>
      <c r="C23" s="10">
        <f t="shared" si="4"/>
        <v>2.1216866649557697E-2</v>
      </c>
      <c r="D23" s="7" t="str">
        <f t="shared" si="5"/>
        <v xml:space="preserve"> 24 - Dudu-W                   </v>
      </c>
      <c r="E23" s="37">
        <v>93441</v>
      </c>
      <c r="F23" s="10">
        <f t="shared" si="6"/>
        <v>0.97878313335044231</v>
      </c>
      <c r="G23" s="37">
        <f t="shared" si="7"/>
        <v>95466.5</v>
      </c>
      <c r="H23" s="2">
        <f t="shared" si="8"/>
        <v>-4.8431433329640936E-2</v>
      </c>
      <c r="I23" s="11" t="str">
        <f t="shared" si="9"/>
        <v/>
      </c>
    </row>
    <row r="24" spans="1:9" x14ac:dyDescent="0.25">
      <c r="A24" t="s">
        <v>90</v>
      </c>
      <c r="B24" s="37">
        <v>6082.5</v>
      </c>
      <c r="C24" s="10">
        <f t="shared" si="4"/>
        <v>5.2734248000520192E-2</v>
      </c>
      <c r="D24" s="7" t="str">
        <f t="shared" si="5"/>
        <v xml:space="preserve"> 26 - Petronella W             </v>
      </c>
      <c r="E24" s="37">
        <v>109260</v>
      </c>
      <c r="F24" s="10">
        <f t="shared" si="6"/>
        <v>0.94726575199947982</v>
      </c>
      <c r="G24" s="37">
        <f t="shared" si="7"/>
        <v>115342.5</v>
      </c>
      <c r="H24" s="2">
        <f t="shared" si="8"/>
        <v>-1.6914051978678443E-2</v>
      </c>
      <c r="I24" s="11" t="str">
        <f t="shared" si="9"/>
        <v/>
      </c>
    </row>
    <row r="25" spans="1:9" x14ac:dyDescent="0.25">
      <c r="A25" t="s">
        <v>107</v>
      </c>
      <c r="B25" s="37">
        <v>14898.5</v>
      </c>
      <c r="C25" s="10">
        <f t="shared" si="4"/>
        <v>6.6462945407907204E-2</v>
      </c>
      <c r="D25" s="7" t="str">
        <f t="shared" si="5"/>
        <v xml:space="preserve"> 28 - Gugu W                   </v>
      </c>
      <c r="E25" s="37">
        <v>209264</v>
      </c>
      <c r="F25" s="10">
        <f t="shared" si="6"/>
        <v>0.9335370545920928</v>
      </c>
      <c r="G25" s="37">
        <f t="shared" si="7"/>
        <v>224162.5</v>
      </c>
      <c r="H25" s="2">
        <f t="shared" si="8"/>
        <v>-3.1853545712914322E-3</v>
      </c>
      <c r="I25" s="11" t="str">
        <f t="shared" si="9"/>
        <v/>
      </c>
    </row>
    <row r="26" spans="1:9" x14ac:dyDescent="0.25">
      <c r="A26" t="s">
        <v>91</v>
      </c>
      <c r="B26" s="37">
        <v>7168</v>
      </c>
      <c r="C26" s="10">
        <f t="shared" si="4"/>
        <v>4.6794009740047784E-2</v>
      </c>
      <c r="D26" s="7" t="str">
        <f t="shared" si="5"/>
        <v xml:space="preserve"> 31 - Ntokozo-W                </v>
      </c>
      <c r="E26" s="37">
        <v>146014</v>
      </c>
      <c r="F26" s="10">
        <f t="shared" si="6"/>
        <v>0.95320599025995223</v>
      </c>
      <c r="G26" s="37">
        <f t="shared" si="7"/>
        <v>153182</v>
      </c>
      <c r="H26" s="2">
        <f t="shared" si="8"/>
        <v>-2.2854290239150851E-2</v>
      </c>
      <c r="I26" s="11" t="str">
        <f t="shared" si="9"/>
        <v/>
      </c>
    </row>
    <row r="27" spans="1:9" x14ac:dyDescent="0.25">
      <c r="A27" t="s">
        <v>114</v>
      </c>
      <c r="B27" s="37">
        <v>18595</v>
      </c>
      <c r="C27" s="10">
        <f t="shared" si="4"/>
        <v>7.0881163983448986E-2</v>
      </c>
      <c r="D27" s="7" t="str">
        <f t="shared" si="5"/>
        <v xml:space="preserve"> 57 - Joyce - W                </v>
      </c>
      <c r="E27" s="37">
        <v>243745.5</v>
      </c>
      <c r="F27" s="10">
        <f t="shared" si="6"/>
        <v>0.92911883601655099</v>
      </c>
      <c r="G27" s="37">
        <f t="shared" si="7"/>
        <v>262340.5</v>
      </c>
      <c r="H27" s="2" t="str">
        <f t="shared" si="8"/>
        <v/>
      </c>
      <c r="I27" s="11">
        <f t="shared" si="9"/>
        <v>1.2328640042503503E-3</v>
      </c>
    </row>
    <row r="28" spans="1:9" x14ac:dyDescent="0.25">
      <c r="A28" t="s">
        <v>169</v>
      </c>
      <c r="B28" s="37">
        <v>2630.5</v>
      </c>
      <c r="C28" s="10">
        <f t="shared" ref="C28" si="10">B28/G28</f>
        <v>5.4420572445253584E-2</v>
      </c>
      <c r="D28" s="7" t="str">
        <f t="shared" ref="D28" si="11">A28</f>
        <v xml:space="preserve">2 - Brian            W      </v>
      </c>
      <c r="E28" s="37">
        <v>45706</v>
      </c>
      <c r="F28" s="10">
        <f t="shared" ref="F28" si="12">E28/G28</f>
        <v>0.94557942755474644</v>
      </c>
      <c r="G28" s="37">
        <f t="shared" ref="G28" si="13">E28+B28</f>
        <v>48336.5</v>
      </c>
      <c r="H28" s="2">
        <f t="shared" ref="H28" si="14">IF(C28-$C$38&lt;0,C28-$C$38,"")</f>
        <v>-1.5227727533945051E-2</v>
      </c>
      <c r="I28" s="11" t="str">
        <f t="shared" ref="I28" si="15">IF(C28-$C$38&gt;0,C28-$C$38,"")</f>
        <v/>
      </c>
    </row>
    <row r="29" spans="1:9" x14ac:dyDescent="0.25">
      <c r="A29" t="s">
        <v>120</v>
      </c>
      <c r="B29" s="44">
        <v>5414.6</v>
      </c>
      <c r="C29" s="10">
        <f t="shared" si="4"/>
        <v>6.3537101250300695E-2</v>
      </c>
      <c r="D29" s="7" t="str">
        <f t="shared" si="5"/>
        <v xml:space="preserve"> 11 - Bonisile - W             </v>
      </c>
      <c r="E29" s="44">
        <v>79804.899999999994</v>
      </c>
      <c r="F29" s="10">
        <f t="shared" si="6"/>
        <v>0.93646289874969924</v>
      </c>
      <c r="G29" s="37">
        <f t="shared" si="7"/>
        <v>85219.5</v>
      </c>
      <c r="H29" s="2">
        <f t="shared" si="8"/>
        <v>-6.1111987288979402E-3</v>
      </c>
      <c r="I29" s="11" t="str">
        <f t="shared" si="9"/>
        <v/>
      </c>
    </row>
    <row r="30" spans="1:9" x14ac:dyDescent="0.25">
      <c r="A30" t="s">
        <v>126</v>
      </c>
      <c r="B30" s="44">
        <v>7010.5</v>
      </c>
      <c r="C30" s="10">
        <f t="shared" si="4"/>
        <v>4.9136665183092863E-2</v>
      </c>
      <c r="D30" s="7" t="str">
        <f t="shared" si="5"/>
        <v xml:space="preserve"> 15 - Andgil                   </v>
      </c>
      <c r="E30" s="37">
        <v>135663</v>
      </c>
      <c r="F30" s="10">
        <f t="shared" si="6"/>
        <v>0.9508633348169071</v>
      </c>
      <c r="G30" s="37">
        <f t="shared" si="7"/>
        <v>142673.5</v>
      </c>
      <c r="H30" s="2">
        <f t="shared" si="8"/>
        <v>-2.0511634796105772E-2</v>
      </c>
      <c r="I30" s="11" t="str">
        <f t="shared" si="9"/>
        <v/>
      </c>
    </row>
    <row r="31" spans="1:9" x14ac:dyDescent="0.25">
      <c r="A31" t="s">
        <v>115</v>
      </c>
      <c r="B31" s="37">
        <v>13080</v>
      </c>
      <c r="C31" s="10">
        <f t="shared" si="4"/>
        <v>7.2357539179837255E-2</v>
      </c>
      <c r="D31" s="7" t="str">
        <f t="shared" si="5"/>
        <v xml:space="preserve"> 60 - Linda                    </v>
      </c>
      <c r="E31" s="37">
        <v>167689</v>
      </c>
      <c r="F31" s="10">
        <f t="shared" si="6"/>
        <v>0.92764246082016277</v>
      </c>
      <c r="G31" s="37">
        <f t="shared" si="7"/>
        <v>180769</v>
      </c>
      <c r="H31" s="2" t="str">
        <f t="shared" si="8"/>
        <v/>
      </c>
      <c r="I31" s="11">
        <f t="shared" si="9"/>
        <v>2.709239200638619E-3</v>
      </c>
    </row>
    <row r="32" spans="1:9" x14ac:dyDescent="0.25">
      <c r="A32" t="s">
        <v>86</v>
      </c>
      <c r="B32" s="37">
        <v>12552</v>
      </c>
      <c r="C32" s="10">
        <f t="shared" si="4"/>
        <v>0.1223809291668698</v>
      </c>
      <c r="D32" s="7" t="str">
        <f t="shared" si="5"/>
        <v xml:space="preserve"> 7 - MIKE -W                  </v>
      </c>
      <c r="E32" s="37">
        <v>90013</v>
      </c>
      <c r="F32" s="10">
        <f t="shared" si="6"/>
        <v>0.87761907083313018</v>
      </c>
      <c r="G32" s="37">
        <f t="shared" si="7"/>
        <v>102565</v>
      </c>
      <c r="H32" s="2" t="str">
        <f t="shared" si="8"/>
        <v/>
      </c>
      <c r="I32" s="11">
        <f t="shared" si="9"/>
        <v>5.2732629187671159E-2</v>
      </c>
    </row>
    <row r="33" spans="1:11" x14ac:dyDescent="0.25">
      <c r="A33" t="s">
        <v>104</v>
      </c>
      <c r="B33" s="37">
        <v>3843</v>
      </c>
      <c r="C33" s="10">
        <f t="shared" si="4"/>
        <v>2.4437315392710775E-2</v>
      </c>
      <c r="D33" s="7" t="str">
        <f t="shared" si="5"/>
        <v xml:space="preserve"> 83 - Charlton                 </v>
      </c>
      <c r="E33" s="37">
        <v>153416.5</v>
      </c>
      <c r="F33" s="10">
        <f t="shared" si="6"/>
        <v>0.97556268460728923</v>
      </c>
      <c r="G33" s="37">
        <f t="shared" si="7"/>
        <v>157259.5</v>
      </c>
      <c r="H33" s="2">
        <f t="shared" si="8"/>
        <v>-4.5210984586487861E-2</v>
      </c>
      <c r="I33" s="11" t="str">
        <f t="shared" si="9"/>
        <v/>
      </c>
    </row>
    <row r="34" spans="1:11" x14ac:dyDescent="0.25">
      <c r="A34" t="s">
        <v>117</v>
      </c>
      <c r="B34" s="37">
        <v>21646</v>
      </c>
      <c r="C34" s="10">
        <f t="shared" si="4"/>
        <v>0.18086941989931274</v>
      </c>
      <c r="D34" s="7" t="str">
        <f t="shared" si="5"/>
        <v xml:space="preserve"> 86 - Themba - W               </v>
      </c>
      <c r="E34" s="37">
        <v>98031.5</v>
      </c>
      <c r="F34" s="10">
        <f t="shared" si="6"/>
        <v>0.81913058010068729</v>
      </c>
      <c r="G34" s="37">
        <f t="shared" si="7"/>
        <v>119677.5</v>
      </c>
      <c r="H34" s="2" t="str">
        <f t="shared" si="8"/>
        <v/>
      </c>
      <c r="I34" s="11">
        <f t="shared" si="9"/>
        <v>0.1112211199201141</v>
      </c>
    </row>
    <row r="35" spans="1:11" x14ac:dyDescent="0.25">
      <c r="A35" t="s">
        <v>118</v>
      </c>
      <c r="B35" s="37">
        <v>5128</v>
      </c>
      <c r="C35" s="10">
        <f t="shared" si="4"/>
        <v>4.1737545070525704E-2</v>
      </c>
      <c r="D35" s="7" t="str">
        <f t="shared" si="5"/>
        <v xml:space="preserve"> 87 - Wonderboy Masombuka      </v>
      </c>
      <c r="E35" s="37">
        <v>117735</v>
      </c>
      <c r="F35" s="10">
        <f t="shared" si="6"/>
        <v>0.95826245492947426</v>
      </c>
      <c r="G35" s="37">
        <f t="shared" si="7"/>
        <v>122863</v>
      </c>
      <c r="H35" s="2">
        <f t="shared" si="8"/>
        <v>-2.7910754908672931E-2</v>
      </c>
      <c r="I35" s="11" t="str">
        <f t="shared" si="9"/>
        <v/>
      </c>
    </row>
    <row r="36" spans="1:11" x14ac:dyDescent="0.25">
      <c r="A36" t="s">
        <v>119</v>
      </c>
      <c r="B36" s="37">
        <v>11877.5</v>
      </c>
      <c r="C36" s="10">
        <f t="shared" si="4"/>
        <v>0.10174449731665218</v>
      </c>
      <c r="D36" s="7" t="str">
        <f t="shared" si="5"/>
        <v xml:space="preserve"> 9 - Nkosinathi - W           </v>
      </c>
      <c r="E36" s="37">
        <v>104861</v>
      </c>
      <c r="F36" s="10">
        <f t="shared" si="6"/>
        <v>0.89825550268334786</v>
      </c>
      <c r="G36" s="37">
        <f t="shared" si="7"/>
        <v>116738.5</v>
      </c>
      <c r="H36" s="2" t="str">
        <f t="shared" si="8"/>
        <v/>
      </c>
      <c r="I36" s="11">
        <f t="shared" si="9"/>
        <v>3.2096197337453544E-2</v>
      </c>
    </row>
    <row r="37" spans="1:11" ht="15.75" thickBot="1" x14ac:dyDescent="0.3">
      <c r="A37" t="s">
        <v>125</v>
      </c>
      <c r="B37" s="52">
        <v>17995</v>
      </c>
      <c r="C37" s="10">
        <f t="shared" si="4"/>
        <v>9.5581830157010217E-2</v>
      </c>
      <c r="D37" s="7" t="str">
        <f t="shared" si="5"/>
        <v xml:space="preserve"> 10 - Andrew       W           </v>
      </c>
      <c r="E37" s="40">
        <v>170273</v>
      </c>
      <c r="F37" s="10">
        <f t="shared" si="6"/>
        <v>0.90441816984298973</v>
      </c>
      <c r="G37" s="37">
        <f t="shared" si="7"/>
        <v>188268</v>
      </c>
      <c r="H37" s="2" t="str">
        <f t="shared" si="8"/>
        <v/>
      </c>
      <c r="I37" s="11">
        <f t="shared" si="9"/>
        <v>2.5933530177811581E-2</v>
      </c>
    </row>
    <row r="38" spans="1:11" ht="15.75" thickBot="1" x14ac:dyDescent="0.3">
      <c r="A38" s="28" t="s">
        <v>28</v>
      </c>
      <c r="B38" s="41">
        <f>SUM(B19:B37)</f>
        <v>177457.6</v>
      </c>
      <c r="C38" s="29">
        <f t="shared" si="4"/>
        <v>6.9648299979198636E-2</v>
      </c>
      <c r="D38" s="30" t="s">
        <v>28</v>
      </c>
      <c r="E38" s="41">
        <f>SUM(E19:E37)</f>
        <v>2370452.4</v>
      </c>
      <c r="F38" s="31">
        <f t="shared" si="6"/>
        <v>0.93035170002080136</v>
      </c>
      <c r="G38" s="38">
        <f t="shared" si="3"/>
        <v>2547910</v>
      </c>
    </row>
    <row r="39" spans="1:11" ht="15.75" thickBot="1" x14ac:dyDescent="0.3">
      <c r="A39" s="17" t="s">
        <v>1</v>
      </c>
      <c r="B39" s="42">
        <f>SUM(B17,B38)</f>
        <v>237886.05</v>
      </c>
      <c r="C39" s="18">
        <f t="shared" si="4"/>
        <v>6.9975674746698344E-2</v>
      </c>
      <c r="D39" s="19" t="s">
        <v>1</v>
      </c>
      <c r="E39" s="42">
        <f>SUM(E17,E38)</f>
        <v>3161667.45</v>
      </c>
      <c r="F39" s="20">
        <f t="shared" si="6"/>
        <v>0.9300243252533017</v>
      </c>
      <c r="G39" s="39">
        <f>E39+B39</f>
        <v>3399553.5</v>
      </c>
      <c r="H39" s="2">
        <f>SUM(H5:I37)</f>
        <v>5.1241659905037658E-2</v>
      </c>
    </row>
    <row r="42" spans="1:11" ht="18.75" x14ac:dyDescent="0.3">
      <c r="A42" s="13" t="s">
        <v>6</v>
      </c>
      <c r="K42" s="13" t="s">
        <v>7</v>
      </c>
    </row>
    <row r="43" spans="1:11" x14ac:dyDescent="0.25">
      <c r="A43" t="s">
        <v>99</v>
      </c>
      <c r="B43" s="37">
        <v>2550</v>
      </c>
      <c r="C43" s="10">
        <f>B43/G43</f>
        <v>3.5416666666666666E-2</v>
      </c>
      <c r="D43" s="7" t="str">
        <f t="shared" ref="D43:D44" si="16">A43</f>
        <v xml:space="preserve"> 172 - Dennis                   </v>
      </c>
      <c r="E43" s="37">
        <v>69450</v>
      </c>
      <c r="F43" s="10">
        <f>E43/G43</f>
        <v>0.96458333333333335</v>
      </c>
      <c r="G43" s="37">
        <f t="shared" ref="G43:G44" si="17">E43+B43</f>
        <v>72000</v>
      </c>
      <c r="H43" s="2">
        <f t="shared" ref="H43:H44" si="18">IF(C43-$C$39&lt;0,C43-$C$39,"")</f>
        <v>-3.4559008080031678E-2</v>
      </c>
      <c r="I43" s="11" t="str">
        <f t="shared" ref="I43" si="19">IF(C43-$C$39&gt;0,C43-$C$39,"")</f>
        <v/>
      </c>
    </row>
    <row r="44" spans="1:11" x14ac:dyDescent="0.25">
      <c r="A44" t="s">
        <v>98</v>
      </c>
      <c r="B44" s="37">
        <v>7500</v>
      </c>
      <c r="C44" s="10">
        <f t="shared" ref="C44" si="20">B44/G44</f>
        <v>7.7881619937694699E-2</v>
      </c>
      <c r="D44" s="7" t="str">
        <f t="shared" si="16"/>
        <v xml:space="preserve"> 72 - Shaelyn           M      </v>
      </c>
      <c r="E44" s="37">
        <v>88800</v>
      </c>
      <c r="F44" s="10">
        <f t="shared" ref="F44" si="21">E44/G44</f>
        <v>0.92211838006230529</v>
      </c>
      <c r="G44" s="37">
        <f t="shared" si="17"/>
        <v>96300</v>
      </c>
      <c r="H44" s="2" t="str">
        <f t="shared" si="18"/>
        <v/>
      </c>
      <c r="I44" s="11">
        <f>IF(C44-$C$39&gt;0,C44-$C$39,"")</f>
        <v>7.9059451909963552E-3</v>
      </c>
    </row>
    <row r="45" spans="1:11" x14ac:dyDescent="0.25">
      <c r="A45" t="s">
        <v>19</v>
      </c>
      <c r="B45" s="37">
        <v>1950</v>
      </c>
      <c r="C45" s="10">
        <f t="shared" ref="C45" si="22">B45/G45</f>
        <v>5.1587301587301584E-2</v>
      </c>
      <c r="D45" s="7" t="str">
        <f t="shared" ref="D45" si="23">A45</f>
        <v xml:space="preserve">35 - Michael Lembke          </v>
      </c>
      <c r="E45" s="37">
        <v>35850</v>
      </c>
      <c r="F45" s="10">
        <f>E45/G45</f>
        <v>0.94841269841269837</v>
      </c>
      <c r="G45" s="37">
        <f t="shared" ref="G45" si="24">E45+B45</f>
        <v>37800</v>
      </c>
      <c r="H45" s="2">
        <f t="shared" ref="H45" si="25">IF(C45-$C$39&lt;0,C45-$C$39,"")</f>
        <v>-1.8388373159396759E-2</v>
      </c>
      <c r="I45" s="11" t="str">
        <f>IF(C45-$C$39&gt;0,C45-$C$39,"")</f>
        <v/>
      </c>
    </row>
  </sheetData>
  <mergeCells count="5">
    <mergeCell ref="A1:G1"/>
    <mergeCell ref="B2:C3"/>
    <mergeCell ref="E2:F3"/>
    <mergeCell ref="A4:G4"/>
    <mergeCell ref="A18:G18"/>
  </mergeCells>
  <phoneticPr fontId="20" type="noConversion"/>
  <conditionalFormatting sqref="A5">
    <cfRule type="top10" dxfId="72" priority="2" rank="10"/>
  </conditionalFormatting>
  <conditionalFormatting sqref="A7">
    <cfRule type="duplicateValues" dxfId="71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0890-ABE2-47FF-9737-9297D77FFBC2}">
  <dimension ref="A1:P48"/>
  <sheetViews>
    <sheetView topLeftCell="A21" zoomScaleNormal="100" workbookViewId="0">
      <selection activeCell="K40" sqref="K40"/>
    </sheetView>
  </sheetViews>
  <sheetFormatPr defaultRowHeight="15" x14ac:dyDescent="0.25"/>
  <cols>
    <col min="1" max="1" width="29.85546875" bestFit="1" customWidth="1"/>
    <col min="2" max="2" width="12.5703125" style="40" bestFit="1" customWidth="1"/>
    <col min="3" max="3" width="4.5703125" bestFit="1" customWidth="1"/>
    <col min="4" max="4" width="29.85546875" bestFit="1" customWidth="1"/>
    <col min="5" max="5" width="14.140625" style="40" bestFit="1" customWidth="1"/>
    <col min="6" max="6" width="4.5703125" bestFit="1" customWidth="1"/>
    <col min="7" max="7" width="14.140625" style="40" bestFit="1" customWidth="1"/>
    <col min="8" max="8" width="6.85546875" style="1" bestFit="1" customWidth="1"/>
    <col min="9" max="9" width="7.140625" bestFit="1" customWidth="1"/>
    <col min="11" max="11" width="9.5703125" bestFit="1" customWidth="1"/>
    <col min="14" max="14" width="11.7109375" customWidth="1"/>
    <col min="15" max="15" width="11.5703125" style="40" bestFit="1" customWidth="1"/>
    <col min="16" max="16" width="12.5703125" style="40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2743</v>
      </c>
      <c r="C5" s="23">
        <f t="shared" ref="C5:C19" si="0">B5/G5</f>
        <v>4.4291155816705993E-2</v>
      </c>
      <c r="D5" s="24" t="str">
        <f t="shared" ref="D5:D19" si="1">A5</f>
        <v xml:space="preserve"> 1 - MC Ntuli BT              </v>
      </c>
      <c r="E5" s="40">
        <v>59188.099999999991</v>
      </c>
      <c r="F5" s="23">
        <f t="shared" ref="F5:F19" si="2">E5/G5</f>
        <v>0.95570884418329405</v>
      </c>
      <c r="G5" s="36">
        <f t="shared" ref="G5:G41" si="3">E5+B5</f>
        <v>61931.099999999991</v>
      </c>
      <c r="H5" s="2">
        <f>IF(C5-$C$20&lt;0,C5-$C$20,"")</f>
        <v>-1.7795697291520092E-2</v>
      </c>
      <c r="I5" s="11" t="str">
        <f>IF(C5-$C$20&gt;0,C5-$C$20,"")</f>
        <v/>
      </c>
    </row>
    <row r="6" spans="1:9" x14ac:dyDescent="0.25">
      <c r="A6" t="s">
        <v>123</v>
      </c>
      <c r="B6" s="37">
        <v>4580.4000000000005</v>
      </c>
      <c r="C6" s="10">
        <f t="shared" si="0"/>
        <v>3.7477723975302857E-2</v>
      </c>
      <c r="D6" s="7" t="str">
        <f t="shared" si="1"/>
        <v xml:space="preserve"> 12 - Xolani                   </v>
      </c>
      <c r="E6" s="37">
        <v>117636.20000000004</v>
      </c>
      <c r="F6" s="10">
        <f t="shared" si="2"/>
        <v>0.9625222760246972</v>
      </c>
      <c r="G6" s="37">
        <f t="shared" si="3"/>
        <v>122216.60000000003</v>
      </c>
      <c r="H6" s="2">
        <f>IF(C6-$C$20&lt;0,C6-$C$20,"")</f>
        <v>-2.4609129132923228E-2</v>
      </c>
      <c r="I6" s="11" t="str">
        <f>IF(C6-$C$20&gt;0,C6-$C$20,"")</f>
        <v/>
      </c>
    </row>
    <row r="7" spans="1:9" x14ac:dyDescent="0.25">
      <c r="A7" t="s">
        <v>71</v>
      </c>
      <c r="B7" s="37">
        <v>4878.1000000000004</v>
      </c>
      <c r="C7" s="10">
        <f t="shared" si="0"/>
        <v>8.4969369501185332E-2</v>
      </c>
      <c r="D7" s="7" t="str">
        <f t="shared" si="1"/>
        <v xml:space="preserve"> 13 - Sylvester BT             </v>
      </c>
      <c r="E7" s="37">
        <v>52532.000000000007</v>
      </c>
      <c r="F7" s="10">
        <f t="shared" si="2"/>
        <v>0.91503063049881472</v>
      </c>
      <c r="G7" s="37">
        <f t="shared" si="3"/>
        <v>57410.100000000006</v>
      </c>
      <c r="H7" s="2" t="str">
        <f>IF(C7-$C$20&lt;0,C7-$C$20,"")</f>
        <v/>
      </c>
      <c r="I7" s="11">
        <f>IF(C7-$C$20&gt;0,C7-$C$20,"")</f>
        <v>2.2882516392959247E-2</v>
      </c>
    </row>
    <row r="8" spans="1:9" x14ac:dyDescent="0.25">
      <c r="A8" t="s">
        <v>110</v>
      </c>
      <c r="B8" s="44">
        <v>5902.3</v>
      </c>
      <c r="C8" s="10">
        <f t="shared" si="0"/>
        <v>5.3104933145349136E-2</v>
      </c>
      <c r="D8" s="7" t="str">
        <f t="shared" si="1"/>
        <v xml:space="preserve"> 14 - Patrick BT               </v>
      </c>
      <c r="E8" s="44">
        <v>105241.80000000002</v>
      </c>
      <c r="F8" s="10">
        <f t="shared" si="2"/>
        <v>0.94689506685465086</v>
      </c>
      <c r="G8" s="37">
        <f t="shared" si="3"/>
        <v>111144.10000000002</v>
      </c>
      <c r="H8" s="2">
        <f>IF(C8-$C$20&lt;0,C8-$C$20,"")</f>
        <v>-8.9819199628769497E-3</v>
      </c>
      <c r="I8" s="11" t="str">
        <f>IF(C8-$C$20&gt;0,C8-$C$20,"")</f>
        <v/>
      </c>
    </row>
    <row r="9" spans="1:9" x14ac:dyDescent="0.25">
      <c r="A9" t="s">
        <v>74</v>
      </c>
      <c r="B9" s="44">
        <v>4800.3999999999996</v>
      </c>
      <c r="C9" s="10">
        <f t="shared" si="0"/>
        <v>0.10850617529520264</v>
      </c>
      <c r="D9" s="7" t="str">
        <f t="shared" si="1"/>
        <v xml:space="preserve"> 158 - Oscar Dawu               </v>
      </c>
      <c r="E9" s="44">
        <v>39440.399999999987</v>
      </c>
      <c r="F9" s="10">
        <f t="shared" si="2"/>
        <v>0.89149382470479732</v>
      </c>
      <c r="G9" s="37">
        <f t="shared" si="3"/>
        <v>44240.799999999988</v>
      </c>
      <c r="H9" s="2" t="str">
        <f>IF(C9-$C$20&lt;0,C9-$C$20,"")</f>
        <v/>
      </c>
      <c r="I9" s="11">
        <f>IF(C9-$C$20&gt;0,C9-$C$20,"")</f>
        <v>4.6419322186976551E-2</v>
      </c>
    </row>
    <row r="10" spans="1:9" x14ac:dyDescent="0.25">
      <c r="A10" t="s">
        <v>76</v>
      </c>
      <c r="B10" s="44">
        <v>6594.3000000000011</v>
      </c>
      <c r="C10" s="10">
        <f t="shared" si="0"/>
        <v>0.11420164661792166</v>
      </c>
      <c r="D10" s="7" t="str">
        <f t="shared" si="1"/>
        <v xml:space="preserve"> 16 - Brian Mtshali BT         </v>
      </c>
      <c r="E10" s="37">
        <v>51148.299999999974</v>
      </c>
      <c r="F10" s="10">
        <f t="shared" si="2"/>
        <v>0.88579835338207835</v>
      </c>
      <c r="G10" s="37">
        <f t="shared" si="3"/>
        <v>57742.599999999977</v>
      </c>
      <c r="H10" s="2" t="str">
        <f>IF(C10-$C$20&lt;0,C10-$C$20,"")</f>
        <v/>
      </c>
      <c r="I10" s="11">
        <f>IF(C10-$C$20&gt;0,C10-$C$20,"")</f>
        <v>5.2114793509695577E-2</v>
      </c>
    </row>
    <row r="11" spans="1:9" x14ac:dyDescent="0.25">
      <c r="A11" t="s">
        <v>77</v>
      </c>
      <c r="B11" s="37">
        <v>5336</v>
      </c>
      <c r="C11" s="10">
        <f t="shared" si="0"/>
        <v>4.8218595787017607E-2</v>
      </c>
      <c r="D11" s="7" t="str">
        <f t="shared" si="1"/>
        <v xml:space="preserve"> 165 - Binold Sibanda BT        </v>
      </c>
      <c r="E11" s="37">
        <v>105326.70000000014</v>
      </c>
      <c r="F11" s="10">
        <f t="shared" si="2"/>
        <v>0.95178140421298241</v>
      </c>
      <c r="G11" s="37">
        <f t="shared" si="3"/>
        <v>110662.70000000014</v>
      </c>
      <c r="H11" s="2">
        <f>IF(C11-$C$20&lt;0,C11-$C$20,"")</f>
        <v>-1.3868257321208478E-2</v>
      </c>
      <c r="I11" s="11" t="str">
        <f>IF(C11-$C$20&gt;0,C11-$C$20,"")</f>
        <v/>
      </c>
    </row>
    <row r="12" spans="1:9" x14ac:dyDescent="0.25">
      <c r="A12" t="s">
        <v>127</v>
      </c>
      <c r="B12" s="37">
        <v>6843.3000000000029</v>
      </c>
      <c r="C12" s="10">
        <f t="shared" si="0"/>
        <v>9.2092106909902313E-2</v>
      </c>
      <c r="D12" s="7" t="str">
        <f t="shared" si="1"/>
        <v xml:space="preserve"> 21 - Bongani  BT              </v>
      </c>
      <c r="E12" s="37">
        <v>67465.999999999985</v>
      </c>
      <c r="F12" s="10">
        <f t="shared" si="2"/>
        <v>0.90790789309009767</v>
      </c>
      <c r="G12" s="37">
        <f t="shared" si="3"/>
        <v>74309.299999999988</v>
      </c>
      <c r="H12" s="2" t="str">
        <f>IF(C12-$C$20&lt;0,C12-$C$20,"")</f>
        <v/>
      </c>
      <c r="I12" s="11">
        <f>IF(C12-$C$20&gt;0,C12-$C$20,"")</f>
        <v>3.0005253801676228E-2</v>
      </c>
    </row>
    <row r="13" spans="1:9" x14ac:dyDescent="0.25">
      <c r="A13" t="s">
        <v>128</v>
      </c>
      <c r="B13" s="37">
        <v>2114.1999999999998</v>
      </c>
      <c r="C13" s="10">
        <f t="shared" si="0"/>
        <v>6.6023152760125048E-2</v>
      </c>
      <c r="D13" s="7" t="str">
        <f t="shared" si="1"/>
        <v xml:space="preserve"> 22 - Dario                    </v>
      </c>
      <c r="E13" s="37">
        <v>29907.899999999991</v>
      </c>
      <c r="F13" s="10">
        <f t="shared" si="2"/>
        <v>0.93397684723987495</v>
      </c>
      <c r="G13" s="37">
        <f t="shared" si="3"/>
        <v>32022.099999999991</v>
      </c>
      <c r="H13" s="2" t="str">
        <f>IF(C13-$C$20&lt;0,C13-$C$20,"")</f>
        <v/>
      </c>
      <c r="I13" s="11">
        <f>IF(C13-$C$20&gt;0,C13-$C$20,"")</f>
        <v>3.9362996518989626E-3</v>
      </c>
    </row>
    <row r="14" spans="1:9" x14ac:dyDescent="0.25">
      <c r="A14" t="s">
        <v>129</v>
      </c>
      <c r="B14" s="37">
        <v>3596.2</v>
      </c>
      <c r="C14" s="10">
        <f t="shared" si="0"/>
        <v>8.540014248397057E-2</v>
      </c>
      <c r="D14" s="7" t="str">
        <f t="shared" si="1"/>
        <v xml:space="preserve"> 23 - Irvin      BT            </v>
      </c>
      <c r="E14" s="40">
        <v>38513.799999999996</v>
      </c>
      <c r="F14" s="10">
        <f t="shared" si="2"/>
        <v>0.91459985751602946</v>
      </c>
      <c r="G14" s="37">
        <f t="shared" si="3"/>
        <v>42109.999999999993</v>
      </c>
      <c r="H14" s="2" t="str">
        <f>IF(C14-$C$20&lt;0,C14-$C$20,"")</f>
        <v/>
      </c>
      <c r="I14" s="11">
        <f>IF(C14-$C$20&gt;0,C14-$C$20,"")</f>
        <v>2.3313289375744485E-2</v>
      </c>
    </row>
    <row r="15" spans="1:9" x14ac:dyDescent="0.25">
      <c r="A15" t="s">
        <v>122</v>
      </c>
      <c r="B15" s="37">
        <v>5059.6000000000013</v>
      </c>
      <c r="C15" s="10">
        <f t="shared" si="0"/>
        <v>4.4409881189787323E-2</v>
      </c>
      <c r="D15" s="7" t="str">
        <f t="shared" si="1"/>
        <v xml:space="preserve"> 3 - Joseph BT                </v>
      </c>
      <c r="E15" s="37">
        <v>108870.00000000016</v>
      </c>
      <c r="F15" s="10">
        <f t="shared" si="2"/>
        <v>0.95559011881021261</v>
      </c>
      <c r="G15" s="37">
        <f t="shared" si="3"/>
        <v>113929.60000000017</v>
      </c>
      <c r="H15" s="2">
        <f>IF(C15-$C$20&lt;0,C15-$C$20,"")</f>
        <v>-1.7676971918438762E-2</v>
      </c>
      <c r="I15" s="11" t="str">
        <f>IF(C15-$C$20&gt;0,C15-$C$20,"")</f>
        <v/>
      </c>
    </row>
    <row r="16" spans="1:9" x14ac:dyDescent="0.25">
      <c r="A16" t="s">
        <v>170</v>
      </c>
      <c r="B16" s="37">
        <v>77</v>
      </c>
      <c r="C16" s="10">
        <f t="shared" ref="C16:C17" si="4">B16/G16</f>
        <v>0.22727272727272727</v>
      </c>
      <c r="D16" s="7" t="str">
        <f t="shared" ref="D16:D17" si="5">A16</f>
        <v xml:space="preserve">32 - Dean     BT             </v>
      </c>
      <c r="E16" s="37">
        <v>261.8</v>
      </c>
      <c r="F16" s="10">
        <f t="shared" ref="F16:F17" si="6">E16/G16</f>
        <v>0.77272727272727271</v>
      </c>
      <c r="G16" s="37">
        <f t="shared" ref="G16:G17" si="7">E16+B16</f>
        <v>338.8</v>
      </c>
      <c r="H16" s="2" t="str">
        <f>IF(C16-$C$20&lt;0,C16-$C$20,"")</f>
        <v/>
      </c>
      <c r="I16" s="11">
        <f>IF(C16-$C$20&gt;0,C16-$C$20,"")</f>
        <v>0.16518587416450117</v>
      </c>
    </row>
    <row r="17" spans="1:9" x14ac:dyDescent="0.25">
      <c r="A17" t="s">
        <v>171</v>
      </c>
      <c r="B17" s="37">
        <v>352</v>
      </c>
      <c r="C17" s="10">
        <f t="shared" si="4"/>
        <v>0.2255109231853418</v>
      </c>
      <c r="D17" s="7" t="str">
        <f t="shared" si="5"/>
        <v xml:space="preserve">33 - Matteo                  </v>
      </c>
      <c r="E17" s="37">
        <v>1208.8999999999999</v>
      </c>
      <c r="F17" s="10">
        <f t="shared" si="6"/>
        <v>0.77448907681465817</v>
      </c>
      <c r="G17" s="37">
        <f t="shared" si="7"/>
        <v>1560.8999999999999</v>
      </c>
      <c r="H17" s="2" t="str">
        <f>IF(C17-$C$20&lt;0,C17-$C$20,"")</f>
        <v/>
      </c>
      <c r="I17" s="11">
        <f>IF(C17-$C$20&gt;0,C17-$C$20,"")</f>
        <v>0.16342407007711571</v>
      </c>
    </row>
    <row r="18" spans="1:9" x14ac:dyDescent="0.25">
      <c r="A18" t="s">
        <v>172</v>
      </c>
      <c r="B18" s="37">
        <v>765.59999999999991</v>
      </c>
      <c r="C18" s="10">
        <f t="shared" ref="C18" si="8">B18/G18</f>
        <v>8.6005077624750043E-2</v>
      </c>
      <c r="D18" s="7" t="str">
        <f t="shared" ref="D18" si="9">A18</f>
        <v xml:space="preserve">41 - Ally                    </v>
      </c>
      <c r="E18" s="37">
        <v>8136.2</v>
      </c>
      <c r="F18" s="10">
        <f t="shared" ref="F18" si="10">E18/G18</f>
        <v>0.91399492237525004</v>
      </c>
      <c r="G18" s="37">
        <f t="shared" ref="G18" si="11">E18+B18</f>
        <v>8901.7999999999993</v>
      </c>
      <c r="H18" s="2" t="str">
        <f>IF(C18-$C$20&lt;0,C18-$C$20,"")</f>
        <v/>
      </c>
      <c r="I18" s="11">
        <f>IF(C18-$C$20&gt;0,C18-$C$20,"")</f>
        <v>2.3918224516523957E-2</v>
      </c>
    </row>
    <row r="19" spans="1:9" ht="15.75" thickBot="1" x14ac:dyDescent="0.3">
      <c r="A19" t="s">
        <v>124</v>
      </c>
      <c r="B19" s="37">
        <v>715</v>
      </c>
      <c r="C19" s="10">
        <f t="shared" si="0"/>
        <v>1.9332004877613537E-2</v>
      </c>
      <c r="D19" s="7" t="str">
        <f t="shared" si="1"/>
        <v xml:space="preserve"> 6 - Thabo  BT                </v>
      </c>
      <c r="E19" s="37">
        <v>36270.300000000003</v>
      </c>
      <c r="F19" s="10">
        <f t="shared" si="2"/>
        <v>0.98066799512238645</v>
      </c>
      <c r="G19" s="37">
        <f t="shared" si="3"/>
        <v>36985.300000000003</v>
      </c>
      <c r="H19" s="2">
        <f>IF(C19-$C$20&lt;0,C19-$C$20,"")</f>
        <v>-4.2754848230612548E-2</v>
      </c>
      <c r="I19" s="11" t="str">
        <f>IF(C19-$C$20&gt;0,C19-$C$20,"")</f>
        <v/>
      </c>
    </row>
    <row r="20" spans="1:9" ht="15.75" thickBot="1" x14ac:dyDescent="0.3">
      <c r="A20" s="28" t="s">
        <v>28</v>
      </c>
      <c r="B20" s="41">
        <f>SUM(B5:B19)</f>
        <v>54357.399999999994</v>
      </c>
      <c r="C20" s="29">
        <f>B20/G20</f>
        <v>6.2086853108226085E-2</v>
      </c>
      <c r="D20" s="30" t="s">
        <v>28</v>
      </c>
      <c r="E20" s="41">
        <f>SUM(E5:E19)</f>
        <v>821148.40000000049</v>
      </c>
      <c r="F20" s="31">
        <f>E20/G20</f>
        <v>0.93791314689177385</v>
      </c>
      <c r="G20" s="38">
        <f>E20+B20</f>
        <v>875505.80000000051</v>
      </c>
      <c r="H20" s="2"/>
      <c r="I20" s="11"/>
    </row>
    <row r="21" spans="1:9" x14ac:dyDescent="0.25">
      <c r="A21" s="49" t="s">
        <v>27</v>
      </c>
      <c r="B21" s="49"/>
      <c r="C21" s="49"/>
      <c r="D21" s="49"/>
      <c r="E21" s="49"/>
      <c r="F21" s="49"/>
      <c r="G21" s="50"/>
      <c r="H21" s="2"/>
      <c r="I21" s="11"/>
    </row>
    <row r="22" spans="1:9" x14ac:dyDescent="0.25">
      <c r="A22" t="s">
        <v>125</v>
      </c>
      <c r="B22" s="44">
        <v>7297.5</v>
      </c>
      <c r="C22" s="10">
        <f t="shared" ref="C22:C42" si="12">B22/G22</f>
        <v>6.5885698808234014E-2</v>
      </c>
      <c r="D22" s="7" t="str">
        <f t="shared" ref="D22:D40" si="13">A22</f>
        <v xml:space="preserve"> 10 - Andrew       W           </v>
      </c>
      <c r="E22" s="40">
        <v>103462.5</v>
      </c>
      <c r="F22" s="10">
        <f t="shared" ref="F22:F42" si="14">E22/G22</f>
        <v>0.93411430119176597</v>
      </c>
      <c r="G22" s="37">
        <f t="shared" ref="G22:G40" si="15">E22+B22</f>
        <v>110760</v>
      </c>
      <c r="H22" s="2" t="str">
        <f t="shared" ref="H22:H40" si="16">IF(C22-$C$41&lt;0,C22-$C$41,"")</f>
        <v/>
      </c>
      <c r="I22" s="11">
        <f t="shared" ref="I22:I40" si="17">IF(C22-$C$41&gt;0,C22-$C$41,"")</f>
        <v>1.1390870340473695E-2</v>
      </c>
    </row>
    <row r="23" spans="1:9" x14ac:dyDescent="0.25">
      <c r="A23" t="s">
        <v>120</v>
      </c>
      <c r="B23" s="37">
        <v>3065</v>
      </c>
      <c r="C23" s="10">
        <f t="shared" si="12"/>
        <v>4.7174893413984703E-2</v>
      </c>
      <c r="D23" s="7" t="str">
        <f t="shared" si="13"/>
        <v xml:space="preserve"> 11 - Bonisile - W             </v>
      </c>
      <c r="E23" s="37">
        <v>61906</v>
      </c>
      <c r="F23" s="10">
        <f t="shared" si="14"/>
        <v>0.95282510658601527</v>
      </c>
      <c r="G23" s="37">
        <f t="shared" si="15"/>
        <v>64971</v>
      </c>
      <c r="H23" s="2">
        <f t="shared" si="16"/>
        <v>-7.3199350537756155E-3</v>
      </c>
      <c r="I23" s="11" t="str">
        <f t="shared" si="17"/>
        <v/>
      </c>
    </row>
    <row r="24" spans="1:9" x14ac:dyDescent="0.25">
      <c r="A24" t="s">
        <v>126</v>
      </c>
      <c r="B24" s="37">
        <v>6262</v>
      </c>
      <c r="C24" s="10">
        <f t="shared" si="12"/>
        <v>4.3293096057853184E-2</v>
      </c>
      <c r="D24" s="7" t="str">
        <f t="shared" si="13"/>
        <v xml:space="preserve"> 15 - Andgil                   </v>
      </c>
      <c r="E24" s="37">
        <v>138380</v>
      </c>
      <c r="F24" s="10">
        <f t="shared" si="14"/>
        <v>0.95670690394214686</v>
      </c>
      <c r="G24" s="37">
        <f t="shared" si="15"/>
        <v>144642</v>
      </c>
      <c r="H24" s="2">
        <f t="shared" si="16"/>
        <v>-1.1201732409907135E-2</v>
      </c>
      <c r="I24" s="11" t="str">
        <f t="shared" si="17"/>
        <v/>
      </c>
    </row>
    <row r="25" spans="1:9" x14ac:dyDescent="0.25">
      <c r="A25" t="s">
        <v>106</v>
      </c>
      <c r="B25" s="37">
        <v>8757.5</v>
      </c>
      <c r="C25" s="10">
        <f t="shared" si="12"/>
        <v>9.9402393829843991E-2</v>
      </c>
      <c r="D25" s="7" t="str">
        <f t="shared" si="13"/>
        <v xml:space="preserve"> 177 - Cindy Mlangeni           </v>
      </c>
      <c r="E25" s="37">
        <v>79344</v>
      </c>
      <c r="F25" s="10">
        <f t="shared" si="14"/>
        <v>0.90059760617015605</v>
      </c>
      <c r="G25" s="37">
        <f t="shared" si="15"/>
        <v>88101.5</v>
      </c>
      <c r="H25" s="2" t="str">
        <f t="shared" si="16"/>
        <v/>
      </c>
      <c r="I25" s="11">
        <f t="shared" si="17"/>
        <v>4.4907565362083672E-2</v>
      </c>
    </row>
    <row r="26" spans="1:9" x14ac:dyDescent="0.25">
      <c r="A26" t="s">
        <v>130</v>
      </c>
      <c r="B26" s="37">
        <v>3710.5</v>
      </c>
      <c r="C26" s="10">
        <f t="shared" si="12"/>
        <v>4.3094987833984702E-2</v>
      </c>
      <c r="D26" s="7" t="str">
        <f t="shared" si="13"/>
        <v xml:space="preserve"> 18 - Mel                      </v>
      </c>
      <c r="E26" s="37">
        <v>82390</v>
      </c>
      <c r="F26" s="10">
        <f t="shared" si="14"/>
        <v>0.95690501216601531</v>
      </c>
      <c r="G26" s="37">
        <f t="shared" si="15"/>
        <v>86100.5</v>
      </c>
      <c r="H26" s="2">
        <f t="shared" si="16"/>
        <v>-1.1399840633775617E-2</v>
      </c>
      <c r="I26" s="11" t="str">
        <f t="shared" si="17"/>
        <v/>
      </c>
    </row>
    <row r="27" spans="1:9" x14ac:dyDescent="0.25">
      <c r="A27" t="s">
        <v>78</v>
      </c>
      <c r="B27" s="37">
        <v>2897</v>
      </c>
      <c r="C27" s="10">
        <f t="shared" si="12"/>
        <v>2.3411046910986302E-2</v>
      </c>
      <c r="D27" s="7" t="str">
        <f t="shared" si="13"/>
        <v xml:space="preserve"> 199 - Awakhiwe Nyathi          </v>
      </c>
      <c r="E27" s="37">
        <v>120848</v>
      </c>
      <c r="F27" s="10">
        <f t="shared" si="14"/>
        <v>0.97658895308901372</v>
      </c>
      <c r="G27" s="37">
        <f t="shared" si="15"/>
        <v>123745</v>
      </c>
      <c r="H27" s="2">
        <f t="shared" si="16"/>
        <v>-3.1083781556774017E-2</v>
      </c>
      <c r="I27" s="11" t="str">
        <f t="shared" si="17"/>
        <v/>
      </c>
    </row>
    <row r="28" spans="1:9" x14ac:dyDescent="0.25">
      <c r="A28" t="s">
        <v>169</v>
      </c>
      <c r="B28" s="37">
        <v>990</v>
      </c>
      <c r="C28" s="10">
        <f t="shared" ref="C28" si="18">B28/G28</f>
        <v>2.3563574046746322E-2</v>
      </c>
      <c r="D28" s="7" t="str">
        <f t="shared" ref="D28" si="19">A28</f>
        <v xml:space="preserve">2 - Brian            W      </v>
      </c>
      <c r="E28" s="37">
        <v>41024</v>
      </c>
      <c r="F28" s="10">
        <f t="shared" ref="F28" si="20">E28/G28</f>
        <v>0.97643642595325364</v>
      </c>
      <c r="G28" s="37">
        <f t="shared" ref="G28" si="21">E28+B28</f>
        <v>42014</v>
      </c>
      <c r="H28" s="2">
        <f t="shared" ref="H28" si="22">IF(C28-$C$41&lt;0,C28-$C$41,"")</f>
        <v>-3.0931254421013996E-2</v>
      </c>
      <c r="I28" s="11" t="str">
        <f t="shared" ref="I28" si="23">IF(C28-$C$41&gt;0,C28-$C$41,"")</f>
        <v/>
      </c>
    </row>
    <row r="29" spans="1:9" x14ac:dyDescent="0.25">
      <c r="A29" t="s">
        <v>113</v>
      </c>
      <c r="B29" s="37">
        <v>7923</v>
      </c>
      <c r="C29" s="10">
        <f t="shared" si="12"/>
        <v>0.11268026282105982</v>
      </c>
      <c r="D29" s="7" t="str">
        <f t="shared" si="13"/>
        <v xml:space="preserve"> 20 - Asisipho W               </v>
      </c>
      <c r="E29" s="37">
        <v>62391</v>
      </c>
      <c r="F29" s="10">
        <f t="shared" si="14"/>
        <v>0.88731973717894019</v>
      </c>
      <c r="G29" s="37">
        <f t="shared" si="15"/>
        <v>70314</v>
      </c>
      <c r="H29" s="2" t="str">
        <f t="shared" si="16"/>
        <v/>
      </c>
      <c r="I29" s="11">
        <f t="shared" si="17"/>
        <v>5.8185434353299502E-2</v>
      </c>
    </row>
    <row r="30" spans="1:9" x14ac:dyDescent="0.25">
      <c r="A30" t="s">
        <v>93</v>
      </c>
      <c r="B30" s="37">
        <v>11628</v>
      </c>
      <c r="C30" s="10">
        <f t="shared" si="12"/>
        <v>7.0927090513166161E-2</v>
      </c>
      <c r="D30" s="7" t="str">
        <f t="shared" si="13"/>
        <v xml:space="preserve"> 24 - Dudu-W                   </v>
      </c>
      <c r="E30" s="37">
        <v>152315</v>
      </c>
      <c r="F30" s="10">
        <f t="shared" si="14"/>
        <v>0.92907290948683385</v>
      </c>
      <c r="G30" s="37">
        <f t="shared" si="15"/>
        <v>163943</v>
      </c>
      <c r="H30" s="2" t="str">
        <f t="shared" si="16"/>
        <v/>
      </c>
      <c r="I30" s="11">
        <f t="shared" si="17"/>
        <v>1.6432262045405842E-2</v>
      </c>
    </row>
    <row r="31" spans="1:9" x14ac:dyDescent="0.25">
      <c r="A31" t="s">
        <v>90</v>
      </c>
      <c r="B31" s="37">
        <v>7136.5</v>
      </c>
      <c r="C31" s="10">
        <f t="shared" si="12"/>
        <v>3.6075543041436453E-2</v>
      </c>
      <c r="D31" s="7" t="str">
        <f t="shared" si="13"/>
        <v xml:space="preserve"> 26 - Petronella W             </v>
      </c>
      <c r="E31" s="37">
        <v>190684.5</v>
      </c>
      <c r="F31" s="10">
        <f t="shared" si="14"/>
        <v>0.96392445695856355</v>
      </c>
      <c r="G31" s="37">
        <f t="shared" si="15"/>
        <v>197821</v>
      </c>
      <c r="H31" s="2">
        <f t="shared" si="16"/>
        <v>-1.8419285426323866E-2</v>
      </c>
      <c r="I31" s="11" t="str">
        <f t="shared" si="17"/>
        <v/>
      </c>
    </row>
    <row r="32" spans="1:9" x14ac:dyDescent="0.25">
      <c r="A32" t="s">
        <v>107</v>
      </c>
      <c r="B32" s="44">
        <v>4890.5</v>
      </c>
      <c r="C32" s="10">
        <f t="shared" si="12"/>
        <v>2.6127745737312108E-2</v>
      </c>
      <c r="D32" s="7" t="str">
        <f t="shared" si="13"/>
        <v xml:space="preserve"> 28 - Gugu W                   </v>
      </c>
      <c r="E32" s="44">
        <v>182286</v>
      </c>
      <c r="F32" s="10">
        <f t="shared" si="14"/>
        <v>0.97387225426268786</v>
      </c>
      <c r="G32" s="37">
        <f t="shared" si="15"/>
        <v>187176.5</v>
      </c>
      <c r="H32" s="2">
        <f t="shared" si="16"/>
        <v>-2.8367082730448211E-2</v>
      </c>
      <c r="I32" s="11" t="str">
        <f t="shared" si="17"/>
        <v/>
      </c>
    </row>
    <row r="33" spans="1:11" x14ac:dyDescent="0.25">
      <c r="A33" t="s">
        <v>91</v>
      </c>
      <c r="B33" s="44">
        <v>2662.5</v>
      </c>
      <c r="C33" s="10">
        <f t="shared" si="12"/>
        <v>2.189645955837E-2</v>
      </c>
      <c r="D33" s="7" t="str">
        <f t="shared" si="13"/>
        <v xml:space="preserve"> 31 - Ntokozo-W                </v>
      </c>
      <c r="E33" s="37">
        <v>118932.5</v>
      </c>
      <c r="F33" s="10">
        <f t="shared" si="14"/>
        <v>0.97810354044162995</v>
      </c>
      <c r="G33" s="37">
        <f t="shared" si="15"/>
        <v>121595</v>
      </c>
      <c r="H33" s="2">
        <f t="shared" si="16"/>
        <v>-3.2598368909390316E-2</v>
      </c>
      <c r="I33" s="11" t="str">
        <f t="shared" si="17"/>
        <v/>
      </c>
    </row>
    <row r="34" spans="1:11" x14ac:dyDescent="0.25">
      <c r="A34" t="s">
        <v>114</v>
      </c>
      <c r="B34" s="37">
        <v>3148</v>
      </c>
      <c r="C34" s="10">
        <f t="shared" si="12"/>
        <v>1.4243312701342889E-2</v>
      </c>
      <c r="D34" s="7" t="str">
        <f t="shared" si="13"/>
        <v xml:space="preserve"> 57 - Joyce - W                </v>
      </c>
      <c r="E34" s="37">
        <v>217868</v>
      </c>
      <c r="F34" s="10">
        <f t="shared" si="14"/>
        <v>0.98575668729865706</v>
      </c>
      <c r="G34" s="37">
        <f t="shared" si="15"/>
        <v>221016</v>
      </c>
      <c r="H34" s="2">
        <f t="shared" si="16"/>
        <v>-4.0251515766417431E-2</v>
      </c>
      <c r="I34" s="11" t="str">
        <f t="shared" si="17"/>
        <v/>
      </c>
    </row>
    <row r="35" spans="1:11" x14ac:dyDescent="0.25">
      <c r="A35" t="s">
        <v>115</v>
      </c>
      <c r="B35" s="37">
        <v>27932</v>
      </c>
      <c r="C35" s="10">
        <f t="shared" si="12"/>
        <v>0.1460347833815637</v>
      </c>
      <c r="D35" s="7" t="str">
        <f t="shared" si="13"/>
        <v xml:space="preserve"> 60 - Linda                    </v>
      </c>
      <c r="E35" s="37">
        <v>163337.5</v>
      </c>
      <c r="F35" s="10">
        <f t="shared" si="14"/>
        <v>0.85396521661843627</v>
      </c>
      <c r="G35" s="37">
        <f t="shared" si="15"/>
        <v>191269.5</v>
      </c>
      <c r="H35" s="2" t="str">
        <f t="shared" si="16"/>
        <v/>
      </c>
      <c r="I35" s="11">
        <f t="shared" si="17"/>
        <v>9.1539954913803373E-2</v>
      </c>
    </row>
    <row r="36" spans="1:11" x14ac:dyDescent="0.25">
      <c r="A36" t="s">
        <v>86</v>
      </c>
      <c r="B36" s="37">
        <v>4962</v>
      </c>
      <c r="C36" s="10">
        <f t="shared" si="12"/>
        <v>5.9468593823032392E-2</v>
      </c>
      <c r="D36" s="7" t="str">
        <f t="shared" si="13"/>
        <v xml:space="preserve"> 7 - MIKE -W                  </v>
      </c>
      <c r="E36" s="37">
        <v>78477</v>
      </c>
      <c r="F36" s="10">
        <f t="shared" si="14"/>
        <v>0.94053140617696762</v>
      </c>
      <c r="G36" s="37">
        <f t="shared" si="15"/>
        <v>83439</v>
      </c>
      <c r="H36" s="2" t="str">
        <f t="shared" si="16"/>
        <v/>
      </c>
      <c r="I36" s="11">
        <f t="shared" si="17"/>
        <v>4.9737653552720737E-3</v>
      </c>
    </row>
    <row r="37" spans="1:11" x14ac:dyDescent="0.25">
      <c r="A37" t="s">
        <v>104</v>
      </c>
      <c r="B37" s="37">
        <v>4042.5</v>
      </c>
      <c r="C37" s="10">
        <f t="shared" si="12"/>
        <v>4.0775465122729865E-2</v>
      </c>
      <c r="D37" s="7" t="str">
        <f t="shared" si="13"/>
        <v xml:space="preserve"> 83 - Charlton                 </v>
      </c>
      <c r="E37" s="37">
        <v>95098</v>
      </c>
      <c r="F37" s="10">
        <f t="shared" si="14"/>
        <v>0.95922453487727011</v>
      </c>
      <c r="G37" s="37">
        <f t="shared" si="15"/>
        <v>99140.5</v>
      </c>
      <c r="H37" s="2">
        <f t="shared" si="16"/>
        <v>-1.3719363345030454E-2</v>
      </c>
      <c r="I37" s="11" t="str">
        <f t="shared" si="17"/>
        <v/>
      </c>
    </row>
    <row r="38" spans="1:11" x14ac:dyDescent="0.25">
      <c r="A38" t="s">
        <v>117</v>
      </c>
      <c r="B38" s="37">
        <v>5338</v>
      </c>
      <c r="C38" s="10">
        <f t="shared" si="12"/>
        <v>3.4959493355862493E-2</v>
      </c>
      <c r="D38" s="7" t="str">
        <f t="shared" si="13"/>
        <v xml:space="preserve"> 86 - Themba - W               </v>
      </c>
      <c r="E38" s="37">
        <v>147353</v>
      </c>
      <c r="F38" s="10">
        <f t="shared" si="14"/>
        <v>0.96504050664413754</v>
      </c>
      <c r="G38" s="37">
        <f t="shared" si="15"/>
        <v>152691</v>
      </c>
      <c r="H38" s="2">
        <f t="shared" si="16"/>
        <v>-1.9535335111897825E-2</v>
      </c>
      <c r="I38" s="11" t="str">
        <f t="shared" si="17"/>
        <v/>
      </c>
    </row>
    <row r="39" spans="1:11" x14ac:dyDescent="0.25">
      <c r="A39" t="s">
        <v>118</v>
      </c>
      <c r="B39" s="37">
        <v>4788.5</v>
      </c>
      <c r="C39" s="10">
        <f t="shared" si="12"/>
        <v>3.3866479010704172E-2</v>
      </c>
      <c r="D39" s="7" t="str">
        <f t="shared" si="13"/>
        <v xml:space="preserve"> 87 - Wonderboy Masombuka      </v>
      </c>
      <c r="E39" s="37">
        <v>136605</v>
      </c>
      <c r="F39" s="10">
        <f t="shared" si="14"/>
        <v>0.96613352098929584</v>
      </c>
      <c r="G39" s="37">
        <f t="shared" si="15"/>
        <v>141393.5</v>
      </c>
      <c r="H39" s="2">
        <f t="shared" si="16"/>
        <v>-2.0628349457056147E-2</v>
      </c>
      <c r="I39" s="11" t="str">
        <f t="shared" si="17"/>
        <v/>
      </c>
    </row>
    <row r="40" spans="1:11" ht="15.75" thickBot="1" x14ac:dyDescent="0.3">
      <c r="A40" t="s">
        <v>119</v>
      </c>
      <c r="B40" s="52">
        <v>15262</v>
      </c>
      <c r="C40" s="10">
        <f t="shared" si="12"/>
        <v>0.10537726469288555</v>
      </c>
      <c r="D40" s="7" t="str">
        <f t="shared" si="13"/>
        <v xml:space="preserve"> 9 - Nkosinathi - W           </v>
      </c>
      <c r="E40" s="40">
        <v>129570</v>
      </c>
      <c r="F40" s="10">
        <f t="shared" si="14"/>
        <v>0.89462273530711445</v>
      </c>
      <c r="G40" s="37">
        <f t="shared" si="15"/>
        <v>144832</v>
      </c>
      <c r="H40" s="2" t="str">
        <f t="shared" si="16"/>
        <v/>
      </c>
      <c r="I40" s="11">
        <f t="shared" si="17"/>
        <v>5.0882436225125234E-2</v>
      </c>
    </row>
    <row r="41" spans="1:11" ht="15.75" thickBot="1" x14ac:dyDescent="0.3">
      <c r="A41" s="28" t="s">
        <v>28</v>
      </c>
      <c r="B41" s="41">
        <f>SUM(B22:B40)</f>
        <v>132693</v>
      </c>
      <c r="C41" s="29">
        <f t="shared" si="12"/>
        <v>5.4494828467760319E-2</v>
      </c>
      <c r="D41" s="30" t="s">
        <v>28</v>
      </c>
      <c r="E41" s="41">
        <f>SUM(E22:E40)</f>
        <v>2302272</v>
      </c>
      <c r="F41" s="31">
        <f t="shared" si="14"/>
        <v>0.94550517153223967</v>
      </c>
      <c r="G41" s="38">
        <f t="shared" si="3"/>
        <v>2434965</v>
      </c>
    </row>
    <row r="42" spans="1:11" ht="15.75" thickBot="1" x14ac:dyDescent="0.3">
      <c r="A42" s="17" t="s">
        <v>1</v>
      </c>
      <c r="B42" s="42">
        <f>SUM(B20,B41)</f>
        <v>187050.4</v>
      </c>
      <c r="C42" s="18">
        <f t="shared" si="12"/>
        <v>5.650265817176215E-2</v>
      </c>
      <c r="D42" s="19" t="s">
        <v>1</v>
      </c>
      <c r="E42" s="42">
        <f>SUM(E20,E41)</f>
        <v>3123420.4000000004</v>
      </c>
      <c r="F42" s="20">
        <f t="shared" si="14"/>
        <v>0.94349734182823786</v>
      </c>
      <c r="G42" s="39">
        <f>E42+B42</f>
        <v>3310470.8000000003</v>
      </c>
      <c r="H42" s="2">
        <f>SUM(H5:I40)</f>
        <v>0.41836926359316456</v>
      </c>
    </row>
    <row r="45" spans="1:11" ht="18.75" x14ac:dyDescent="0.3">
      <c r="A45" s="13" t="s">
        <v>6</v>
      </c>
      <c r="K45" s="13" t="s">
        <v>7</v>
      </c>
    </row>
    <row r="46" spans="1:11" x14ac:dyDescent="0.25">
      <c r="A46" t="s">
        <v>99</v>
      </c>
      <c r="B46" s="37">
        <v>6550</v>
      </c>
      <c r="C46" s="10">
        <f>B46/G46</f>
        <v>5.6489866321690382E-2</v>
      </c>
      <c r="D46" s="7" t="str">
        <f t="shared" ref="D46:D48" si="24">A46</f>
        <v xml:space="preserve"> 172 - Dennis                   </v>
      </c>
      <c r="E46" s="37">
        <v>109400</v>
      </c>
      <c r="F46" s="10">
        <f>E46/G46</f>
        <v>0.9435101336783096</v>
      </c>
      <c r="G46" s="37">
        <f t="shared" ref="G46:G48" si="25">E46+B46</f>
        <v>115950</v>
      </c>
      <c r="H46" s="2">
        <f t="shared" ref="H46:H48" si="26">IF(C46-$C$42&lt;0,C46-$C$42,"")</f>
        <v>-1.2791850071768029E-5</v>
      </c>
      <c r="I46" s="11" t="str">
        <f t="shared" ref="I46" si="27">IF(C46-$C$42&gt;0,C46-$C$42,"")</f>
        <v/>
      </c>
    </row>
    <row r="47" spans="1:11" x14ac:dyDescent="0.25">
      <c r="A47" t="s">
        <v>98</v>
      </c>
      <c r="B47" s="37">
        <v>1200</v>
      </c>
      <c r="C47" s="10">
        <f t="shared" ref="C47:C48" si="28">B47/G47</f>
        <v>3.007518796992481E-2</v>
      </c>
      <c r="D47" s="7" t="str">
        <f t="shared" si="24"/>
        <v xml:space="preserve"> 72 - Shaelyn           M      </v>
      </c>
      <c r="E47" s="37">
        <v>38700</v>
      </c>
      <c r="F47" s="10">
        <f t="shared" ref="F47" si="29">E47/G47</f>
        <v>0.96992481203007519</v>
      </c>
      <c r="G47" s="37">
        <f t="shared" si="25"/>
        <v>39900</v>
      </c>
      <c r="H47" s="2">
        <f t="shared" si="26"/>
        <v>-2.642747020183734E-2</v>
      </c>
      <c r="I47" s="11" t="str">
        <f>IF(C47-$C$42&gt;0,C47-$C$42,"")</f>
        <v/>
      </c>
    </row>
    <row r="48" spans="1:11" x14ac:dyDescent="0.25">
      <c r="A48" t="s">
        <v>19</v>
      </c>
      <c r="B48" s="37">
        <v>1450</v>
      </c>
      <c r="C48" s="10">
        <f t="shared" si="28"/>
        <v>2.3986765922249794E-2</v>
      </c>
      <c r="D48" s="7" t="str">
        <f t="shared" si="24"/>
        <v xml:space="preserve">35 - Michael Lembke          </v>
      </c>
      <c r="E48" s="37">
        <v>59000</v>
      </c>
      <c r="F48" s="10">
        <f>E48/G48</f>
        <v>0.9760132340777502</v>
      </c>
      <c r="G48" s="37">
        <f t="shared" si="25"/>
        <v>60450</v>
      </c>
      <c r="H48" s="2">
        <f t="shared" si="26"/>
        <v>-3.251589224951236E-2</v>
      </c>
      <c r="I48" s="11" t="str">
        <f>IF(C48-$C$42&gt;0,C48-$C$42,"")</f>
        <v/>
      </c>
    </row>
  </sheetData>
  <sortState xmlns:xlrd2="http://schemas.microsoft.com/office/spreadsheetml/2017/richdata2" ref="A5:A19">
    <sortCondition ref="A5:A19"/>
  </sortState>
  <mergeCells count="5">
    <mergeCell ref="A1:G1"/>
    <mergeCell ref="B2:C3"/>
    <mergeCell ref="E2:F3"/>
    <mergeCell ref="A4:G4"/>
    <mergeCell ref="A21:G21"/>
  </mergeCells>
  <phoneticPr fontId="20" type="noConversion"/>
  <conditionalFormatting sqref="A5">
    <cfRule type="top10" dxfId="70" priority="2" rank="10"/>
  </conditionalFormatting>
  <conditionalFormatting sqref="A7">
    <cfRule type="duplicateValues" dxfId="69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0AEA-C81C-4A00-A4CD-8B8D61EF8CBB}">
  <dimension ref="A1:P46"/>
  <sheetViews>
    <sheetView zoomScaleNormal="100" workbookViewId="0">
      <selection activeCell="M14" sqref="M14"/>
    </sheetView>
  </sheetViews>
  <sheetFormatPr defaultRowHeight="15" x14ac:dyDescent="0.25"/>
  <cols>
    <col min="1" max="1" width="29.85546875" bestFit="1" customWidth="1"/>
    <col min="2" max="2" width="12.5703125" style="40" bestFit="1" customWidth="1"/>
    <col min="3" max="3" width="7.7109375" bestFit="1" customWidth="1"/>
    <col min="4" max="4" width="29.85546875" bestFit="1" customWidth="1"/>
    <col min="5" max="5" width="14.140625" style="40" bestFit="1" customWidth="1"/>
    <col min="6" max="6" width="7.7109375" bestFit="1" customWidth="1"/>
    <col min="7" max="7" width="14.140625" style="40" bestFit="1" customWidth="1"/>
    <col min="8" max="8" width="7.7109375" style="1" bestFit="1" customWidth="1"/>
    <col min="9" max="9" width="7.7109375" bestFit="1" customWidth="1"/>
    <col min="11" max="11" width="9.5703125" bestFit="1" customWidth="1"/>
    <col min="14" max="14" width="11.7109375" customWidth="1"/>
    <col min="15" max="15" width="11.5703125" style="40" bestFit="1" customWidth="1"/>
    <col min="16" max="16" width="12.5703125" style="40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4251.2</v>
      </c>
      <c r="C5" s="23">
        <f t="shared" ref="C5:C18" si="0">B5/G5</f>
        <v>3.0838535111549527E-2</v>
      </c>
      <c r="D5" s="24" t="str">
        <f t="shared" ref="D5:D18" si="1">A5</f>
        <v xml:space="preserve"> 1 - MC Ntuli BT              </v>
      </c>
      <c r="E5" s="40">
        <v>133602.30000000022</v>
      </c>
      <c r="F5" s="23">
        <f t="shared" ref="F5:F18" si="2">E5/G5</f>
        <v>0.96916146488845034</v>
      </c>
      <c r="G5" s="36">
        <f t="shared" ref="G5:G40" si="3">E5+B5</f>
        <v>137853.50000000023</v>
      </c>
      <c r="H5" s="2">
        <f>IF(C5-$C$19&lt;0,C5-$C$19,"")</f>
        <v>-1.931750817113876E-2</v>
      </c>
      <c r="I5" s="11" t="str">
        <f>IF(C5-$C$19&gt;0,C5-$C$19,"")</f>
        <v/>
      </c>
    </row>
    <row r="6" spans="1:9" x14ac:dyDescent="0.25">
      <c r="A6" t="s">
        <v>123</v>
      </c>
      <c r="B6" s="37">
        <v>3449.7000000000003</v>
      </c>
      <c r="C6" s="10">
        <f t="shared" si="0"/>
        <v>2.3489462187528908E-2</v>
      </c>
      <c r="D6" s="7" t="str">
        <f t="shared" si="1"/>
        <v xml:space="preserve"> 12 - Xolani                   </v>
      </c>
      <c r="E6" s="37">
        <v>143411.9000000002</v>
      </c>
      <c r="F6" s="10">
        <f t="shared" si="2"/>
        <v>0.97651053781247099</v>
      </c>
      <c r="G6" s="37">
        <f t="shared" si="3"/>
        <v>146861.60000000021</v>
      </c>
      <c r="H6" s="2">
        <f>IF(C6-$C$19&lt;0,C6-$C$19,"")</f>
        <v>-2.6666581095159379E-2</v>
      </c>
      <c r="I6" s="11" t="str">
        <f>IF(C6-$C$19&gt;0,C6-$C$19,"")</f>
        <v/>
      </c>
    </row>
    <row r="7" spans="1:9" x14ac:dyDescent="0.25">
      <c r="A7" t="s">
        <v>71</v>
      </c>
      <c r="B7" s="37">
        <v>3891.2000000000003</v>
      </c>
      <c r="C7" s="10">
        <f t="shared" si="0"/>
        <v>5.3508026478992554E-2</v>
      </c>
      <c r="D7" s="7" t="str">
        <f t="shared" si="1"/>
        <v xml:space="preserve"> 13 - Sylvester BT             </v>
      </c>
      <c r="E7" s="37">
        <v>68830.599999999991</v>
      </c>
      <c r="F7" s="10">
        <f t="shared" si="2"/>
        <v>0.94649197352100745</v>
      </c>
      <c r="G7" s="37">
        <f t="shared" si="3"/>
        <v>72721.799999999988</v>
      </c>
      <c r="H7" s="2" t="str">
        <f>IF(C7-$C$19&lt;0,C7-$C$19,"")</f>
        <v/>
      </c>
      <c r="I7" s="11">
        <f>IF(C7-$C$19&gt;0,C7-$C$19,"")</f>
        <v>3.3519831963042673E-3</v>
      </c>
    </row>
    <row r="8" spans="1:9" x14ac:dyDescent="0.25">
      <c r="A8" t="s">
        <v>110</v>
      </c>
      <c r="B8" s="44">
        <v>11571.3</v>
      </c>
      <c r="C8" s="10">
        <f t="shared" si="0"/>
        <v>6.3366745450921205E-2</v>
      </c>
      <c r="D8" s="7" t="str">
        <f t="shared" si="1"/>
        <v xml:space="preserve"> 14 - Patrick BT               </v>
      </c>
      <c r="E8" s="44">
        <v>171037.1</v>
      </c>
      <c r="F8" s="10">
        <f t="shared" si="2"/>
        <v>0.93663325454907886</v>
      </c>
      <c r="G8" s="37">
        <f t="shared" si="3"/>
        <v>182608.4</v>
      </c>
      <c r="H8" s="2" t="str">
        <f>IF(C8-$C$19&lt;0,C8-$C$19,"")</f>
        <v/>
      </c>
      <c r="I8" s="11">
        <f>IF(C8-$C$19&gt;0,C8-$C$19,"")</f>
        <v>1.3210702168232918E-2</v>
      </c>
    </row>
    <row r="9" spans="1:9" x14ac:dyDescent="0.25">
      <c r="A9" t="s">
        <v>74</v>
      </c>
      <c r="B9" s="44">
        <v>3580.7</v>
      </c>
      <c r="C9" s="10">
        <f t="shared" si="0"/>
        <v>5.2626550930484801E-2</v>
      </c>
      <c r="D9" s="7" t="str">
        <f t="shared" si="1"/>
        <v xml:space="preserve"> 158 - Oscar Dawu               </v>
      </c>
      <c r="E9" s="44">
        <v>64459.1</v>
      </c>
      <c r="F9" s="10">
        <f t="shared" si="2"/>
        <v>0.94737344906951515</v>
      </c>
      <c r="G9" s="37">
        <f t="shared" si="3"/>
        <v>68039.8</v>
      </c>
      <c r="H9" s="2" t="str">
        <f>IF(C9-$C$19&lt;0,C9-$C$19,"")</f>
        <v/>
      </c>
      <c r="I9" s="11">
        <f>IF(C9-$C$19&gt;0,C9-$C$19,"")</f>
        <v>2.4705076477965146E-3</v>
      </c>
    </row>
    <row r="10" spans="1:9" x14ac:dyDescent="0.25">
      <c r="A10" s="55" t="s">
        <v>76</v>
      </c>
      <c r="B10" s="44">
        <v>8413.7000000000007</v>
      </c>
      <c r="C10" s="10">
        <f t="shared" si="0"/>
        <v>6.8414577524513839E-2</v>
      </c>
      <c r="D10" s="7" t="str">
        <f t="shared" si="1"/>
        <v xml:space="preserve"> 16 - Brian Mtshali BT         </v>
      </c>
      <c r="E10" s="37">
        <v>114567.40000000017</v>
      </c>
      <c r="F10" s="10">
        <f t="shared" si="2"/>
        <v>0.93158542247548615</v>
      </c>
      <c r="G10" s="37">
        <f t="shared" si="3"/>
        <v>122981.10000000017</v>
      </c>
      <c r="H10" s="2" t="str">
        <f>IF(C10-$C$19&lt;0,C10-$C$19,"")</f>
        <v/>
      </c>
      <c r="I10" s="11">
        <f>IF(C10-$C$19&gt;0,C10-$C$19,"")</f>
        <v>1.8258534241825553E-2</v>
      </c>
    </row>
    <row r="11" spans="1:9" x14ac:dyDescent="0.25">
      <c r="A11" t="s">
        <v>77</v>
      </c>
      <c r="B11" s="37">
        <v>3875.6999999999994</v>
      </c>
      <c r="C11" s="10">
        <f t="shared" si="0"/>
        <v>5.0078107738286706E-2</v>
      </c>
      <c r="D11" s="7" t="str">
        <f t="shared" si="1"/>
        <v xml:space="preserve"> 165 - Binold Sibanda BT        </v>
      </c>
      <c r="E11" s="37">
        <v>73517.400000000052</v>
      </c>
      <c r="F11" s="10">
        <f t="shared" si="2"/>
        <v>0.94992189226171331</v>
      </c>
      <c r="G11" s="37">
        <f t="shared" si="3"/>
        <v>77393.100000000049</v>
      </c>
      <c r="H11" s="2">
        <f>IF(C11-$C$19&lt;0,C11-$C$19,"")</f>
        <v>-7.793554440158057E-5</v>
      </c>
      <c r="I11" s="11" t="str">
        <f>IF(C11-$C$19&gt;0,C11-$C$19,"")</f>
        <v/>
      </c>
    </row>
    <row r="12" spans="1:9" x14ac:dyDescent="0.25">
      <c r="A12" t="s">
        <v>127</v>
      </c>
      <c r="B12" s="37">
        <v>9202.8000000000011</v>
      </c>
      <c r="C12" s="10">
        <f t="shared" si="0"/>
        <v>8.4055196501444829E-2</v>
      </c>
      <c r="D12" s="7" t="str">
        <f t="shared" si="1"/>
        <v xml:space="preserve"> 21 - Bongani  BT              </v>
      </c>
      <c r="E12" s="37">
        <v>100282.40000000015</v>
      </c>
      <c r="F12" s="10">
        <f t="shared" si="2"/>
        <v>0.91594480349855512</v>
      </c>
      <c r="G12" s="37">
        <f t="shared" si="3"/>
        <v>109485.20000000016</v>
      </c>
      <c r="H12" s="2" t="str">
        <f>IF(C12-$C$19&lt;0,C12-$C$19,"")</f>
        <v/>
      </c>
      <c r="I12" s="11">
        <f>IF(C12-$C$19&gt;0,C12-$C$19,"")</f>
        <v>3.3899153218756542E-2</v>
      </c>
    </row>
    <row r="13" spans="1:9" x14ac:dyDescent="0.25">
      <c r="A13" t="s">
        <v>128</v>
      </c>
      <c r="B13" s="37">
        <v>4872.3</v>
      </c>
      <c r="C13" s="10">
        <f t="shared" si="0"/>
        <v>4.8116206519581504E-2</v>
      </c>
      <c r="D13" s="7" t="str">
        <f t="shared" si="1"/>
        <v xml:space="preserve"> 22 - Dario                    </v>
      </c>
      <c r="E13" s="37">
        <v>96388.800000000105</v>
      </c>
      <c r="F13" s="10">
        <f t="shared" si="2"/>
        <v>0.95188379348041852</v>
      </c>
      <c r="G13" s="37">
        <f t="shared" si="3"/>
        <v>101261.10000000011</v>
      </c>
      <c r="H13" s="2">
        <f>IF(C13-$C$19&lt;0,C13-$C$19,"")</f>
        <v>-2.0398367631067824E-3</v>
      </c>
      <c r="I13" s="11" t="str">
        <f>IF(C13-$C$19&gt;0,C13-$C$19,"")</f>
        <v/>
      </c>
    </row>
    <row r="14" spans="1:9" x14ac:dyDescent="0.25">
      <c r="A14" t="s">
        <v>129</v>
      </c>
      <c r="B14" s="37">
        <v>6308.2</v>
      </c>
      <c r="C14" s="10">
        <f t="shared" si="0"/>
        <v>7.4814038217043938E-2</v>
      </c>
      <c r="D14" s="7" t="str">
        <f t="shared" si="1"/>
        <v xml:space="preserve"> 23 - Irvin      BT            </v>
      </c>
      <c r="E14" s="40">
        <v>78010.200000000041</v>
      </c>
      <c r="F14" s="10">
        <f t="shared" si="2"/>
        <v>0.92518596178295609</v>
      </c>
      <c r="G14" s="37">
        <f t="shared" si="3"/>
        <v>84318.400000000038</v>
      </c>
      <c r="H14" s="2" t="str">
        <f>IF(C14-$C$19&lt;0,C14-$C$19,"")</f>
        <v/>
      </c>
      <c r="I14" s="11">
        <f>IF(C14-$C$19&gt;0,C14-$C$19,"")</f>
        <v>2.4657994934355651E-2</v>
      </c>
    </row>
    <row r="15" spans="1:9" x14ac:dyDescent="0.25">
      <c r="A15" t="s">
        <v>122</v>
      </c>
      <c r="B15" s="37">
        <v>7696.0000000000009</v>
      </c>
      <c r="C15" s="10">
        <f t="shared" si="0"/>
        <v>3.506749444665945E-2</v>
      </c>
      <c r="D15" s="7" t="str">
        <f t="shared" si="1"/>
        <v xml:space="preserve"> 3 - Joseph BT                </v>
      </c>
      <c r="E15" s="37">
        <v>211766.50000000003</v>
      </c>
      <c r="F15" s="10">
        <f t="shared" si="2"/>
        <v>0.96493250555334054</v>
      </c>
      <c r="G15" s="37">
        <f t="shared" si="3"/>
        <v>219462.50000000003</v>
      </c>
      <c r="H15" s="2">
        <f>IF(C15-$C$19&lt;0,C15-$C$19,"")</f>
        <v>-1.5088548836028837E-2</v>
      </c>
      <c r="I15" s="11" t="str">
        <f>IF(C15-$C$19&gt;0,C15-$C$19,"")</f>
        <v/>
      </c>
    </row>
    <row r="16" spans="1:9" x14ac:dyDescent="0.25">
      <c r="A16" t="s">
        <v>174</v>
      </c>
      <c r="B16" s="37">
        <v>1.4</v>
      </c>
      <c r="C16" s="10">
        <f t="shared" ref="C16" si="4">B16/G16</f>
        <v>2.342155452203299E-4</v>
      </c>
      <c r="D16" s="7" t="str">
        <f t="shared" ref="D16" si="5">A16</f>
        <v xml:space="preserve">30 - Kwanelle   BT           </v>
      </c>
      <c r="E16" s="37">
        <v>5976</v>
      </c>
      <c r="F16" s="10">
        <f t="shared" ref="F16" si="6">E16/G16</f>
        <v>0.9997657844547797</v>
      </c>
      <c r="G16" s="37">
        <f t="shared" ref="G16" si="7">E16+B16</f>
        <v>5977.4</v>
      </c>
      <c r="H16" s="2">
        <f>IF(C16-$C$19&lt;0,C16-$C$19,"")</f>
        <v>-4.9921827737467957E-2</v>
      </c>
      <c r="I16" s="11" t="str">
        <f>IF(C16-$C$19&gt;0,C16-$C$19,"")</f>
        <v/>
      </c>
    </row>
    <row r="17" spans="1:9" x14ac:dyDescent="0.25">
      <c r="A17" t="s">
        <v>175</v>
      </c>
      <c r="B17" s="37">
        <v>3891.6000000000004</v>
      </c>
      <c r="C17" s="10">
        <f t="shared" ref="C17" si="8">B17/G17</f>
        <v>0.1030568009385171</v>
      </c>
      <c r="D17" s="7" t="str">
        <f t="shared" ref="D17" si="9">A17</f>
        <v xml:space="preserve">34 - king                    </v>
      </c>
      <c r="E17" s="37">
        <v>33870.099999999991</v>
      </c>
      <c r="F17" s="10">
        <f t="shared" ref="F17" si="10">E17/G17</f>
        <v>0.8969431990614829</v>
      </c>
      <c r="G17" s="37">
        <f t="shared" ref="G17" si="11">E17+B17</f>
        <v>37761.69999999999</v>
      </c>
      <c r="H17" s="2" t="str">
        <f>IF(C17-$C$19&lt;0,C17-$C$19,"")</f>
        <v/>
      </c>
      <c r="I17" s="11">
        <f>IF(C17-$C$19&gt;0,C17-$C$19,"")</f>
        <v>5.2900757655828815E-2</v>
      </c>
    </row>
    <row r="18" spans="1:9" ht="15.75" thickBot="1" x14ac:dyDescent="0.3">
      <c r="A18" t="s">
        <v>124</v>
      </c>
      <c r="B18" s="37">
        <v>1025.3</v>
      </c>
      <c r="C18" s="10">
        <f t="shared" si="0"/>
        <v>1.4770710400147524E-2</v>
      </c>
      <c r="D18" s="7" t="str">
        <f t="shared" si="1"/>
        <v xml:space="preserve"> 6 - Thabo  BT                </v>
      </c>
      <c r="E18" s="37">
        <v>68389.099999999977</v>
      </c>
      <c r="F18" s="10">
        <f t="shared" si="2"/>
        <v>0.98522928959985245</v>
      </c>
      <c r="G18" s="37">
        <f t="shared" si="3"/>
        <v>69414.39999999998</v>
      </c>
      <c r="H18" s="2">
        <f>IF(C18-$C$19&lt;0,C18-$C$19,"")</f>
        <v>-3.5385332882540761E-2</v>
      </c>
      <c r="I18" s="11" t="str">
        <f>IF(C18-$C$19&gt;0,C18-$C$19,"")</f>
        <v/>
      </c>
    </row>
    <row r="19" spans="1:9" ht="15.75" thickBot="1" x14ac:dyDescent="0.3">
      <c r="A19" s="28" t="s">
        <v>28</v>
      </c>
      <c r="B19" s="41">
        <f>SUM(B5:B18)</f>
        <v>72031.100000000006</v>
      </c>
      <c r="C19" s="29">
        <f>B19/G19</f>
        <v>5.0156043282688287E-2</v>
      </c>
      <c r="D19" s="30" t="s">
        <v>28</v>
      </c>
      <c r="E19" s="41">
        <f>SUM(E5:E18)</f>
        <v>1364108.9000000008</v>
      </c>
      <c r="F19" s="31">
        <f>E19/G19</f>
        <v>0.9498439567173117</v>
      </c>
      <c r="G19" s="38">
        <f>E19+B19</f>
        <v>1436140.0000000009</v>
      </c>
      <c r="H19" s="2"/>
      <c r="I19" s="11"/>
    </row>
    <row r="20" spans="1:9" x14ac:dyDescent="0.25">
      <c r="A20" s="49" t="s">
        <v>27</v>
      </c>
      <c r="B20" s="49"/>
      <c r="C20" s="49"/>
      <c r="D20" s="49"/>
      <c r="E20" s="49"/>
      <c r="F20" s="49"/>
      <c r="G20" s="50"/>
      <c r="H20" s="2"/>
      <c r="I20" s="11"/>
    </row>
    <row r="21" spans="1:9" x14ac:dyDescent="0.25">
      <c r="A21" t="s">
        <v>125</v>
      </c>
      <c r="B21" s="44">
        <v>10265.5</v>
      </c>
      <c r="C21" s="10">
        <f t="shared" ref="C21:C41" si="12">B21/G21</f>
        <v>4.1084185460148477E-2</v>
      </c>
      <c r="D21" s="7" t="str">
        <f t="shared" ref="D21:D39" si="13">A21</f>
        <v xml:space="preserve"> 10 - Andrew       W           </v>
      </c>
      <c r="E21" s="40">
        <v>239599.5</v>
      </c>
      <c r="F21" s="10">
        <f t="shared" ref="F21:F41" si="14">E21/G21</f>
        <v>0.95891581453985153</v>
      </c>
      <c r="G21" s="37">
        <f t="shared" ref="G21:G39" si="15">E21+B21</f>
        <v>249865</v>
      </c>
      <c r="H21" s="2">
        <f t="shared" ref="H21:H39" si="16">IF(C21-$C$40&lt;0,C21-$C$40,"")</f>
        <v>-7.5940901177671202E-3</v>
      </c>
      <c r="I21" s="11" t="str">
        <f t="shared" ref="I21:I39" si="17">IF(C21-$C$40&gt;0,C21-$C$40,"")</f>
        <v/>
      </c>
    </row>
    <row r="22" spans="1:9" x14ac:dyDescent="0.25">
      <c r="A22" t="s">
        <v>120</v>
      </c>
      <c r="B22" s="37">
        <v>8992</v>
      </c>
      <c r="C22" s="10">
        <f t="shared" si="12"/>
        <v>6.8784829395723127E-2</v>
      </c>
      <c r="D22" s="7" t="str">
        <f t="shared" si="13"/>
        <v xml:space="preserve"> 11 - Bonisile - W             </v>
      </c>
      <c r="E22" s="37">
        <v>121734.5</v>
      </c>
      <c r="F22" s="10">
        <f t="shared" si="14"/>
        <v>0.93121517060427683</v>
      </c>
      <c r="G22" s="37">
        <f t="shared" si="15"/>
        <v>130726.5</v>
      </c>
      <c r="H22" s="2" t="str">
        <f t="shared" si="16"/>
        <v/>
      </c>
      <c r="I22" s="11">
        <f t="shared" si="17"/>
        <v>2.0106553817807529E-2</v>
      </c>
    </row>
    <row r="23" spans="1:9" x14ac:dyDescent="0.25">
      <c r="A23" t="s">
        <v>126</v>
      </c>
      <c r="B23" s="37">
        <v>6602</v>
      </c>
      <c r="C23" s="10">
        <f t="shared" si="12"/>
        <v>5.9152140703607636E-2</v>
      </c>
      <c r="D23" s="7" t="str">
        <f t="shared" si="13"/>
        <v xml:space="preserve"> 15 - Andgil                   </v>
      </c>
      <c r="E23" s="37">
        <v>105008.5</v>
      </c>
      <c r="F23" s="10">
        <f t="shared" si="14"/>
        <v>0.94084785929639236</v>
      </c>
      <c r="G23" s="37">
        <f t="shared" si="15"/>
        <v>111610.5</v>
      </c>
      <c r="H23" s="2" t="str">
        <f t="shared" si="16"/>
        <v/>
      </c>
      <c r="I23" s="11">
        <f t="shared" si="17"/>
        <v>1.0473865125692039E-2</v>
      </c>
    </row>
    <row r="24" spans="1:9" x14ac:dyDescent="0.25">
      <c r="A24" t="s">
        <v>106</v>
      </c>
      <c r="B24" s="37">
        <v>6045</v>
      </c>
      <c r="C24" s="10">
        <f t="shared" si="12"/>
        <v>4.2057293931435133E-2</v>
      </c>
      <c r="D24" s="7" t="str">
        <f t="shared" si="13"/>
        <v xml:space="preserve"> 177 - Cindy Mlangeni           </v>
      </c>
      <c r="E24" s="37">
        <v>137687.5</v>
      </c>
      <c r="F24" s="10">
        <f t="shared" si="14"/>
        <v>0.95794270606856491</v>
      </c>
      <c r="G24" s="37">
        <f t="shared" si="15"/>
        <v>143732.5</v>
      </c>
      <c r="H24" s="2">
        <f t="shared" si="16"/>
        <v>-6.6209816464804644E-3</v>
      </c>
      <c r="I24" s="11" t="str">
        <f t="shared" si="17"/>
        <v/>
      </c>
    </row>
    <row r="25" spans="1:9" x14ac:dyDescent="0.25">
      <c r="A25" t="s">
        <v>130</v>
      </c>
      <c r="B25" s="37">
        <v>4691</v>
      </c>
      <c r="C25" s="10">
        <f t="shared" si="12"/>
        <v>3.7426797938374633E-2</v>
      </c>
      <c r="D25" s="7" t="str">
        <f t="shared" si="13"/>
        <v xml:space="preserve"> 18 - Mel                      </v>
      </c>
      <c r="E25" s="37">
        <v>120647</v>
      </c>
      <c r="F25" s="10">
        <f t="shared" si="14"/>
        <v>0.96257320206162533</v>
      </c>
      <c r="G25" s="37">
        <f t="shared" si="15"/>
        <v>125338</v>
      </c>
      <c r="H25" s="2">
        <f t="shared" si="16"/>
        <v>-1.1251477639540965E-2</v>
      </c>
      <c r="I25" s="11" t="str">
        <f t="shared" si="17"/>
        <v/>
      </c>
    </row>
    <row r="26" spans="1:9" x14ac:dyDescent="0.25">
      <c r="A26" t="s">
        <v>78</v>
      </c>
      <c r="B26" s="37">
        <v>8636</v>
      </c>
      <c r="C26" s="10">
        <f t="shared" si="12"/>
        <v>5.1209221929359026E-2</v>
      </c>
      <c r="D26" s="7" t="str">
        <f t="shared" si="13"/>
        <v xml:space="preserve"> 199 - Awakhiwe Nyathi          </v>
      </c>
      <c r="E26" s="37">
        <v>160005.5</v>
      </c>
      <c r="F26" s="10">
        <f t="shared" si="14"/>
        <v>0.94879077807064094</v>
      </c>
      <c r="G26" s="37">
        <f t="shared" si="15"/>
        <v>168641.5</v>
      </c>
      <c r="H26" s="2" t="str">
        <f t="shared" si="16"/>
        <v/>
      </c>
      <c r="I26" s="11">
        <f t="shared" si="17"/>
        <v>2.5309463514434291E-3</v>
      </c>
    </row>
    <row r="27" spans="1:9" x14ac:dyDescent="0.25">
      <c r="A27" t="s">
        <v>169</v>
      </c>
      <c r="B27" s="37">
        <v>13683</v>
      </c>
      <c r="C27" s="10">
        <f t="shared" si="12"/>
        <v>0.10420776055748067</v>
      </c>
      <c r="D27" s="7" t="str">
        <f t="shared" si="13"/>
        <v xml:space="preserve">2 - Brian            W      </v>
      </c>
      <c r="E27" s="37">
        <v>117622</v>
      </c>
      <c r="F27" s="10">
        <f t="shared" si="14"/>
        <v>0.89579223944251929</v>
      </c>
      <c r="G27" s="37">
        <f t="shared" si="15"/>
        <v>131305</v>
      </c>
      <c r="H27" s="2" t="str">
        <f t="shared" si="16"/>
        <v/>
      </c>
      <c r="I27" s="11">
        <f t="shared" si="17"/>
        <v>5.5529484979565072E-2</v>
      </c>
    </row>
    <row r="28" spans="1:9" x14ac:dyDescent="0.25">
      <c r="A28" t="s">
        <v>113</v>
      </c>
      <c r="B28" s="37">
        <v>5210</v>
      </c>
      <c r="C28" s="10">
        <f t="shared" si="12"/>
        <v>6.2998029044388823E-2</v>
      </c>
      <c r="D28" s="7" t="str">
        <f t="shared" si="13"/>
        <v xml:space="preserve"> 20 - Asisipho W               </v>
      </c>
      <c r="E28" s="37">
        <v>77491</v>
      </c>
      <c r="F28" s="10">
        <f t="shared" si="14"/>
        <v>0.93700197095561122</v>
      </c>
      <c r="G28" s="37">
        <f t="shared" si="15"/>
        <v>82701</v>
      </c>
      <c r="H28" s="2" t="str">
        <f t="shared" si="16"/>
        <v/>
      </c>
      <c r="I28" s="11">
        <f t="shared" si="17"/>
        <v>1.4319753466473226E-2</v>
      </c>
    </row>
    <row r="29" spans="1:9" x14ac:dyDescent="0.25">
      <c r="A29" t="s">
        <v>93</v>
      </c>
      <c r="B29" s="37">
        <v>11826</v>
      </c>
      <c r="C29" s="10">
        <f t="shared" si="12"/>
        <v>4.6685694659923969E-2</v>
      </c>
      <c r="D29" s="7" t="str">
        <f t="shared" si="13"/>
        <v xml:space="preserve"> 24 - Dudu-W                   </v>
      </c>
      <c r="E29" s="37">
        <v>241485</v>
      </c>
      <c r="F29" s="10">
        <f t="shared" si="14"/>
        <v>0.953314305340076</v>
      </c>
      <c r="G29" s="37">
        <f t="shared" si="15"/>
        <v>253311</v>
      </c>
      <c r="H29" s="2">
        <f t="shared" si="16"/>
        <v>-1.9925809179916279E-3</v>
      </c>
      <c r="I29" s="11" t="str">
        <f t="shared" si="17"/>
        <v/>
      </c>
    </row>
    <row r="30" spans="1:9" x14ac:dyDescent="0.25">
      <c r="A30" t="s">
        <v>90</v>
      </c>
      <c r="B30" s="37">
        <v>9133.5</v>
      </c>
      <c r="C30" s="10">
        <f t="shared" si="12"/>
        <v>3.6540504209749337E-2</v>
      </c>
      <c r="D30" s="7" t="str">
        <f t="shared" si="13"/>
        <v xml:space="preserve"> 26 - Petronella W             </v>
      </c>
      <c r="E30" s="37">
        <v>240822</v>
      </c>
      <c r="F30" s="10">
        <f t="shared" si="14"/>
        <v>0.9634594957902507</v>
      </c>
      <c r="G30" s="37">
        <f t="shared" si="15"/>
        <v>249955.5</v>
      </c>
      <c r="H30" s="2">
        <f t="shared" si="16"/>
        <v>-1.213777136816626E-2</v>
      </c>
      <c r="I30" s="11" t="str">
        <f t="shared" si="17"/>
        <v/>
      </c>
    </row>
    <row r="31" spans="1:9" x14ac:dyDescent="0.25">
      <c r="A31" t="s">
        <v>107</v>
      </c>
      <c r="B31" s="44">
        <v>2910.5</v>
      </c>
      <c r="C31" s="10">
        <f t="shared" si="12"/>
        <v>1.184201157551037E-2</v>
      </c>
      <c r="D31" s="7" t="str">
        <f t="shared" si="13"/>
        <v xml:space="preserve"> 28 - Gugu W                   </v>
      </c>
      <c r="E31" s="44">
        <v>242867</v>
      </c>
      <c r="F31" s="10">
        <f t="shared" si="14"/>
        <v>0.98815798842448965</v>
      </c>
      <c r="G31" s="37">
        <f t="shared" si="15"/>
        <v>245777.5</v>
      </c>
      <c r="H31" s="2">
        <f t="shared" si="16"/>
        <v>-3.6836264002405229E-2</v>
      </c>
      <c r="I31" s="11" t="str">
        <f t="shared" si="17"/>
        <v/>
      </c>
    </row>
    <row r="32" spans="1:9" x14ac:dyDescent="0.25">
      <c r="A32" t="s">
        <v>91</v>
      </c>
      <c r="B32" s="44">
        <v>6758.5</v>
      </c>
      <c r="C32" s="10">
        <f t="shared" si="12"/>
        <v>4.2168016945821417E-2</v>
      </c>
      <c r="D32" s="7" t="str">
        <f t="shared" si="13"/>
        <v xml:space="preserve"> 31 - Ntokozo-W                </v>
      </c>
      <c r="E32" s="37">
        <v>153517</v>
      </c>
      <c r="F32" s="10">
        <f t="shared" si="14"/>
        <v>0.9578319830541786</v>
      </c>
      <c r="G32" s="37">
        <f t="shared" si="15"/>
        <v>160275.5</v>
      </c>
      <c r="H32" s="2">
        <f t="shared" si="16"/>
        <v>-6.5102586320941805E-3</v>
      </c>
      <c r="I32" s="11" t="str">
        <f t="shared" si="17"/>
        <v/>
      </c>
    </row>
    <row r="33" spans="1:11" x14ac:dyDescent="0.25">
      <c r="A33" t="s">
        <v>114</v>
      </c>
      <c r="B33" s="37">
        <v>9704</v>
      </c>
      <c r="C33" s="10">
        <f t="shared" si="12"/>
        <v>3.9283473332658636E-2</v>
      </c>
      <c r="D33" s="7" t="str">
        <f t="shared" si="13"/>
        <v xml:space="preserve"> 57 - Joyce - W                </v>
      </c>
      <c r="E33" s="37">
        <v>237321</v>
      </c>
      <c r="F33" s="10">
        <f t="shared" si="14"/>
        <v>0.96071652666734131</v>
      </c>
      <c r="G33" s="37">
        <f t="shared" si="15"/>
        <v>247025</v>
      </c>
      <c r="H33" s="2">
        <f t="shared" si="16"/>
        <v>-9.3948022452569613E-3</v>
      </c>
      <c r="I33" s="11" t="str">
        <f t="shared" si="17"/>
        <v/>
      </c>
    </row>
    <row r="34" spans="1:11" x14ac:dyDescent="0.25">
      <c r="A34" t="s">
        <v>115</v>
      </c>
      <c r="B34" s="37">
        <v>9435</v>
      </c>
      <c r="C34" s="10">
        <f t="shared" si="12"/>
        <v>4.6716593426997584E-2</v>
      </c>
      <c r="D34" s="7" t="str">
        <f t="shared" si="13"/>
        <v xml:space="preserve"> 60 - Linda                    </v>
      </c>
      <c r="E34" s="37">
        <v>192527.5</v>
      </c>
      <c r="F34" s="10">
        <f t="shared" si="14"/>
        <v>0.95328340657300237</v>
      </c>
      <c r="G34" s="37">
        <f t="shared" si="15"/>
        <v>201962.5</v>
      </c>
      <c r="H34" s="2">
        <f t="shared" si="16"/>
        <v>-1.9616821509180135E-3</v>
      </c>
      <c r="I34" s="11" t="str">
        <f t="shared" si="17"/>
        <v/>
      </c>
    </row>
    <row r="35" spans="1:11" x14ac:dyDescent="0.25">
      <c r="A35" t="s">
        <v>86</v>
      </c>
      <c r="B35" s="37">
        <v>10090</v>
      </c>
      <c r="C35" s="10">
        <f t="shared" si="12"/>
        <v>6.0605878590027362E-2</v>
      </c>
      <c r="D35" s="7" t="str">
        <f t="shared" si="13"/>
        <v xml:space="preserve"> 7 - MIKE -W                  </v>
      </c>
      <c r="E35" s="37">
        <v>156395.5</v>
      </c>
      <c r="F35" s="10">
        <f t="shared" si="14"/>
        <v>0.93939412140997269</v>
      </c>
      <c r="G35" s="37">
        <f t="shared" si="15"/>
        <v>166485.5</v>
      </c>
      <c r="H35" s="2" t="str">
        <f t="shared" si="16"/>
        <v/>
      </c>
      <c r="I35" s="11">
        <f t="shared" si="17"/>
        <v>1.1927603012111765E-2</v>
      </c>
    </row>
    <row r="36" spans="1:11" x14ac:dyDescent="0.25">
      <c r="A36" t="s">
        <v>104</v>
      </c>
      <c r="B36" s="37">
        <v>8108</v>
      </c>
      <c r="C36" s="10">
        <f t="shared" si="12"/>
        <v>4.4483824687205964E-2</v>
      </c>
      <c r="D36" s="7" t="str">
        <f t="shared" si="13"/>
        <v xml:space="preserve"> 83 - Charlton                 </v>
      </c>
      <c r="E36" s="37">
        <v>174160.5</v>
      </c>
      <c r="F36" s="10">
        <f t="shared" si="14"/>
        <v>0.95551617531279409</v>
      </c>
      <c r="G36" s="37">
        <f t="shared" si="15"/>
        <v>182268.5</v>
      </c>
      <c r="H36" s="2">
        <f t="shared" si="16"/>
        <v>-4.1944508907096334E-3</v>
      </c>
      <c r="I36" s="11" t="str">
        <f t="shared" si="17"/>
        <v/>
      </c>
    </row>
    <row r="37" spans="1:11" x14ac:dyDescent="0.25">
      <c r="A37" t="s">
        <v>117</v>
      </c>
      <c r="B37" s="37">
        <v>8031.5</v>
      </c>
      <c r="C37" s="10">
        <f t="shared" si="12"/>
        <v>4.2202085539158378E-2</v>
      </c>
      <c r="D37" s="7" t="str">
        <f t="shared" si="13"/>
        <v xml:space="preserve"> 86 - Themba - W               </v>
      </c>
      <c r="E37" s="37">
        <v>182279</v>
      </c>
      <c r="F37" s="10">
        <f t="shared" si="14"/>
        <v>0.95779791446084162</v>
      </c>
      <c r="G37" s="37">
        <f t="shared" si="15"/>
        <v>190310.5</v>
      </c>
      <c r="H37" s="2">
        <f t="shared" si="16"/>
        <v>-6.4761900387572194E-3</v>
      </c>
      <c r="I37" s="11" t="str">
        <f t="shared" si="17"/>
        <v/>
      </c>
    </row>
    <row r="38" spans="1:11" x14ac:dyDescent="0.25">
      <c r="A38" t="s">
        <v>118</v>
      </c>
      <c r="B38" s="37">
        <v>9225.5</v>
      </c>
      <c r="C38" s="10">
        <f t="shared" si="12"/>
        <v>5.4358938098983879E-2</v>
      </c>
      <c r="D38" s="7" t="str">
        <f t="shared" si="13"/>
        <v xml:space="preserve"> 87 - Wonderboy Masombuka      </v>
      </c>
      <c r="E38" s="37">
        <v>160489</v>
      </c>
      <c r="F38" s="10">
        <f t="shared" si="14"/>
        <v>0.94564106190101616</v>
      </c>
      <c r="G38" s="37">
        <f t="shared" si="15"/>
        <v>169714.5</v>
      </c>
      <c r="H38" s="2" t="str">
        <f t="shared" si="16"/>
        <v/>
      </c>
      <c r="I38" s="11">
        <f t="shared" si="17"/>
        <v>5.6806625210682818E-3</v>
      </c>
    </row>
    <row r="39" spans="1:11" ht="15.75" thickBot="1" x14ac:dyDescent="0.3">
      <c r="A39" t="s">
        <v>119</v>
      </c>
      <c r="B39" s="52">
        <v>12275</v>
      </c>
      <c r="C39" s="10">
        <f t="shared" si="12"/>
        <v>0.11240636618376953</v>
      </c>
      <c r="D39" s="7" t="str">
        <f t="shared" si="13"/>
        <v xml:space="preserve"> 9 - Nkosinathi - W           </v>
      </c>
      <c r="E39" s="40">
        <v>96927</v>
      </c>
      <c r="F39" s="10">
        <f t="shared" si="14"/>
        <v>0.88759363381623047</v>
      </c>
      <c r="G39" s="37">
        <f t="shared" si="15"/>
        <v>109202</v>
      </c>
      <c r="H39" s="2" t="str">
        <f t="shared" si="16"/>
        <v/>
      </c>
      <c r="I39" s="11">
        <f t="shared" si="17"/>
        <v>6.3728090605853938E-2</v>
      </c>
    </row>
    <row r="40" spans="1:11" ht="15.75" thickBot="1" x14ac:dyDescent="0.3">
      <c r="A40" s="28" t="s">
        <v>28</v>
      </c>
      <c r="B40" s="41">
        <f>SUM(B21:B39)</f>
        <v>161622</v>
      </c>
      <c r="C40" s="29">
        <f t="shared" si="12"/>
        <v>4.8678275577915597E-2</v>
      </c>
      <c r="D40" s="30" t="s">
        <v>28</v>
      </c>
      <c r="E40" s="41">
        <f>SUM(E21:E39)</f>
        <v>3158586</v>
      </c>
      <c r="F40" s="31">
        <f t="shared" si="14"/>
        <v>0.9513217244220844</v>
      </c>
      <c r="G40" s="38">
        <f t="shared" si="3"/>
        <v>3320208</v>
      </c>
    </row>
    <row r="41" spans="1:11" ht="15.75" thickBot="1" x14ac:dyDescent="0.3">
      <c r="A41" s="17" t="s">
        <v>1</v>
      </c>
      <c r="B41" s="42">
        <f>SUM(B19,B40)</f>
        <v>233653.1</v>
      </c>
      <c r="C41" s="18">
        <f t="shared" si="12"/>
        <v>4.9124475332755303E-2</v>
      </c>
      <c r="D41" s="19" t="s">
        <v>1</v>
      </c>
      <c r="E41" s="42">
        <f>SUM(E19,E40)</f>
        <v>4522694.9000000004</v>
      </c>
      <c r="F41" s="20">
        <f t="shared" si="14"/>
        <v>0.95087552466724479</v>
      </c>
      <c r="G41" s="39">
        <f>E41+B41</f>
        <v>4756348</v>
      </c>
      <c r="H41" s="2">
        <f>SUM(H5:I39)</f>
        <v>7.9578472263183792E-2</v>
      </c>
    </row>
    <row r="44" spans="1:11" ht="18.75" x14ac:dyDescent="0.3">
      <c r="A44" s="13" t="s">
        <v>6</v>
      </c>
      <c r="K44" s="13" t="s">
        <v>7</v>
      </c>
    </row>
    <row r="45" spans="1:11" x14ac:dyDescent="0.25">
      <c r="A45" t="s">
        <v>99</v>
      </c>
      <c r="B45" s="37">
        <v>25300</v>
      </c>
      <c r="C45" s="10">
        <f>B45/G45</f>
        <v>9.5869647593785523E-2</v>
      </c>
      <c r="D45" s="7" t="str">
        <f t="shared" ref="D45" si="18">A45</f>
        <v xml:space="preserve"> 172 - Dennis                   </v>
      </c>
      <c r="E45" s="37">
        <v>238600</v>
      </c>
      <c r="F45" s="10">
        <f>E45/G45</f>
        <v>0.90413035240621442</v>
      </c>
      <c r="G45" s="37">
        <f t="shared" ref="G45" si="19">E45+B45</f>
        <v>263900</v>
      </c>
      <c r="H45" s="2" t="str">
        <f t="shared" ref="H45" si="20">IF(C45-$C$41&lt;0,C45-$C$41,"")</f>
        <v/>
      </c>
      <c r="I45" s="11">
        <f t="shared" ref="I45" si="21">IF(C45-$C$41&gt;0,C45-$C$41,"")</f>
        <v>4.674517226103022E-2</v>
      </c>
    </row>
    <row r="46" spans="1:11" x14ac:dyDescent="0.25">
      <c r="A46" s="54" t="s">
        <v>173</v>
      </c>
      <c r="B46" s="37">
        <v>0</v>
      </c>
      <c r="C46" s="10">
        <f t="shared" ref="C46" si="22">B46/G46</f>
        <v>0</v>
      </c>
      <c r="D46" s="7" t="str">
        <f t="shared" ref="D46" si="23">A46</f>
        <v xml:space="preserve">145 - Function Staff          </v>
      </c>
      <c r="E46" s="37">
        <v>64122</v>
      </c>
      <c r="F46" s="10">
        <f>E46/G46</f>
        <v>1</v>
      </c>
      <c r="G46" s="37">
        <f t="shared" ref="G46" si="24">E46+B46</f>
        <v>64122</v>
      </c>
      <c r="H46" s="2">
        <f t="shared" ref="H46" si="25">IF(C46-$C$41&lt;0,C46-$C$41,"")</f>
        <v>-4.9124475332755303E-2</v>
      </c>
      <c r="I46" s="11" t="str">
        <f>IF(C46-$C$41&gt;0,C46-$C$41,"")</f>
        <v/>
      </c>
    </row>
  </sheetData>
  <mergeCells count="5">
    <mergeCell ref="A1:G1"/>
    <mergeCell ref="B2:C3"/>
    <mergeCell ref="E2:F3"/>
    <mergeCell ref="A4:G4"/>
    <mergeCell ref="A20:G20"/>
  </mergeCells>
  <conditionalFormatting sqref="A5">
    <cfRule type="top10" dxfId="68" priority="2" rank="10"/>
  </conditionalFormatting>
  <conditionalFormatting sqref="A7">
    <cfRule type="duplicateValues" dxfId="67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6A61-FFC5-4E01-9E93-EFEED0E8BE9B}">
  <dimension ref="A1:Q114"/>
  <sheetViews>
    <sheetView topLeftCell="A78" zoomScale="85" zoomScaleNormal="85" workbookViewId="0">
      <selection activeCell="K109" sqref="K109"/>
    </sheetView>
  </sheetViews>
  <sheetFormatPr defaultRowHeight="15" x14ac:dyDescent="0.25"/>
  <cols>
    <col min="1" max="1" width="29.28515625" bestFit="1" customWidth="1"/>
    <col min="2" max="2" width="20.5703125" style="40" bestFit="1" customWidth="1"/>
    <col min="3" max="3" width="6.7109375" bestFit="1" customWidth="1"/>
    <col min="4" max="4" width="29.28515625" bestFit="1" customWidth="1"/>
    <col min="5" max="5" width="21.28515625" style="40" bestFit="1" customWidth="1"/>
    <col min="6" max="6" width="7.85546875" bestFit="1" customWidth="1"/>
    <col min="7" max="7" width="21.28515625" bestFit="1" customWidth="1"/>
    <col min="8" max="8" width="8" bestFit="1" customWidth="1"/>
    <col min="9" max="9" width="8.28515625" style="22" bestFit="1" customWidth="1"/>
    <col min="11" max="11" width="12.85546875" bestFit="1" customWidth="1"/>
    <col min="12" max="12" width="13.85546875" bestFit="1" customWidth="1"/>
    <col min="14" max="14" width="11.42578125" bestFit="1" customWidth="1"/>
    <col min="15" max="15" width="18.5703125" bestFit="1" customWidth="1"/>
    <col min="16" max="16" width="11.85546875" bestFit="1" customWidth="1"/>
    <col min="17" max="17" width="12.5703125" bestFit="1" customWidth="1"/>
  </cols>
  <sheetData>
    <row r="1" spans="1:15" x14ac:dyDescent="0.25">
      <c r="A1" s="46">
        <v>44834</v>
      </c>
      <c r="B1" s="46"/>
      <c r="C1" s="46"/>
      <c r="D1" s="46"/>
      <c r="E1" s="46"/>
      <c r="F1" s="46"/>
      <c r="G1" s="46"/>
      <c r="H1" s="1"/>
      <c r="I1"/>
      <c r="L1" s="3"/>
      <c r="M1" s="3"/>
    </row>
    <row r="2" spans="1:15" x14ac:dyDescent="0.25">
      <c r="A2" s="6"/>
      <c r="B2" s="47" t="s">
        <v>4</v>
      </c>
      <c r="C2" s="47"/>
      <c r="D2" s="6"/>
      <c r="E2" s="48" t="s">
        <v>3</v>
      </c>
      <c r="F2" s="48"/>
      <c r="G2" s="8"/>
      <c r="H2" s="1"/>
      <c r="I2"/>
      <c r="N2" s="4"/>
    </row>
    <row r="3" spans="1:15" x14ac:dyDescent="0.25">
      <c r="A3" s="6" t="s">
        <v>0</v>
      </c>
      <c r="B3" s="47"/>
      <c r="C3" s="47"/>
      <c r="D3" s="6" t="s">
        <v>0</v>
      </c>
      <c r="E3" s="48"/>
      <c r="F3" s="48"/>
      <c r="G3" s="8" t="s">
        <v>2</v>
      </c>
      <c r="H3" s="1"/>
      <c r="I3"/>
    </row>
    <row r="4" spans="1:15" x14ac:dyDescent="0.25">
      <c r="A4" s="49" t="s">
        <v>30</v>
      </c>
      <c r="B4" s="49"/>
      <c r="C4" s="49"/>
      <c r="D4" s="49"/>
      <c r="E4" s="49"/>
      <c r="F4" s="49"/>
      <c r="G4" s="50"/>
      <c r="H4" s="1"/>
      <c r="I4"/>
      <c r="N4" s="5"/>
      <c r="O4" s="5"/>
    </row>
    <row r="5" spans="1:15" x14ac:dyDescent="0.25">
      <c r="A5" t="s">
        <v>48</v>
      </c>
      <c r="B5" s="36">
        <f>SUMIF('Sep 22'!A:A,"*"&amp;A5&amp;"*",'Sep 22'!B:B)+SUMIF('Oct 22'!A:A,"*"&amp;A5&amp;"*",'Oct 22'!B:B)+SUMIF('Nov 22'!A:A,"*"&amp;A5&amp;"*",'Nov 22'!B:B)+SUMIF('Dec 22'!A:A,"*"&amp;A5&amp;"*",'Dec 22'!B:B)+SUMIF('Jan 23'!A:A,"*"&amp;A5&amp;"*",'Jan 23'!B:B)+SUMIF('Feb 23'!A:A,"*"&amp;A5&amp;"*",'Feb 23'!B:B)+SUMIF('Mar 23'!A:A,"*"&amp;A5&amp;"*",'Mar 23'!B:B)+SUMIF('Apr 23'!A:A,"*"&amp;A5&amp;"*",'Apr 23'!B:B)+SUMIF('May 23'!A:A,"*"&amp;A5&amp;"*",'May 23'!B:B)+SUMIF('June 23'!A:A,"*"&amp;A5&amp;"*",'June 23'!B:B)+SUMIF('July 23'!A:A,"*"&amp;A5&amp;"*",'July 23'!B:B)+SUMIF('Aug 23'!A:A,"*"&amp;A5&amp;"*",'Aug 23'!B:B)+SUMIF('Sep 23'!A:A,"*"&amp;A5&amp;"*",'Sep 23'!B:B)+SUMIF('Oct 23'!A:A,"*"&amp;A5&amp;"*",'Oct 23'!B:B)+SUMIF('Nov 23'!A:A,"*"&amp;A5&amp;"*",'Nov 23'!B:B)+SUMIF('Dec 23'!A:A,"*"&amp;A5&amp;"*",'Dec 23'!B:B)</f>
        <v>127885.84</v>
      </c>
      <c r="C5" s="23">
        <f t="shared" ref="C5:C40" si="0">B5/G5</f>
        <v>8.7060378271642286E-2</v>
      </c>
      <c r="D5" s="24" t="str">
        <f t="shared" ref="D5" si="1">A5</f>
        <v xml:space="preserve">1 - MC Ntuli BT             </v>
      </c>
      <c r="E5" s="36">
        <f>SUMIF('Sep 22'!D:D,"*"&amp;D5&amp;"*",'Sep 22'!E:E)+SUMIF('Oct 22'!D:D,"*"&amp;D5&amp;"*",'Oct 22'!E:E)+SUMIF('Nov 22'!D:D,"*"&amp;D5&amp;"*",'Nov 22'!E:E)+SUMIF('Dec 22'!D:D,"*"&amp;D5&amp;"*",'Dec 22'!E:E)+SUMIF('Jan 23'!D:D,"*"&amp;D5&amp;"*",'Jan 23'!E:E)+SUMIF('Feb 23'!D:D,"*"&amp;D5&amp;"*",'Feb 23'!E:E)+SUMIF('Mar 23'!D:D,"*"&amp;D5&amp;"*",'Mar 23'!E:E)+SUMIF('Apr 23'!D:D,"*"&amp;D5&amp;"*",'Apr 23'!E:E)+SUMIF('May 23'!D:D,"*"&amp;D5&amp;"*",'May 23'!E:E)+SUMIF('June 23'!D:D,"*"&amp;D5&amp;"*",'June 23'!E:E)+SUMIF('July 23'!D:D,"*"&amp;D5&amp;"*",'July 23'!E:E)+SUMIF('Aug 23'!D:D,"*"&amp;D5&amp;"*",'Aug 23'!E:E)+SUMIF('Sep 23'!D:D,"*"&amp;D5&amp;"*",'Sep 23'!E:E)+SUMIF('Oct 23'!D:D,"*"&amp;D5&amp;"*",'Oct 23'!E:E)+SUMIF('Nov 23'!D:D,"*"&amp;D5&amp;"*",'Nov 23'!E:E)+SUMIF('Dec 23'!D:D,"*"&amp;D5&amp;"*",'Dec 23'!E:E)</f>
        <v>1341046.9000000001</v>
      </c>
      <c r="F5" s="23">
        <f t="shared" ref="F5" si="2">E5/G5</f>
        <v>0.91293962172835763</v>
      </c>
      <c r="G5" s="25">
        <f t="shared" ref="G5:G84" si="3">E5+B5</f>
        <v>1468932.7400000002</v>
      </c>
      <c r="H5" s="2" t="str">
        <f>IF(C5-$C$40&lt;0,C5-$C$40,"")</f>
        <v/>
      </c>
      <c r="I5" s="11">
        <f>IF(C5-$C$40&gt;0,C5-$C$40,"")</f>
        <v>4.0808876245333747E-4</v>
      </c>
      <c r="N5" s="5"/>
      <c r="O5" s="5"/>
    </row>
    <row r="6" spans="1:15" x14ac:dyDescent="0.25">
      <c r="A6" t="s">
        <v>50</v>
      </c>
      <c r="B6" s="36">
        <f>SUMIF('Sep 22'!A:A,"*"&amp;A6&amp;"*",'Sep 22'!B:B)+SUMIF('Oct 22'!A:A,"*"&amp;A6&amp;"*",'Oct 22'!B:B)+SUMIF('Nov 22'!A:A,"*"&amp;A6&amp;"*",'Nov 22'!B:B)+SUMIF('Dec 22'!A:A,"*"&amp;A6&amp;"*",'Dec 22'!B:B)+SUMIF('Jan 23'!A:A,"*"&amp;A6&amp;"*",'Jan 23'!B:B)+SUMIF('Feb 23'!A:A,"*"&amp;A6&amp;"*",'Feb 23'!B:B)+SUMIF('Mar 23'!A:A,"*"&amp;A6&amp;"*",'Mar 23'!B:B)+SUMIF('Apr 23'!A:A,"*"&amp;A6&amp;"*",'Apr 23'!B:B)+SUMIF('May 23'!A:A,"*"&amp;A6&amp;"*",'May 23'!B:B)+SUMIF('June 23'!A:A,"*"&amp;A6&amp;"*",'June 23'!B:B)+SUMIF('July 23'!A:A,"*"&amp;A6&amp;"*",'July 23'!B:B)+SUMIF('Aug 23'!A:A,"*"&amp;A6&amp;"*",'Aug 23'!B:B)+SUMIF('Sep 23'!A:A,"*"&amp;A6&amp;"*",'Sep 23'!B:B)+SUMIF('Oct 23'!A:A,"*"&amp;A6&amp;"*",'Oct 23'!B:B)+SUMIF('Nov 23'!A:A,"*"&amp;A6&amp;"*",'Nov 23'!B:B)+SUMIF('Dec 23'!A:A,"*"&amp;A6&amp;"*",'Dec 23'!B:B)</f>
        <v>52250.400000000009</v>
      </c>
      <c r="C6" s="23">
        <f t="shared" ref="C6:C39" si="4">B6/G6</f>
        <v>8.2341993228309332E-2</v>
      </c>
      <c r="D6" s="24" t="str">
        <f t="shared" ref="D6:D39" si="5">A6</f>
        <v xml:space="preserve">12 - Evans BT                </v>
      </c>
      <c r="E6" s="36">
        <f>SUMIF('Sep 22'!D:D,"*"&amp;D6&amp;"*",'Sep 22'!E:E)+SUMIF('Oct 22'!D:D,"*"&amp;D6&amp;"*",'Oct 22'!E:E)+SUMIF('Nov 22'!D:D,"*"&amp;D6&amp;"*",'Nov 22'!E:E)+SUMIF('Dec 22'!D:D,"*"&amp;D6&amp;"*",'Dec 22'!E:E)+SUMIF('Jan 23'!D:D,"*"&amp;D6&amp;"*",'Jan 23'!E:E)+SUMIF('Feb 23'!D:D,"*"&amp;D6&amp;"*",'Feb 23'!E:E)+SUMIF('Mar 23'!D:D,"*"&amp;D6&amp;"*",'Mar 23'!E:E)+SUMIF('Apr 23'!D:D,"*"&amp;D6&amp;"*",'Apr 23'!E:E)+SUMIF('May 23'!D:D,"*"&amp;D6&amp;"*",'May 23'!E:E)+SUMIF('June 23'!D:D,"*"&amp;D6&amp;"*",'June 23'!E:E)+SUMIF('July 23'!D:D,"*"&amp;D6&amp;"*",'July 23'!E:E)+SUMIF('Aug 23'!D:D,"*"&amp;D6&amp;"*",'Aug 23'!E:E)+SUMIF('Sep 23'!D:D,"*"&amp;D6&amp;"*",'Sep 23'!E:E)+SUMIF('Oct 23'!D:D,"*"&amp;D6&amp;"*",'Oct 23'!E:E)+SUMIF('Nov 23'!D:D,"*"&amp;D6&amp;"*",'Nov 23'!E:E)+SUMIF('Dec 23'!D:D,"*"&amp;D6&amp;"*",'Dec 23'!E:E)</f>
        <v>582303.10000000021</v>
      </c>
      <c r="F6" s="23">
        <f t="shared" ref="F6:F39" si="6">E6/G6</f>
        <v>0.91765800677169063</v>
      </c>
      <c r="G6" s="25">
        <f t="shared" ref="G6:G39" si="7">E6+B6</f>
        <v>634553.50000000023</v>
      </c>
      <c r="H6" s="2">
        <f>IF(C6-$C$40&lt;0,C6-$C$40,"")</f>
        <v>-4.3102962808796164E-3</v>
      </c>
      <c r="I6" s="11" t="str">
        <f>IF(C6-$C$40&gt;0,C6-$C$40,"")</f>
        <v/>
      </c>
      <c r="N6" s="5"/>
      <c r="O6" s="5"/>
    </row>
    <row r="7" spans="1:15" x14ac:dyDescent="0.25">
      <c r="A7" t="s">
        <v>51</v>
      </c>
      <c r="B7" s="36">
        <f>SUMIF('Sep 22'!A:A,"*"&amp;A7&amp;"*",'Sep 22'!B:B)+SUMIF('Oct 22'!A:A,"*"&amp;A7&amp;"*",'Oct 22'!B:B)+SUMIF('Nov 22'!A:A,"*"&amp;A7&amp;"*",'Nov 22'!B:B)+SUMIF('Dec 22'!A:A,"*"&amp;A7&amp;"*",'Dec 22'!B:B)+SUMIF('Jan 23'!A:A,"*"&amp;A7&amp;"*",'Jan 23'!B:B)+SUMIF('Feb 23'!A:A,"*"&amp;A7&amp;"*",'Feb 23'!B:B)+SUMIF('Mar 23'!A:A,"*"&amp;A7&amp;"*",'Mar 23'!B:B)+SUMIF('Apr 23'!A:A,"*"&amp;A7&amp;"*",'Apr 23'!B:B)+SUMIF('May 23'!A:A,"*"&amp;A7&amp;"*",'May 23'!B:B)+SUMIF('June 23'!A:A,"*"&amp;A7&amp;"*",'June 23'!B:B)+SUMIF('July 23'!A:A,"*"&amp;A7&amp;"*",'July 23'!B:B)+SUMIF('Aug 23'!A:A,"*"&amp;A7&amp;"*",'Aug 23'!B:B)+SUMIF('Sep 23'!A:A,"*"&amp;A7&amp;"*",'Sep 23'!B:B)+SUMIF('Oct 23'!A:A,"*"&amp;A7&amp;"*",'Oct 23'!B:B)+SUMIF('Nov 23'!A:A,"*"&amp;A7&amp;"*",'Nov 23'!B:B)+SUMIF('Dec 23'!A:A,"*"&amp;A7&amp;"*",'Dec 23'!B:B)</f>
        <v>75640</v>
      </c>
      <c r="C7" s="23">
        <f t="shared" si="4"/>
        <v>8.7374046050188336E-2</v>
      </c>
      <c r="D7" s="24" t="str">
        <f t="shared" si="5"/>
        <v xml:space="preserve">13 - Sylvester BT            </v>
      </c>
      <c r="E7" s="36">
        <f>SUMIF('Sep 22'!D:D,"*"&amp;D7&amp;"*",'Sep 22'!E:E)+SUMIF('Oct 22'!D:D,"*"&amp;D7&amp;"*",'Oct 22'!E:E)+SUMIF('Nov 22'!D:D,"*"&amp;D7&amp;"*",'Nov 22'!E:E)+SUMIF('Dec 22'!D:D,"*"&amp;D7&amp;"*",'Dec 22'!E:E)+SUMIF('Jan 23'!D:D,"*"&amp;D7&amp;"*",'Jan 23'!E:E)+SUMIF('Feb 23'!D:D,"*"&amp;D7&amp;"*",'Feb 23'!E:E)+SUMIF('Mar 23'!D:D,"*"&amp;D7&amp;"*",'Mar 23'!E:E)+SUMIF('Apr 23'!D:D,"*"&amp;D7&amp;"*",'Apr 23'!E:E)+SUMIF('May 23'!D:D,"*"&amp;D7&amp;"*",'May 23'!E:E)+SUMIF('June 23'!D:D,"*"&amp;D7&amp;"*",'June 23'!E:E)+SUMIF('July 23'!D:D,"*"&amp;D7&amp;"*",'July 23'!E:E)+SUMIF('Aug 23'!D:D,"*"&amp;D7&amp;"*",'Aug 23'!E:E)+SUMIF('Sep 23'!D:D,"*"&amp;D7&amp;"*",'Sep 23'!E:E)+SUMIF('Oct 23'!D:D,"*"&amp;D7&amp;"*",'Oct 23'!E:E)+SUMIF('Nov 23'!D:D,"*"&amp;D7&amp;"*",'Nov 23'!E:E)+SUMIF('Dec 23'!D:D,"*"&amp;D7&amp;"*",'Dec 23'!E:E)</f>
        <v>790063.29999999993</v>
      </c>
      <c r="F7" s="23">
        <f t="shared" si="6"/>
        <v>0.91262595394981172</v>
      </c>
      <c r="G7" s="25">
        <f t="shared" si="7"/>
        <v>865703.29999999993</v>
      </c>
      <c r="H7" s="2" t="str">
        <f>IF(C7-$C$40&lt;0,C7-$C$40,"")</f>
        <v/>
      </c>
      <c r="I7" s="11">
        <f>IF(C7-$C$40&gt;0,C7-$C$40,"")</f>
        <v>7.2175654099938813E-4</v>
      </c>
      <c r="N7" s="5"/>
      <c r="O7" s="5"/>
    </row>
    <row r="8" spans="1:15" x14ac:dyDescent="0.25">
      <c r="A8" t="s">
        <v>9</v>
      </c>
      <c r="B8" s="36">
        <f>SUMIF('Sep 22'!A:A,"*"&amp;A8&amp;"*",'Sep 22'!B:B)+SUMIF('Oct 22'!A:A,"*"&amp;A8&amp;"*",'Oct 22'!B:B)+SUMIF('Nov 22'!A:A,"*"&amp;A8&amp;"*",'Nov 22'!B:B)+SUMIF('Dec 22'!A:A,"*"&amp;A8&amp;"*",'Dec 22'!B:B)+SUMIF('Jan 23'!A:A,"*"&amp;A8&amp;"*",'Jan 23'!B:B)+SUMIF('Feb 23'!A:A,"*"&amp;A8&amp;"*",'Feb 23'!B:B)+SUMIF('Mar 23'!A:A,"*"&amp;A8&amp;"*",'Mar 23'!B:B)+SUMIF('Apr 23'!A:A,"*"&amp;A8&amp;"*",'Apr 23'!B:B)+SUMIF('May 23'!A:A,"*"&amp;A8&amp;"*",'May 23'!B:B)+SUMIF('June 23'!A:A,"*"&amp;A8&amp;"*",'June 23'!B:B)+SUMIF('July 23'!A:A,"*"&amp;A8&amp;"*",'July 23'!B:B)+SUMIF('Aug 23'!A:A,"*"&amp;A8&amp;"*",'Aug 23'!B:B)+SUMIF('Sep 23'!A:A,"*"&amp;A8&amp;"*",'Sep 23'!B:B)+SUMIF('Oct 23'!A:A,"*"&amp;A8&amp;"*",'Oct 23'!B:B)+SUMIF('Nov 23'!A:A,"*"&amp;A8&amp;"*",'Nov 23'!B:B)+SUMIF('Dec 23'!A:A,"*"&amp;A8&amp;"*",'Dec 23'!B:B)</f>
        <v>24504.499999999996</v>
      </c>
      <c r="C8" s="23">
        <f t="shared" si="4"/>
        <v>7.9885859180899743E-2</v>
      </c>
      <c r="D8" s="24" t="str">
        <f t="shared" si="5"/>
        <v xml:space="preserve">14 - Lavender                </v>
      </c>
      <c r="E8" s="36">
        <f>SUMIF('Sep 22'!D:D,"*"&amp;D8&amp;"*",'Sep 22'!E:E)+SUMIF('Oct 22'!D:D,"*"&amp;D8&amp;"*",'Oct 22'!E:E)+SUMIF('Nov 22'!D:D,"*"&amp;D8&amp;"*",'Nov 22'!E:E)+SUMIF('Dec 22'!D:D,"*"&amp;D8&amp;"*",'Dec 22'!E:E)+SUMIF('Jan 23'!D:D,"*"&amp;D8&amp;"*",'Jan 23'!E:E)+SUMIF('Feb 23'!D:D,"*"&amp;D8&amp;"*",'Feb 23'!E:E)+SUMIF('Mar 23'!D:D,"*"&amp;D8&amp;"*",'Mar 23'!E:E)+SUMIF('Apr 23'!D:D,"*"&amp;D8&amp;"*",'Apr 23'!E:E)+SUMIF('May 23'!D:D,"*"&amp;D8&amp;"*",'May 23'!E:E)+SUMIF('June 23'!D:D,"*"&amp;D8&amp;"*",'June 23'!E:E)+SUMIF('July 23'!D:D,"*"&amp;D8&amp;"*",'July 23'!E:E)+SUMIF('Aug 23'!D:D,"*"&amp;D8&amp;"*",'Aug 23'!E:E)+SUMIF('Sep 23'!D:D,"*"&amp;D8&amp;"*",'Sep 23'!E:E)+SUMIF('Oct 23'!D:D,"*"&amp;D8&amp;"*",'Oct 23'!E:E)+SUMIF('Nov 23'!D:D,"*"&amp;D8&amp;"*",'Nov 23'!E:E)+SUMIF('Dec 23'!D:D,"*"&amp;D8&amp;"*",'Dec 23'!E:E)</f>
        <v>282239.40000000002</v>
      </c>
      <c r="F8" s="23">
        <f t="shared" si="6"/>
        <v>0.92011414081910026</v>
      </c>
      <c r="G8" s="25">
        <f t="shared" si="7"/>
        <v>306743.90000000002</v>
      </c>
      <c r="H8" s="2">
        <f>IF(C8-$C$40&lt;0,C8-$C$40,"")</f>
        <v>-6.7664303282892052E-3</v>
      </c>
      <c r="I8" s="11" t="str">
        <f>IF(C8-$C$40&gt;0,C8-$C$40,"")</f>
        <v/>
      </c>
      <c r="N8" s="5"/>
      <c r="O8" s="5"/>
    </row>
    <row r="9" spans="1:15" x14ac:dyDescent="0.25">
      <c r="A9" t="s">
        <v>52</v>
      </c>
      <c r="B9" s="36">
        <f>SUMIF('Sep 22'!A:A,"*"&amp;A9&amp;"*",'Sep 22'!B:B)+SUMIF('Oct 22'!A:A,"*"&amp;A9&amp;"*",'Oct 22'!B:B)+SUMIF('Nov 22'!A:A,"*"&amp;A9&amp;"*",'Nov 22'!B:B)+SUMIF('Dec 22'!A:A,"*"&amp;A9&amp;"*",'Dec 22'!B:B)+SUMIF('Jan 23'!A:A,"*"&amp;A9&amp;"*",'Jan 23'!B:B)+SUMIF('Feb 23'!A:A,"*"&amp;A9&amp;"*",'Feb 23'!B:B)+SUMIF('Mar 23'!A:A,"*"&amp;A9&amp;"*",'Mar 23'!B:B)+SUMIF('Apr 23'!A:A,"*"&amp;A9&amp;"*",'Apr 23'!B:B)+SUMIF('May 23'!A:A,"*"&amp;A9&amp;"*",'May 23'!B:B)+SUMIF('June 23'!A:A,"*"&amp;A9&amp;"*",'June 23'!B:B)+SUMIF('July 23'!A:A,"*"&amp;A9&amp;"*",'July 23'!B:B)+SUMIF('Aug 23'!A:A,"*"&amp;A9&amp;"*",'Aug 23'!B:B)+SUMIF('Sep 23'!A:A,"*"&amp;A9&amp;"*",'Sep 23'!B:B)+SUMIF('Oct 23'!A:A,"*"&amp;A9&amp;"*",'Oct 23'!B:B)+SUMIF('Nov 23'!A:A,"*"&amp;A9&amp;"*",'Nov 23'!B:B)+SUMIF('Dec 23'!A:A,"*"&amp;A9&amp;"*",'Dec 23'!B:B)</f>
        <v>69848</v>
      </c>
      <c r="C9" s="23">
        <f t="shared" si="4"/>
        <v>0.10816368878936822</v>
      </c>
      <c r="D9" s="24" t="str">
        <f t="shared" si="5"/>
        <v xml:space="preserve">15 - Pension BT              </v>
      </c>
      <c r="E9" s="36">
        <f>SUMIF('Sep 22'!D:D,"*"&amp;D9&amp;"*",'Sep 22'!E:E)+SUMIF('Oct 22'!D:D,"*"&amp;D9&amp;"*",'Oct 22'!E:E)+SUMIF('Nov 22'!D:D,"*"&amp;D9&amp;"*",'Nov 22'!E:E)+SUMIF('Dec 22'!D:D,"*"&amp;D9&amp;"*",'Dec 22'!E:E)+SUMIF('Jan 23'!D:D,"*"&amp;D9&amp;"*",'Jan 23'!E:E)+SUMIF('Feb 23'!D:D,"*"&amp;D9&amp;"*",'Feb 23'!E:E)+SUMIF('Mar 23'!D:D,"*"&amp;D9&amp;"*",'Mar 23'!E:E)+SUMIF('Apr 23'!D:D,"*"&amp;D9&amp;"*",'Apr 23'!E:E)+SUMIF('May 23'!D:D,"*"&amp;D9&amp;"*",'May 23'!E:E)+SUMIF('June 23'!D:D,"*"&amp;D9&amp;"*",'June 23'!E:E)+SUMIF('July 23'!D:D,"*"&amp;D9&amp;"*",'July 23'!E:E)+SUMIF('Aug 23'!D:D,"*"&amp;D9&amp;"*",'Aug 23'!E:E)+SUMIF('Sep 23'!D:D,"*"&amp;D9&amp;"*",'Sep 23'!E:E)+SUMIF('Oct 23'!D:D,"*"&amp;D9&amp;"*",'Oct 23'!E:E)+SUMIF('Nov 23'!D:D,"*"&amp;D9&amp;"*",'Nov 23'!E:E)+SUMIF('Dec 23'!D:D,"*"&amp;D9&amp;"*",'Dec 23'!E:E)</f>
        <v>575914</v>
      </c>
      <c r="F9" s="23">
        <f t="shared" si="6"/>
        <v>0.89183631121063178</v>
      </c>
      <c r="G9" s="25">
        <f t="shared" si="7"/>
        <v>645762</v>
      </c>
      <c r="H9" s="2" t="str">
        <f>IF(C9-$C$40&lt;0,C9-$C$40,"")</f>
        <v/>
      </c>
      <c r="I9" s="11">
        <f>IF(C9-$C$40&gt;0,C9-$C$40,"")</f>
        <v>2.1511399280179269E-2</v>
      </c>
      <c r="N9" s="5"/>
      <c r="O9" s="5"/>
    </row>
    <row r="10" spans="1:15" x14ac:dyDescent="0.25">
      <c r="A10" t="s">
        <v>43</v>
      </c>
      <c r="B10" s="36">
        <f>SUMIF('Sep 22'!A:A,"*"&amp;A10&amp;"*",'Sep 22'!B:B)+SUMIF('Oct 22'!A:A,"*"&amp;A10&amp;"*",'Oct 22'!B:B)+SUMIF('Nov 22'!A:A,"*"&amp;A10&amp;"*",'Nov 22'!B:B)+SUMIF('Dec 22'!A:A,"*"&amp;A10&amp;"*",'Dec 22'!B:B)+SUMIF('Jan 23'!A:A,"*"&amp;A10&amp;"*",'Jan 23'!B:B)+SUMIF('Feb 23'!A:A,"*"&amp;A10&amp;"*",'Feb 23'!B:B)+SUMIF('Mar 23'!A:A,"*"&amp;A10&amp;"*",'Mar 23'!B:B)+SUMIF('Apr 23'!A:A,"*"&amp;A10&amp;"*",'Apr 23'!B:B)+SUMIF('May 23'!A:A,"*"&amp;A10&amp;"*",'May 23'!B:B)+SUMIF('June 23'!A:A,"*"&amp;A10&amp;"*",'June 23'!B:B)+SUMIF('July 23'!A:A,"*"&amp;A10&amp;"*",'July 23'!B:B)+SUMIF('Aug 23'!A:A,"*"&amp;A10&amp;"*",'Aug 23'!B:B)+SUMIF('Sep 23'!A:A,"*"&amp;A10&amp;"*",'Sep 23'!B:B)+SUMIF('Oct 23'!A:A,"*"&amp;A10&amp;"*",'Oct 23'!B:B)+SUMIF('Nov 23'!A:A,"*"&amp;A10&amp;"*",'Nov 23'!B:B)+SUMIF('Dec 23'!A:A,"*"&amp;A10&amp;"*",'Dec 23'!B:B)</f>
        <v>41754</v>
      </c>
      <c r="C10" s="23">
        <f t="shared" ref="C10" si="8">B10/G10</f>
        <v>8.3973600022685793E-2</v>
      </c>
      <c r="D10" s="24" t="str">
        <f t="shared" ref="D10" si="9">A10</f>
        <v xml:space="preserve">157 - Alex Barton             </v>
      </c>
      <c r="E10" s="36">
        <f>SUMIF('Sep 22'!D:D,"*"&amp;D10&amp;"*",'Sep 22'!E:E)+SUMIF('Oct 22'!D:D,"*"&amp;D10&amp;"*",'Oct 22'!E:E)+SUMIF('Nov 22'!D:D,"*"&amp;D10&amp;"*",'Nov 22'!E:E)+SUMIF('Dec 22'!D:D,"*"&amp;D10&amp;"*",'Dec 22'!E:E)+SUMIF('Jan 23'!D:D,"*"&amp;D10&amp;"*",'Jan 23'!E:E)+SUMIF('Feb 23'!D:D,"*"&amp;D10&amp;"*",'Feb 23'!E:E)+SUMIF('Mar 23'!D:D,"*"&amp;D10&amp;"*",'Mar 23'!E:E)+SUMIF('Apr 23'!D:D,"*"&amp;D10&amp;"*",'Apr 23'!E:E)+SUMIF('May 23'!D:D,"*"&amp;D10&amp;"*",'May 23'!E:E)+SUMIF('June 23'!D:D,"*"&amp;D10&amp;"*",'June 23'!E:E)+SUMIF('July 23'!D:D,"*"&amp;D10&amp;"*",'July 23'!E:E)+SUMIF('Aug 23'!D:D,"*"&amp;D10&amp;"*",'Aug 23'!E:E)+SUMIF('Sep 23'!D:D,"*"&amp;D10&amp;"*",'Sep 23'!E:E)+SUMIF('Oct 23'!D:D,"*"&amp;D10&amp;"*",'Oct 23'!E:E)+SUMIF('Nov 23'!D:D,"*"&amp;D10&amp;"*",'Nov 23'!E:E)+SUMIF('Dec 23'!D:D,"*"&amp;D10&amp;"*",'Dec 23'!E:E)</f>
        <v>455473.69999999995</v>
      </c>
      <c r="F10" s="23">
        <f t="shared" ref="F10" si="10">E10/G10</f>
        <v>0.91602639997731417</v>
      </c>
      <c r="G10" s="25">
        <f t="shared" ref="G10" si="11">E10+B10</f>
        <v>497227.69999999995</v>
      </c>
      <c r="H10" s="2">
        <f>IF(C10-$C$40&lt;0,C10-$C$40,"")</f>
        <v>-2.6786894865031552E-3</v>
      </c>
      <c r="I10" s="11" t="str">
        <f>IF(C10-$C$40&gt;0,C10-$C$40,"")</f>
        <v/>
      </c>
      <c r="N10" s="5"/>
      <c r="O10" s="5"/>
    </row>
    <row r="11" spans="1:15" x14ac:dyDescent="0.25">
      <c r="A11" t="s">
        <v>37</v>
      </c>
      <c r="B11" s="36">
        <f>SUMIF('Sep 22'!A:A,"*"&amp;A11&amp;"*",'Sep 22'!B:B)+SUMIF('Oct 22'!A:A,"*"&amp;A11&amp;"*",'Oct 22'!B:B)+SUMIF('Nov 22'!A:A,"*"&amp;A11&amp;"*",'Nov 22'!B:B)+SUMIF('Dec 22'!A:A,"*"&amp;A11&amp;"*",'Dec 22'!B:B)+SUMIF('Jan 23'!A:A,"*"&amp;A11&amp;"*",'Jan 23'!B:B)+SUMIF('Feb 23'!A:A,"*"&amp;A11&amp;"*",'Feb 23'!B:B)+SUMIF('Mar 23'!A:A,"*"&amp;A11&amp;"*",'Mar 23'!B:B)+SUMIF('Apr 23'!A:A,"*"&amp;A11&amp;"*",'Apr 23'!B:B)+SUMIF('May 23'!A:A,"*"&amp;A11&amp;"*",'May 23'!B:B)+SUMIF('June 23'!A:A,"*"&amp;A11&amp;"*",'June 23'!B:B)+SUMIF('July 23'!A:A,"*"&amp;A11&amp;"*",'July 23'!B:B)+SUMIF('Aug 23'!A:A,"*"&amp;A11&amp;"*",'Aug 23'!B:B)+SUMIF('Sep 23'!A:A,"*"&amp;A11&amp;"*",'Sep 23'!B:B)+SUMIF('Oct 23'!A:A,"*"&amp;A11&amp;"*",'Oct 23'!B:B)+SUMIF('Nov 23'!A:A,"*"&amp;A11&amp;"*",'Nov 23'!B:B)+SUMIF('Dec 23'!A:A,"*"&amp;A11&amp;"*",'Dec 23'!B:B)</f>
        <v>100348.59999999999</v>
      </c>
      <c r="C11" s="23">
        <f t="shared" ref="C11" si="12">B11/G11</f>
        <v>9.5657151445094665E-2</v>
      </c>
      <c r="D11" s="24" t="str">
        <f t="shared" ref="D11" si="13">A11</f>
        <v xml:space="preserve">158 - Oscar Dawu              </v>
      </c>
      <c r="E11" s="36">
        <f>SUMIF('Sep 22'!D:D,"*"&amp;D11&amp;"*",'Sep 22'!E:E)+SUMIF('Oct 22'!D:D,"*"&amp;D11&amp;"*",'Oct 22'!E:E)+SUMIF('Nov 22'!D:D,"*"&amp;D11&amp;"*",'Nov 22'!E:E)+SUMIF('Dec 22'!D:D,"*"&amp;D11&amp;"*",'Dec 22'!E:E)+SUMIF('Jan 23'!D:D,"*"&amp;D11&amp;"*",'Jan 23'!E:E)+SUMIF('Feb 23'!D:D,"*"&amp;D11&amp;"*",'Feb 23'!E:E)+SUMIF('Mar 23'!D:D,"*"&amp;D11&amp;"*",'Mar 23'!E:E)+SUMIF('Apr 23'!D:D,"*"&amp;D11&amp;"*",'Apr 23'!E:E)+SUMIF('May 23'!D:D,"*"&amp;D11&amp;"*",'May 23'!E:E)+SUMIF('June 23'!D:D,"*"&amp;D11&amp;"*",'June 23'!E:E)+SUMIF('July 23'!D:D,"*"&amp;D11&amp;"*",'July 23'!E:E)+SUMIF('Aug 23'!D:D,"*"&amp;D11&amp;"*",'Aug 23'!E:E)+SUMIF('Sep 23'!D:D,"*"&amp;D11&amp;"*",'Sep 23'!E:E)+SUMIF('Oct 23'!D:D,"*"&amp;D11&amp;"*",'Oct 23'!E:E)+SUMIF('Nov 23'!D:D,"*"&amp;D11&amp;"*",'Nov 23'!E:E)+SUMIF('Dec 23'!D:D,"*"&amp;D11&amp;"*",'Dec 23'!E:E)</f>
        <v>948695.81</v>
      </c>
      <c r="F11" s="23">
        <f t="shared" ref="F11" si="14">E11/G11</f>
        <v>0.90434284855490521</v>
      </c>
      <c r="G11" s="25">
        <f t="shared" ref="G11" si="15">E11+B11</f>
        <v>1049044.4100000001</v>
      </c>
      <c r="H11" s="2" t="str">
        <f>IF(C11-$C$40&lt;0,C11-$C$40,"")</f>
        <v/>
      </c>
      <c r="I11" s="11">
        <f>IF(C11-$C$40&gt;0,C11-$C$40,"")</f>
        <v>9.0048619359057169E-3</v>
      </c>
      <c r="N11" s="5"/>
      <c r="O11" s="5"/>
    </row>
    <row r="12" spans="1:15" x14ac:dyDescent="0.25">
      <c r="A12" t="s">
        <v>54</v>
      </c>
      <c r="B12" s="36">
        <f>SUMIF('Sep 22'!A:A,"*"&amp;A12&amp;"*",'Sep 22'!B:B)+SUMIF('Oct 22'!A:A,"*"&amp;A12&amp;"*",'Oct 22'!B:B)+SUMIF('Nov 22'!A:A,"*"&amp;A12&amp;"*",'Nov 22'!B:B)+SUMIF('Dec 22'!A:A,"*"&amp;A12&amp;"*",'Dec 22'!B:B)+SUMIF('Jan 23'!A:A,"*"&amp;A12&amp;"*",'Jan 23'!B:B)+SUMIF('Feb 23'!A:A,"*"&amp;A12&amp;"*",'Feb 23'!B:B)+SUMIF('Mar 23'!A:A,"*"&amp;A12&amp;"*",'Mar 23'!B:B)+SUMIF('Apr 23'!A:A,"*"&amp;A12&amp;"*",'Apr 23'!B:B)+SUMIF('May 23'!A:A,"*"&amp;A12&amp;"*",'May 23'!B:B)+SUMIF('June 23'!A:A,"*"&amp;A12&amp;"*",'June 23'!B:B)+SUMIF('July 23'!A:A,"*"&amp;A12&amp;"*",'July 23'!B:B)+SUMIF('Aug 23'!A:A,"*"&amp;A12&amp;"*",'Aug 23'!B:B)+SUMIF('Sep 23'!A:A,"*"&amp;A12&amp;"*",'Sep 23'!B:B)+SUMIF('Oct 23'!A:A,"*"&amp;A12&amp;"*",'Oct 23'!B:B)+SUMIF('Nov 23'!A:A,"*"&amp;A12&amp;"*",'Nov 23'!B:B)+SUMIF('Dec 23'!A:A,"*"&amp;A12&amp;"*",'Dec 23'!B:B)</f>
        <v>144346.70000000001</v>
      </c>
      <c r="C12" s="23">
        <f t="shared" si="4"/>
        <v>9.762643111378351E-2</v>
      </c>
      <c r="D12" s="24" t="str">
        <f t="shared" si="5"/>
        <v xml:space="preserve">16 - Brian Mtshali BT        </v>
      </c>
      <c r="E12" s="36">
        <f>SUMIF('Sep 22'!D:D,"*"&amp;D12&amp;"*",'Sep 22'!E:E)+SUMIF('Oct 22'!D:D,"*"&amp;D12&amp;"*",'Oct 22'!E:E)+SUMIF('Nov 22'!D:D,"*"&amp;D12&amp;"*",'Nov 22'!E:E)+SUMIF('Dec 22'!D:D,"*"&amp;D12&amp;"*",'Dec 22'!E:E)+SUMIF('Jan 23'!D:D,"*"&amp;D12&amp;"*",'Jan 23'!E:E)+SUMIF('Feb 23'!D:D,"*"&amp;D12&amp;"*",'Feb 23'!E:E)+SUMIF('Mar 23'!D:D,"*"&amp;D12&amp;"*",'Mar 23'!E:E)+SUMIF('Apr 23'!D:D,"*"&amp;D12&amp;"*",'Apr 23'!E:E)+SUMIF('May 23'!D:D,"*"&amp;D12&amp;"*",'May 23'!E:E)+SUMIF('June 23'!D:D,"*"&amp;D12&amp;"*",'June 23'!E:E)+SUMIF('July 23'!D:D,"*"&amp;D12&amp;"*",'July 23'!E:E)+SUMIF('Aug 23'!D:D,"*"&amp;D12&amp;"*",'Aug 23'!E:E)+SUMIF('Sep 23'!D:D,"*"&amp;D12&amp;"*",'Sep 23'!E:E)+SUMIF('Oct 23'!D:D,"*"&amp;D12&amp;"*",'Oct 23'!E:E)+SUMIF('Nov 23'!D:D,"*"&amp;D12&amp;"*",'Nov 23'!E:E)+SUMIF('Dec 23'!D:D,"*"&amp;D12&amp;"*",'Dec 23'!E:E)</f>
        <v>1334214.98</v>
      </c>
      <c r="F12" s="23">
        <f t="shared" si="6"/>
        <v>0.90237356888621656</v>
      </c>
      <c r="G12" s="25">
        <f t="shared" si="7"/>
        <v>1478561.68</v>
      </c>
      <c r="H12" s="2" t="str">
        <f>IF(C12-$C$40&lt;0,C12-$C$40,"")</f>
        <v/>
      </c>
      <c r="I12" s="11">
        <f>IF(C12-$C$40&gt;0,C12-$C$40,"")</f>
        <v>1.0974141604594562E-2</v>
      </c>
      <c r="N12" s="5"/>
      <c r="O12" s="5"/>
    </row>
    <row r="13" spans="1:15" x14ac:dyDescent="0.25">
      <c r="A13" t="s">
        <v>34</v>
      </c>
      <c r="B13" s="36">
        <f>SUMIF('Sep 22'!A:A,"*"&amp;A13&amp;"*",'Sep 22'!B:B)+SUMIF('Oct 22'!A:A,"*"&amp;A13&amp;"*",'Oct 22'!B:B)+SUMIF('Nov 22'!A:A,"*"&amp;A13&amp;"*",'Nov 22'!B:B)+SUMIF('Dec 22'!A:A,"*"&amp;A13&amp;"*",'Dec 22'!B:B)+SUMIF('Jan 23'!A:A,"*"&amp;A13&amp;"*",'Jan 23'!B:B)+SUMIF('Feb 23'!A:A,"*"&amp;A13&amp;"*",'Feb 23'!B:B)+SUMIF('Mar 23'!A:A,"*"&amp;A13&amp;"*",'Mar 23'!B:B)+SUMIF('Apr 23'!A:A,"*"&amp;A13&amp;"*",'Apr 23'!B:B)+SUMIF('May 23'!A:A,"*"&amp;A13&amp;"*",'May 23'!B:B)+SUMIF('June 23'!A:A,"*"&amp;A13&amp;"*",'June 23'!B:B)+SUMIF('July 23'!A:A,"*"&amp;A13&amp;"*",'July 23'!B:B)+SUMIF('Aug 23'!A:A,"*"&amp;A13&amp;"*",'Aug 23'!B:B)+SUMIF('Sep 23'!A:A,"*"&amp;A13&amp;"*",'Sep 23'!B:B)+SUMIF('Oct 23'!A:A,"*"&amp;A13&amp;"*",'Oct 23'!B:B)+SUMIF('Nov 23'!A:A,"*"&amp;A13&amp;"*",'Nov 23'!B:B)+SUMIF('Dec 23'!A:A,"*"&amp;A13&amp;"*",'Dec 23'!B:B)</f>
        <v>441.09999999999991</v>
      </c>
      <c r="C13" s="23">
        <f t="shared" si="4"/>
        <v>0.11157484696716749</v>
      </c>
      <c r="D13" s="24" t="str">
        <f t="shared" si="5"/>
        <v xml:space="preserve">160 - Duncan Mcwilliam        </v>
      </c>
      <c r="E13" s="36">
        <f>SUMIF('Sep 22'!D:D,"*"&amp;D13&amp;"*",'Sep 22'!E:E)+SUMIF('Oct 22'!D:D,"*"&amp;D13&amp;"*",'Oct 22'!E:E)+SUMIF('Nov 22'!D:D,"*"&amp;D13&amp;"*",'Nov 22'!E:E)+SUMIF('Dec 22'!D:D,"*"&amp;D13&amp;"*",'Dec 22'!E:E)+SUMIF('Jan 23'!D:D,"*"&amp;D13&amp;"*",'Jan 23'!E:E)+SUMIF('Feb 23'!D:D,"*"&amp;D13&amp;"*",'Feb 23'!E:E)+SUMIF('Mar 23'!D:D,"*"&amp;D13&amp;"*",'Mar 23'!E:E)+SUMIF('Apr 23'!D:D,"*"&amp;D13&amp;"*",'Apr 23'!E:E)+SUMIF('May 23'!D:D,"*"&amp;D13&amp;"*",'May 23'!E:E)+SUMIF('June 23'!D:D,"*"&amp;D13&amp;"*",'June 23'!E:E)+SUMIF('July 23'!D:D,"*"&amp;D13&amp;"*",'July 23'!E:E)+SUMIF('Aug 23'!D:D,"*"&amp;D13&amp;"*",'Aug 23'!E:E)+SUMIF('Sep 23'!D:D,"*"&amp;D13&amp;"*",'Sep 23'!E:E)+SUMIF('Oct 23'!D:D,"*"&amp;D13&amp;"*",'Oct 23'!E:E)+SUMIF('Nov 23'!D:D,"*"&amp;D13&amp;"*",'Nov 23'!E:E)+SUMIF('Dec 23'!D:D,"*"&amp;D13&amp;"*",'Dec 23'!E:E)</f>
        <v>3512.2999999999997</v>
      </c>
      <c r="F13" s="23">
        <f t="shared" si="6"/>
        <v>0.88842515303283254</v>
      </c>
      <c r="G13" s="25">
        <f t="shared" si="7"/>
        <v>3953.3999999999996</v>
      </c>
      <c r="H13" s="2" t="str">
        <f>IF(C13-$C$40&lt;0,C13-$C$40,"")</f>
        <v/>
      </c>
      <c r="I13" s="11">
        <f>IF(C13-$C$40&gt;0,C13-$C$40,"")</f>
        <v>2.4922557457978542E-2</v>
      </c>
      <c r="N13" s="5"/>
      <c r="O13" s="5"/>
    </row>
    <row r="14" spans="1:15" x14ac:dyDescent="0.25">
      <c r="A14" t="s">
        <v>10</v>
      </c>
      <c r="B14" s="36">
        <f>SUMIF('Sep 22'!A:A,"*"&amp;A14&amp;"*",'Sep 22'!B:B)+SUMIF('Oct 22'!A:A,"*"&amp;A14&amp;"*",'Oct 22'!B:B)+SUMIF('Nov 22'!A:A,"*"&amp;A14&amp;"*",'Nov 22'!B:B)+SUMIF('Dec 22'!A:A,"*"&amp;A14&amp;"*",'Dec 22'!B:B)+SUMIF('Jan 23'!A:A,"*"&amp;A14&amp;"*",'Jan 23'!B:B)+SUMIF('Feb 23'!A:A,"*"&amp;A14&amp;"*",'Feb 23'!B:B)+SUMIF('Mar 23'!A:A,"*"&amp;A14&amp;"*",'Mar 23'!B:B)+SUMIF('Apr 23'!A:A,"*"&amp;A14&amp;"*",'Apr 23'!B:B)+SUMIF('May 23'!A:A,"*"&amp;A14&amp;"*",'May 23'!B:B)+SUMIF('June 23'!A:A,"*"&amp;A14&amp;"*",'June 23'!B:B)+SUMIF('July 23'!A:A,"*"&amp;A14&amp;"*",'July 23'!B:B)+SUMIF('Aug 23'!A:A,"*"&amp;A14&amp;"*",'Aug 23'!B:B)+SUMIF('Sep 23'!A:A,"*"&amp;A14&amp;"*",'Sep 23'!B:B)+SUMIF('Oct 23'!A:A,"*"&amp;A14&amp;"*",'Oct 23'!B:B)+SUMIF('Nov 23'!A:A,"*"&amp;A14&amp;"*",'Nov 23'!B:B)+SUMIF('Dec 23'!A:A,"*"&amp;A14&amp;"*",'Dec 23'!B:B)</f>
        <v>317</v>
      </c>
      <c r="C14" s="23">
        <f t="shared" si="4"/>
        <v>1.5269749518304431E-2</v>
      </c>
      <c r="D14" s="24" t="str">
        <f t="shared" si="5"/>
        <v xml:space="preserve">164 - Alex Rudolph            </v>
      </c>
      <c r="E14" s="36">
        <f>SUMIF('Sep 22'!D:D,"*"&amp;D14&amp;"*",'Sep 22'!E:E)+SUMIF('Oct 22'!D:D,"*"&amp;D14&amp;"*",'Oct 22'!E:E)+SUMIF('Nov 22'!D:D,"*"&amp;D14&amp;"*",'Nov 22'!E:E)+SUMIF('Dec 22'!D:D,"*"&amp;D14&amp;"*",'Dec 22'!E:E)+SUMIF('Jan 23'!D:D,"*"&amp;D14&amp;"*",'Jan 23'!E:E)+SUMIF('Feb 23'!D:D,"*"&amp;D14&amp;"*",'Feb 23'!E:E)+SUMIF('Mar 23'!D:D,"*"&amp;D14&amp;"*",'Mar 23'!E:E)+SUMIF('Apr 23'!D:D,"*"&amp;D14&amp;"*",'Apr 23'!E:E)+SUMIF('May 23'!D:D,"*"&amp;D14&amp;"*",'May 23'!E:E)+SUMIF('June 23'!D:D,"*"&amp;D14&amp;"*",'June 23'!E:E)+SUMIF('July 23'!D:D,"*"&amp;D14&amp;"*",'July 23'!E:E)+SUMIF('Aug 23'!D:D,"*"&amp;D14&amp;"*",'Aug 23'!E:E)+SUMIF('Sep 23'!D:D,"*"&amp;D14&amp;"*",'Sep 23'!E:E)+SUMIF('Oct 23'!D:D,"*"&amp;D14&amp;"*",'Oct 23'!E:E)+SUMIF('Nov 23'!D:D,"*"&amp;D14&amp;"*",'Nov 23'!E:E)+SUMIF('Dec 23'!D:D,"*"&amp;D14&amp;"*",'Dec 23'!E:E)</f>
        <v>20443</v>
      </c>
      <c r="F14" s="23">
        <f t="shared" si="6"/>
        <v>0.9847302504816956</v>
      </c>
      <c r="G14" s="25">
        <f t="shared" si="7"/>
        <v>20760</v>
      </c>
      <c r="H14" s="2">
        <f>IF(C14-$C$40&lt;0,C14-$C$40,"")</f>
        <v>-7.1382539990884522E-2</v>
      </c>
      <c r="I14" s="11" t="str">
        <f>IF(C14-$C$40&gt;0,C14-$C$40,"")</f>
        <v/>
      </c>
      <c r="N14" s="5"/>
      <c r="O14" s="5"/>
    </row>
    <row r="15" spans="1:15" x14ac:dyDescent="0.25">
      <c r="A15" t="s">
        <v>131</v>
      </c>
      <c r="B15" s="36">
        <f>SUMIF('Sep 22'!A:A,"*"&amp;A15&amp;"*",'Sep 22'!B:B)+SUMIF('Oct 22'!A:A,"*"&amp;A15&amp;"*",'Oct 22'!B:B)+SUMIF('Nov 22'!A:A,"*"&amp;A15&amp;"*",'Nov 22'!B:B)+SUMIF('Dec 22'!A:A,"*"&amp;A15&amp;"*",'Dec 22'!B:B)+SUMIF('Jan 23'!A:A,"*"&amp;A15&amp;"*",'Jan 23'!B:B)+SUMIF('Feb 23'!A:A,"*"&amp;A15&amp;"*",'Feb 23'!B:B)+SUMIF('Mar 23'!A:A,"*"&amp;A15&amp;"*",'Mar 23'!B:B)+SUMIF('Apr 23'!A:A,"*"&amp;A15&amp;"*",'Apr 23'!B:B)+SUMIF('May 23'!A:A,"*"&amp;A15&amp;"*",'May 23'!B:B)+SUMIF('June 23'!A:A,"*"&amp;A15&amp;"*",'June 23'!B:B)+SUMIF('July 23'!A:A,"*"&amp;A15&amp;"*",'July 23'!B:B)+SUMIF('Aug 23'!A:A,"*"&amp;A15&amp;"*",'Aug 23'!B:B)+SUMIF('Sep 23'!A:A,"*"&amp;A15&amp;"*",'Sep 23'!B:B)+SUMIF('Oct 23'!A:A,"*"&amp;A15&amp;"*",'Oct 23'!B:B)+SUMIF('Nov 23'!A:A,"*"&amp;A15&amp;"*",'Nov 23'!B:B)+SUMIF('Dec 23'!A:A,"*"&amp;A15&amp;"*",'Dec 23'!B:B)</f>
        <v>12378.500000000002</v>
      </c>
      <c r="C15" s="23">
        <f t="shared" ref="C15:C29" si="16">B15/G15</f>
        <v>9.70674700665832E-2</v>
      </c>
      <c r="D15" s="24" t="str">
        <f t="shared" ref="D15:D29" si="17">A15</f>
        <v>76 - Elle Och</v>
      </c>
      <c r="E15" s="36">
        <f>SUMIF('Sep 22'!D:D,"*"&amp;D15&amp;"*",'Sep 22'!E:E)+SUMIF('Oct 22'!D:D,"*"&amp;D15&amp;"*",'Oct 22'!E:E)+SUMIF('Nov 22'!D:D,"*"&amp;D15&amp;"*",'Nov 22'!E:E)+SUMIF('Dec 22'!D:D,"*"&amp;D15&amp;"*",'Dec 22'!E:E)+SUMIF('Jan 23'!D:D,"*"&amp;D15&amp;"*",'Jan 23'!E:E)+SUMIF('Feb 23'!D:D,"*"&amp;D15&amp;"*",'Feb 23'!E:E)+SUMIF('Mar 23'!D:D,"*"&amp;D15&amp;"*",'Mar 23'!E:E)+SUMIF('Apr 23'!D:D,"*"&amp;D15&amp;"*",'Apr 23'!E:E)+SUMIF('May 23'!D:D,"*"&amp;D15&amp;"*",'May 23'!E:E)+SUMIF('June 23'!D:D,"*"&amp;D15&amp;"*",'June 23'!E:E)+SUMIF('July 23'!D:D,"*"&amp;D15&amp;"*",'July 23'!E:E)+SUMIF('Aug 23'!D:D,"*"&amp;D15&amp;"*",'Aug 23'!E:E)+SUMIF('Sep 23'!D:D,"*"&amp;D15&amp;"*",'Sep 23'!E:E)+SUMIF('Oct 23'!D:D,"*"&amp;D15&amp;"*",'Oct 23'!E:E)+SUMIF('Nov 23'!D:D,"*"&amp;D15&amp;"*",'Nov 23'!E:E)+SUMIF('Dec 23'!D:D,"*"&amp;D15&amp;"*",'Dec 23'!E:E)</f>
        <v>115146.19999999998</v>
      </c>
      <c r="F15" s="23">
        <f t="shared" ref="F15:F29" si="18">E15/G15</f>
        <v>0.90293252993341677</v>
      </c>
      <c r="G15" s="25">
        <f t="shared" ref="G15:G29" si="19">E15+B15</f>
        <v>127524.69999999998</v>
      </c>
      <c r="H15" s="2" t="str">
        <f>IF(C15-$C$40&lt;0,C15-$C$40,"")</f>
        <v/>
      </c>
      <c r="I15" s="11">
        <f>IF(C15-$C$40&gt;0,C15-$C$40,"")</f>
        <v>1.0415180557394252E-2</v>
      </c>
      <c r="N15" s="5"/>
      <c r="O15" s="5"/>
    </row>
    <row r="16" spans="1:15" x14ac:dyDescent="0.25">
      <c r="A16" t="s">
        <v>132</v>
      </c>
      <c r="B16" s="36">
        <f>SUMIF('Sep 22'!A:A,"*"&amp;A16&amp;"*",'Sep 22'!B:B)+SUMIF('Oct 22'!A:A,"*"&amp;A16&amp;"*",'Oct 22'!B:B)+SUMIF('Nov 22'!A:A,"*"&amp;A16&amp;"*",'Nov 22'!B:B)+SUMIF('Dec 22'!A:A,"*"&amp;A16&amp;"*",'Dec 22'!B:B)+SUMIF('Jan 23'!A:A,"*"&amp;A16&amp;"*",'Jan 23'!B:B)+SUMIF('Feb 23'!A:A,"*"&amp;A16&amp;"*",'Feb 23'!B:B)+SUMIF('Mar 23'!A:A,"*"&amp;A16&amp;"*",'Mar 23'!B:B)+SUMIF('Apr 23'!A:A,"*"&amp;A16&amp;"*",'Apr 23'!B:B)+SUMIF('May 23'!A:A,"*"&amp;A16&amp;"*",'May 23'!B:B)+SUMIF('June 23'!A:A,"*"&amp;A16&amp;"*",'June 23'!B:B)+SUMIF('July 23'!A:A,"*"&amp;A16&amp;"*",'July 23'!B:B)+SUMIF('Aug 23'!A:A,"*"&amp;A16&amp;"*",'Aug 23'!B:B)+SUMIF('Sep 23'!A:A,"*"&amp;A16&amp;"*",'Sep 23'!B:B)+SUMIF('Oct 23'!A:A,"*"&amp;A16&amp;"*",'Oct 23'!B:B)+SUMIF('Nov 23'!A:A,"*"&amp;A16&amp;"*",'Nov 23'!B:B)+SUMIF('Dec 23'!A:A,"*"&amp;A16&amp;"*",'Dec 23'!B:B)</f>
        <v>2659</v>
      </c>
      <c r="C16" s="23">
        <f t="shared" si="16"/>
        <v>7.4086663843256129E-2</v>
      </c>
      <c r="D16" s="24" t="str">
        <f t="shared" si="17"/>
        <v>77 - Giovanni Di Bella</v>
      </c>
      <c r="E16" s="36">
        <f>SUMIF('Sep 22'!D:D,"*"&amp;D16&amp;"*",'Sep 22'!E:E)+SUMIF('Oct 22'!D:D,"*"&amp;D16&amp;"*",'Oct 22'!E:E)+SUMIF('Nov 22'!D:D,"*"&amp;D16&amp;"*",'Nov 22'!E:E)+SUMIF('Dec 22'!D:D,"*"&amp;D16&amp;"*",'Dec 22'!E:E)+SUMIF('Jan 23'!D:D,"*"&amp;D16&amp;"*",'Jan 23'!E:E)+SUMIF('Feb 23'!D:D,"*"&amp;D16&amp;"*",'Feb 23'!E:E)+SUMIF('Mar 23'!D:D,"*"&amp;D16&amp;"*",'Mar 23'!E:E)+SUMIF('Apr 23'!D:D,"*"&amp;D16&amp;"*",'Apr 23'!E:E)+SUMIF('May 23'!D:D,"*"&amp;D16&amp;"*",'May 23'!E:E)+SUMIF('June 23'!D:D,"*"&amp;D16&amp;"*",'June 23'!E:E)+SUMIF('July 23'!D:D,"*"&amp;D16&amp;"*",'July 23'!E:E)+SUMIF('Aug 23'!D:D,"*"&amp;D16&amp;"*",'Aug 23'!E:E)+SUMIF('Sep 23'!D:D,"*"&amp;D16&amp;"*",'Sep 23'!E:E)+SUMIF('Oct 23'!D:D,"*"&amp;D16&amp;"*",'Oct 23'!E:E)+SUMIF('Nov 23'!D:D,"*"&amp;D16&amp;"*",'Nov 23'!E:E)+SUMIF('Dec 23'!D:D,"*"&amp;D16&amp;"*",'Dec 23'!E:E)</f>
        <v>33231.4</v>
      </c>
      <c r="F16" s="23">
        <f t="shared" si="18"/>
        <v>0.92591333615674387</v>
      </c>
      <c r="G16" s="25">
        <f t="shared" si="19"/>
        <v>35890.400000000001</v>
      </c>
      <c r="H16" s="2">
        <f>IF(C16-$C$40&lt;0,C16-$C$40,"")</f>
        <v>-1.256562566593282E-2</v>
      </c>
      <c r="I16" s="11" t="str">
        <f>IF(C16-$C$40&gt;0,C16-$C$40,"")</f>
        <v/>
      </c>
      <c r="N16" s="5"/>
      <c r="O16" s="5"/>
    </row>
    <row r="17" spans="1:15" x14ac:dyDescent="0.25">
      <c r="A17" t="s">
        <v>133</v>
      </c>
      <c r="B17" s="36">
        <f>SUMIF('Sep 22'!A:A,"*"&amp;A17&amp;"*",'Sep 22'!B:B)+SUMIF('Oct 22'!A:A,"*"&amp;A17&amp;"*",'Oct 22'!B:B)+SUMIF('Nov 22'!A:A,"*"&amp;A17&amp;"*",'Nov 22'!B:B)+SUMIF('Dec 22'!A:A,"*"&amp;A17&amp;"*",'Dec 22'!B:B)+SUMIF('Jan 23'!A:A,"*"&amp;A17&amp;"*",'Jan 23'!B:B)+SUMIF('Feb 23'!A:A,"*"&amp;A17&amp;"*",'Feb 23'!B:B)+SUMIF('Mar 23'!A:A,"*"&amp;A17&amp;"*",'Mar 23'!B:B)+SUMIF('Apr 23'!A:A,"*"&amp;A17&amp;"*",'Apr 23'!B:B)+SUMIF('May 23'!A:A,"*"&amp;A17&amp;"*",'May 23'!B:B)+SUMIF('June 23'!A:A,"*"&amp;A17&amp;"*",'June 23'!B:B)+SUMIF('July 23'!A:A,"*"&amp;A17&amp;"*",'July 23'!B:B)+SUMIF('Aug 23'!A:A,"*"&amp;A17&amp;"*",'Aug 23'!B:B)+SUMIF('Sep 23'!A:A,"*"&amp;A17&amp;"*",'Sep 23'!B:B)+SUMIF('Oct 23'!A:A,"*"&amp;A17&amp;"*",'Oct 23'!B:B)+SUMIF('Nov 23'!A:A,"*"&amp;A17&amp;"*",'Nov 23'!B:B)+SUMIF('Dec 23'!A:A,"*"&amp;A17&amp;"*",'Dec 23'!B:B)</f>
        <v>14862.300000000001</v>
      </c>
      <c r="C17" s="23">
        <f t="shared" si="16"/>
        <v>8.7520330900495491E-2</v>
      </c>
      <c r="D17" s="24" t="str">
        <f t="shared" si="17"/>
        <v>78 - Adam Sauer Barman</v>
      </c>
      <c r="E17" s="36">
        <f>SUMIF('Sep 22'!D:D,"*"&amp;D17&amp;"*",'Sep 22'!E:E)+SUMIF('Oct 22'!D:D,"*"&amp;D17&amp;"*",'Oct 22'!E:E)+SUMIF('Nov 22'!D:D,"*"&amp;D17&amp;"*",'Nov 22'!E:E)+SUMIF('Dec 22'!D:D,"*"&amp;D17&amp;"*",'Dec 22'!E:E)+SUMIF('Jan 23'!D:D,"*"&amp;D17&amp;"*",'Jan 23'!E:E)+SUMIF('Feb 23'!D:D,"*"&amp;D17&amp;"*",'Feb 23'!E:E)+SUMIF('Mar 23'!D:D,"*"&amp;D17&amp;"*",'Mar 23'!E:E)+SUMIF('Apr 23'!D:D,"*"&amp;D17&amp;"*",'Apr 23'!E:E)+SUMIF('May 23'!D:D,"*"&amp;D17&amp;"*",'May 23'!E:E)+SUMIF('June 23'!D:D,"*"&amp;D17&amp;"*",'June 23'!E:E)+SUMIF('July 23'!D:D,"*"&amp;D17&amp;"*",'July 23'!E:E)+SUMIF('Aug 23'!D:D,"*"&amp;D17&amp;"*",'Aug 23'!E:E)+SUMIF('Sep 23'!D:D,"*"&amp;D17&amp;"*",'Sep 23'!E:E)+SUMIF('Oct 23'!D:D,"*"&amp;D17&amp;"*",'Oct 23'!E:E)+SUMIF('Nov 23'!D:D,"*"&amp;D17&amp;"*",'Nov 23'!E:E)+SUMIF('Dec 23'!D:D,"*"&amp;D17&amp;"*",'Dec 23'!E:E)</f>
        <v>154953.1</v>
      </c>
      <c r="F17" s="23">
        <f t="shared" si="18"/>
        <v>0.91247966909950462</v>
      </c>
      <c r="G17" s="25">
        <f t="shared" si="19"/>
        <v>169815.4</v>
      </c>
      <c r="H17" s="2" t="str">
        <f>IF(C17-$C$40&lt;0,C17-$C$40,"")</f>
        <v/>
      </c>
      <c r="I17" s="11">
        <f>IF(C17-$C$40&gt;0,C17-$C$40,"")</f>
        <v>8.6804139130654268E-4</v>
      </c>
      <c r="N17" s="5"/>
      <c r="O17" s="5"/>
    </row>
    <row r="18" spans="1:15" x14ac:dyDescent="0.25">
      <c r="A18" t="s">
        <v>134</v>
      </c>
      <c r="B18" s="36">
        <f>SUMIF('Sep 22'!A:A,"*"&amp;A18&amp;"*",'Sep 22'!B:B)+SUMIF('Oct 22'!A:A,"*"&amp;A18&amp;"*",'Oct 22'!B:B)+SUMIF('Nov 22'!A:A,"*"&amp;A18&amp;"*",'Nov 22'!B:B)+SUMIF('Dec 22'!A:A,"*"&amp;A18&amp;"*",'Dec 22'!B:B)+SUMIF('Jan 23'!A:A,"*"&amp;A18&amp;"*",'Jan 23'!B:B)+SUMIF('Feb 23'!A:A,"*"&amp;A18&amp;"*",'Feb 23'!B:B)+SUMIF('Mar 23'!A:A,"*"&amp;A18&amp;"*",'Mar 23'!B:B)+SUMIF('Apr 23'!A:A,"*"&amp;A18&amp;"*",'Apr 23'!B:B)+SUMIF('May 23'!A:A,"*"&amp;A18&amp;"*",'May 23'!B:B)+SUMIF('June 23'!A:A,"*"&amp;A18&amp;"*",'June 23'!B:B)+SUMIF('July 23'!A:A,"*"&amp;A18&amp;"*",'July 23'!B:B)+SUMIF('Aug 23'!A:A,"*"&amp;A18&amp;"*",'Aug 23'!B:B)+SUMIF('Sep 23'!A:A,"*"&amp;A18&amp;"*",'Sep 23'!B:B)+SUMIF('Oct 23'!A:A,"*"&amp;A18&amp;"*",'Oct 23'!B:B)+SUMIF('Nov 23'!A:A,"*"&amp;A18&amp;"*",'Nov 23'!B:B)+SUMIF('Dec 23'!A:A,"*"&amp;A18&amp;"*",'Dec 23'!B:B)</f>
        <v>39.6</v>
      </c>
      <c r="C18" s="23">
        <f t="shared" si="16"/>
        <v>3.8135593220338992E-2</v>
      </c>
      <c r="D18" s="24" t="str">
        <f t="shared" si="17"/>
        <v>79 - Aidan Greene</v>
      </c>
      <c r="E18" s="36">
        <f>SUMIF('Sep 22'!D:D,"*"&amp;D18&amp;"*",'Sep 22'!E:E)+SUMIF('Oct 22'!D:D,"*"&amp;D18&amp;"*",'Oct 22'!E:E)+SUMIF('Nov 22'!D:D,"*"&amp;D18&amp;"*",'Nov 22'!E:E)+SUMIF('Dec 22'!D:D,"*"&amp;D18&amp;"*",'Dec 22'!E:E)+SUMIF('Jan 23'!D:D,"*"&amp;D18&amp;"*",'Jan 23'!E:E)+SUMIF('Feb 23'!D:D,"*"&amp;D18&amp;"*",'Feb 23'!E:E)+SUMIF('Mar 23'!D:D,"*"&amp;D18&amp;"*",'Mar 23'!E:E)+SUMIF('Apr 23'!D:D,"*"&amp;D18&amp;"*",'Apr 23'!E:E)+SUMIF('May 23'!D:D,"*"&amp;D18&amp;"*",'May 23'!E:E)+SUMIF('June 23'!D:D,"*"&amp;D18&amp;"*",'June 23'!E:E)+SUMIF('July 23'!D:D,"*"&amp;D18&amp;"*",'July 23'!E:E)+SUMIF('Aug 23'!D:D,"*"&amp;D18&amp;"*",'Aug 23'!E:E)+SUMIF('Sep 23'!D:D,"*"&amp;D18&amp;"*",'Sep 23'!E:E)+SUMIF('Oct 23'!D:D,"*"&amp;D18&amp;"*",'Oct 23'!E:E)+SUMIF('Nov 23'!D:D,"*"&amp;D18&amp;"*",'Nov 23'!E:E)+SUMIF('Dec 23'!D:D,"*"&amp;D18&amp;"*",'Dec 23'!E:E)</f>
        <v>998.8</v>
      </c>
      <c r="F18" s="23">
        <f t="shared" si="18"/>
        <v>0.96186440677966112</v>
      </c>
      <c r="G18" s="25">
        <f t="shared" si="19"/>
        <v>1038.3999999999999</v>
      </c>
      <c r="H18" s="2">
        <f>IF(C18-$C$40&lt;0,C18-$C$40,"")</f>
        <v>-4.8516696288849956E-2</v>
      </c>
      <c r="I18" s="11" t="str">
        <f>IF(C18-$C$40&gt;0,C18-$C$40,"")</f>
        <v/>
      </c>
      <c r="N18" s="5"/>
      <c r="O18" s="5"/>
    </row>
    <row r="19" spans="1:15" x14ac:dyDescent="0.25">
      <c r="A19" t="s">
        <v>170</v>
      </c>
      <c r="B19" s="36">
        <f>SUMIF('Sep 22'!A:A,"*"&amp;A19&amp;"*",'Sep 22'!B:B)+SUMIF('Oct 22'!A:A,"*"&amp;A19&amp;"*",'Oct 22'!B:B)+SUMIF('Nov 22'!A:A,"*"&amp;A19&amp;"*",'Nov 22'!B:B)+SUMIF('Dec 22'!A:A,"*"&amp;A19&amp;"*",'Dec 22'!B:B)+SUMIF('Jan 23'!A:A,"*"&amp;A19&amp;"*",'Jan 23'!B:B)+SUMIF('Feb 23'!A:A,"*"&amp;A19&amp;"*",'Feb 23'!B:B)+SUMIF('Mar 23'!A:A,"*"&amp;A19&amp;"*",'Mar 23'!B:B)+SUMIF('Apr 23'!A:A,"*"&amp;A19&amp;"*",'Apr 23'!B:B)+SUMIF('May 23'!A:A,"*"&amp;A19&amp;"*",'May 23'!B:B)+SUMIF('June 23'!A:A,"*"&amp;A19&amp;"*",'June 23'!B:B)+SUMIF('July 23'!A:A,"*"&amp;A19&amp;"*",'July 23'!B:B)+SUMIF('Aug 23'!A:A,"*"&amp;A19&amp;"*",'Aug 23'!B:B)+SUMIF('Sep 23'!A:A,"*"&amp;A19&amp;"*",'Sep 23'!B:B)+SUMIF('Oct 23'!A:A,"*"&amp;A19&amp;"*",'Oct 23'!B:B)+SUMIF('Nov 23'!A:A,"*"&amp;A19&amp;"*",'Nov 23'!B:B)+SUMIF('Dec 23'!A:A,"*"&amp;A19&amp;"*",'Dec 23'!B:B)</f>
        <v>77</v>
      </c>
      <c r="C19" s="23">
        <f t="shared" ref="C19:C21" si="20">B19/G19</f>
        <v>0.22727272727272727</v>
      </c>
      <c r="D19" s="24" t="str">
        <f t="shared" ref="D19:D21" si="21">A19</f>
        <v xml:space="preserve">32 - Dean     BT             </v>
      </c>
      <c r="E19" s="36">
        <f>SUMIF('Sep 22'!D:D,"*"&amp;D19&amp;"*",'Sep 22'!E:E)+SUMIF('Oct 22'!D:D,"*"&amp;D19&amp;"*",'Oct 22'!E:E)+SUMIF('Nov 22'!D:D,"*"&amp;D19&amp;"*",'Nov 22'!E:E)+SUMIF('Dec 22'!D:D,"*"&amp;D19&amp;"*",'Dec 22'!E:E)+SUMIF('Jan 23'!D:D,"*"&amp;D19&amp;"*",'Jan 23'!E:E)+SUMIF('Feb 23'!D:D,"*"&amp;D19&amp;"*",'Feb 23'!E:E)+SUMIF('Mar 23'!D:D,"*"&amp;D19&amp;"*",'Mar 23'!E:E)+SUMIF('Apr 23'!D:D,"*"&amp;D19&amp;"*",'Apr 23'!E:E)+SUMIF('May 23'!D:D,"*"&amp;D19&amp;"*",'May 23'!E:E)+SUMIF('June 23'!D:D,"*"&amp;D19&amp;"*",'June 23'!E:E)+SUMIF('July 23'!D:D,"*"&amp;D19&amp;"*",'July 23'!E:E)+SUMIF('Aug 23'!D:D,"*"&amp;D19&amp;"*",'Aug 23'!E:E)+SUMIF('Sep 23'!D:D,"*"&amp;D19&amp;"*",'Sep 23'!E:E)+SUMIF('Oct 23'!D:D,"*"&amp;D19&amp;"*",'Oct 23'!E:E)+SUMIF('Nov 23'!D:D,"*"&amp;D19&amp;"*",'Nov 23'!E:E)+SUMIF('Dec 23'!D:D,"*"&amp;D19&amp;"*",'Dec 23'!E:E)</f>
        <v>261.8</v>
      </c>
      <c r="F19" s="23">
        <f t="shared" ref="F19:F21" si="22">E19/G19</f>
        <v>0.77272727272727271</v>
      </c>
      <c r="G19" s="25">
        <f t="shared" ref="G19:G21" si="23">E19+B19</f>
        <v>338.8</v>
      </c>
      <c r="H19" s="2" t="str">
        <f t="shared" ref="H19:H21" si="24">IF(C19-$C$40&lt;0,C19-$C$40,"")</f>
        <v/>
      </c>
      <c r="I19" s="11">
        <f t="shared" ref="I19:I21" si="25">IF(C19-$C$40&gt;0,C19-$C$40,"")</f>
        <v>0.14062043776353833</v>
      </c>
      <c r="N19" s="5"/>
      <c r="O19" s="5"/>
    </row>
    <row r="20" spans="1:15" x14ac:dyDescent="0.25">
      <c r="A20" t="s">
        <v>171</v>
      </c>
      <c r="B20" s="36">
        <f>SUMIF('Sep 22'!A:A,"*"&amp;A20&amp;"*",'Sep 22'!B:B)+SUMIF('Oct 22'!A:A,"*"&amp;A20&amp;"*",'Oct 22'!B:B)+SUMIF('Nov 22'!A:A,"*"&amp;A20&amp;"*",'Nov 22'!B:B)+SUMIF('Dec 22'!A:A,"*"&amp;A20&amp;"*",'Dec 22'!B:B)+SUMIF('Jan 23'!A:A,"*"&amp;A20&amp;"*",'Jan 23'!B:B)+SUMIF('Feb 23'!A:A,"*"&amp;A20&amp;"*",'Feb 23'!B:B)+SUMIF('Mar 23'!A:A,"*"&amp;A20&amp;"*",'Mar 23'!B:B)+SUMIF('Apr 23'!A:A,"*"&amp;A20&amp;"*",'Apr 23'!B:B)+SUMIF('May 23'!A:A,"*"&amp;A20&amp;"*",'May 23'!B:B)+SUMIF('June 23'!A:A,"*"&amp;A20&amp;"*",'June 23'!B:B)+SUMIF('July 23'!A:A,"*"&amp;A20&amp;"*",'July 23'!B:B)+SUMIF('Aug 23'!A:A,"*"&amp;A20&amp;"*",'Aug 23'!B:B)+SUMIF('Sep 23'!A:A,"*"&amp;A20&amp;"*",'Sep 23'!B:B)+SUMIF('Oct 23'!A:A,"*"&amp;A20&amp;"*",'Oct 23'!B:B)+SUMIF('Nov 23'!A:A,"*"&amp;A20&amp;"*",'Nov 23'!B:B)+SUMIF('Dec 23'!A:A,"*"&amp;A20&amp;"*",'Dec 23'!B:B)</f>
        <v>352</v>
      </c>
      <c r="C20" s="23">
        <f t="shared" si="20"/>
        <v>0.2255109231853418</v>
      </c>
      <c r="D20" s="24" t="str">
        <f t="shared" si="21"/>
        <v xml:space="preserve">33 - Matteo                  </v>
      </c>
      <c r="E20" s="36">
        <f>SUMIF('Sep 22'!D:D,"*"&amp;D20&amp;"*",'Sep 22'!E:E)+SUMIF('Oct 22'!D:D,"*"&amp;D20&amp;"*",'Oct 22'!E:E)+SUMIF('Nov 22'!D:D,"*"&amp;D20&amp;"*",'Nov 22'!E:E)+SUMIF('Dec 22'!D:D,"*"&amp;D20&amp;"*",'Dec 22'!E:E)+SUMIF('Jan 23'!D:D,"*"&amp;D20&amp;"*",'Jan 23'!E:E)+SUMIF('Feb 23'!D:D,"*"&amp;D20&amp;"*",'Feb 23'!E:E)+SUMIF('Mar 23'!D:D,"*"&amp;D20&amp;"*",'Mar 23'!E:E)+SUMIF('Apr 23'!D:D,"*"&amp;D20&amp;"*",'Apr 23'!E:E)+SUMIF('May 23'!D:D,"*"&amp;D20&amp;"*",'May 23'!E:E)+SUMIF('June 23'!D:D,"*"&amp;D20&amp;"*",'June 23'!E:E)+SUMIF('July 23'!D:D,"*"&amp;D20&amp;"*",'July 23'!E:E)+SUMIF('Aug 23'!D:D,"*"&amp;D20&amp;"*",'Aug 23'!E:E)+SUMIF('Sep 23'!D:D,"*"&amp;D20&amp;"*",'Sep 23'!E:E)+SUMIF('Oct 23'!D:D,"*"&amp;D20&amp;"*",'Oct 23'!E:E)+SUMIF('Nov 23'!D:D,"*"&amp;D20&amp;"*",'Nov 23'!E:E)+SUMIF('Dec 23'!D:D,"*"&amp;D20&amp;"*",'Dec 23'!E:E)</f>
        <v>1208.8999999999999</v>
      </c>
      <c r="F20" s="23">
        <f t="shared" si="22"/>
        <v>0.77448907681465817</v>
      </c>
      <c r="G20" s="25">
        <f t="shared" si="23"/>
        <v>1560.8999999999999</v>
      </c>
      <c r="H20" s="2" t="str">
        <f t="shared" si="24"/>
        <v/>
      </c>
      <c r="I20" s="11">
        <f t="shared" si="25"/>
        <v>0.13885863367615287</v>
      </c>
      <c r="N20" s="5"/>
      <c r="O20" s="5"/>
    </row>
    <row r="21" spans="1:15" x14ac:dyDescent="0.25">
      <c r="A21" t="s">
        <v>172</v>
      </c>
      <c r="B21" s="36">
        <f>SUMIF('Sep 22'!A:A,"*"&amp;A21&amp;"*",'Sep 22'!B:B)+SUMIF('Oct 22'!A:A,"*"&amp;A21&amp;"*",'Oct 22'!B:B)+SUMIF('Nov 22'!A:A,"*"&amp;A21&amp;"*",'Nov 22'!B:B)+SUMIF('Dec 22'!A:A,"*"&amp;A21&amp;"*",'Dec 22'!B:B)+SUMIF('Jan 23'!A:A,"*"&amp;A21&amp;"*",'Jan 23'!B:B)+SUMIF('Feb 23'!A:A,"*"&amp;A21&amp;"*",'Feb 23'!B:B)+SUMIF('Mar 23'!A:A,"*"&amp;A21&amp;"*",'Mar 23'!B:B)+SUMIF('Apr 23'!A:A,"*"&amp;A21&amp;"*",'Apr 23'!B:B)+SUMIF('May 23'!A:A,"*"&amp;A21&amp;"*",'May 23'!B:B)+SUMIF('June 23'!A:A,"*"&amp;A21&amp;"*",'June 23'!B:B)+SUMIF('July 23'!A:A,"*"&amp;A21&amp;"*",'July 23'!B:B)+SUMIF('Aug 23'!A:A,"*"&amp;A21&amp;"*",'Aug 23'!B:B)+SUMIF('Sep 23'!A:A,"*"&amp;A21&amp;"*",'Sep 23'!B:B)+SUMIF('Oct 23'!A:A,"*"&amp;A21&amp;"*",'Oct 23'!B:B)+SUMIF('Nov 23'!A:A,"*"&amp;A21&amp;"*",'Nov 23'!B:B)+SUMIF('Dec 23'!A:A,"*"&amp;A21&amp;"*",'Dec 23'!B:B)</f>
        <v>765.59999999999991</v>
      </c>
      <c r="C21" s="23">
        <f t="shared" si="20"/>
        <v>8.6005077624750043E-2</v>
      </c>
      <c r="D21" s="24" t="str">
        <f t="shared" si="21"/>
        <v xml:space="preserve">41 - Ally                    </v>
      </c>
      <c r="E21" s="36">
        <f>SUMIF('Sep 22'!D:D,"*"&amp;D21&amp;"*",'Sep 22'!E:E)+SUMIF('Oct 22'!D:D,"*"&amp;D21&amp;"*",'Oct 22'!E:E)+SUMIF('Nov 22'!D:D,"*"&amp;D21&amp;"*",'Nov 22'!E:E)+SUMIF('Dec 22'!D:D,"*"&amp;D21&amp;"*",'Dec 22'!E:E)+SUMIF('Jan 23'!D:D,"*"&amp;D21&amp;"*",'Jan 23'!E:E)+SUMIF('Feb 23'!D:D,"*"&amp;D21&amp;"*",'Feb 23'!E:E)+SUMIF('Mar 23'!D:D,"*"&amp;D21&amp;"*",'Mar 23'!E:E)+SUMIF('Apr 23'!D:D,"*"&amp;D21&amp;"*",'Apr 23'!E:E)+SUMIF('May 23'!D:D,"*"&amp;D21&amp;"*",'May 23'!E:E)+SUMIF('June 23'!D:D,"*"&amp;D21&amp;"*",'June 23'!E:E)+SUMIF('July 23'!D:D,"*"&amp;D21&amp;"*",'July 23'!E:E)+SUMIF('Aug 23'!D:D,"*"&amp;D21&amp;"*",'Aug 23'!E:E)+SUMIF('Sep 23'!D:D,"*"&amp;D21&amp;"*",'Sep 23'!E:E)+SUMIF('Oct 23'!D:D,"*"&amp;D21&amp;"*",'Oct 23'!E:E)+SUMIF('Nov 23'!D:D,"*"&amp;D21&amp;"*",'Nov 23'!E:E)+SUMIF('Dec 23'!D:D,"*"&amp;D21&amp;"*",'Dec 23'!E:E)</f>
        <v>8136.2</v>
      </c>
      <c r="F21" s="23">
        <f t="shared" si="22"/>
        <v>0.91399492237525004</v>
      </c>
      <c r="G21" s="25">
        <f t="shared" si="23"/>
        <v>8901.7999999999993</v>
      </c>
      <c r="H21" s="2">
        <f t="shared" si="24"/>
        <v>-6.4721188443890576E-4</v>
      </c>
      <c r="I21" s="11" t="str">
        <f t="shared" si="25"/>
        <v/>
      </c>
      <c r="N21" s="5"/>
      <c r="O21" s="5"/>
    </row>
    <row r="22" spans="1:15" x14ac:dyDescent="0.25">
      <c r="A22" t="s">
        <v>135</v>
      </c>
      <c r="B22" s="36">
        <f>SUMIF('Sep 22'!A:A,"*"&amp;A22&amp;"*",'Sep 22'!B:B)+SUMIF('Oct 22'!A:A,"*"&amp;A22&amp;"*",'Oct 22'!B:B)+SUMIF('Nov 22'!A:A,"*"&amp;A22&amp;"*",'Nov 22'!B:B)+SUMIF('Dec 22'!A:A,"*"&amp;A22&amp;"*",'Dec 22'!B:B)+SUMIF('Jan 23'!A:A,"*"&amp;A22&amp;"*",'Jan 23'!B:B)+SUMIF('Feb 23'!A:A,"*"&amp;A22&amp;"*",'Feb 23'!B:B)+SUMIF('Mar 23'!A:A,"*"&amp;A22&amp;"*",'Mar 23'!B:B)+SUMIF('Apr 23'!A:A,"*"&amp;A22&amp;"*",'Apr 23'!B:B)+SUMIF('May 23'!A:A,"*"&amp;A22&amp;"*",'May 23'!B:B)+SUMIF('June 23'!A:A,"*"&amp;A22&amp;"*",'June 23'!B:B)+SUMIF('July 23'!A:A,"*"&amp;A22&amp;"*",'July 23'!B:B)+SUMIF('Aug 23'!A:A,"*"&amp;A22&amp;"*",'Aug 23'!B:B)+SUMIF('Sep 23'!A:A,"*"&amp;A22&amp;"*",'Sep 23'!B:B)+SUMIF('Oct 23'!A:A,"*"&amp;A22&amp;"*",'Oct 23'!B:B)+SUMIF('Nov 23'!A:A,"*"&amp;A22&amp;"*",'Nov 23'!B:B)+SUMIF('Dec 23'!A:A,"*"&amp;A22&amp;"*",'Dec 23'!B:B)</f>
        <v>52112.600000000006</v>
      </c>
      <c r="C22" s="23">
        <f t="shared" si="16"/>
        <v>5.8157885368279739E-2</v>
      </c>
      <c r="D22" s="24" t="str">
        <f t="shared" si="17"/>
        <v>14 - Patrick BT</v>
      </c>
      <c r="E22" s="36">
        <f>SUMIF('Sep 22'!D:D,"*"&amp;D22&amp;"*",'Sep 22'!E:E)+SUMIF('Oct 22'!D:D,"*"&amp;D22&amp;"*",'Oct 22'!E:E)+SUMIF('Nov 22'!D:D,"*"&amp;D22&amp;"*",'Nov 22'!E:E)+SUMIF('Dec 22'!D:D,"*"&amp;D22&amp;"*",'Dec 22'!E:E)+SUMIF('Jan 23'!D:D,"*"&amp;D22&amp;"*",'Jan 23'!E:E)+SUMIF('Feb 23'!D:D,"*"&amp;D22&amp;"*",'Feb 23'!E:E)+SUMIF('Mar 23'!D:D,"*"&amp;D22&amp;"*",'Mar 23'!E:E)+SUMIF('Apr 23'!D:D,"*"&amp;D22&amp;"*",'Apr 23'!E:E)+SUMIF('May 23'!D:D,"*"&amp;D22&amp;"*",'May 23'!E:E)+SUMIF('June 23'!D:D,"*"&amp;D22&amp;"*",'June 23'!E:E)+SUMIF('July 23'!D:D,"*"&amp;D22&amp;"*",'July 23'!E:E)+SUMIF('Aug 23'!D:D,"*"&amp;D22&amp;"*",'Aug 23'!E:E)+SUMIF('Sep 23'!D:D,"*"&amp;D22&amp;"*",'Sep 23'!E:E)+SUMIF('Oct 23'!D:D,"*"&amp;D22&amp;"*",'Oct 23'!E:E)+SUMIF('Nov 23'!D:D,"*"&amp;D22&amp;"*",'Nov 23'!E:E)+SUMIF('Dec 23'!D:D,"*"&amp;D22&amp;"*",'Dec 23'!E:E)</f>
        <v>843941.30000000016</v>
      </c>
      <c r="F22" s="23">
        <f t="shared" si="18"/>
        <v>0.9418421146317203</v>
      </c>
      <c r="G22" s="25">
        <f t="shared" si="19"/>
        <v>896053.90000000014</v>
      </c>
      <c r="H22" s="2">
        <f>IF(C22-$C$40&lt;0,C22-$C$40,"")</f>
        <v>-2.8494404140909209E-2</v>
      </c>
      <c r="I22" s="11" t="str">
        <f>IF(C22-$C$40&gt;0,C22-$C$40,"")</f>
        <v/>
      </c>
      <c r="N22" s="5"/>
      <c r="O22" s="5"/>
    </row>
    <row r="23" spans="1:15" x14ac:dyDescent="0.25">
      <c r="A23" t="s">
        <v>136</v>
      </c>
      <c r="B23" s="36">
        <f>SUMIF('Sep 22'!A:A,"*"&amp;A23&amp;"*",'Sep 22'!B:B)+SUMIF('Oct 22'!A:A,"*"&amp;A23&amp;"*",'Oct 22'!B:B)+SUMIF('Nov 22'!A:A,"*"&amp;A23&amp;"*",'Nov 22'!B:B)+SUMIF('Dec 22'!A:A,"*"&amp;A23&amp;"*",'Dec 22'!B:B)+SUMIF('Jan 23'!A:A,"*"&amp;A23&amp;"*",'Jan 23'!B:B)+SUMIF('Feb 23'!A:A,"*"&amp;A23&amp;"*",'Feb 23'!B:B)+SUMIF('Mar 23'!A:A,"*"&amp;A23&amp;"*",'Mar 23'!B:B)+SUMIF('Apr 23'!A:A,"*"&amp;A23&amp;"*",'Apr 23'!B:B)+SUMIF('May 23'!A:A,"*"&amp;A23&amp;"*",'May 23'!B:B)+SUMIF('June 23'!A:A,"*"&amp;A23&amp;"*",'June 23'!B:B)+SUMIF('July 23'!A:A,"*"&amp;A23&amp;"*",'July 23'!B:B)+SUMIF('Aug 23'!A:A,"*"&amp;A23&amp;"*",'Aug 23'!B:B)+SUMIF('Sep 23'!A:A,"*"&amp;A23&amp;"*",'Sep 23'!B:B)+SUMIF('Oct 23'!A:A,"*"&amp;A23&amp;"*",'Oct 23'!B:B)+SUMIF('Nov 23'!A:A,"*"&amp;A23&amp;"*",'Nov 23'!B:B)+SUMIF('Dec 23'!A:A,"*"&amp;A23&amp;"*",'Dec 23'!B:B)</f>
        <v>8916.6</v>
      </c>
      <c r="C23" s="23">
        <f t="shared" si="16"/>
        <v>4.4137301529158554E-2</v>
      </c>
      <c r="D23" s="24" t="str">
        <f t="shared" si="17"/>
        <v>4 - Misheck BT</v>
      </c>
      <c r="E23" s="36">
        <f>SUMIF('Sep 22'!D:D,"*"&amp;D23&amp;"*",'Sep 22'!E:E)+SUMIF('Oct 22'!D:D,"*"&amp;D23&amp;"*",'Oct 22'!E:E)+SUMIF('Nov 22'!D:D,"*"&amp;D23&amp;"*",'Nov 22'!E:E)+SUMIF('Dec 22'!D:D,"*"&amp;D23&amp;"*",'Dec 22'!E:E)+SUMIF('Jan 23'!D:D,"*"&amp;D23&amp;"*",'Jan 23'!E:E)+SUMIF('Feb 23'!D:D,"*"&amp;D23&amp;"*",'Feb 23'!E:E)+SUMIF('Mar 23'!D:D,"*"&amp;D23&amp;"*",'Mar 23'!E:E)+SUMIF('Apr 23'!D:D,"*"&amp;D23&amp;"*",'Apr 23'!E:E)+SUMIF('May 23'!D:D,"*"&amp;D23&amp;"*",'May 23'!E:E)+SUMIF('June 23'!D:D,"*"&amp;D23&amp;"*",'June 23'!E:E)+SUMIF('July 23'!D:D,"*"&amp;D23&amp;"*",'July 23'!E:E)+SUMIF('Aug 23'!D:D,"*"&amp;D23&amp;"*",'Aug 23'!E:E)+SUMIF('Sep 23'!D:D,"*"&amp;D23&amp;"*",'Sep 23'!E:E)+SUMIF('Oct 23'!D:D,"*"&amp;D23&amp;"*",'Oct 23'!E:E)+SUMIF('Nov 23'!D:D,"*"&amp;D23&amp;"*",'Nov 23'!E:E)+SUMIF('Dec 23'!D:D,"*"&amp;D23&amp;"*",'Dec 23'!E:E)</f>
        <v>193103</v>
      </c>
      <c r="F23" s="23">
        <f t="shared" si="18"/>
        <v>0.95586269847084138</v>
      </c>
      <c r="G23" s="25">
        <f t="shared" si="19"/>
        <v>202019.6</v>
      </c>
      <c r="H23" s="2">
        <f>IF(C23-$C$40&lt;0,C23-$C$40,"")</f>
        <v>-4.2514987980030394E-2</v>
      </c>
      <c r="I23" s="11" t="str">
        <f>IF(C23-$C$40&gt;0,C23-$C$40,"")</f>
        <v/>
      </c>
      <c r="N23" s="5"/>
      <c r="O23" s="5"/>
    </row>
    <row r="24" spans="1:15" x14ac:dyDescent="0.25">
      <c r="A24" t="s">
        <v>137</v>
      </c>
      <c r="B24" s="36">
        <f>SUMIF('Sep 22'!A:A,"*"&amp;A24&amp;"*",'Sep 22'!B:B)+SUMIF('Oct 22'!A:A,"*"&amp;A24&amp;"*",'Oct 22'!B:B)+SUMIF('Nov 22'!A:A,"*"&amp;A24&amp;"*",'Nov 22'!B:B)+SUMIF('Dec 22'!A:A,"*"&amp;A24&amp;"*",'Dec 22'!B:B)+SUMIF('Jan 23'!A:A,"*"&amp;A24&amp;"*",'Jan 23'!B:B)+SUMIF('Feb 23'!A:A,"*"&amp;A24&amp;"*",'Feb 23'!B:B)+SUMIF('Mar 23'!A:A,"*"&amp;A24&amp;"*",'Mar 23'!B:B)+SUMIF('Apr 23'!A:A,"*"&amp;A24&amp;"*",'Apr 23'!B:B)+SUMIF('May 23'!A:A,"*"&amp;A24&amp;"*",'May 23'!B:B)+SUMIF('June 23'!A:A,"*"&amp;A24&amp;"*",'June 23'!B:B)+SUMIF('July 23'!A:A,"*"&amp;A24&amp;"*",'July 23'!B:B)+SUMIF('Aug 23'!A:A,"*"&amp;A24&amp;"*",'Aug 23'!B:B)+SUMIF('Sep 23'!A:A,"*"&amp;A24&amp;"*",'Sep 23'!B:B)+SUMIF('Oct 23'!A:A,"*"&amp;A24&amp;"*",'Oct 23'!B:B)+SUMIF('Nov 23'!A:A,"*"&amp;A24&amp;"*",'Nov 23'!B:B)+SUMIF('Dec 23'!A:A,"*"&amp;A24&amp;"*",'Dec 23'!B:B)</f>
        <v>56603</v>
      </c>
      <c r="C24" s="23">
        <f t="shared" si="16"/>
        <v>7.451675287420631E-2</v>
      </c>
      <c r="D24" s="24" t="str">
        <f t="shared" si="17"/>
        <v>3 - Joseph BT</v>
      </c>
      <c r="E24" s="36">
        <f>SUMIF('Sep 22'!D:D,"*"&amp;D24&amp;"*",'Sep 22'!E:E)+SUMIF('Oct 22'!D:D,"*"&amp;D24&amp;"*",'Oct 22'!E:E)+SUMIF('Nov 22'!D:D,"*"&amp;D24&amp;"*",'Nov 22'!E:E)+SUMIF('Dec 22'!D:D,"*"&amp;D24&amp;"*",'Dec 22'!E:E)+SUMIF('Jan 23'!D:D,"*"&amp;D24&amp;"*",'Jan 23'!E:E)+SUMIF('Feb 23'!D:D,"*"&amp;D24&amp;"*",'Feb 23'!E:E)+SUMIF('Mar 23'!D:D,"*"&amp;D24&amp;"*",'Mar 23'!E:E)+SUMIF('Apr 23'!D:D,"*"&amp;D24&amp;"*",'Apr 23'!E:E)+SUMIF('May 23'!D:D,"*"&amp;D24&amp;"*",'May 23'!E:E)+SUMIF('June 23'!D:D,"*"&amp;D24&amp;"*",'June 23'!E:E)+SUMIF('July 23'!D:D,"*"&amp;D24&amp;"*",'July 23'!E:E)+SUMIF('Aug 23'!D:D,"*"&amp;D24&amp;"*",'Aug 23'!E:E)+SUMIF('Sep 23'!D:D,"*"&amp;D24&amp;"*",'Sep 23'!E:E)+SUMIF('Oct 23'!D:D,"*"&amp;D24&amp;"*",'Oct 23'!E:E)+SUMIF('Nov 23'!D:D,"*"&amp;D24&amp;"*",'Nov 23'!E:E)+SUMIF('Dec 23'!D:D,"*"&amp;D24&amp;"*",'Dec 23'!E:E)</f>
        <v>702998.00000000023</v>
      </c>
      <c r="F24" s="23">
        <f t="shared" si="18"/>
        <v>0.92548324712579366</v>
      </c>
      <c r="G24" s="25">
        <f t="shared" si="19"/>
        <v>759601.00000000023</v>
      </c>
      <c r="H24" s="2">
        <f>IF(C24-$C$40&lt;0,C24-$C$40,"")</f>
        <v>-1.2135536634982638E-2</v>
      </c>
      <c r="I24" s="11" t="str">
        <f>IF(C24-$C$40&gt;0,C24-$C$40,"")</f>
        <v/>
      </c>
      <c r="N24" s="5"/>
      <c r="O24" s="5"/>
    </row>
    <row r="25" spans="1:15" x14ac:dyDescent="0.25">
      <c r="A25" t="s">
        <v>138</v>
      </c>
      <c r="B25" s="36">
        <f>SUMIF('Sep 22'!A:A,"*"&amp;A25&amp;"*",'Sep 22'!B:B)+SUMIF('Oct 22'!A:A,"*"&amp;A25&amp;"*",'Oct 22'!B:B)+SUMIF('Nov 22'!A:A,"*"&amp;A25&amp;"*",'Nov 22'!B:B)+SUMIF('Dec 22'!A:A,"*"&amp;A25&amp;"*",'Dec 22'!B:B)+SUMIF('Jan 23'!A:A,"*"&amp;A25&amp;"*",'Jan 23'!B:B)+SUMIF('Feb 23'!A:A,"*"&amp;A25&amp;"*",'Feb 23'!B:B)+SUMIF('Mar 23'!A:A,"*"&amp;A25&amp;"*",'Mar 23'!B:B)+SUMIF('Apr 23'!A:A,"*"&amp;A25&amp;"*",'Apr 23'!B:B)+SUMIF('May 23'!A:A,"*"&amp;A25&amp;"*",'May 23'!B:B)+SUMIF('June 23'!A:A,"*"&amp;A25&amp;"*",'June 23'!B:B)+SUMIF('July 23'!A:A,"*"&amp;A25&amp;"*",'July 23'!B:B)+SUMIF('Aug 23'!A:A,"*"&amp;A25&amp;"*",'Aug 23'!B:B)+SUMIF('Sep 23'!A:A,"*"&amp;A25&amp;"*",'Sep 23'!B:B)+SUMIF('Oct 23'!A:A,"*"&amp;A25&amp;"*",'Oct 23'!B:B)+SUMIF('Nov 23'!A:A,"*"&amp;A25&amp;"*",'Nov 23'!B:B)+SUMIF('Dec 23'!A:A,"*"&amp;A25&amp;"*",'Dec 23'!B:B)</f>
        <v>16894.5</v>
      </c>
      <c r="C25" s="23">
        <f t="shared" si="16"/>
        <v>2.7987735724341368E-2</v>
      </c>
      <c r="D25" s="24" t="str">
        <f t="shared" si="17"/>
        <v>12 - Xolani</v>
      </c>
      <c r="E25" s="36">
        <f>SUMIF('Sep 22'!D:D,"*"&amp;D25&amp;"*",'Sep 22'!E:E)+SUMIF('Oct 22'!D:D,"*"&amp;D25&amp;"*",'Oct 22'!E:E)+SUMIF('Nov 22'!D:D,"*"&amp;D25&amp;"*",'Nov 22'!E:E)+SUMIF('Dec 22'!D:D,"*"&amp;D25&amp;"*",'Dec 22'!E:E)+SUMIF('Jan 23'!D:D,"*"&amp;D25&amp;"*",'Jan 23'!E:E)+SUMIF('Feb 23'!D:D,"*"&amp;D25&amp;"*",'Feb 23'!E:E)+SUMIF('Mar 23'!D:D,"*"&amp;D25&amp;"*",'Mar 23'!E:E)+SUMIF('Apr 23'!D:D,"*"&amp;D25&amp;"*",'Apr 23'!E:E)+SUMIF('May 23'!D:D,"*"&amp;D25&amp;"*",'May 23'!E:E)+SUMIF('June 23'!D:D,"*"&amp;D25&amp;"*",'June 23'!E:E)+SUMIF('July 23'!D:D,"*"&amp;D25&amp;"*",'July 23'!E:E)+SUMIF('Aug 23'!D:D,"*"&amp;D25&amp;"*",'Aug 23'!E:E)+SUMIF('Sep 23'!D:D,"*"&amp;D25&amp;"*",'Sep 23'!E:E)+SUMIF('Oct 23'!D:D,"*"&amp;D25&amp;"*",'Oct 23'!E:E)+SUMIF('Nov 23'!D:D,"*"&amp;D25&amp;"*",'Nov 23'!E:E)+SUMIF('Dec 23'!D:D,"*"&amp;D25&amp;"*",'Dec 23'!E:E)</f>
        <v>586744.90000000037</v>
      </c>
      <c r="F25" s="23">
        <f t="shared" si="18"/>
        <v>0.97201226427565868</v>
      </c>
      <c r="G25" s="25">
        <f t="shared" si="19"/>
        <v>603639.40000000037</v>
      </c>
      <c r="H25" s="2">
        <f>IF(C25-$C$40&lt;0,C25-$C$40,"")</f>
        <v>-5.8664553784847584E-2</v>
      </c>
      <c r="I25" s="11" t="str">
        <f>IF(C25-$C$40&gt;0,C25-$C$40,"")</f>
        <v/>
      </c>
      <c r="N25" s="5"/>
      <c r="O25" s="5"/>
    </row>
    <row r="26" spans="1:15" x14ac:dyDescent="0.25">
      <c r="A26" t="s">
        <v>141</v>
      </c>
      <c r="B26" s="36">
        <f>SUMIF('Sep 22'!A:A,"*"&amp;A26&amp;"*",'Sep 22'!B:B)+SUMIF('Oct 22'!A:A,"*"&amp;A26&amp;"*",'Oct 22'!B:B)+SUMIF('Nov 22'!A:A,"*"&amp;A26&amp;"*",'Nov 22'!B:B)+SUMIF('Dec 22'!A:A,"*"&amp;A26&amp;"*",'Dec 22'!B:B)+SUMIF('Jan 23'!A:A,"*"&amp;A26&amp;"*",'Jan 23'!B:B)+SUMIF('Feb 23'!A:A,"*"&amp;A26&amp;"*",'Feb 23'!B:B)+SUMIF('Mar 23'!A:A,"*"&amp;A26&amp;"*",'Mar 23'!B:B)+SUMIF('Apr 23'!A:A,"*"&amp;A26&amp;"*",'Apr 23'!B:B)+SUMIF('May 23'!A:A,"*"&amp;A26&amp;"*",'May 23'!B:B)+SUMIF('June 23'!A:A,"*"&amp;A26&amp;"*",'June 23'!B:B)+SUMIF('July 23'!A:A,"*"&amp;A26&amp;"*",'July 23'!B:B)+SUMIF('Aug 23'!A:A,"*"&amp;A26&amp;"*",'Aug 23'!B:B)+SUMIF('Sep 23'!A:A,"*"&amp;A26&amp;"*",'Sep 23'!B:B)+SUMIF('Oct 23'!A:A,"*"&amp;A26&amp;"*",'Oct 23'!B:B)+SUMIF('Nov 23'!A:A,"*"&amp;A26&amp;"*",'Nov 23'!B:B)+SUMIF('Dec 23'!A:A,"*"&amp;A26&amp;"*",'Dec 23'!B:B)</f>
        <v>17653.05</v>
      </c>
      <c r="C26" s="23">
        <f t="shared" si="16"/>
        <v>5.9575061901800154E-2</v>
      </c>
      <c r="D26" s="24" t="str">
        <f t="shared" si="17"/>
        <v>6 - Thabo  BT</v>
      </c>
      <c r="E26" s="36">
        <f>SUMIF('Sep 22'!D:D,"*"&amp;D26&amp;"*",'Sep 22'!E:E)+SUMIF('Oct 22'!D:D,"*"&amp;D26&amp;"*",'Oct 22'!E:E)+SUMIF('Nov 22'!D:D,"*"&amp;D26&amp;"*",'Nov 22'!E:E)+SUMIF('Dec 22'!D:D,"*"&amp;D26&amp;"*",'Dec 22'!E:E)+SUMIF('Jan 23'!D:D,"*"&amp;D26&amp;"*",'Jan 23'!E:E)+SUMIF('Feb 23'!D:D,"*"&amp;D26&amp;"*",'Feb 23'!E:E)+SUMIF('Mar 23'!D:D,"*"&amp;D26&amp;"*",'Mar 23'!E:E)+SUMIF('Apr 23'!D:D,"*"&amp;D26&amp;"*",'Apr 23'!E:E)+SUMIF('May 23'!D:D,"*"&amp;D26&amp;"*",'May 23'!E:E)+SUMIF('June 23'!D:D,"*"&amp;D26&amp;"*",'June 23'!E:E)+SUMIF('July 23'!D:D,"*"&amp;D26&amp;"*",'July 23'!E:E)+SUMIF('Aug 23'!D:D,"*"&amp;D26&amp;"*",'Aug 23'!E:E)+SUMIF('Sep 23'!D:D,"*"&amp;D26&amp;"*",'Sep 23'!E:E)+SUMIF('Oct 23'!D:D,"*"&amp;D26&amp;"*",'Oct 23'!E:E)+SUMIF('Nov 23'!D:D,"*"&amp;D26&amp;"*",'Nov 23'!E:E)+SUMIF('Dec 23'!D:D,"*"&amp;D26&amp;"*",'Dec 23'!E:E)</f>
        <v>278663.04999999993</v>
      </c>
      <c r="F26" s="23">
        <f t="shared" si="18"/>
        <v>0.94042493809819994</v>
      </c>
      <c r="G26" s="25">
        <f t="shared" si="19"/>
        <v>296316.09999999992</v>
      </c>
      <c r="H26" s="2">
        <f>IF(C26-$C$40&lt;0,C26-$C$40,"")</f>
        <v>-2.7077227607388794E-2</v>
      </c>
      <c r="I26" s="11" t="str">
        <f>IF(C26-$C$40&gt;0,C26-$C$40,"")</f>
        <v/>
      </c>
      <c r="N26" s="5"/>
      <c r="O26" s="5"/>
    </row>
    <row r="27" spans="1:15" x14ac:dyDescent="0.25">
      <c r="A27" t="s">
        <v>142</v>
      </c>
      <c r="B27" s="36">
        <f>SUMIF('Sep 22'!A:A,"*"&amp;A27&amp;"*",'Sep 22'!B:B)+SUMIF('Oct 22'!A:A,"*"&amp;A27&amp;"*",'Oct 22'!B:B)+SUMIF('Nov 22'!A:A,"*"&amp;A27&amp;"*",'Nov 22'!B:B)+SUMIF('Dec 22'!A:A,"*"&amp;A27&amp;"*",'Dec 22'!B:B)+SUMIF('Jan 23'!A:A,"*"&amp;A27&amp;"*",'Jan 23'!B:B)+SUMIF('Feb 23'!A:A,"*"&amp;A27&amp;"*",'Feb 23'!B:B)+SUMIF('Mar 23'!A:A,"*"&amp;A27&amp;"*",'Mar 23'!B:B)+SUMIF('Apr 23'!A:A,"*"&amp;A27&amp;"*",'Apr 23'!B:B)+SUMIF('May 23'!A:A,"*"&amp;A27&amp;"*",'May 23'!B:B)+SUMIF('June 23'!A:A,"*"&amp;A27&amp;"*",'June 23'!B:B)+SUMIF('July 23'!A:A,"*"&amp;A27&amp;"*",'July 23'!B:B)+SUMIF('Aug 23'!A:A,"*"&amp;A27&amp;"*",'Aug 23'!B:B)+SUMIF('Sep 23'!A:A,"*"&amp;A27&amp;"*",'Sep 23'!B:B)+SUMIF('Oct 23'!A:A,"*"&amp;A27&amp;"*",'Oct 23'!B:B)+SUMIF('Nov 23'!A:A,"*"&amp;A27&amp;"*",'Nov 23'!B:B)+SUMIF('Dec 23'!A:A,"*"&amp;A27&amp;"*",'Dec 23'!B:B)</f>
        <v>24312.400000000001</v>
      </c>
      <c r="C27" s="23">
        <f t="shared" si="16"/>
        <v>8.5568867691772688E-2</v>
      </c>
      <c r="D27" s="24" t="str">
        <f t="shared" si="17"/>
        <v>21 - Bongani  BT</v>
      </c>
      <c r="E27" s="36">
        <f>SUMIF('Sep 22'!D:D,"*"&amp;D27&amp;"*",'Sep 22'!E:E)+SUMIF('Oct 22'!D:D,"*"&amp;D27&amp;"*",'Oct 22'!E:E)+SUMIF('Nov 22'!D:D,"*"&amp;D27&amp;"*",'Nov 22'!E:E)+SUMIF('Dec 22'!D:D,"*"&amp;D27&amp;"*",'Dec 22'!E:E)+SUMIF('Jan 23'!D:D,"*"&amp;D27&amp;"*",'Jan 23'!E:E)+SUMIF('Feb 23'!D:D,"*"&amp;D27&amp;"*",'Feb 23'!E:E)+SUMIF('Mar 23'!D:D,"*"&amp;D27&amp;"*",'Mar 23'!E:E)+SUMIF('Apr 23'!D:D,"*"&amp;D27&amp;"*",'Apr 23'!E:E)+SUMIF('May 23'!D:D,"*"&amp;D27&amp;"*",'May 23'!E:E)+SUMIF('June 23'!D:D,"*"&amp;D27&amp;"*",'June 23'!E:E)+SUMIF('July 23'!D:D,"*"&amp;D27&amp;"*",'July 23'!E:E)+SUMIF('Aug 23'!D:D,"*"&amp;D27&amp;"*",'Aug 23'!E:E)+SUMIF('Sep 23'!D:D,"*"&amp;D27&amp;"*",'Sep 23'!E:E)+SUMIF('Oct 23'!D:D,"*"&amp;D27&amp;"*",'Oct 23'!E:E)+SUMIF('Nov 23'!D:D,"*"&amp;D27&amp;"*",'Nov 23'!E:E)+SUMIF('Dec 23'!D:D,"*"&amp;D27&amp;"*",'Dec 23'!E:E)</f>
        <v>259814.3000000001</v>
      </c>
      <c r="F27" s="23">
        <f t="shared" si="18"/>
        <v>0.91443113230822726</v>
      </c>
      <c r="G27" s="25">
        <f t="shared" si="19"/>
        <v>284126.70000000013</v>
      </c>
      <c r="H27" s="2">
        <f>IF(C27-$C$40&lt;0,C27-$C$40,"")</f>
        <v>-1.0834218174162608E-3</v>
      </c>
      <c r="I27" s="11" t="str">
        <f>IF(C27-$C$40&gt;0,C27-$C$40,"")</f>
        <v/>
      </c>
      <c r="N27" s="5"/>
      <c r="O27" s="5"/>
    </row>
    <row r="28" spans="1:15" x14ac:dyDescent="0.25">
      <c r="A28" t="s">
        <v>139</v>
      </c>
      <c r="B28" s="36">
        <f>SUMIF('Sep 22'!A:A,"*"&amp;A28&amp;"*",'Sep 22'!B:B)+SUMIF('Oct 22'!A:A,"*"&amp;A28&amp;"*",'Oct 22'!B:B)+SUMIF('Nov 22'!A:A,"*"&amp;A28&amp;"*",'Nov 22'!B:B)+SUMIF('Dec 22'!A:A,"*"&amp;A28&amp;"*",'Dec 22'!B:B)+SUMIF('Jan 23'!A:A,"*"&amp;A28&amp;"*",'Jan 23'!B:B)+SUMIF('Feb 23'!A:A,"*"&amp;A28&amp;"*",'Feb 23'!B:B)+SUMIF('Mar 23'!A:A,"*"&amp;A28&amp;"*",'Mar 23'!B:B)+SUMIF('Apr 23'!A:A,"*"&amp;A28&amp;"*",'Apr 23'!B:B)+SUMIF('May 23'!A:A,"*"&amp;A28&amp;"*",'May 23'!B:B)+SUMIF('June 23'!A:A,"*"&amp;A28&amp;"*",'June 23'!B:B)+SUMIF('July 23'!A:A,"*"&amp;A28&amp;"*",'July 23'!B:B)+SUMIF('Aug 23'!A:A,"*"&amp;A28&amp;"*",'Aug 23'!B:B)+SUMIF('Sep 23'!A:A,"*"&amp;A28&amp;"*",'Sep 23'!B:B)+SUMIF('Oct 23'!A:A,"*"&amp;A28&amp;"*",'Oct 23'!B:B)+SUMIF('Nov 23'!A:A,"*"&amp;A28&amp;"*",'Nov 23'!B:B)+SUMIF('Dec 23'!A:A,"*"&amp;A28&amp;"*",'Dec 23'!B:B)</f>
        <v>15902.7</v>
      </c>
      <c r="C28" s="23">
        <f t="shared" si="16"/>
        <v>8.0991926628679878E-2</v>
      </c>
      <c r="D28" s="24" t="str">
        <f t="shared" si="17"/>
        <v>22 - Dario</v>
      </c>
      <c r="E28" s="36">
        <f>SUMIF('Sep 22'!D:D,"*"&amp;D28&amp;"*",'Sep 22'!E:E)+SUMIF('Oct 22'!D:D,"*"&amp;D28&amp;"*",'Oct 22'!E:E)+SUMIF('Nov 22'!D:D,"*"&amp;D28&amp;"*",'Nov 22'!E:E)+SUMIF('Dec 22'!D:D,"*"&amp;D28&amp;"*",'Dec 22'!E:E)+SUMIF('Jan 23'!D:D,"*"&amp;D28&amp;"*",'Jan 23'!E:E)+SUMIF('Feb 23'!D:D,"*"&amp;D28&amp;"*",'Feb 23'!E:E)+SUMIF('Mar 23'!D:D,"*"&amp;D28&amp;"*",'Mar 23'!E:E)+SUMIF('Apr 23'!D:D,"*"&amp;D28&amp;"*",'Apr 23'!E:E)+SUMIF('May 23'!D:D,"*"&amp;D28&amp;"*",'May 23'!E:E)+SUMIF('June 23'!D:D,"*"&amp;D28&amp;"*",'June 23'!E:E)+SUMIF('July 23'!D:D,"*"&amp;D28&amp;"*",'July 23'!E:E)+SUMIF('Aug 23'!D:D,"*"&amp;D28&amp;"*",'Aug 23'!E:E)+SUMIF('Sep 23'!D:D,"*"&amp;D28&amp;"*",'Sep 23'!E:E)+SUMIF('Oct 23'!D:D,"*"&amp;D28&amp;"*",'Oct 23'!E:E)+SUMIF('Nov 23'!D:D,"*"&amp;D28&amp;"*",'Nov 23'!E:E)+SUMIF('Dec 23'!D:D,"*"&amp;D28&amp;"*",'Dec 23'!E:E)</f>
        <v>180446.50000000012</v>
      </c>
      <c r="F28" s="23">
        <f t="shared" si="18"/>
        <v>0.91900807337132007</v>
      </c>
      <c r="G28" s="25">
        <f t="shared" si="19"/>
        <v>196349.20000000013</v>
      </c>
      <c r="H28" s="2">
        <f>IF(C28-$C$40&lt;0,C28-$C$40,"")</f>
        <v>-5.6603628805090705E-3</v>
      </c>
      <c r="I28" s="11" t="str">
        <f>IF(C28-$C$40&gt;0,C28-$C$40,"")</f>
        <v/>
      </c>
      <c r="N28" s="5"/>
      <c r="O28" s="5"/>
    </row>
    <row r="29" spans="1:15" x14ac:dyDescent="0.25">
      <c r="A29" t="s">
        <v>140</v>
      </c>
      <c r="B29" s="36">
        <f>SUMIF('Sep 22'!A:A,"*"&amp;A29&amp;"*",'Sep 22'!B:B)+SUMIF('Oct 22'!A:A,"*"&amp;A29&amp;"*",'Oct 22'!B:B)+SUMIF('Nov 22'!A:A,"*"&amp;A29&amp;"*",'Nov 22'!B:B)+SUMIF('Dec 22'!A:A,"*"&amp;A29&amp;"*",'Dec 22'!B:B)+SUMIF('Jan 23'!A:A,"*"&amp;A29&amp;"*",'Jan 23'!B:B)+SUMIF('Feb 23'!A:A,"*"&amp;A29&amp;"*",'Feb 23'!B:B)+SUMIF('Mar 23'!A:A,"*"&amp;A29&amp;"*",'Mar 23'!B:B)+SUMIF('Apr 23'!A:A,"*"&amp;A29&amp;"*",'Apr 23'!B:B)+SUMIF('May 23'!A:A,"*"&amp;A29&amp;"*",'May 23'!B:B)+SUMIF('June 23'!A:A,"*"&amp;A29&amp;"*",'June 23'!B:B)+SUMIF('July 23'!A:A,"*"&amp;A29&amp;"*",'July 23'!B:B)+SUMIF('Aug 23'!A:A,"*"&amp;A29&amp;"*",'Aug 23'!B:B)+SUMIF('Sep 23'!A:A,"*"&amp;A29&amp;"*",'Sep 23'!B:B)+SUMIF('Oct 23'!A:A,"*"&amp;A29&amp;"*",'Oct 23'!B:B)+SUMIF('Nov 23'!A:A,"*"&amp;A29&amp;"*",'Nov 23'!B:B)+SUMIF('Dec 23'!A:A,"*"&amp;A29&amp;"*",'Dec 23'!B:B)</f>
        <v>11249.3</v>
      </c>
      <c r="C29" s="23">
        <f t="shared" si="16"/>
        <v>7.6675184389733184E-2</v>
      </c>
      <c r="D29" s="24" t="str">
        <f t="shared" si="17"/>
        <v xml:space="preserve"> 23 - Irvin      BT</v>
      </c>
      <c r="E29" s="36">
        <f>SUMIF('Sep 22'!D:D,"*"&amp;D29&amp;"*",'Sep 22'!E:E)+SUMIF('Oct 22'!D:D,"*"&amp;D29&amp;"*",'Oct 22'!E:E)+SUMIF('Nov 22'!D:D,"*"&amp;D29&amp;"*",'Nov 22'!E:E)+SUMIF('Dec 22'!D:D,"*"&amp;D29&amp;"*",'Dec 22'!E:E)+SUMIF('Jan 23'!D:D,"*"&amp;D29&amp;"*",'Jan 23'!E:E)+SUMIF('Feb 23'!D:D,"*"&amp;D29&amp;"*",'Feb 23'!E:E)+SUMIF('Mar 23'!D:D,"*"&amp;D29&amp;"*",'Mar 23'!E:E)+SUMIF('Apr 23'!D:D,"*"&amp;D29&amp;"*",'Apr 23'!E:E)+SUMIF('May 23'!D:D,"*"&amp;D29&amp;"*",'May 23'!E:E)+SUMIF('June 23'!D:D,"*"&amp;D29&amp;"*",'June 23'!E:E)+SUMIF('July 23'!D:D,"*"&amp;D29&amp;"*",'July 23'!E:E)+SUMIF('Aug 23'!D:D,"*"&amp;D29&amp;"*",'Aug 23'!E:E)+SUMIF('Sep 23'!D:D,"*"&amp;D29&amp;"*",'Sep 23'!E:E)+SUMIF('Oct 23'!D:D,"*"&amp;D29&amp;"*",'Oct 23'!E:E)+SUMIF('Nov 23'!D:D,"*"&amp;D29&amp;"*",'Nov 23'!E:E)+SUMIF('Dec 23'!D:D,"*"&amp;D29&amp;"*",'Dec 23'!E:E)</f>
        <v>135464.40000000002</v>
      </c>
      <c r="F29" s="23">
        <f t="shared" si="18"/>
        <v>0.92332481561026691</v>
      </c>
      <c r="G29" s="25">
        <f t="shared" si="19"/>
        <v>146713.70000000001</v>
      </c>
      <c r="H29" s="2">
        <f>IF(C29-$C$40&lt;0,C29-$C$40,"")</f>
        <v>-9.9771051194557647E-3</v>
      </c>
      <c r="I29" s="11" t="str">
        <f>IF(C29-$C$40&gt;0,C29-$C$40,"")</f>
        <v/>
      </c>
      <c r="N29" s="5"/>
      <c r="O29" s="5"/>
    </row>
    <row r="30" spans="1:15" x14ac:dyDescent="0.25">
      <c r="A30" t="s">
        <v>55</v>
      </c>
      <c r="B30" s="36">
        <f>SUMIF('Sep 22'!A:A,"*"&amp;A30&amp;"*",'Sep 22'!B:B)+SUMIF('Oct 22'!A:A,"*"&amp;A30&amp;"*",'Oct 22'!B:B)+SUMIF('Nov 22'!A:A,"*"&amp;A30&amp;"*",'Nov 22'!B:B)+SUMIF('Dec 22'!A:A,"*"&amp;A30&amp;"*",'Dec 22'!B:B)+SUMIF('Jan 23'!A:A,"*"&amp;A30&amp;"*",'Jan 23'!B:B)+SUMIF('Feb 23'!A:A,"*"&amp;A30&amp;"*",'Feb 23'!B:B)+SUMIF('Mar 23'!A:A,"*"&amp;A30&amp;"*",'Mar 23'!B:B)+SUMIF('Apr 23'!A:A,"*"&amp;A30&amp;"*",'Apr 23'!B:B)+SUMIF('May 23'!A:A,"*"&amp;A30&amp;"*",'May 23'!B:B)+SUMIF('June 23'!A:A,"*"&amp;A30&amp;"*",'June 23'!B:B)+SUMIF('July 23'!A:A,"*"&amp;A30&amp;"*",'July 23'!B:B)+SUMIF('Aug 23'!A:A,"*"&amp;A30&amp;"*",'Aug 23'!B:B)+SUMIF('Sep 23'!A:A,"*"&amp;A30&amp;"*",'Sep 23'!B:B)+SUMIF('Oct 23'!A:A,"*"&amp;A30&amp;"*",'Oct 23'!B:B)+SUMIF('Nov 23'!A:A,"*"&amp;A30&amp;"*",'Nov 23'!B:B)+SUMIF('Dec 23'!A:A,"*"&amp;A30&amp;"*",'Dec 23'!B:B)</f>
        <v>116200.45</v>
      </c>
      <c r="C30" s="23">
        <f t="shared" si="4"/>
        <v>7.4550790721311044E-2</v>
      </c>
      <c r="D30" s="24" t="str">
        <f t="shared" si="5"/>
        <v xml:space="preserve">165 - Binold Sibanda BT       </v>
      </c>
      <c r="E30" s="36">
        <f>SUMIF('Sep 22'!D:D,"*"&amp;D30&amp;"*",'Sep 22'!E:E)+SUMIF('Oct 22'!D:D,"*"&amp;D30&amp;"*",'Oct 22'!E:E)+SUMIF('Nov 22'!D:D,"*"&amp;D30&amp;"*",'Nov 22'!E:E)+SUMIF('Dec 22'!D:D,"*"&amp;D30&amp;"*",'Dec 22'!E:E)+SUMIF('Jan 23'!D:D,"*"&amp;D30&amp;"*",'Jan 23'!E:E)+SUMIF('Feb 23'!D:D,"*"&amp;D30&amp;"*",'Feb 23'!E:E)+SUMIF('Mar 23'!D:D,"*"&amp;D30&amp;"*",'Mar 23'!E:E)+SUMIF('Apr 23'!D:D,"*"&amp;D30&amp;"*",'Apr 23'!E:E)+SUMIF('May 23'!D:D,"*"&amp;D30&amp;"*",'May 23'!E:E)+SUMIF('June 23'!D:D,"*"&amp;D30&amp;"*",'June 23'!E:E)+SUMIF('July 23'!D:D,"*"&amp;D30&amp;"*",'July 23'!E:E)+SUMIF('Aug 23'!D:D,"*"&amp;D30&amp;"*",'Aug 23'!E:E)+SUMIF('Sep 23'!D:D,"*"&amp;D30&amp;"*",'Sep 23'!E:E)+SUMIF('Oct 23'!D:D,"*"&amp;D30&amp;"*",'Oct 23'!E:E)+SUMIF('Nov 23'!D:D,"*"&amp;D30&amp;"*",'Nov 23'!E:E)+SUMIF('Dec 23'!D:D,"*"&amp;D30&amp;"*",'Dec 23'!E:E)</f>
        <v>1442474.5000000005</v>
      </c>
      <c r="F30" s="23">
        <f t="shared" si="6"/>
        <v>0.92544920927868901</v>
      </c>
      <c r="G30" s="25">
        <f t="shared" si="7"/>
        <v>1558674.9500000004</v>
      </c>
      <c r="H30" s="2">
        <f>IF(C30-$C$40&lt;0,C30-$C$40,"")</f>
        <v>-1.2101498787877904E-2</v>
      </c>
      <c r="I30" s="11" t="str">
        <f>IF(C30-$C$40&gt;0,C30-$C$40,"")</f>
        <v/>
      </c>
      <c r="N30" s="5"/>
      <c r="O30" s="5"/>
    </row>
    <row r="31" spans="1:15" x14ac:dyDescent="0.25">
      <c r="A31" t="s">
        <v>57</v>
      </c>
      <c r="B31" s="36">
        <f>SUMIF('Sep 22'!A:A,"*"&amp;A31&amp;"*",'Sep 22'!B:B)+SUMIF('Oct 22'!A:A,"*"&amp;A31&amp;"*",'Oct 22'!B:B)+SUMIF('Nov 22'!A:A,"*"&amp;A31&amp;"*",'Nov 22'!B:B)+SUMIF('Dec 22'!A:A,"*"&amp;A31&amp;"*",'Dec 22'!B:B)+SUMIF('Jan 23'!A:A,"*"&amp;A31&amp;"*",'Jan 23'!B:B)+SUMIF('Feb 23'!A:A,"*"&amp;A31&amp;"*",'Feb 23'!B:B)+SUMIF('Mar 23'!A:A,"*"&amp;A31&amp;"*",'Mar 23'!B:B)+SUMIF('Apr 23'!A:A,"*"&amp;A31&amp;"*",'Apr 23'!B:B)+SUMIF('May 23'!A:A,"*"&amp;A31&amp;"*",'May 23'!B:B)+SUMIF('June 23'!A:A,"*"&amp;A31&amp;"*",'June 23'!B:B)+SUMIF('July 23'!A:A,"*"&amp;A31&amp;"*",'July 23'!B:B)+SUMIF('Aug 23'!A:A,"*"&amp;A31&amp;"*",'Aug 23'!B:B)+SUMIF('Sep 23'!A:A,"*"&amp;A31&amp;"*",'Sep 23'!B:B)+SUMIF('Oct 23'!A:A,"*"&amp;A31&amp;"*",'Oct 23'!B:B)+SUMIF('Nov 23'!A:A,"*"&amp;A31&amp;"*",'Nov 23'!B:B)+SUMIF('Dec 23'!A:A,"*"&amp;A31&amp;"*",'Dec 23'!B:B)</f>
        <v>137637.90000000002</v>
      </c>
      <c r="C31" s="23">
        <f t="shared" si="4"/>
        <v>0.13683413084206847</v>
      </c>
      <c r="D31" s="24" t="str">
        <f t="shared" si="5"/>
        <v xml:space="preserve">22 - Kelvin  BT              </v>
      </c>
      <c r="E31" s="36">
        <f>SUMIF('Sep 22'!D:D,"*"&amp;D31&amp;"*",'Sep 22'!E:E)+SUMIF('Oct 22'!D:D,"*"&amp;D31&amp;"*",'Oct 22'!E:E)+SUMIF('Nov 22'!D:D,"*"&amp;D31&amp;"*",'Nov 22'!E:E)+SUMIF('Dec 22'!D:D,"*"&amp;D31&amp;"*",'Dec 22'!E:E)+SUMIF('Jan 23'!D:D,"*"&amp;D31&amp;"*",'Jan 23'!E:E)+SUMIF('Feb 23'!D:D,"*"&amp;D31&amp;"*",'Feb 23'!E:E)+SUMIF('Mar 23'!D:D,"*"&amp;D31&amp;"*",'Mar 23'!E:E)+SUMIF('Apr 23'!D:D,"*"&amp;D31&amp;"*",'Apr 23'!E:E)+SUMIF('May 23'!D:D,"*"&amp;D31&amp;"*",'May 23'!E:E)+SUMIF('June 23'!D:D,"*"&amp;D31&amp;"*",'June 23'!E:E)+SUMIF('July 23'!D:D,"*"&amp;D31&amp;"*",'July 23'!E:E)+SUMIF('Aug 23'!D:D,"*"&amp;D31&amp;"*",'Aug 23'!E:E)+SUMIF('Sep 23'!D:D,"*"&amp;D31&amp;"*",'Sep 23'!E:E)+SUMIF('Oct 23'!D:D,"*"&amp;D31&amp;"*",'Oct 23'!E:E)+SUMIF('Nov 23'!D:D,"*"&amp;D31&amp;"*",'Nov 23'!E:E)+SUMIF('Dec 23'!D:D,"*"&amp;D31&amp;"*",'Dec 23'!E:E)</f>
        <v>868236.14000000013</v>
      </c>
      <c r="F31" s="23">
        <f t="shared" si="6"/>
        <v>0.86316586915793159</v>
      </c>
      <c r="G31" s="25">
        <f t="shared" si="7"/>
        <v>1005874.0400000002</v>
      </c>
      <c r="H31" s="2" t="str">
        <f>IF(C31-$C$40&lt;0,C31-$C$40,"")</f>
        <v/>
      </c>
      <c r="I31" s="11">
        <f>IF(C31-$C$40&gt;0,C31-$C$40,"")</f>
        <v>5.018184133287952E-2</v>
      </c>
      <c r="N31" s="5"/>
      <c r="O31" s="5"/>
    </row>
    <row r="32" spans="1:15" x14ac:dyDescent="0.25">
      <c r="A32" t="s">
        <v>35</v>
      </c>
      <c r="B32" s="36">
        <f>SUMIF('Sep 22'!A:A,"*"&amp;A32&amp;"*",'Sep 22'!B:B)+SUMIF('Oct 22'!A:A,"*"&amp;A32&amp;"*",'Oct 22'!B:B)+SUMIF('Nov 22'!A:A,"*"&amp;A32&amp;"*",'Nov 22'!B:B)+SUMIF('Dec 22'!A:A,"*"&amp;A32&amp;"*",'Dec 22'!B:B)+SUMIF('Jan 23'!A:A,"*"&amp;A32&amp;"*",'Jan 23'!B:B)+SUMIF('Feb 23'!A:A,"*"&amp;A32&amp;"*",'Feb 23'!B:B)+SUMIF('Mar 23'!A:A,"*"&amp;A32&amp;"*",'Mar 23'!B:B)+SUMIF('Apr 23'!A:A,"*"&amp;A32&amp;"*",'Apr 23'!B:B)+SUMIF('May 23'!A:A,"*"&amp;A32&amp;"*",'May 23'!B:B)+SUMIF('June 23'!A:A,"*"&amp;A32&amp;"*",'June 23'!B:B)+SUMIF('July 23'!A:A,"*"&amp;A32&amp;"*",'July 23'!B:B)+SUMIF('Aug 23'!A:A,"*"&amp;A32&amp;"*",'Aug 23'!B:B)+SUMIF('Sep 23'!A:A,"*"&amp;A32&amp;"*",'Sep 23'!B:B)+SUMIF('Oct 23'!A:A,"*"&amp;A32&amp;"*",'Oct 23'!B:B)+SUMIF('Nov 23'!A:A,"*"&amp;A32&amp;"*",'Nov 23'!B:B)+SUMIF('Dec 23'!A:A,"*"&amp;A32&amp;"*",'Dec 23'!B:B)</f>
        <v>1068.0999999999999</v>
      </c>
      <c r="C32" s="23">
        <f t="shared" si="4"/>
        <v>0.17155477031802119</v>
      </c>
      <c r="D32" s="24" t="str">
        <f t="shared" si="5"/>
        <v xml:space="preserve">32 - El West                 </v>
      </c>
      <c r="E32" s="36">
        <f>SUMIF('Sep 22'!D:D,"*"&amp;D32&amp;"*",'Sep 22'!E:E)+SUMIF('Oct 22'!D:D,"*"&amp;D32&amp;"*",'Oct 22'!E:E)+SUMIF('Nov 22'!D:D,"*"&amp;D32&amp;"*",'Nov 22'!E:E)+SUMIF('Dec 22'!D:D,"*"&amp;D32&amp;"*",'Dec 22'!E:E)+SUMIF('Jan 23'!D:D,"*"&amp;D32&amp;"*",'Jan 23'!E:E)+SUMIF('Feb 23'!D:D,"*"&amp;D32&amp;"*",'Feb 23'!E:E)+SUMIF('Mar 23'!D:D,"*"&amp;D32&amp;"*",'Mar 23'!E:E)+SUMIF('Apr 23'!D:D,"*"&amp;D32&amp;"*",'Apr 23'!E:E)+SUMIF('May 23'!D:D,"*"&amp;D32&amp;"*",'May 23'!E:E)+SUMIF('June 23'!D:D,"*"&amp;D32&amp;"*",'June 23'!E:E)+SUMIF('July 23'!D:D,"*"&amp;D32&amp;"*",'July 23'!E:E)+SUMIF('Aug 23'!D:D,"*"&amp;D32&amp;"*",'Aug 23'!E:E)+SUMIF('Sep 23'!D:D,"*"&amp;D32&amp;"*",'Sep 23'!E:E)+SUMIF('Oct 23'!D:D,"*"&amp;D32&amp;"*",'Oct 23'!E:E)+SUMIF('Nov 23'!D:D,"*"&amp;D32&amp;"*",'Nov 23'!E:E)+SUMIF('Dec 23'!D:D,"*"&amp;D32&amp;"*",'Dec 23'!E:E)</f>
        <v>5157.8999999999996</v>
      </c>
      <c r="F32" s="23">
        <f t="shared" si="6"/>
        <v>0.82844522968197876</v>
      </c>
      <c r="G32" s="25">
        <f t="shared" si="7"/>
        <v>6226</v>
      </c>
      <c r="H32" s="2" t="str">
        <f>IF(C32-$C$40&lt;0,C32-$C$40,"")</f>
        <v/>
      </c>
      <c r="I32" s="11">
        <f>IF(C32-$C$40&gt;0,C32-$C$40,"")</f>
        <v>8.490248080883224E-2</v>
      </c>
      <c r="N32" s="5"/>
      <c r="O32" s="5"/>
    </row>
    <row r="33" spans="1:15" x14ac:dyDescent="0.25">
      <c r="A33" t="s">
        <v>175</v>
      </c>
      <c r="B33" s="36">
        <f>SUMIF('Sep 22'!A:A,"*"&amp;A33&amp;"*",'Sep 22'!B:B)+SUMIF('Oct 22'!A:A,"*"&amp;A33&amp;"*",'Oct 22'!B:B)+SUMIF('Nov 22'!A:A,"*"&amp;A33&amp;"*",'Nov 22'!B:B)+SUMIF('Dec 22'!A:A,"*"&amp;A33&amp;"*",'Dec 22'!B:B)+SUMIF('Jan 23'!A:A,"*"&amp;A33&amp;"*",'Jan 23'!B:B)+SUMIF('Feb 23'!A:A,"*"&amp;A33&amp;"*",'Feb 23'!B:B)+SUMIF('Mar 23'!A:A,"*"&amp;A33&amp;"*",'Mar 23'!B:B)+SUMIF('Apr 23'!A:A,"*"&amp;A33&amp;"*",'Apr 23'!B:B)+SUMIF('May 23'!A:A,"*"&amp;A33&amp;"*",'May 23'!B:B)+SUMIF('June 23'!A:A,"*"&amp;A33&amp;"*",'June 23'!B:B)+SUMIF('July 23'!A:A,"*"&amp;A33&amp;"*",'July 23'!B:B)+SUMIF('Aug 23'!A:A,"*"&amp;A33&amp;"*",'Aug 23'!B:B)+SUMIF('Sep 23'!A:A,"*"&amp;A33&amp;"*",'Sep 23'!B:B)+SUMIF('Oct 23'!A:A,"*"&amp;A33&amp;"*",'Oct 23'!B:B)+SUMIF('Nov 23'!A:A,"*"&amp;A33&amp;"*",'Nov 23'!B:B)+SUMIF('Dec 23'!A:A,"*"&amp;A33&amp;"*",'Dec 23'!B:B)</f>
        <v>3891.6000000000004</v>
      </c>
      <c r="C33" s="23">
        <f t="shared" ref="C33" si="26">B33/G33</f>
        <v>0.1030568009385171</v>
      </c>
      <c r="D33" s="24" t="str">
        <f t="shared" ref="D33" si="27">A33</f>
        <v xml:space="preserve">34 - king                    </v>
      </c>
      <c r="E33" s="36">
        <f>SUMIF('Sep 22'!D:D,"*"&amp;D33&amp;"*",'Sep 22'!E:E)+SUMIF('Oct 22'!D:D,"*"&amp;D33&amp;"*",'Oct 22'!E:E)+SUMIF('Nov 22'!D:D,"*"&amp;D33&amp;"*",'Nov 22'!E:E)+SUMIF('Dec 22'!D:D,"*"&amp;D33&amp;"*",'Dec 22'!E:E)+SUMIF('Jan 23'!D:D,"*"&amp;D33&amp;"*",'Jan 23'!E:E)+SUMIF('Feb 23'!D:D,"*"&amp;D33&amp;"*",'Feb 23'!E:E)+SUMIF('Mar 23'!D:D,"*"&amp;D33&amp;"*",'Mar 23'!E:E)+SUMIF('Apr 23'!D:D,"*"&amp;D33&amp;"*",'Apr 23'!E:E)+SUMIF('May 23'!D:D,"*"&amp;D33&amp;"*",'May 23'!E:E)+SUMIF('June 23'!D:D,"*"&amp;D33&amp;"*",'June 23'!E:E)+SUMIF('July 23'!D:D,"*"&amp;D33&amp;"*",'July 23'!E:E)+SUMIF('Aug 23'!D:D,"*"&amp;D33&amp;"*",'Aug 23'!E:E)+SUMIF('Sep 23'!D:D,"*"&amp;D33&amp;"*",'Sep 23'!E:E)+SUMIF('Oct 23'!D:D,"*"&amp;D33&amp;"*",'Oct 23'!E:E)+SUMIF('Nov 23'!D:D,"*"&amp;D33&amp;"*",'Nov 23'!E:E)+SUMIF('Dec 23'!D:D,"*"&amp;D33&amp;"*",'Dec 23'!E:E)</f>
        <v>33870.099999999991</v>
      </c>
      <c r="F33" s="23">
        <f t="shared" ref="F33" si="28">E33/G33</f>
        <v>0.8969431990614829</v>
      </c>
      <c r="G33" s="25">
        <f t="shared" ref="G33" si="29">E33+B33</f>
        <v>37761.69999999999</v>
      </c>
      <c r="H33" s="2" t="str">
        <f>IF(C33-$C$40&lt;0,C33-$C$40,"")</f>
        <v/>
      </c>
      <c r="I33" s="11">
        <f>IF(C33-$C$40&gt;0,C33-$C$40,"")</f>
        <v>1.6404511429328153E-2</v>
      </c>
      <c r="N33" s="5"/>
      <c r="O33" s="5"/>
    </row>
    <row r="34" spans="1:15" x14ac:dyDescent="0.25">
      <c r="A34" t="s">
        <v>20</v>
      </c>
      <c r="B34" s="36">
        <f>SUMIF('Sep 22'!A:A,"*"&amp;A34&amp;"*",'Sep 22'!B:B)+SUMIF('Oct 22'!A:A,"*"&amp;A34&amp;"*",'Oct 22'!B:B)+SUMIF('Nov 22'!A:A,"*"&amp;A34&amp;"*",'Nov 22'!B:B)+SUMIF('Dec 22'!A:A,"*"&amp;A34&amp;"*",'Dec 22'!B:B)+SUMIF('Jan 23'!A:A,"*"&amp;A34&amp;"*",'Jan 23'!B:B)+SUMIF('Feb 23'!A:A,"*"&amp;A34&amp;"*",'Feb 23'!B:B)+SUMIF('Mar 23'!A:A,"*"&amp;A34&amp;"*",'Mar 23'!B:B)+SUMIF('Apr 23'!A:A,"*"&amp;A34&amp;"*",'Apr 23'!B:B)+SUMIF('May 23'!A:A,"*"&amp;A34&amp;"*",'May 23'!B:B)+SUMIF('June 23'!A:A,"*"&amp;A34&amp;"*",'June 23'!B:B)+SUMIF('July 23'!A:A,"*"&amp;A34&amp;"*",'July 23'!B:B)+SUMIF('Aug 23'!A:A,"*"&amp;A34&amp;"*",'Aug 23'!B:B)+SUMIF('Sep 23'!A:A,"*"&amp;A34&amp;"*",'Sep 23'!B:B)+SUMIF('Oct 23'!A:A,"*"&amp;A34&amp;"*",'Oct 23'!B:B)+SUMIF('Nov 23'!A:A,"*"&amp;A34&amp;"*",'Nov 23'!B:B)+SUMIF('Dec 23'!A:A,"*"&amp;A34&amp;"*",'Dec 23'!B:B)</f>
        <v>26541.200000000001</v>
      </c>
      <c r="C34" s="23">
        <f t="shared" si="4"/>
        <v>9.8768059987533574E-2</v>
      </c>
      <c r="D34" s="24" t="str">
        <f t="shared" si="5"/>
        <v xml:space="preserve">36 - Ayanda Inno             </v>
      </c>
      <c r="E34" s="36">
        <f>SUMIF('Sep 22'!D:D,"*"&amp;D34&amp;"*",'Sep 22'!E:E)+SUMIF('Oct 22'!D:D,"*"&amp;D34&amp;"*",'Oct 22'!E:E)+SUMIF('Nov 22'!D:D,"*"&amp;D34&amp;"*",'Nov 22'!E:E)+SUMIF('Dec 22'!D:D,"*"&amp;D34&amp;"*",'Dec 22'!E:E)+SUMIF('Jan 23'!D:D,"*"&amp;D34&amp;"*",'Jan 23'!E:E)+SUMIF('Feb 23'!D:D,"*"&amp;D34&amp;"*",'Feb 23'!E:E)+SUMIF('Mar 23'!D:D,"*"&amp;D34&amp;"*",'Mar 23'!E:E)+SUMIF('Apr 23'!D:D,"*"&amp;D34&amp;"*",'Apr 23'!E:E)+SUMIF('May 23'!D:D,"*"&amp;D34&amp;"*",'May 23'!E:E)+SUMIF('June 23'!D:D,"*"&amp;D34&amp;"*",'June 23'!E:E)+SUMIF('July 23'!D:D,"*"&amp;D34&amp;"*",'July 23'!E:E)+SUMIF('Aug 23'!D:D,"*"&amp;D34&amp;"*",'Aug 23'!E:E)+SUMIF('Sep 23'!D:D,"*"&amp;D34&amp;"*",'Sep 23'!E:E)+SUMIF('Oct 23'!D:D,"*"&amp;D34&amp;"*",'Oct 23'!E:E)+SUMIF('Nov 23'!D:D,"*"&amp;D34&amp;"*",'Nov 23'!E:E)+SUMIF('Dec 23'!D:D,"*"&amp;D34&amp;"*",'Dec 23'!E:E)</f>
        <v>242181.3000000001</v>
      </c>
      <c r="F34" s="23">
        <f t="shared" si="6"/>
        <v>0.90123194001246643</v>
      </c>
      <c r="G34" s="25">
        <f t="shared" si="7"/>
        <v>268722.50000000012</v>
      </c>
      <c r="H34" s="2" t="str">
        <f>IF(C34-$C$40&lt;0,C34-$C$40,"")</f>
        <v/>
      </c>
      <c r="I34" s="11">
        <f>IF(C34-$C$40&gt;0,C34-$C$40,"")</f>
        <v>1.2115770478344626E-2</v>
      </c>
      <c r="N34" s="5"/>
      <c r="O34" s="5"/>
    </row>
    <row r="35" spans="1:15" x14ac:dyDescent="0.25">
      <c r="A35" t="s">
        <v>21</v>
      </c>
      <c r="B35" s="36">
        <f>SUMIF('Sep 22'!A:A,"*"&amp;A35&amp;"*",'Sep 22'!B:B)+SUMIF('Oct 22'!A:A,"*"&amp;A35&amp;"*",'Oct 22'!B:B)+SUMIF('Nov 22'!A:A,"*"&amp;A35&amp;"*",'Nov 22'!B:B)+SUMIF('Dec 22'!A:A,"*"&amp;A35&amp;"*",'Dec 22'!B:B)+SUMIF('Jan 23'!A:A,"*"&amp;A35&amp;"*",'Jan 23'!B:B)+SUMIF('Feb 23'!A:A,"*"&amp;A35&amp;"*",'Feb 23'!B:B)+SUMIF('Mar 23'!A:A,"*"&amp;A35&amp;"*",'Mar 23'!B:B)+SUMIF('Apr 23'!A:A,"*"&amp;A35&amp;"*",'Apr 23'!B:B)+SUMIF('May 23'!A:A,"*"&amp;A35&amp;"*",'May 23'!B:B)+SUMIF('June 23'!A:A,"*"&amp;A35&amp;"*",'June 23'!B:B)+SUMIF('July 23'!A:A,"*"&amp;A35&amp;"*",'July 23'!B:B)+SUMIF('Aug 23'!A:A,"*"&amp;A35&amp;"*",'Aug 23'!B:B)+SUMIF('Sep 23'!A:A,"*"&amp;A35&amp;"*",'Sep 23'!B:B)+SUMIF('Oct 23'!A:A,"*"&amp;A35&amp;"*",'Oct 23'!B:B)+SUMIF('Nov 23'!A:A,"*"&amp;A35&amp;"*",'Nov 23'!B:B)+SUMIF('Dec 23'!A:A,"*"&amp;A35&amp;"*",'Dec 23'!B:B)</f>
        <v>1604</v>
      </c>
      <c r="C35" s="23">
        <f t="shared" si="4"/>
        <v>0.10804184263880748</v>
      </c>
      <c r="D35" s="24" t="str">
        <f t="shared" si="5"/>
        <v xml:space="preserve">4 - Dean                    </v>
      </c>
      <c r="E35" s="36">
        <f>SUMIF('Sep 22'!D:D,"*"&amp;D35&amp;"*",'Sep 22'!E:E)+SUMIF('Oct 22'!D:D,"*"&amp;D35&amp;"*",'Oct 22'!E:E)+SUMIF('Nov 22'!D:D,"*"&amp;D35&amp;"*",'Nov 22'!E:E)+SUMIF('Dec 22'!D:D,"*"&amp;D35&amp;"*",'Dec 22'!E:E)+SUMIF('Jan 23'!D:D,"*"&amp;D35&amp;"*",'Jan 23'!E:E)+SUMIF('Feb 23'!D:D,"*"&amp;D35&amp;"*",'Feb 23'!E:E)+SUMIF('Mar 23'!D:D,"*"&amp;D35&amp;"*",'Mar 23'!E:E)+SUMIF('Apr 23'!D:D,"*"&amp;D35&amp;"*",'Apr 23'!E:E)+SUMIF('May 23'!D:D,"*"&amp;D35&amp;"*",'May 23'!E:E)+SUMIF('June 23'!D:D,"*"&amp;D35&amp;"*",'June 23'!E:E)+SUMIF('July 23'!D:D,"*"&amp;D35&amp;"*",'July 23'!E:E)+SUMIF('Aug 23'!D:D,"*"&amp;D35&amp;"*",'Aug 23'!E:E)+SUMIF('Sep 23'!D:D,"*"&amp;D35&amp;"*",'Sep 23'!E:E)+SUMIF('Oct 23'!D:D,"*"&amp;D35&amp;"*",'Oct 23'!E:E)+SUMIF('Nov 23'!D:D,"*"&amp;D35&amp;"*",'Nov 23'!E:E)+SUMIF('Dec 23'!D:D,"*"&amp;D35&amp;"*",'Dec 23'!E:E)</f>
        <v>13242.100000000002</v>
      </c>
      <c r="F35" s="23">
        <f t="shared" si="6"/>
        <v>0.89195815736119255</v>
      </c>
      <c r="G35" s="25">
        <f t="shared" si="7"/>
        <v>14846.100000000002</v>
      </c>
      <c r="H35" s="2" t="str">
        <f>IF(C35-$C$40&lt;0,C35-$C$40,"")</f>
        <v/>
      </c>
      <c r="I35" s="11">
        <f>IF(C35-$C$40&gt;0,C35-$C$40,"")</f>
        <v>2.138955312961853E-2</v>
      </c>
      <c r="N35" s="5"/>
      <c r="O35" s="5"/>
    </row>
    <row r="36" spans="1:15" x14ac:dyDescent="0.25">
      <c r="A36" t="s">
        <v>63</v>
      </c>
      <c r="B36" s="36">
        <f>SUMIF('Sep 22'!A:A,"*"&amp;A36&amp;"*",'Sep 22'!B:B)+SUMIF('Oct 22'!A:A,"*"&amp;A36&amp;"*",'Oct 22'!B:B)+SUMIF('Nov 22'!A:A,"*"&amp;A36&amp;"*",'Nov 22'!B:B)+SUMIF('Dec 22'!A:A,"*"&amp;A36&amp;"*",'Dec 22'!B:B)+SUMIF('Jan 23'!A:A,"*"&amp;A36&amp;"*",'Jan 23'!B:B)+SUMIF('Feb 23'!A:A,"*"&amp;A36&amp;"*",'Feb 23'!B:B)+SUMIF('Mar 23'!A:A,"*"&amp;A36&amp;"*",'Mar 23'!B:B)+SUMIF('Apr 23'!A:A,"*"&amp;A36&amp;"*",'Apr 23'!B:B)+SUMIF('May 23'!A:A,"*"&amp;A36&amp;"*",'May 23'!B:B)+SUMIF('June 23'!A:A,"*"&amp;A36&amp;"*",'June 23'!B:B)+SUMIF('July 23'!A:A,"*"&amp;A36&amp;"*",'July 23'!B:B)+SUMIF('Aug 23'!A:A,"*"&amp;A36&amp;"*",'Aug 23'!B:B)+SUMIF('Sep 23'!A:A,"*"&amp;A36&amp;"*",'Sep 23'!B:B)+SUMIF('Oct 23'!A:A,"*"&amp;A36&amp;"*",'Oct 23'!B:B)+SUMIF('Nov 23'!A:A,"*"&amp;A36&amp;"*",'Nov 23'!B:B)+SUMIF('Dec 23'!A:A,"*"&amp;A36&amp;"*",'Dec 23'!B:B)</f>
        <v>140243.32999999999</v>
      </c>
      <c r="C36" s="23">
        <f t="shared" si="4"/>
        <v>0.11372995193280085</v>
      </c>
      <c r="D36" s="24" t="str">
        <f t="shared" si="5"/>
        <v xml:space="preserve">44 - Tembela M BT            </v>
      </c>
      <c r="E36" s="36">
        <f>SUMIF('Sep 22'!D:D,"*"&amp;D36&amp;"*",'Sep 22'!E:E)+SUMIF('Oct 22'!D:D,"*"&amp;D36&amp;"*",'Oct 22'!E:E)+SUMIF('Nov 22'!D:D,"*"&amp;D36&amp;"*",'Nov 22'!E:E)+SUMIF('Dec 22'!D:D,"*"&amp;D36&amp;"*",'Dec 22'!E:E)+SUMIF('Jan 23'!D:D,"*"&amp;D36&amp;"*",'Jan 23'!E:E)+SUMIF('Feb 23'!D:D,"*"&amp;D36&amp;"*",'Feb 23'!E:E)+SUMIF('Mar 23'!D:D,"*"&amp;D36&amp;"*",'Mar 23'!E:E)+SUMIF('Apr 23'!D:D,"*"&amp;D36&amp;"*",'Apr 23'!E:E)+SUMIF('May 23'!D:D,"*"&amp;D36&amp;"*",'May 23'!E:E)+SUMIF('June 23'!D:D,"*"&amp;D36&amp;"*",'June 23'!E:E)+SUMIF('July 23'!D:D,"*"&amp;D36&amp;"*",'July 23'!E:E)+SUMIF('Aug 23'!D:D,"*"&amp;D36&amp;"*",'Aug 23'!E:E)+SUMIF('Sep 23'!D:D,"*"&amp;D36&amp;"*",'Sep 23'!E:E)+SUMIF('Oct 23'!D:D,"*"&amp;D36&amp;"*",'Oct 23'!E:E)+SUMIF('Nov 23'!D:D,"*"&amp;D36&amp;"*",'Nov 23'!E:E)+SUMIF('Dec 23'!D:D,"*"&amp;D36&amp;"*",'Dec 23'!E:E)</f>
        <v>1092882.4000000001</v>
      </c>
      <c r="F36" s="23">
        <f t="shared" si="6"/>
        <v>0.88627004806719911</v>
      </c>
      <c r="G36" s="25">
        <f t="shared" si="7"/>
        <v>1233125.7300000002</v>
      </c>
      <c r="H36" s="2" t="str">
        <f>IF(C36-$C$40&lt;0,C36-$C$40,"")</f>
        <v/>
      </c>
      <c r="I36" s="11">
        <f>IF(C36-$C$40&gt;0,C36-$C$40,"")</f>
        <v>2.7077662423611898E-2</v>
      </c>
      <c r="N36" s="5"/>
      <c r="O36" s="5"/>
    </row>
    <row r="37" spans="1:15" x14ac:dyDescent="0.25">
      <c r="A37" t="s">
        <v>64</v>
      </c>
      <c r="B37" s="36">
        <f>SUMIF('Sep 22'!A:A,"*"&amp;A37&amp;"*",'Sep 22'!B:B)+SUMIF('Oct 22'!A:A,"*"&amp;A37&amp;"*",'Oct 22'!B:B)+SUMIF('Nov 22'!A:A,"*"&amp;A37&amp;"*",'Nov 22'!B:B)+SUMIF('Dec 22'!A:A,"*"&amp;A37&amp;"*",'Dec 22'!B:B)+SUMIF('Jan 23'!A:A,"*"&amp;A37&amp;"*",'Jan 23'!B:B)+SUMIF('Feb 23'!A:A,"*"&amp;A37&amp;"*",'Feb 23'!B:B)+SUMIF('Mar 23'!A:A,"*"&amp;A37&amp;"*",'Mar 23'!B:B)+SUMIF('Apr 23'!A:A,"*"&amp;A37&amp;"*",'Apr 23'!B:B)+SUMIF('May 23'!A:A,"*"&amp;A37&amp;"*",'May 23'!B:B)+SUMIF('June 23'!A:A,"*"&amp;A37&amp;"*",'June 23'!B:B)+SUMIF('July 23'!A:A,"*"&amp;A37&amp;"*",'July 23'!B:B)+SUMIF('Aug 23'!A:A,"*"&amp;A37&amp;"*",'Aug 23'!B:B)+SUMIF('Sep 23'!A:A,"*"&amp;A37&amp;"*",'Sep 23'!B:B)+SUMIF('Oct 23'!A:A,"*"&amp;A37&amp;"*",'Oct 23'!B:B)+SUMIF('Nov 23'!A:A,"*"&amp;A37&amp;"*",'Nov 23'!B:B)+SUMIF('Dec 23'!A:A,"*"&amp;A37&amp;"*",'Dec 23'!B:B)</f>
        <v>52209.9</v>
      </c>
      <c r="C37" s="23">
        <f t="shared" si="4"/>
        <v>6.6471685229524E-2</v>
      </c>
      <c r="D37" s="24" t="str">
        <f t="shared" si="5"/>
        <v xml:space="preserve">45 - Prince Dube BT          </v>
      </c>
      <c r="E37" s="36">
        <f>SUMIF('Sep 22'!D:D,"*"&amp;D37&amp;"*",'Sep 22'!E:E)+SUMIF('Oct 22'!D:D,"*"&amp;D37&amp;"*",'Oct 22'!E:E)+SUMIF('Nov 22'!D:D,"*"&amp;D37&amp;"*",'Nov 22'!E:E)+SUMIF('Dec 22'!D:D,"*"&amp;D37&amp;"*",'Dec 22'!E:E)+SUMIF('Jan 23'!D:D,"*"&amp;D37&amp;"*",'Jan 23'!E:E)+SUMIF('Feb 23'!D:D,"*"&amp;D37&amp;"*",'Feb 23'!E:E)+SUMIF('Mar 23'!D:D,"*"&amp;D37&amp;"*",'Mar 23'!E:E)+SUMIF('Apr 23'!D:D,"*"&amp;D37&amp;"*",'Apr 23'!E:E)+SUMIF('May 23'!D:D,"*"&amp;D37&amp;"*",'May 23'!E:E)+SUMIF('June 23'!D:D,"*"&amp;D37&amp;"*",'June 23'!E:E)+SUMIF('July 23'!D:D,"*"&amp;D37&amp;"*",'July 23'!E:E)+SUMIF('Aug 23'!D:D,"*"&amp;D37&amp;"*",'Aug 23'!E:E)+SUMIF('Sep 23'!D:D,"*"&amp;D37&amp;"*",'Sep 23'!E:E)+SUMIF('Oct 23'!D:D,"*"&amp;D37&amp;"*",'Oct 23'!E:E)+SUMIF('Nov 23'!D:D,"*"&amp;D37&amp;"*",'Nov 23'!E:E)+SUMIF('Dec 23'!D:D,"*"&amp;D37&amp;"*",'Dec 23'!E:E)</f>
        <v>733235.81</v>
      </c>
      <c r="F37" s="23">
        <f t="shared" si="6"/>
        <v>0.93352831477047593</v>
      </c>
      <c r="G37" s="25">
        <f t="shared" si="7"/>
        <v>785445.71000000008</v>
      </c>
      <c r="H37" s="2">
        <f>IF(C37-$C$40&lt;0,C37-$C$40,"")</f>
        <v>-2.0180604279664949E-2</v>
      </c>
      <c r="I37" s="11" t="str">
        <f>IF(C37-$C$40&gt;0,C37-$C$40,"")</f>
        <v/>
      </c>
      <c r="N37" s="5"/>
      <c r="O37" s="5"/>
    </row>
    <row r="38" spans="1:15" x14ac:dyDescent="0.25">
      <c r="A38" t="s">
        <v>24</v>
      </c>
      <c r="B38" s="36">
        <f>SUMIF('Sep 22'!A:A,"*"&amp;A38&amp;"*",'Sep 22'!B:B)+SUMIF('Oct 22'!A:A,"*"&amp;A38&amp;"*",'Oct 22'!B:B)+SUMIF('Nov 22'!A:A,"*"&amp;A38&amp;"*",'Nov 22'!B:B)+SUMIF('Dec 22'!A:A,"*"&amp;A38&amp;"*",'Dec 22'!B:B)+SUMIF('Jan 23'!A:A,"*"&amp;A38&amp;"*",'Jan 23'!B:B)+SUMIF('Feb 23'!A:A,"*"&amp;A38&amp;"*",'Feb 23'!B:B)+SUMIF('Mar 23'!A:A,"*"&amp;A38&amp;"*",'Mar 23'!B:B)+SUMIF('Apr 23'!A:A,"*"&amp;A38&amp;"*",'Apr 23'!B:B)+SUMIF('May 23'!A:A,"*"&amp;A38&amp;"*",'May 23'!B:B)+SUMIF('June 23'!A:A,"*"&amp;A38&amp;"*",'June 23'!B:B)+SUMIF('July 23'!A:A,"*"&amp;A38&amp;"*",'July 23'!B:B)+SUMIF('Aug 23'!A:A,"*"&amp;A38&amp;"*",'Aug 23'!B:B)+SUMIF('Sep 23'!A:A,"*"&amp;A38&amp;"*",'Sep 23'!B:B)+SUMIF('Oct 23'!A:A,"*"&amp;A38&amp;"*",'Oct 23'!B:B)+SUMIF('Nov 23'!A:A,"*"&amp;A38&amp;"*",'Nov 23'!B:B)+SUMIF('Dec 23'!A:A,"*"&amp;A38&amp;"*",'Dec 23'!B:B)</f>
        <v>1647.9</v>
      </c>
      <c r="C38" s="23">
        <f t="shared" si="4"/>
        <v>0.24558135375994761</v>
      </c>
      <c r="D38" s="24" t="str">
        <f t="shared" si="5"/>
        <v xml:space="preserve">48 - Ruben Brits             </v>
      </c>
      <c r="E38" s="36">
        <f>SUMIF('Sep 22'!D:D,"*"&amp;D38&amp;"*",'Sep 22'!E:E)+SUMIF('Oct 22'!D:D,"*"&amp;D38&amp;"*",'Oct 22'!E:E)+SUMIF('Nov 22'!D:D,"*"&amp;D38&amp;"*",'Nov 22'!E:E)+SUMIF('Dec 22'!D:D,"*"&amp;D38&amp;"*",'Dec 22'!E:E)+SUMIF('Jan 23'!D:D,"*"&amp;D38&amp;"*",'Jan 23'!E:E)+SUMIF('Feb 23'!D:D,"*"&amp;D38&amp;"*",'Feb 23'!E:E)+SUMIF('Mar 23'!D:D,"*"&amp;D38&amp;"*",'Mar 23'!E:E)+SUMIF('Apr 23'!D:D,"*"&amp;D38&amp;"*",'Apr 23'!E:E)+SUMIF('May 23'!D:D,"*"&amp;D38&amp;"*",'May 23'!E:E)+SUMIF('June 23'!D:D,"*"&amp;D38&amp;"*",'June 23'!E:E)+SUMIF('July 23'!D:D,"*"&amp;D38&amp;"*",'July 23'!E:E)+SUMIF('Aug 23'!D:D,"*"&amp;D38&amp;"*",'Aug 23'!E:E)+SUMIF('Sep 23'!D:D,"*"&amp;D38&amp;"*",'Sep 23'!E:E)+SUMIF('Oct 23'!D:D,"*"&amp;D38&amp;"*",'Oct 23'!E:E)+SUMIF('Nov 23'!D:D,"*"&amp;D38&amp;"*",'Nov 23'!E:E)+SUMIF('Dec 23'!D:D,"*"&amp;D38&amp;"*",'Dec 23'!E:E)</f>
        <v>5062.2999999999993</v>
      </c>
      <c r="F38" s="23">
        <f t="shared" si="6"/>
        <v>0.7544186462400525</v>
      </c>
      <c r="G38" s="25">
        <f t="shared" si="7"/>
        <v>6710.1999999999989</v>
      </c>
      <c r="H38" s="2" t="str">
        <f>IF(C38-$C$40&lt;0,C38-$C$40,"")</f>
        <v/>
      </c>
      <c r="I38" s="11">
        <f>IF(C38-$C$40&gt;0,C38-$C$40,"")</f>
        <v>0.15892906425075864</v>
      </c>
      <c r="N38" s="5"/>
      <c r="O38" s="5"/>
    </row>
    <row r="39" spans="1:15" ht="15.75" thickBot="1" x14ac:dyDescent="0.3">
      <c r="A39" t="s">
        <v>25</v>
      </c>
      <c r="B39" s="36">
        <f>SUMIF('Sep 22'!A:A,"*"&amp;A39&amp;"*",'Sep 22'!B:B)+SUMIF('Oct 22'!A:A,"*"&amp;A39&amp;"*",'Oct 22'!B:B)+SUMIF('Nov 22'!A:A,"*"&amp;A39&amp;"*",'Nov 22'!B:B)+SUMIF('Dec 22'!A:A,"*"&amp;A39&amp;"*",'Dec 22'!B:B)+SUMIF('Jan 23'!A:A,"*"&amp;A39&amp;"*",'Jan 23'!B:B)+SUMIF('Feb 23'!A:A,"*"&amp;A39&amp;"*",'Feb 23'!B:B)+SUMIF('Mar 23'!A:A,"*"&amp;A39&amp;"*",'Mar 23'!B:B)+SUMIF('Apr 23'!A:A,"*"&amp;A39&amp;"*",'Apr 23'!B:B)+SUMIF('May 23'!A:A,"*"&amp;A39&amp;"*",'May 23'!B:B)+SUMIF('June 23'!A:A,"*"&amp;A39&amp;"*",'June 23'!B:B)+SUMIF('July 23'!A:A,"*"&amp;A39&amp;"*",'July 23'!B:B)+SUMIF('Aug 23'!A:A,"*"&amp;A39&amp;"*",'Aug 23'!B:B)+SUMIF('Sep 23'!A:A,"*"&amp;A39&amp;"*",'Sep 23'!B:B)+SUMIF('Oct 23'!A:A,"*"&amp;A39&amp;"*",'Oct 23'!B:B)+SUMIF('Nov 23'!A:A,"*"&amp;A39&amp;"*",'Nov 23'!B:B)+SUMIF('Dec 23'!A:A,"*"&amp;A39&amp;"*",'Dec 23'!B:B)</f>
        <v>997</v>
      </c>
      <c r="C39" s="23">
        <f t="shared" si="4"/>
        <v>0.11144645651687905</v>
      </c>
      <c r="D39" s="24" t="str">
        <f t="shared" si="5"/>
        <v xml:space="preserve">64 - Miguel Da Costa         </v>
      </c>
      <c r="E39" s="36">
        <f>SUMIF('Sep 22'!D:D,"*"&amp;D39&amp;"*",'Sep 22'!E:E)+SUMIF('Oct 22'!D:D,"*"&amp;D39&amp;"*",'Oct 22'!E:E)+SUMIF('Nov 22'!D:D,"*"&amp;D39&amp;"*",'Nov 22'!E:E)+SUMIF('Dec 22'!D:D,"*"&amp;D39&amp;"*",'Dec 22'!E:E)+SUMIF('Jan 23'!D:D,"*"&amp;D39&amp;"*",'Jan 23'!E:E)+SUMIF('Feb 23'!D:D,"*"&amp;D39&amp;"*",'Feb 23'!E:E)+SUMIF('Mar 23'!D:D,"*"&amp;D39&amp;"*",'Mar 23'!E:E)+SUMIF('Apr 23'!D:D,"*"&amp;D39&amp;"*",'Apr 23'!E:E)+SUMIF('May 23'!D:D,"*"&amp;D39&amp;"*",'May 23'!E:E)+SUMIF('June 23'!D:D,"*"&amp;D39&amp;"*",'June 23'!E:E)+SUMIF('July 23'!D:D,"*"&amp;D39&amp;"*",'July 23'!E:E)+SUMIF('Aug 23'!D:D,"*"&amp;D39&amp;"*",'Aug 23'!E:E)+SUMIF('Sep 23'!D:D,"*"&amp;D39&amp;"*",'Sep 23'!E:E)+SUMIF('Oct 23'!D:D,"*"&amp;D39&amp;"*",'Oct 23'!E:E)+SUMIF('Nov 23'!D:D,"*"&amp;D39&amp;"*",'Nov 23'!E:E)+SUMIF('Dec 23'!D:D,"*"&amp;D39&amp;"*",'Dec 23'!E:E)</f>
        <v>7949</v>
      </c>
      <c r="F39" s="23">
        <f t="shared" si="6"/>
        <v>0.88855354348312099</v>
      </c>
      <c r="G39" s="25">
        <f t="shared" si="7"/>
        <v>8946</v>
      </c>
      <c r="H39" s="2" t="str">
        <f>IF(C39-$C$40&lt;0,C39-$C$40,"")</f>
        <v/>
      </c>
      <c r="I39" s="11">
        <f>IF(C39-$C$40&gt;0,C39-$C$40,"")</f>
        <v>2.4794167007690104E-2</v>
      </c>
      <c r="N39" s="5"/>
      <c r="O39" s="5"/>
    </row>
    <row r="40" spans="1:15" ht="15.75" thickBot="1" x14ac:dyDescent="0.3">
      <c r="A40" s="28" t="s">
        <v>28</v>
      </c>
      <c r="B40" s="41">
        <f>SUM(B5:B39)</f>
        <v>1354155.6700000002</v>
      </c>
      <c r="C40" s="29">
        <f t="shared" si="0"/>
        <v>8.6652289509188948E-2</v>
      </c>
      <c r="D40" s="30" t="s">
        <v>28</v>
      </c>
      <c r="E40" s="41">
        <f>SUM(E5:E39)</f>
        <v>14273309.890000006</v>
      </c>
      <c r="F40" s="31">
        <f>E40/G40</f>
        <v>0.91334771049081109</v>
      </c>
      <c r="G40" s="32">
        <f t="shared" si="3"/>
        <v>15627465.560000006</v>
      </c>
      <c r="H40" s="2"/>
      <c r="I40" s="11"/>
      <c r="N40" s="5"/>
      <c r="O40" s="5"/>
    </row>
    <row r="41" spans="1:15" x14ac:dyDescent="0.25">
      <c r="A41" s="49" t="s">
        <v>27</v>
      </c>
      <c r="B41" s="49"/>
      <c r="C41" s="49"/>
      <c r="D41" s="49"/>
      <c r="E41" s="49"/>
      <c r="F41" s="49"/>
      <c r="G41" s="50"/>
      <c r="H41" s="2"/>
      <c r="I41" s="11"/>
      <c r="N41" s="5"/>
      <c r="O41" s="5"/>
    </row>
    <row r="42" spans="1:15" x14ac:dyDescent="0.25">
      <c r="A42" t="s">
        <v>49</v>
      </c>
      <c r="B42" s="36">
        <f>SUMIF('Sep 22'!A:A,"*"&amp;A42&amp;"*",'Sep 22'!B:B)+SUMIF('Oct 22'!A:A,"*"&amp;A42&amp;"*",'Oct 22'!B:B)+SUMIF('Nov 22'!A:A,"*"&amp;A42&amp;"*",'Nov 22'!B:B)+SUMIF('Dec 22'!A:A,"*"&amp;A42&amp;"*",'Dec 22'!B:B)+SUMIF('Jan 23'!A:A,"*"&amp;A42&amp;"*",'Jan 23'!B:B)+SUMIF('Feb 23'!A:A,"*"&amp;A42&amp;"*",'Feb 23'!B:B)+SUMIF('Mar 23'!A:A,"*"&amp;A42&amp;"*",'Mar 23'!B:B)+SUMIF('Apr 23'!A:A,"*"&amp;A42&amp;"*",'Apr 23'!B:B)+SUMIF('May 23'!A:A,"*"&amp;A42&amp;"*",'May 23'!B:B)+SUMIF('June 23'!A:A,"*"&amp;A42&amp;"*",'June 23'!B:B)+SUMIF('July 23'!A:A,"*"&amp;A42&amp;"*",'July 23'!B:B)+SUMIF('Aug 23'!A:A,"*"&amp;A42&amp;"*",'Aug 23'!B:B)+SUMIF('Sep 23'!A:A,"*"&amp;A42&amp;"*",'Sep 23'!B:B)+SUMIF('Oct 23'!A:A,"*"&amp;A42&amp;"*",'Oct 23'!B:B)+SUMIF('Nov 23'!A:A,"*"&amp;A42&amp;"*",'Nov 23'!B:B)+SUMIF('Dec 23'!A:A,"*"&amp;A42&amp;"*",'Dec 23'!B:B)</f>
        <v>95697.45</v>
      </c>
      <c r="C42" s="23">
        <f t="shared" ref="C42" si="30">B42/G42</f>
        <v>6.0472702880329035E-2</v>
      </c>
      <c r="D42" s="24" t="str">
        <f t="shared" ref="D42" si="31">A42</f>
        <v xml:space="preserve">10 - Tawanda W               </v>
      </c>
      <c r="E42" s="36">
        <f>SUMIF('Sep 22'!D:D,"*"&amp;D42&amp;"*",'Sep 22'!E:E)+SUMIF('Oct 22'!D:D,"*"&amp;D42&amp;"*",'Oct 22'!E:E)+SUMIF('Nov 22'!D:D,"*"&amp;D42&amp;"*",'Nov 22'!E:E)+SUMIF('Dec 22'!D:D,"*"&amp;D42&amp;"*",'Dec 22'!E:E)+SUMIF('Jan 23'!D:D,"*"&amp;D42&amp;"*",'Jan 23'!E:E)+SUMIF('Feb 23'!D:D,"*"&amp;D42&amp;"*",'Feb 23'!E:E)+SUMIF('Mar 23'!D:D,"*"&amp;D42&amp;"*",'Mar 23'!E:E)+SUMIF('Apr 23'!D:D,"*"&amp;D42&amp;"*",'Apr 23'!E:E)+SUMIF('May 23'!D:D,"*"&amp;D42&amp;"*",'May 23'!E:E)+SUMIF('June 23'!D:D,"*"&amp;D42&amp;"*",'June 23'!E:E)+SUMIF('July 23'!D:D,"*"&amp;D42&amp;"*",'July 23'!E:E)+SUMIF('Aug 23'!D:D,"*"&amp;D42&amp;"*",'Aug 23'!E:E)+SUMIF('Sep 23'!D:D,"*"&amp;D42&amp;"*",'Sep 23'!E:E)+SUMIF('Oct 23'!D:D,"*"&amp;D42&amp;"*",'Oct 23'!E:E)+SUMIF('Nov 23'!D:D,"*"&amp;D42&amp;"*",'Nov 23'!E:E)+SUMIF('Dec 23'!D:D,"*"&amp;D42&amp;"*",'Dec 23'!E:E)</f>
        <v>1486792.5899999999</v>
      </c>
      <c r="F42" s="23">
        <f t="shared" ref="F42" si="32">E42/G42</f>
        <v>0.93952729711967098</v>
      </c>
      <c r="G42" s="25">
        <f t="shared" ref="G42" si="33">E42+B42</f>
        <v>1582490.0399999998</v>
      </c>
      <c r="H42" s="2">
        <f t="shared" ref="H42:H83" si="34">IF(C42-$C$84&lt;0,C42-$C$84,"")</f>
        <v>-1.0466363654807784E-2</v>
      </c>
      <c r="I42" s="11" t="str">
        <f t="shared" ref="I42:I83" si="35">IF(C42-$C$84&gt;0,C42-$C$84,"")</f>
        <v/>
      </c>
      <c r="N42" s="5"/>
      <c r="O42" s="5"/>
    </row>
    <row r="43" spans="1:15" x14ac:dyDescent="0.25">
      <c r="A43" t="s">
        <v>8</v>
      </c>
      <c r="B43" s="36">
        <f>SUMIF('Sep 22'!A:A,"*"&amp;A43&amp;"*",'Sep 22'!B:B)+SUMIF('Oct 22'!A:A,"*"&amp;A43&amp;"*",'Oct 22'!B:B)+SUMIF('Nov 22'!A:A,"*"&amp;A43&amp;"*",'Nov 22'!B:B)+SUMIF('Dec 22'!A:A,"*"&amp;A43&amp;"*",'Dec 22'!B:B)+SUMIF('Jan 23'!A:A,"*"&amp;A43&amp;"*",'Jan 23'!B:B)+SUMIF('Feb 23'!A:A,"*"&amp;A43&amp;"*",'Feb 23'!B:B)+SUMIF('Mar 23'!A:A,"*"&amp;A43&amp;"*",'Mar 23'!B:B)+SUMIF('Apr 23'!A:A,"*"&amp;A43&amp;"*",'Apr 23'!B:B)+SUMIF('May 23'!A:A,"*"&amp;A43&amp;"*",'May 23'!B:B)+SUMIF('June 23'!A:A,"*"&amp;A43&amp;"*",'June 23'!B:B)+SUMIF('July 23'!A:A,"*"&amp;A43&amp;"*",'July 23'!B:B)+SUMIF('Aug 23'!A:A,"*"&amp;A43&amp;"*",'Aug 23'!B:B)+SUMIF('Sep 23'!A:A,"*"&amp;A43&amp;"*",'Sep 23'!B:B)+SUMIF('Oct 23'!A:A,"*"&amp;A43&amp;"*",'Oct 23'!B:B)+SUMIF('Nov 23'!A:A,"*"&amp;A43&amp;"*",'Nov 23'!B:B)+SUMIF('Dec 23'!A:A,"*"&amp;A43&amp;"*",'Dec 23'!B:B)</f>
        <v>18784.400000000001</v>
      </c>
      <c r="C43" s="23">
        <f t="shared" ref="C43:C83" si="36">B43/G43</f>
        <v>6.3240239111962193E-2</v>
      </c>
      <c r="D43" s="24" t="str">
        <f t="shared" ref="D43:D83" si="37">A43</f>
        <v xml:space="preserve">11 - Demi                    </v>
      </c>
      <c r="E43" s="36">
        <f>SUMIF('Sep 22'!D:D,"*"&amp;D43&amp;"*",'Sep 22'!E:E)+SUMIF('Oct 22'!D:D,"*"&amp;D43&amp;"*",'Oct 22'!E:E)+SUMIF('Nov 22'!D:D,"*"&amp;D43&amp;"*",'Nov 22'!E:E)+SUMIF('Dec 22'!D:D,"*"&amp;D43&amp;"*",'Dec 22'!E:E)+SUMIF('Jan 23'!D:D,"*"&amp;D43&amp;"*",'Jan 23'!E:E)+SUMIF('Feb 23'!D:D,"*"&amp;D43&amp;"*",'Feb 23'!E:E)+SUMIF('Mar 23'!D:D,"*"&amp;D43&amp;"*",'Mar 23'!E:E)+SUMIF('Apr 23'!D:D,"*"&amp;D43&amp;"*",'Apr 23'!E:E)+SUMIF('May 23'!D:D,"*"&amp;D43&amp;"*",'May 23'!E:E)+SUMIF('June 23'!D:D,"*"&amp;D43&amp;"*",'June 23'!E:E)+SUMIF('July 23'!D:D,"*"&amp;D43&amp;"*",'July 23'!E:E)+SUMIF('Aug 23'!D:D,"*"&amp;D43&amp;"*",'Aug 23'!E:E)+SUMIF('Sep 23'!D:D,"*"&amp;D43&amp;"*",'Sep 23'!E:E)+SUMIF('Oct 23'!D:D,"*"&amp;D43&amp;"*",'Oct 23'!E:E)+SUMIF('Nov 23'!D:D,"*"&amp;D43&amp;"*",'Nov 23'!E:E)+SUMIF('Dec 23'!D:D,"*"&amp;D43&amp;"*",'Dec 23'!E:E)</f>
        <v>278248</v>
      </c>
      <c r="F43" s="23">
        <f t="shared" ref="F43:F83" si="38">E43/G43</f>
        <v>0.9367597608880377</v>
      </c>
      <c r="G43" s="25">
        <f t="shared" ref="G43:G83" si="39">E43+B43</f>
        <v>297032.40000000002</v>
      </c>
      <c r="H43" s="2">
        <f t="shared" si="34"/>
        <v>-7.6988274231746257E-3</v>
      </c>
      <c r="I43" s="11" t="str">
        <f t="shared" si="35"/>
        <v/>
      </c>
      <c r="N43" s="5"/>
      <c r="O43" s="5"/>
    </row>
    <row r="44" spans="1:15" x14ac:dyDescent="0.25">
      <c r="A44" t="s">
        <v>53</v>
      </c>
      <c r="B44" s="36">
        <f>SUMIF('Sep 22'!A:A,"*"&amp;A44&amp;"*",'Sep 22'!B:B)+SUMIF('Oct 22'!A:A,"*"&amp;A44&amp;"*",'Oct 22'!B:B)+SUMIF('Nov 22'!A:A,"*"&amp;A44&amp;"*",'Nov 22'!B:B)+SUMIF('Dec 22'!A:A,"*"&amp;A44&amp;"*",'Dec 22'!B:B)+SUMIF('Jan 23'!A:A,"*"&amp;A44&amp;"*",'Jan 23'!B:B)+SUMIF('Feb 23'!A:A,"*"&amp;A44&amp;"*",'Feb 23'!B:B)+SUMIF('Mar 23'!A:A,"*"&amp;A44&amp;"*",'Mar 23'!B:B)+SUMIF('Apr 23'!A:A,"*"&amp;A44&amp;"*",'Apr 23'!B:B)+SUMIF('May 23'!A:A,"*"&amp;A44&amp;"*",'May 23'!B:B)+SUMIF('June 23'!A:A,"*"&amp;A44&amp;"*",'June 23'!B:B)+SUMIF('July 23'!A:A,"*"&amp;A44&amp;"*",'July 23'!B:B)+SUMIF('Aug 23'!A:A,"*"&amp;A44&amp;"*",'Aug 23'!B:B)+SUMIF('Sep 23'!A:A,"*"&amp;A44&amp;"*",'Sep 23'!B:B)+SUMIF('Oct 23'!A:A,"*"&amp;A44&amp;"*",'Oct 23'!B:B)+SUMIF('Nov 23'!A:A,"*"&amp;A44&amp;"*",'Nov 23'!B:B)+SUMIF('Dec 23'!A:A,"*"&amp;A44&amp;"*",'Dec 23'!B:B)</f>
        <v>14776</v>
      </c>
      <c r="C44" s="23">
        <f t="shared" si="36"/>
        <v>8.9707824239204675E-2</v>
      </c>
      <c r="D44" s="24" t="str">
        <f t="shared" si="37"/>
        <v xml:space="preserve">159 - F C W                   </v>
      </c>
      <c r="E44" s="36">
        <f>SUMIF('Sep 22'!D:D,"*"&amp;D44&amp;"*",'Sep 22'!E:E)+SUMIF('Oct 22'!D:D,"*"&amp;D44&amp;"*",'Oct 22'!E:E)+SUMIF('Nov 22'!D:D,"*"&amp;D44&amp;"*",'Nov 22'!E:E)+SUMIF('Dec 22'!D:D,"*"&amp;D44&amp;"*",'Dec 22'!E:E)+SUMIF('Jan 23'!D:D,"*"&amp;D44&amp;"*",'Jan 23'!E:E)+SUMIF('Feb 23'!D:D,"*"&amp;D44&amp;"*",'Feb 23'!E:E)+SUMIF('Mar 23'!D:D,"*"&amp;D44&amp;"*",'Mar 23'!E:E)+SUMIF('Apr 23'!D:D,"*"&amp;D44&amp;"*",'Apr 23'!E:E)+SUMIF('May 23'!D:D,"*"&amp;D44&amp;"*",'May 23'!E:E)+SUMIF('June 23'!D:D,"*"&amp;D44&amp;"*",'June 23'!E:E)+SUMIF('July 23'!D:D,"*"&amp;D44&amp;"*",'July 23'!E:E)+SUMIF('Aug 23'!D:D,"*"&amp;D44&amp;"*",'Aug 23'!E:E)+SUMIF('Sep 23'!D:D,"*"&amp;D44&amp;"*",'Sep 23'!E:E)+SUMIF('Oct 23'!D:D,"*"&amp;D44&amp;"*",'Oct 23'!E:E)+SUMIF('Nov 23'!D:D,"*"&amp;D44&amp;"*",'Nov 23'!E:E)+SUMIF('Dec 23'!D:D,"*"&amp;D44&amp;"*",'Dec 23'!E:E)</f>
        <v>149936.5</v>
      </c>
      <c r="F44" s="23">
        <f t="shared" si="38"/>
        <v>0.91029217576079535</v>
      </c>
      <c r="G44" s="25">
        <f t="shared" si="39"/>
        <v>164712.5</v>
      </c>
      <c r="H44" s="2" t="str">
        <f t="shared" si="34"/>
        <v/>
      </c>
      <c r="I44" s="11">
        <f t="shared" si="35"/>
        <v>1.8768757704067857E-2</v>
      </c>
      <c r="N44" s="5"/>
      <c r="O44" s="5"/>
    </row>
    <row r="45" spans="1:15" x14ac:dyDescent="0.25">
      <c r="A45" t="s">
        <v>11</v>
      </c>
      <c r="B45" s="36">
        <f>SUMIF('Sep 22'!A:A,"*"&amp;A45&amp;"*",'Sep 22'!B:B)+SUMIF('Oct 22'!A:A,"*"&amp;A45&amp;"*",'Oct 22'!B:B)+SUMIF('Nov 22'!A:A,"*"&amp;A45&amp;"*",'Nov 22'!B:B)+SUMIF('Dec 22'!A:A,"*"&amp;A45&amp;"*",'Dec 22'!B:B)+SUMIF('Jan 23'!A:A,"*"&amp;A45&amp;"*",'Jan 23'!B:B)+SUMIF('Feb 23'!A:A,"*"&amp;A45&amp;"*",'Feb 23'!B:B)+SUMIF('Mar 23'!A:A,"*"&amp;A45&amp;"*",'Mar 23'!B:B)+SUMIF('Apr 23'!A:A,"*"&amp;A45&amp;"*",'Apr 23'!B:B)+SUMIF('May 23'!A:A,"*"&amp;A45&amp;"*",'May 23'!B:B)+SUMIF('June 23'!A:A,"*"&amp;A45&amp;"*",'June 23'!B:B)+SUMIF('July 23'!A:A,"*"&amp;A45&amp;"*",'July 23'!B:B)+SUMIF('Aug 23'!A:A,"*"&amp;A45&amp;"*",'Aug 23'!B:B)+SUMIF('Sep 23'!A:A,"*"&amp;A45&amp;"*",'Sep 23'!B:B)+SUMIF('Oct 23'!A:A,"*"&amp;A45&amp;"*",'Oct 23'!B:B)+SUMIF('Nov 23'!A:A,"*"&amp;A45&amp;"*",'Nov 23'!B:B)+SUMIF('Dec 23'!A:A,"*"&amp;A45&amp;"*",'Dec 23'!B:B)</f>
        <v>12429.7</v>
      </c>
      <c r="C45" s="23">
        <f t="shared" si="36"/>
        <v>0.1642508566225879</v>
      </c>
      <c r="D45" s="24" t="str">
        <f t="shared" si="37"/>
        <v xml:space="preserve">18 - Tristan Hughes          </v>
      </c>
      <c r="E45" s="36">
        <f>SUMIF('Sep 22'!D:D,"*"&amp;D45&amp;"*",'Sep 22'!E:E)+SUMIF('Oct 22'!D:D,"*"&amp;D45&amp;"*",'Oct 22'!E:E)+SUMIF('Nov 22'!D:D,"*"&amp;D45&amp;"*",'Nov 22'!E:E)+SUMIF('Dec 22'!D:D,"*"&amp;D45&amp;"*",'Dec 22'!E:E)+SUMIF('Jan 23'!D:D,"*"&amp;D45&amp;"*",'Jan 23'!E:E)+SUMIF('Feb 23'!D:D,"*"&amp;D45&amp;"*",'Feb 23'!E:E)+SUMIF('Mar 23'!D:D,"*"&amp;D45&amp;"*",'Mar 23'!E:E)+SUMIF('Apr 23'!D:D,"*"&amp;D45&amp;"*",'Apr 23'!E:E)+SUMIF('May 23'!D:D,"*"&amp;D45&amp;"*",'May 23'!E:E)+SUMIF('June 23'!D:D,"*"&amp;D45&amp;"*",'June 23'!E:E)+SUMIF('July 23'!D:D,"*"&amp;D45&amp;"*",'July 23'!E:E)+SUMIF('Aug 23'!D:D,"*"&amp;D45&amp;"*",'Aug 23'!E:E)+SUMIF('Sep 23'!D:D,"*"&amp;D45&amp;"*",'Sep 23'!E:E)+SUMIF('Oct 23'!D:D,"*"&amp;D45&amp;"*",'Oct 23'!E:E)+SUMIF('Nov 23'!D:D,"*"&amp;D45&amp;"*",'Nov 23'!E:E)+SUMIF('Dec 23'!D:D,"*"&amp;D45&amp;"*",'Dec 23'!E:E)</f>
        <v>63245.399999999994</v>
      </c>
      <c r="F45" s="23">
        <f t="shared" si="38"/>
        <v>0.83574914337741213</v>
      </c>
      <c r="G45" s="25">
        <f t="shared" si="39"/>
        <v>75675.099999999991</v>
      </c>
      <c r="H45" s="2" t="str">
        <f t="shared" si="34"/>
        <v/>
      </c>
      <c r="I45" s="11">
        <f t="shared" si="35"/>
        <v>9.331179008745108E-2</v>
      </c>
      <c r="N45" s="5"/>
      <c r="O45" s="5"/>
    </row>
    <row r="46" spans="1:15" x14ac:dyDescent="0.25">
      <c r="A46" s="34" t="s">
        <v>160</v>
      </c>
      <c r="B46" s="36">
        <f>SUMIF('Sep 22'!A:A,"*"&amp;A46&amp;"*",'Sep 22'!B:B)+SUMIF('Oct 22'!A:A,"*"&amp;A46&amp;"*",'Oct 22'!B:B)+SUMIF('Nov 22'!A:A,"*"&amp;A46&amp;"*",'Nov 22'!B:B)+SUMIF('Dec 22'!A:A,"*"&amp;A46&amp;"*",'Dec 22'!B:B)+SUMIF('Jan 23'!A:A,"*"&amp;A46&amp;"*",'Jan 23'!B:B)+SUMIF('Feb 23'!A:A,"*"&amp;A46&amp;"*",'Feb 23'!B:B)+SUMIF('Mar 23'!A:A,"*"&amp;A46&amp;"*",'Mar 23'!B:B)+SUMIF('Apr 23'!A:A,"*"&amp;A46&amp;"*",'Apr 23'!B:B)+SUMIF('May 23'!A:A,"*"&amp;A46&amp;"*",'May 23'!B:B)+SUMIF('June 23'!A:A,"*"&amp;A46&amp;"*",'June 23'!B:B)+SUMIF('July 23'!A:A,"*"&amp;A46&amp;"*",'July 23'!B:B)+SUMIF('Aug 23'!A:A,"*"&amp;A46&amp;"*",'Aug 23'!B:B)+SUMIF('Sep 23'!A:A,"*"&amp;A46&amp;"*",'Sep 23'!B:B)+SUMIF('Oct 23'!A:A,"*"&amp;A46&amp;"*",'Oct 23'!B:B)+SUMIF('Nov 23'!A:A,"*"&amp;A46&amp;"*",'Nov 23'!B:B)+SUMIF('Dec 23'!A:A,"*"&amp;A46&amp;"*",'Dec 23'!B:B)</f>
        <v>51259.5</v>
      </c>
      <c r="C46" s="23">
        <f t="shared" ref="C46:C70" si="40">B46/G46</f>
        <v>6.2171499680709973E-2</v>
      </c>
      <c r="D46" s="24" t="str">
        <f t="shared" ref="D46:D70" si="41">A46</f>
        <v>10 - Andrew</v>
      </c>
      <c r="E46" s="36">
        <f>SUMIF('Sep 22'!D:D,"*"&amp;D46&amp;"*",'Sep 22'!E:E)+SUMIF('Oct 22'!D:D,"*"&amp;D46&amp;"*",'Oct 22'!E:E)+SUMIF('Nov 22'!D:D,"*"&amp;D46&amp;"*",'Nov 22'!E:E)+SUMIF('Dec 22'!D:D,"*"&amp;D46&amp;"*",'Dec 22'!E:E)+SUMIF('Jan 23'!D:D,"*"&amp;D46&amp;"*",'Jan 23'!E:E)+SUMIF('Feb 23'!D:D,"*"&amp;D46&amp;"*",'Feb 23'!E:E)+SUMIF('Mar 23'!D:D,"*"&amp;D46&amp;"*",'Mar 23'!E:E)+SUMIF('Apr 23'!D:D,"*"&amp;D46&amp;"*",'Apr 23'!E:E)+SUMIF('May 23'!D:D,"*"&amp;D46&amp;"*",'May 23'!E:E)+SUMIF('June 23'!D:D,"*"&amp;D46&amp;"*",'June 23'!E:E)+SUMIF('July 23'!D:D,"*"&amp;D46&amp;"*",'July 23'!E:E)+SUMIF('Aug 23'!D:D,"*"&amp;D46&amp;"*",'Aug 23'!E:E)+SUMIF('Sep 23'!D:D,"*"&amp;D46&amp;"*",'Sep 23'!E:E)+SUMIF('Oct 23'!D:D,"*"&amp;D46&amp;"*",'Oct 23'!E:E)+SUMIF('Nov 23'!D:D,"*"&amp;D46&amp;"*",'Nov 23'!E:E)+SUMIF('Dec 23'!D:D,"*"&amp;D46&amp;"*",'Dec 23'!E:E)</f>
        <v>773226</v>
      </c>
      <c r="F46" s="23">
        <f t="shared" ref="F46:F70" si="42">E46/G46</f>
        <v>0.93782850031928999</v>
      </c>
      <c r="G46" s="25">
        <f t="shared" ref="G46:G70" si="43">E46+B46</f>
        <v>824485.5</v>
      </c>
      <c r="H46" s="2">
        <f t="shared" si="34"/>
        <v>-8.7675668544268462E-3</v>
      </c>
      <c r="I46" s="11" t="str">
        <f t="shared" si="35"/>
        <v/>
      </c>
      <c r="N46" s="5"/>
      <c r="O46" s="5"/>
    </row>
    <row r="47" spans="1:15" x14ac:dyDescent="0.25">
      <c r="A47" t="s">
        <v>161</v>
      </c>
      <c r="B47" s="36">
        <f>SUMIF('Sep 22'!A:A,"*"&amp;A47&amp;"*",'Sep 22'!B:B)+SUMIF('Oct 22'!A:A,"*"&amp;A47&amp;"*",'Oct 22'!B:B)+SUMIF('Nov 22'!A:A,"*"&amp;A47&amp;"*",'Nov 22'!B:B)+SUMIF('Dec 22'!A:A,"*"&amp;A47&amp;"*",'Dec 22'!B:B)+SUMIF('Jan 23'!A:A,"*"&amp;A47&amp;"*",'Jan 23'!B:B)+SUMIF('Feb 23'!A:A,"*"&amp;A47&amp;"*",'Feb 23'!B:B)+SUMIF('Mar 23'!A:A,"*"&amp;A47&amp;"*",'Mar 23'!B:B)+SUMIF('Apr 23'!A:A,"*"&amp;A47&amp;"*",'Apr 23'!B:B)+SUMIF('May 23'!A:A,"*"&amp;A47&amp;"*",'May 23'!B:B)+SUMIF('June 23'!A:A,"*"&amp;A47&amp;"*",'June 23'!B:B)+SUMIF('July 23'!A:A,"*"&amp;A47&amp;"*",'July 23'!B:B)+SUMIF('Aug 23'!A:A,"*"&amp;A47&amp;"*",'Aug 23'!B:B)+SUMIF('Sep 23'!A:A,"*"&amp;A47&amp;"*",'Sep 23'!B:B)+SUMIF('Oct 23'!A:A,"*"&amp;A47&amp;"*",'Oct 23'!B:B)+SUMIF('Nov 23'!A:A,"*"&amp;A47&amp;"*",'Nov 23'!B:B)+SUMIF('Dec 23'!A:A,"*"&amp;A47&amp;"*",'Dec 23'!B:B)</f>
        <v>50533.1</v>
      </c>
      <c r="C47" s="23">
        <f t="shared" si="40"/>
        <v>7.6185242558901231E-2</v>
      </c>
      <c r="D47" s="24" t="str">
        <f t="shared" si="41"/>
        <v>11 - Bonisile</v>
      </c>
      <c r="E47" s="36">
        <f>SUMIF('Sep 22'!D:D,"*"&amp;D47&amp;"*",'Sep 22'!E:E)+SUMIF('Oct 22'!D:D,"*"&amp;D47&amp;"*",'Oct 22'!E:E)+SUMIF('Nov 22'!D:D,"*"&amp;D47&amp;"*",'Nov 22'!E:E)+SUMIF('Dec 22'!D:D,"*"&amp;D47&amp;"*",'Dec 22'!E:E)+SUMIF('Jan 23'!D:D,"*"&amp;D47&amp;"*",'Jan 23'!E:E)+SUMIF('Feb 23'!D:D,"*"&amp;D47&amp;"*",'Feb 23'!E:E)+SUMIF('Mar 23'!D:D,"*"&amp;D47&amp;"*",'Mar 23'!E:E)+SUMIF('Apr 23'!D:D,"*"&amp;D47&amp;"*",'Apr 23'!E:E)+SUMIF('May 23'!D:D,"*"&amp;D47&amp;"*",'May 23'!E:E)+SUMIF('June 23'!D:D,"*"&amp;D47&amp;"*",'June 23'!E:E)+SUMIF('July 23'!D:D,"*"&amp;D47&amp;"*",'July 23'!E:E)+SUMIF('Aug 23'!D:D,"*"&amp;D47&amp;"*",'Aug 23'!E:E)+SUMIF('Sep 23'!D:D,"*"&amp;D47&amp;"*",'Sep 23'!E:E)+SUMIF('Oct 23'!D:D,"*"&amp;D47&amp;"*",'Oct 23'!E:E)+SUMIF('Nov 23'!D:D,"*"&amp;D47&amp;"*",'Nov 23'!E:E)+SUMIF('Dec 23'!D:D,"*"&amp;D47&amp;"*",'Dec 23'!E:E)</f>
        <v>612759.4</v>
      </c>
      <c r="F47" s="23">
        <f t="shared" si="42"/>
        <v>0.92381475744109876</v>
      </c>
      <c r="G47" s="25">
        <f t="shared" si="43"/>
        <v>663292.5</v>
      </c>
      <c r="H47" s="2" t="str">
        <f t="shared" si="34"/>
        <v/>
      </c>
      <c r="I47" s="11">
        <f t="shared" si="35"/>
        <v>5.2461760237644123E-3</v>
      </c>
      <c r="N47" s="5"/>
      <c r="O47" s="5"/>
    </row>
    <row r="48" spans="1:15" x14ac:dyDescent="0.25">
      <c r="A48" t="s">
        <v>143</v>
      </c>
      <c r="B48" s="36">
        <f>SUMIF('Sep 22'!A:A,"*"&amp;A48&amp;"*",'Sep 22'!B:B)+SUMIF('Oct 22'!A:A,"*"&amp;A48&amp;"*",'Oct 22'!B:B)+SUMIF('Nov 22'!A:A,"*"&amp;A48&amp;"*",'Nov 22'!B:B)+SUMIF('Dec 22'!A:A,"*"&amp;A48&amp;"*",'Dec 22'!B:B)+SUMIF('Jan 23'!A:A,"*"&amp;A48&amp;"*",'Jan 23'!B:B)+SUMIF('Feb 23'!A:A,"*"&amp;A48&amp;"*",'Feb 23'!B:B)+SUMIF('Mar 23'!A:A,"*"&amp;A48&amp;"*",'Mar 23'!B:B)+SUMIF('Apr 23'!A:A,"*"&amp;A48&amp;"*",'Apr 23'!B:B)+SUMIF('May 23'!A:A,"*"&amp;A48&amp;"*",'May 23'!B:B)+SUMIF('June 23'!A:A,"*"&amp;A48&amp;"*",'June 23'!B:B)+SUMIF('July 23'!A:A,"*"&amp;A48&amp;"*",'July 23'!B:B)+SUMIF('Aug 23'!A:A,"*"&amp;A48&amp;"*",'Aug 23'!B:B)+SUMIF('Sep 23'!A:A,"*"&amp;A48&amp;"*",'Sep 23'!B:B)+SUMIF('Oct 23'!A:A,"*"&amp;A48&amp;"*",'Oct 23'!B:B)+SUMIF('Nov 23'!A:A,"*"&amp;A48&amp;"*",'Nov 23'!B:B)+SUMIF('Dec 23'!A:A,"*"&amp;A48&amp;"*",'Dec 23'!B:B)</f>
        <v>33491.5</v>
      </c>
      <c r="C48" s="23">
        <f t="shared" si="40"/>
        <v>5.8466735331599254E-2</v>
      </c>
      <c r="D48" s="24" t="str">
        <f t="shared" si="41"/>
        <v>15 - Andgil</v>
      </c>
      <c r="E48" s="36">
        <f>SUMIF('Sep 22'!D:D,"*"&amp;D48&amp;"*",'Sep 22'!E:E)+SUMIF('Oct 22'!D:D,"*"&amp;D48&amp;"*",'Oct 22'!E:E)+SUMIF('Nov 22'!D:D,"*"&amp;D48&amp;"*",'Nov 22'!E:E)+SUMIF('Dec 22'!D:D,"*"&amp;D48&amp;"*",'Dec 22'!E:E)+SUMIF('Jan 23'!D:D,"*"&amp;D48&amp;"*",'Jan 23'!E:E)+SUMIF('Feb 23'!D:D,"*"&amp;D48&amp;"*",'Feb 23'!E:E)+SUMIF('Mar 23'!D:D,"*"&amp;D48&amp;"*",'Mar 23'!E:E)+SUMIF('Apr 23'!D:D,"*"&amp;D48&amp;"*",'Apr 23'!E:E)+SUMIF('May 23'!D:D,"*"&amp;D48&amp;"*",'May 23'!E:E)+SUMIF('June 23'!D:D,"*"&amp;D48&amp;"*",'June 23'!E:E)+SUMIF('July 23'!D:D,"*"&amp;D48&amp;"*",'July 23'!E:E)+SUMIF('Aug 23'!D:D,"*"&amp;D48&amp;"*",'Aug 23'!E:E)+SUMIF('Sep 23'!D:D,"*"&amp;D48&amp;"*",'Sep 23'!E:E)+SUMIF('Oct 23'!D:D,"*"&amp;D48&amp;"*",'Oct 23'!E:E)+SUMIF('Nov 23'!D:D,"*"&amp;D48&amp;"*",'Nov 23'!E:E)+SUMIF('Dec 23'!D:D,"*"&amp;D48&amp;"*",'Dec 23'!E:E)</f>
        <v>539338.5</v>
      </c>
      <c r="F48" s="23">
        <f t="shared" si="42"/>
        <v>0.9415332646684007</v>
      </c>
      <c r="G48" s="25">
        <f t="shared" si="43"/>
        <v>572830</v>
      </c>
      <c r="H48" s="2">
        <f t="shared" si="34"/>
        <v>-1.2472331203537565E-2</v>
      </c>
      <c r="I48" s="11" t="str">
        <f t="shared" si="35"/>
        <v/>
      </c>
      <c r="N48" s="5"/>
      <c r="O48" s="5"/>
    </row>
    <row r="49" spans="1:15" x14ac:dyDescent="0.25">
      <c r="A49" t="s">
        <v>144</v>
      </c>
      <c r="B49" s="36">
        <f>SUMIF('Sep 22'!A:A,"*"&amp;A49&amp;"*",'Sep 22'!B:B)+SUMIF('Oct 22'!A:A,"*"&amp;A49&amp;"*",'Oct 22'!B:B)+SUMIF('Nov 22'!A:A,"*"&amp;A49&amp;"*",'Nov 22'!B:B)+SUMIF('Dec 22'!A:A,"*"&amp;A49&amp;"*",'Dec 22'!B:B)+SUMIF('Jan 23'!A:A,"*"&amp;A49&amp;"*",'Jan 23'!B:B)+SUMIF('Feb 23'!A:A,"*"&amp;A49&amp;"*",'Feb 23'!B:B)+SUMIF('Mar 23'!A:A,"*"&amp;A49&amp;"*",'Mar 23'!B:B)+SUMIF('Apr 23'!A:A,"*"&amp;A49&amp;"*",'Apr 23'!B:B)+SUMIF('May 23'!A:A,"*"&amp;A49&amp;"*",'May 23'!B:B)+SUMIF('June 23'!A:A,"*"&amp;A49&amp;"*",'June 23'!B:B)+SUMIF('July 23'!A:A,"*"&amp;A49&amp;"*",'July 23'!B:B)+SUMIF('Aug 23'!A:A,"*"&amp;A49&amp;"*",'Aug 23'!B:B)+SUMIF('Sep 23'!A:A,"*"&amp;A49&amp;"*",'Sep 23'!B:B)+SUMIF('Oct 23'!A:A,"*"&amp;A49&amp;"*",'Oct 23'!B:B)+SUMIF('Nov 23'!A:A,"*"&amp;A49&amp;"*",'Nov 23'!B:B)+SUMIF('Dec 23'!A:A,"*"&amp;A49&amp;"*",'Dec 23'!B:B)</f>
        <v>83229.2</v>
      </c>
      <c r="C49" s="23">
        <f t="shared" si="40"/>
        <v>6.7943138091792213E-2</v>
      </c>
      <c r="D49" s="24" t="str">
        <f t="shared" si="41"/>
        <v>177 - Cindy Mlangeni</v>
      </c>
      <c r="E49" s="36">
        <f>SUMIF('Sep 22'!D:D,"*"&amp;D49&amp;"*",'Sep 22'!E:E)+SUMIF('Oct 22'!D:D,"*"&amp;D49&amp;"*",'Oct 22'!E:E)+SUMIF('Nov 22'!D:D,"*"&amp;D49&amp;"*",'Nov 22'!E:E)+SUMIF('Dec 22'!D:D,"*"&amp;D49&amp;"*",'Dec 22'!E:E)+SUMIF('Jan 23'!D:D,"*"&amp;D49&amp;"*",'Jan 23'!E:E)+SUMIF('Feb 23'!D:D,"*"&amp;D49&amp;"*",'Feb 23'!E:E)+SUMIF('Mar 23'!D:D,"*"&amp;D49&amp;"*",'Mar 23'!E:E)+SUMIF('Apr 23'!D:D,"*"&amp;D49&amp;"*",'Apr 23'!E:E)+SUMIF('May 23'!D:D,"*"&amp;D49&amp;"*",'May 23'!E:E)+SUMIF('June 23'!D:D,"*"&amp;D49&amp;"*",'June 23'!E:E)+SUMIF('July 23'!D:D,"*"&amp;D49&amp;"*",'July 23'!E:E)+SUMIF('Aug 23'!D:D,"*"&amp;D49&amp;"*",'Aug 23'!E:E)+SUMIF('Sep 23'!D:D,"*"&amp;D49&amp;"*",'Sep 23'!E:E)+SUMIF('Oct 23'!D:D,"*"&amp;D49&amp;"*",'Oct 23'!E:E)+SUMIF('Nov 23'!D:D,"*"&amp;D49&amp;"*",'Nov 23'!E:E)+SUMIF('Dec 23'!D:D,"*"&amp;D49&amp;"*",'Dec 23'!E:E)</f>
        <v>1141753.96</v>
      </c>
      <c r="F49" s="23">
        <f t="shared" si="42"/>
        <v>0.9320568619082078</v>
      </c>
      <c r="G49" s="25">
        <f t="shared" si="43"/>
        <v>1224983.1599999999</v>
      </c>
      <c r="H49" s="2">
        <f t="shared" si="34"/>
        <v>-2.995928443344606E-3</v>
      </c>
      <c r="I49" s="11" t="str">
        <f t="shared" si="35"/>
        <v/>
      </c>
      <c r="N49" s="5"/>
      <c r="O49" s="5"/>
    </row>
    <row r="50" spans="1:15" x14ac:dyDescent="0.25">
      <c r="A50" t="s">
        <v>145</v>
      </c>
      <c r="B50" s="36">
        <f>SUMIF('Sep 22'!A:A,"*"&amp;A50&amp;"*",'Sep 22'!B:B)+SUMIF('Oct 22'!A:A,"*"&amp;A50&amp;"*",'Oct 22'!B:B)+SUMIF('Nov 22'!A:A,"*"&amp;A50&amp;"*",'Nov 22'!B:B)+SUMIF('Dec 22'!A:A,"*"&amp;A50&amp;"*",'Dec 22'!B:B)+SUMIF('Jan 23'!A:A,"*"&amp;A50&amp;"*",'Jan 23'!B:B)+SUMIF('Feb 23'!A:A,"*"&amp;A50&amp;"*",'Feb 23'!B:B)+SUMIF('Mar 23'!A:A,"*"&amp;A50&amp;"*",'Mar 23'!B:B)+SUMIF('Apr 23'!A:A,"*"&amp;A50&amp;"*",'Apr 23'!B:B)+SUMIF('May 23'!A:A,"*"&amp;A50&amp;"*",'May 23'!B:B)+SUMIF('June 23'!A:A,"*"&amp;A50&amp;"*",'June 23'!B:B)+SUMIF('July 23'!A:A,"*"&amp;A50&amp;"*",'July 23'!B:B)+SUMIF('Aug 23'!A:A,"*"&amp;A50&amp;"*",'Aug 23'!B:B)+SUMIF('Sep 23'!A:A,"*"&amp;A50&amp;"*",'Sep 23'!B:B)+SUMIF('Oct 23'!A:A,"*"&amp;A50&amp;"*",'Oct 23'!B:B)+SUMIF('Nov 23'!A:A,"*"&amp;A50&amp;"*",'Nov 23'!B:B)+SUMIF('Dec 23'!A:A,"*"&amp;A50&amp;"*",'Dec 23'!B:B)</f>
        <v>30718.5</v>
      </c>
      <c r="C50" s="23">
        <f t="shared" si="40"/>
        <v>6.7971283385719353E-2</v>
      </c>
      <c r="D50" s="24" t="str">
        <f t="shared" si="41"/>
        <v>18 - Mel</v>
      </c>
      <c r="E50" s="36">
        <f>SUMIF('Sep 22'!D:D,"*"&amp;D50&amp;"*",'Sep 22'!E:E)+SUMIF('Oct 22'!D:D,"*"&amp;D50&amp;"*",'Oct 22'!E:E)+SUMIF('Nov 22'!D:D,"*"&amp;D50&amp;"*",'Nov 22'!E:E)+SUMIF('Dec 22'!D:D,"*"&amp;D50&amp;"*",'Dec 22'!E:E)+SUMIF('Jan 23'!D:D,"*"&amp;D50&amp;"*",'Jan 23'!E:E)+SUMIF('Feb 23'!D:D,"*"&amp;D50&amp;"*",'Feb 23'!E:E)+SUMIF('Mar 23'!D:D,"*"&amp;D50&amp;"*",'Mar 23'!E:E)+SUMIF('Apr 23'!D:D,"*"&amp;D50&amp;"*",'Apr 23'!E:E)+SUMIF('May 23'!D:D,"*"&amp;D50&amp;"*",'May 23'!E:E)+SUMIF('June 23'!D:D,"*"&amp;D50&amp;"*",'June 23'!E:E)+SUMIF('July 23'!D:D,"*"&amp;D50&amp;"*",'July 23'!E:E)+SUMIF('Aug 23'!D:D,"*"&amp;D50&amp;"*",'Aug 23'!E:E)+SUMIF('Sep 23'!D:D,"*"&amp;D50&amp;"*",'Sep 23'!E:E)+SUMIF('Oct 23'!D:D,"*"&amp;D50&amp;"*",'Oct 23'!E:E)+SUMIF('Nov 23'!D:D,"*"&amp;D50&amp;"*",'Nov 23'!E:E)+SUMIF('Dec 23'!D:D,"*"&amp;D50&amp;"*",'Dec 23'!E:E)</f>
        <v>421215</v>
      </c>
      <c r="F50" s="23">
        <f t="shared" si="42"/>
        <v>0.93202871661428066</v>
      </c>
      <c r="G50" s="25">
        <f t="shared" si="43"/>
        <v>451933.5</v>
      </c>
      <c r="H50" s="2">
        <f t="shared" si="34"/>
        <v>-2.9677831494174661E-3</v>
      </c>
      <c r="I50" s="11" t="str">
        <f t="shared" si="35"/>
        <v/>
      </c>
      <c r="N50" s="5"/>
      <c r="O50" s="5"/>
    </row>
    <row r="51" spans="1:15" x14ac:dyDescent="0.25">
      <c r="A51" t="s">
        <v>162</v>
      </c>
      <c r="B51" s="36">
        <f>SUMIF('Sep 22'!A:A,"*"&amp;A51&amp;"*",'Sep 22'!B:B)+SUMIF('Oct 22'!A:A,"*"&amp;A51&amp;"*",'Oct 22'!B:B)+SUMIF('Nov 22'!A:A,"*"&amp;A51&amp;"*",'Nov 22'!B:B)+SUMIF('Dec 22'!A:A,"*"&amp;A51&amp;"*",'Dec 22'!B:B)+SUMIF('Jan 23'!A:A,"*"&amp;A51&amp;"*",'Jan 23'!B:B)+SUMIF('Feb 23'!A:A,"*"&amp;A51&amp;"*",'Feb 23'!B:B)+SUMIF('Mar 23'!A:A,"*"&amp;A51&amp;"*",'Mar 23'!B:B)+SUMIF('Apr 23'!A:A,"*"&amp;A51&amp;"*",'Apr 23'!B:B)+SUMIF('May 23'!A:A,"*"&amp;A51&amp;"*",'May 23'!B:B)+SUMIF('June 23'!A:A,"*"&amp;A51&amp;"*",'June 23'!B:B)+SUMIF('July 23'!A:A,"*"&amp;A51&amp;"*",'July 23'!B:B)+SUMIF('Aug 23'!A:A,"*"&amp;A51&amp;"*",'Aug 23'!B:B)+SUMIF('Sep 23'!A:A,"*"&amp;A51&amp;"*",'Sep 23'!B:B)+SUMIF('Oct 23'!A:A,"*"&amp;A51&amp;"*",'Oct 23'!B:B)+SUMIF('Nov 23'!A:A,"*"&amp;A51&amp;"*",'Nov 23'!B:B)+SUMIF('Dec 23'!A:A,"*"&amp;A51&amp;"*",'Dec 23'!B:B)</f>
        <v>3837</v>
      </c>
      <c r="C51" s="23">
        <f t="shared" si="40"/>
        <v>0.43160854893138356</v>
      </c>
      <c r="D51" s="24" t="str">
        <f t="shared" si="41"/>
        <v>19 - Sandile</v>
      </c>
      <c r="E51" s="36">
        <f>SUMIF('Sep 22'!D:D,"*"&amp;D51&amp;"*",'Sep 22'!E:E)+SUMIF('Oct 22'!D:D,"*"&amp;D51&amp;"*",'Oct 22'!E:E)+SUMIF('Nov 22'!D:D,"*"&amp;D51&amp;"*",'Nov 22'!E:E)+SUMIF('Dec 22'!D:D,"*"&amp;D51&amp;"*",'Dec 22'!E:E)+SUMIF('Jan 23'!D:D,"*"&amp;D51&amp;"*",'Jan 23'!E:E)+SUMIF('Feb 23'!D:D,"*"&amp;D51&amp;"*",'Feb 23'!E:E)+SUMIF('Mar 23'!D:D,"*"&amp;D51&amp;"*",'Mar 23'!E:E)+SUMIF('Apr 23'!D:D,"*"&amp;D51&amp;"*",'Apr 23'!E:E)+SUMIF('May 23'!D:D,"*"&amp;D51&amp;"*",'May 23'!E:E)+SUMIF('June 23'!D:D,"*"&amp;D51&amp;"*",'June 23'!E:E)+SUMIF('July 23'!D:D,"*"&amp;D51&amp;"*",'July 23'!E:E)+SUMIF('Aug 23'!D:D,"*"&amp;D51&amp;"*",'Aug 23'!E:E)+SUMIF('Sep 23'!D:D,"*"&amp;D51&amp;"*",'Sep 23'!E:E)+SUMIF('Oct 23'!D:D,"*"&amp;D51&amp;"*",'Oct 23'!E:E)+SUMIF('Nov 23'!D:D,"*"&amp;D51&amp;"*",'Nov 23'!E:E)+SUMIF('Dec 23'!D:D,"*"&amp;D51&amp;"*",'Dec 23'!E:E)</f>
        <v>5053</v>
      </c>
      <c r="F51" s="23">
        <f t="shared" si="42"/>
        <v>0.56839145106861644</v>
      </c>
      <c r="G51" s="25">
        <f t="shared" si="43"/>
        <v>8890</v>
      </c>
      <c r="H51" s="2" t="str">
        <f t="shared" si="34"/>
        <v/>
      </c>
      <c r="I51" s="11">
        <f t="shared" si="35"/>
        <v>0.36066948239624674</v>
      </c>
      <c r="N51" s="5"/>
      <c r="O51" s="5"/>
    </row>
    <row r="52" spans="1:15" x14ac:dyDescent="0.25">
      <c r="A52" t="s">
        <v>146</v>
      </c>
      <c r="B52" s="36">
        <f>SUMIF('Sep 22'!A:A,"*"&amp;A52&amp;"*",'Sep 22'!B:B)+SUMIF('Oct 22'!A:A,"*"&amp;A52&amp;"*",'Oct 22'!B:B)+SUMIF('Nov 22'!A:A,"*"&amp;A52&amp;"*",'Nov 22'!B:B)+SUMIF('Dec 22'!A:A,"*"&amp;A52&amp;"*",'Dec 22'!B:B)+SUMIF('Jan 23'!A:A,"*"&amp;A52&amp;"*",'Jan 23'!B:B)+SUMIF('Feb 23'!A:A,"*"&amp;A52&amp;"*",'Feb 23'!B:B)+SUMIF('Mar 23'!A:A,"*"&amp;A52&amp;"*",'Mar 23'!B:B)+SUMIF('Apr 23'!A:A,"*"&amp;A52&amp;"*",'Apr 23'!B:B)+SUMIF('May 23'!A:A,"*"&amp;A52&amp;"*",'May 23'!B:B)+SUMIF('June 23'!A:A,"*"&amp;A52&amp;"*",'June 23'!B:B)+SUMIF('July 23'!A:A,"*"&amp;A52&amp;"*",'July 23'!B:B)+SUMIF('Aug 23'!A:A,"*"&amp;A52&amp;"*",'Aug 23'!B:B)+SUMIF('Sep 23'!A:A,"*"&amp;A52&amp;"*",'Sep 23'!B:B)+SUMIF('Oct 23'!A:A,"*"&amp;A52&amp;"*",'Oct 23'!B:B)+SUMIF('Nov 23'!A:A,"*"&amp;A52&amp;"*",'Nov 23'!B:B)+SUMIF('Dec 23'!A:A,"*"&amp;A52&amp;"*",'Dec 23'!B:B)</f>
        <v>34472</v>
      </c>
      <c r="C52" s="23">
        <f t="shared" ref="C52:C67" si="44">B52/G52</f>
        <v>6.4146006970612152E-2</v>
      </c>
      <c r="D52" s="24" t="str">
        <f t="shared" ref="D52:D67" si="45">A52</f>
        <v>20 - Asisipho</v>
      </c>
      <c r="E52" s="36">
        <f>SUMIF('Sep 22'!D:D,"*"&amp;D52&amp;"*",'Sep 22'!E:E)+SUMIF('Oct 22'!D:D,"*"&amp;D52&amp;"*",'Oct 22'!E:E)+SUMIF('Nov 22'!D:D,"*"&amp;D52&amp;"*",'Nov 22'!E:E)+SUMIF('Dec 22'!D:D,"*"&amp;D52&amp;"*",'Dec 22'!E:E)+SUMIF('Jan 23'!D:D,"*"&amp;D52&amp;"*",'Jan 23'!E:E)+SUMIF('Feb 23'!D:D,"*"&amp;D52&amp;"*",'Feb 23'!E:E)+SUMIF('Mar 23'!D:D,"*"&amp;D52&amp;"*",'Mar 23'!E:E)+SUMIF('Apr 23'!D:D,"*"&amp;D52&amp;"*",'Apr 23'!E:E)+SUMIF('May 23'!D:D,"*"&amp;D52&amp;"*",'May 23'!E:E)+SUMIF('June 23'!D:D,"*"&amp;D52&amp;"*",'June 23'!E:E)+SUMIF('July 23'!D:D,"*"&amp;D52&amp;"*",'July 23'!E:E)+SUMIF('Aug 23'!D:D,"*"&amp;D52&amp;"*",'Aug 23'!E:E)+SUMIF('Sep 23'!D:D,"*"&amp;D52&amp;"*",'Sep 23'!E:E)+SUMIF('Oct 23'!D:D,"*"&amp;D52&amp;"*",'Oct 23'!E:E)+SUMIF('Nov 23'!D:D,"*"&amp;D52&amp;"*",'Nov 23'!E:E)+SUMIF('Dec 23'!D:D,"*"&amp;D52&amp;"*",'Dec 23'!E:E)</f>
        <v>502927</v>
      </c>
      <c r="F52" s="23">
        <f t="shared" ref="F52:F67" si="46">E52/G52</f>
        <v>0.93585399302938788</v>
      </c>
      <c r="G52" s="25">
        <f t="shared" ref="G52:G67" si="47">E52+B52</f>
        <v>537399</v>
      </c>
      <c r="H52" s="2">
        <f t="shared" si="34"/>
        <v>-6.7930595645246672E-3</v>
      </c>
      <c r="I52" s="11" t="str">
        <f t="shared" si="35"/>
        <v/>
      </c>
      <c r="N52" s="5"/>
      <c r="O52" s="5"/>
    </row>
    <row r="53" spans="1:15" x14ac:dyDescent="0.25">
      <c r="A53" t="s">
        <v>147</v>
      </c>
      <c r="B53" s="36">
        <f>SUMIF('Sep 22'!A:A,"*"&amp;A53&amp;"*",'Sep 22'!B:B)+SUMIF('Oct 22'!A:A,"*"&amp;A53&amp;"*",'Oct 22'!B:B)+SUMIF('Nov 22'!A:A,"*"&amp;A53&amp;"*",'Nov 22'!B:B)+SUMIF('Dec 22'!A:A,"*"&amp;A53&amp;"*",'Dec 22'!B:B)+SUMIF('Jan 23'!A:A,"*"&amp;A53&amp;"*",'Jan 23'!B:B)+SUMIF('Feb 23'!A:A,"*"&amp;A53&amp;"*",'Feb 23'!B:B)+SUMIF('Mar 23'!A:A,"*"&amp;A53&amp;"*",'Mar 23'!B:B)+SUMIF('Apr 23'!A:A,"*"&amp;A53&amp;"*",'Apr 23'!B:B)+SUMIF('May 23'!A:A,"*"&amp;A53&amp;"*",'May 23'!B:B)+SUMIF('June 23'!A:A,"*"&amp;A53&amp;"*",'June 23'!B:B)+SUMIF('July 23'!A:A,"*"&amp;A53&amp;"*",'July 23'!B:B)+SUMIF('Aug 23'!A:A,"*"&amp;A53&amp;"*",'Aug 23'!B:B)+SUMIF('Sep 23'!A:A,"*"&amp;A53&amp;"*",'Sep 23'!B:B)+SUMIF('Oct 23'!A:A,"*"&amp;A53&amp;"*",'Oct 23'!B:B)+SUMIF('Nov 23'!A:A,"*"&amp;A53&amp;"*",'Nov 23'!B:B)+SUMIF('Dec 23'!A:A,"*"&amp;A53&amp;"*",'Dec 23'!B:B)</f>
        <v>7065</v>
      </c>
      <c r="C53" s="23">
        <f t="shared" si="44"/>
        <v>9.9095308226383336E-2</v>
      </c>
      <c r="D53" s="24" t="str">
        <f t="shared" si="45"/>
        <v>2 - Hazel</v>
      </c>
      <c r="E53" s="36">
        <f>SUMIF('Sep 22'!D:D,"*"&amp;D53&amp;"*",'Sep 22'!E:E)+SUMIF('Oct 22'!D:D,"*"&amp;D53&amp;"*",'Oct 22'!E:E)+SUMIF('Nov 22'!D:D,"*"&amp;D53&amp;"*",'Nov 22'!E:E)+SUMIF('Dec 22'!D:D,"*"&amp;D53&amp;"*",'Dec 22'!E:E)+SUMIF('Jan 23'!D:D,"*"&amp;D53&amp;"*",'Jan 23'!E:E)+SUMIF('Feb 23'!D:D,"*"&amp;D53&amp;"*",'Feb 23'!E:E)+SUMIF('Mar 23'!D:D,"*"&amp;D53&amp;"*",'Mar 23'!E:E)+SUMIF('Apr 23'!D:D,"*"&amp;D53&amp;"*",'Apr 23'!E:E)+SUMIF('May 23'!D:D,"*"&amp;D53&amp;"*",'May 23'!E:E)+SUMIF('June 23'!D:D,"*"&amp;D53&amp;"*",'June 23'!E:E)+SUMIF('July 23'!D:D,"*"&amp;D53&amp;"*",'July 23'!E:E)+SUMIF('Aug 23'!D:D,"*"&amp;D53&amp;"*",'Aug 23'!E:E)+SUMIF('Sep 23'!D:D,"*"&amp;D53&amp;"*",'Sep 23'!E:E)+SUMIF('Oct 23'!D:D,"*"&amp;D53&amp;"*",'Oct 23'!E:E)+SUMIF('Nov 23'!D:D,"*"&amp;D53&amp;"*",'Nov 23'!E:E)+SUMIF('Dec 23'!D:D,"*"&amp;D53&amp;"*",'Dec 23'!E:E)</f>
        <v>64230</v>
      </c>
      <c r="F53" s="23">
        <f t="shared" si="46"/>
        <v>0.90090469177361665</v>
      </c>
      <c r="G53" s="25">
        <f t="shared" si="47"/>
        <v>71295</v>
      </c>
      <c r="H53" s="2" t="str">
        <f t="shared" si="34"/>
        <v/>
      </c>
      <c r="I53" s="11">
        <f t="shared" si="35"/>
        <v>2.8156241691246517E-2</v>
      </c>
      <c r="N53" s="5"/>
      <c r="O53" s="5"/>
    </row>
    <row r="54" spans="1:15" x14ac:dyDescent="0.25">
      <c r="A54" t="s">
        <v>148</v>
      </c>
      <c r="B54" s="36">
        <f>SUMIF('Sep 22'!A:A,"*"&amp;A54&amp;"*",'Sep 22'!B:B)+SUMIF('Oct 22'!A:A,"*"&amp;A54&amp;"*",'Oct 22'!B:B)+SUMIF('Nov 22'!A:A,"*"&amp;A54&amp;"*",'Nov 22'!B:B)+SUMIF('Dec 22'!A:A,"*"&amp;A54&amp;"*",'Dec 22'!B:B)+SUMIF('Jan 23'!A:A,"*"&amp;A54&amp;"*",'Jan 23'!B:B)+SUMIF('Feb 23'!A:A,"*"&amp;A54&amp;"*",'Feb 23'!B:B)+SUMIF('Mar 23'!A:A,"*"&amp;A54&amp;"*",'Mar 23'!B:B)+SUMIF('Apr 23'!A:A,"*"&amp;A54&amp;"*",'Apr 23'!B:B)+SUMIF('May 23'!A:A,"*"&amp;A54&amp;"*",'May 23'!B:B)+SUMIF('June 23'!A:A,"*"&amp;A54&amp;"*",'June 23'!B:B)+SUMIF('July 23'!A:A,"*"&amp;A54&amp;"*",'July 23'!B:B)+SUMIF('Aug 23'!A:A,"*"&amp;A54&amp;"*",'Aug 23'!B:B)+SUMIF('Sep 23'!A:A,"*"&amp;A54&amp;"*",'Sep 23'!B:B)+SUMIF('Oct 23'!A:A,"*"&amp;A54&amp;"*",'Oct 23'!B:B)+SUMIF('Nov 23'!A:A,"*"&amp;A54&amp;"*",'Nov 23'!B:B)+SUMIF('Dec 23'!A:A,"*"&amp;A54&amp;"*",'Dec 23'!B:B)</f>
        <v>0.4</v>
      </c>
      <c r="C54" s="23">
        <f t="shared" si="44"/>
        <v>2.5352237651875753E-4</v>
      </c>
      <c r="D54" s="24" t="str">
        <f t="shared" si="45"/>
        <v>2 - Lucky</v>
      </c>
      <c r="E54" s="36">
        <f>SUMIF('Sep 22'!D:D,"*"&amp;D54&amp;"*",'Sep 22'!E:E)+SUMIF('Oct 22'!D:D,"*"&amp;D54&amp;"*",'Oct 22'!E:E)+SUMIF('Nov 22'!D:D,"*"&amp;D54&amp;"*",'Nov 22'!E:E)+SUMIF('Dec 22'!D:D,"*"&amp;D54&amp;"*",'Dec 22'!E:E)+SUMIF('Jan 23'!D:D,"*"&amp;D54&amp;"*",'Jan 23'!E:E)+SUMIF('Feb 23'!D:D,"*"&amp;D54&amp;"*",'Feb 23'!E:E)+SUMIF('Mar 23'!D:D,"*"&amp;D54&amp;"*",'Mar 23'!E:E)+SUMIF('Apr 23'!D:D,"*"&amp;D54&amp;"*",'Apr 23'!E:E)+SUMIF('May 23'!D:D,"*"&amp;D54&amp;"*",'May 23'!E:E)+SUMIF('June 23'!D:D,"*"&amp;D54&amp;"*",'June 23'!E:E)+SUMIF('July 23'!D:D,"*"&amp;D54&amp;"*",'July 23'!E:E)+SUMIF('Aug 23'!D:D,"*"&amp;D54&amp;"*",'Aug 23'!E:E)+SUMIF('Sep 23'!D:D,"*"&amp;D54&amp;"*",'Sep 23'!E:E)+SUMIF('Oct 23'!D:D,"*"&amp;D54&amp;"*",'Oct 23'!E:E)+SUMIF('Nov 23'!D:D,"*"&amp;D54&amp;"*",'Nov 23'!E:E)+SUMIF('Dec 23'!D:D,"*"&amp;D54&amp;"*",'Dec 23'!E:E)</f>
        <v>1577.37</v>
      </c>
      <c r="F54" s="23">
        <f t="shared" si="46"/>
        <v>0.99974647762348123</v>
      </c>
      <c r="G54" s="25">
        <f t="shared" si="47"/>
        <v>1577.77</v>
      </c>
      <c r="H54" s="2">
        <f t="shared" si="34"/>
        <v>-7.0685544158618066E-2</v>
      </c>
      <c r="I54" s="11" t="str">
        <f t="shared" si="35"/>
        <v/>
      </c>
      <c r="N54" s="5"/>
      <c r="O54" s="5"/>
    </row>
    <row r="55" spans="1:15" x14ac:dyDescent="0.25">
      <c r="A55" t="s">
        <v>169</v>
      </c>
      <c r="B55" s="36">
        <f>SUMIF('Sep 22'!A:A,"*"&amp;A55&amp;"*",'Sep 22'!B:B)+SUMIF('Oct 22'!A:A,"*"&amp;A55&amp;"*",'Oct 22'!B:B)+SUMIF('Nov 22'!A:A,"*"&amp;A55&amp;"*",'Nov 22'!B:B)+SUMIF('Dec 22'!A:A,"*"&amp;A55&amp;"*",'Dec 22'!B:B)+SUMIF('Jan 23'!A:A,"*"&amp;A55&amp;"*",'Jan 23'!B:B)+SUMIF('Feb 23'!A:A,"*"&amp;A55&amp;"*",'Feb 23'!B:B)+SUMIF('Mar 23'!A:A,"*"&amp;A55&amp;"*",'Mar 23'!B:B)+SUMIF('Apr 23'!A:A,"*"&amp;A55&amp;"*",'Apr 23'!B:B)+SUMIF('May 23'!A:A,"*"&amp;A55&amp;"*",'May 23'!B:B)+SUMIF('June 23'!A:A,"*"&amp;A55&amp;"*",'June 23'!B:B)+SUMIF('July 23'!A:A,"*"&amp;A55&amp;"*",'July 23'!B:B)+SUMIF('Aug 23'!A:A,"*"&amp;A55&amp;"*",'Aug 23'!B:B)+SUMIF('Sep 23'!A:A,"*"&amp;A55&amp;"*",'Sep 23'!B:B)+SUMIF('Oct 23'!A:A,"*"&amp;A55&amp;"*",'Oct 23'!B:B)+SUMIF('Nov 23'!A:A,"*"&amp;A55&amp;"*",'Nov 23'!B:B)+SUMIF('Dec 23'!A:A,"*"&amp;A55&amp;"*",'Dec 23'!B:B)</f>
        <v>17303.5</v>
      </c>
      <c r="C55" s="23">
        <f t="shared" ref="C55" si="48">B55/G55</f>
        <v>7.806483484506363E-2</v>
      </c>
      <c r="D55" s="24" t="str">
        <f t="shared" ref="D55" si="49">A55</f>
        <v xml:space="preserve">2 - Brian            W      </v>
      </c>
      <c r="E55" s="36">
        <f>SUMIF('Sep 22'!D:D,"*"&amp;D55&amp;"*",'Sep 22'!E:E)+SUMIF('Oct 22'!D:D,"*"&amp;D55&amp;"*",'Oct 22'!E:E)+SUMIF('Nov 22'!D:D,"*"&amp;D55&amp;"*",'Nov 22'!E:E)+SUMIF('Dec 22'!D:D,"*"&amp;D55&amp;"*",'Dec 22'!E:E)+SUMIF('Jan 23'!D:D,"*"&amp;D55&amp;"*",'Jan 23'!E:E)+SUMIF('Feb 23'!D:D,"*"&amp;D55&amp;"*",'Feb 23'!E:E)+SUMIF('Mar 23'!D:D,"*"&amp;D55&amp;"*",'Mar 23'!E:E)+SUMIF('Apr 23'!D:D,"*"&amp;D55&amp;"*",'Apr 23'!E:E)+SUMIF('May 23'!D:D,"*"&amp;D55&amp;"*",'May 23'!E:E)+SUMIF('June 23'!D:D,"*"&amp;D55&amp;"*",'June 23'!E:E)+SUMIF('July 23'!D:D,"*"&amp;D55&amp;"*",'July 23'!E:E)+SUMIF('Aug 23'!D:D,"*"&amp;D55&amp;"*",'Aug 23'!E:E)+SUMIF('Sep 23'!D:D,"*"&amp;D55&amp;"*",'Sep 23'!E:E)+SUMIF('Oct 23'!D:D,"*"&amp;D55&amp;"*",'Oct 23'!E:E)+SUMIF('Nov 23'!D:D,"*"&amp;D55&amp;"*",'Nov 23'!E:E)+SUMIF('Dec 23'!D:D,"*"&amp;D55&amp;"*",'Dec 23'!E:E)</f>
        <v>204352</v>
      </c>
      <c r="F55" s="23">
        <f t="shared" ref="F55" si="50">E55/G55</f>
        <v>0.92193516515493634</v>
      </c>
      <c r="G55" s="25">
        <f t="shared" ref="G55" si="51">E55+B55</f>
        <v>221655.5</v>
      </c>
      <c r="H55" s="2" t="str">
        <f t="shared" ref="H55" si="52">IF(C55-$C$84&lt;0,C55-$C$84,"")</f>
        <v/>
      </c>
      <c r="I55" s="11">
        <f t="shared" ref="I55" si="53">IF(C55-$C$84&gt;0,C55-$C$84,"")</f>
        <v>7.125768309926811E-3</v>
      </c>
      <c r="N55" s="5"/>
      <c r="O55" s="5"/>
    </row>
    <row r="56" spans="1:15" x14ac:dyDescent="0.25">
      <c r="A56" t="s">
        <v>149</v>
      </c>
      <c r="B56" s="36">
        <f>SUMIF('Sep 22'!A:A,"*"&amp;A56&amp;"*",'Sep 22'!B:B)+SUMIF('Oct 22'!A:A,"*"&amp;A56&amp;"*",'Oct 22'!B:B)+SUMIF('Nov 22'!A:A,"*"&amp;A56&amp;"*",'Nov 22'!B:B)+SUMIF('Dec 22'!A:A,"*"&amp;A56&amp;"*",'Dec 22'!B:B)+SUMIF('Jan 23'!A:A,"*"&amp;A56&amp;"*",'Jan 23'!B:B)+SUMIF('Feb 23'!A:A,"*"&amp;A56&amp;"*",'Feb 23'!B:B)+SUMIF('Mar 23'!A:A,"*"&amp;A56&amp;"*",'Mar 23'!B:B)+SUMIF('Apr 23'!A:A,"*"&amp;A56&amp;"*",'Apr 23'!B:B)+SUMIF('May 23'!A:A,"*"&amp;A56&amp;"*",'May 23'!B:B)+SUMIF('June 23'!A:A,"*"&amp;A56&amp;"*",'June 23'!B:B)+SUMIF('July 23'!A:A,"*"&amp;A56&amp;"*",'July 23'!B:B)+SUMIF('Aug 23'!A:A,"*"&amp;A56&amp;"*",'Aug 23'!B:B)+SUMIF('Sep 23'!A:A,"*"&amp;A56&amp;"*",'Sep 23'!B:B)+SUMIF('Oct 23'!A:A,"*"&amp;A56&amp;"*",'Oct 23'!B:B)+SUMIF('Nov 23'!A:A,"*"&amp;A56&amp;"*",'Nov 23'!B:B)+SUMIF('Dec 23'!A:A,"*"&amp;A56&amp;"*",'Dec 23'!B:B)</f>
        <v>18190.5</v>
      </c>
      <c r="C56" s="23">
        <f t="shared" si="44"/>
        <v>6.7579340385812078E-2</v>
      </c>
      <c r="D56" s="24" t="str">
        <f t="shared" si="45"/>
        <v>49 - Josh</v>
      </c>
      <c r="E56" s="36">
        <f>SUMIF('Sep 22'!D:D,"*"&amp;D56&amp;"*",'Sep 22'!E:E)+SUMIF('Oct 22'!D:D,"*"&amp;D56&amp;"*",'Oct 22'!E:E)+SUMIF('Nov 22'!D:D,"*"&amp;D56&amp;"*",'Nov 22'!E:E)+SUMIF('Dec 22'!D:D,"*"&amp;D56&amp;"*",'Dec 22'!E:E)+SUMIF('Jan 23'!D:D,"*"&amp;D56&amp;"*",'Jan 23'!E:E)+SUMIF('Feb 23'!D:D,"*"&amp;D56&amp;"*",'Feb 23'!E:E)+SUMIF('Mar 23'!D:D,"*"&amp;D56&amp;"*",'Mar 23'!E:E)+SUMIF('Apr 23'!D:D,"*"&amp;D56&amp;"*",'Apr 23'!E:E)+SUMIF('May 23'!D:D,"*"&amp;D56&amp;"*",'May 23'!E:E)+SUMIF('June 23'!D:D,"*"&amp;D56&amp;"*",'June 23'!E:E)+SUMIF('July 23'!D:D,"*"&amp;D56&amp;"*",'July 23'!E:E)+SUMIF('Aug 23'!D:D,"*"&amp;D56&amp;"*",'Aug 23'!E:E)+SUMIF('Sep 23'!D:D,"*"&amp;D56&amp;"*",'Sep 23'!E:E)+SUMIF('Oct 23'!D:D,"*"&amp;D56&amp;"*",'Oct 23'!E:E)+SUMIF('Nov 23'!D:D,"*"&amp;D56&amp;"*",'Nov 23'!E:E)+SUMIF('Dec 23'!D:D,"*"&amp;D56&amp;"*",'Dec 23'!E:E)</f>
        <v>250982</v>
      </c>
      <c r="F56" s="23">
        <f t="shared" si="46"/>
        <v>0.93242065961418796</v>
      </c>
      <c r="G56" s="25">
        <f t="shared" si="47"/>
        <v>269172.5</v>
      </c>
      <c r="H56" s="2">
        <f t="shared" si="34"/>
        <v>-3.3597261493247405E-3</v>
      </c>
      <c r="I56" s="11" t="str">
        <f t="shared" si="35"/>
        <v/>
      </c>
      <c r="N56" s="5"/>
      <c r="O56" s="5"/>
    </row>
    <row r="57" spans="1:15" x14ac:dyDescent="0.25">
      <c r="A57" t="s">
        <v>150</v>
      </c>
      <c r="B57" s="36">
        <f>SUMIF('Sep 22'!A:A,"*"&amp;A57&amp;"*",'Sep 22'!B:B)+SUMIF('Oct 22'!A:A,"*"&amp;A57&amp;"*",'Oct 22'!B:B)+SUMIF('Nov 22'!A:A,"*"&amp;A57&amp;"*",'Nov 22'!B:B)+SUMIF('Dec 22'!A:A,"*"&amp;A57&amp;"*",'Dec 22'!B:B)+SUMIF('Jan 23'!A:A,"*"&amp;A57&amp;"*",'Jan 23'!B:B)+SUMIF('Feb 23'!A:A,"*"&amp;A57&amp;"*",'Feb 23'!B:B)+SUMIF('Mar 23'!A:A,"*"&amp;A57&amp;"*",'Mar 23'!B:B)+SUMIF('Apr 23'!A:A,"*"&amp;A57&amp;"*",'Apr 23'!B:B)+SUMIF('May 23'!A:A,"*"&amp;A57&amp;"*",'May 23'!B:B)+SUMIF('June 23'!A:A,"*"&amp;A57&amp;"*",'June 23'!B:B)+SUMIF('July 23'!A:A,"*"&amp;A57&amp;"*",'July 23'!B:B)+SUMIF('Aug 23'!A:A,"*"&amp;A57&amp;"*",'Aug 23'!B:B)+SUMIF('Sep 23'!A:A,"*"&amp;A57&amp;"*",'Sep 23'!B:B)+SUMIF('Oct 23'!A:A,"*"&amp;A57&amp;"*",'Oct 23'!B:B)+SUMIF('Nov 23'!A:A,"*"&amp;A57&amp;"*",'Nov 23'!B:B)+SUMIF('Dec 23'!A:A,"*"&amp;A57&amp;"*",'Dec 23'!B:B)</f>
        <v>0</v>
      </c>
      <c r="C57" s="23">
        <f t="shared" si="44"/>
        <v>0</v>
      </c>
      <c r="D57" s="24" t="str">
        <f t="shared" si="45"/>
        <v>54 - Zanele</v>
      </c>
      <c r="E57" s="36">
        <f>SUMIF('Sep 22'!D:D,"*"&amp;D57&amp;"*",'Sep 22'!E:E)+SUMIF('Oct 22'!D:D,"*"&amp;D57&amp;"*",'Oct 22'!E:E)+SUMIF('Nov 22'!D:D,"*"&amp;D57&amp;"*",'Nov 22'!E:E)+SUMIF('Dec 22'!D:D,"*"&amp;D57&amp;"*",'Dec 22'!E:E)+SUMIF('Jan 23'!D:D,"*"&amp;D57&amp;"*",'Jan 23'!E:E)+SUMIF('Feb 23'!D:D,"*"&amp;D57&amp;"*",'Feb 23'!E:E)+SUMIF('Mar 23'!D:D,"*"&amp;D57&amp;"*",'Mar 23'!E:E)+SUMIF('Apr 23'!D:D,"*"&amp;D57&amp;"*",'Apr 23'!E:E)+SUMIF('May 23'!D:D,"*"&amp;D57&amp;"*",'May 23'!E:E)+SUMIF('June 23'!D:D,"*"&amp;D57&amp;"*",'June 23'!E:E)+SUMIF('July 23'!D:D,"*"&amp;D57&amp;"*",'July 23'!E:E)+SUMIF('Aug 23'!D:D,"*"&amp;D57&amp;"*",'Aug 23'!E:E)+SUMIF('Sep 23'!D:D,"*"&amp;D57&amp;"*",'Sep 23'!E:E)+SUMIF('Oct 23'!D:D,"*"&amp;D57&amp;"*",'Oct 23'!E:E)+SUMIF('Nov 23'!D:D,"*"&amp;D57&amp;"*",'Nov 23'!E:E)+SUMIF('Dec 23'!D:D,"*"&amp;D57&amp;"*",'Dec 23'!E:E)</f>
        <v>14133.5</v>
      </c>
      <c r="F57" s="23">
        <f t="shared" si="46"/>
        <v>1</v>
      </c>
      <c r="G57" s="25">
        <f t="shared" si="47"/>
        <v>14133.5</v>
      </c>
      <c r="H57" s="2">
        <f t="shared" si="34"/>
        <v>-7.0939066535136819E-2</v>
      </c>
      <c r="I57" s="11" t="str">
        <f t="shared" si="35"/>
        <v/>
      </c>
      <c r="N57" s="5"/>
      <c r="O57" s="5"/>
    </row>
    <row r="58" spans="1:15" x14ac:dyDescent="0.25">
      <c r="A58" t="s">
        <v>163</v>
      </c>
      <c r="B58" s="36">
        <f>SUMIF('Sep 22'!A:A,"*"&amp;A58&amp;"*",'Sep 22'!B:B)+SUMIF('Oct 22'!A:A,"*"&amp;A58&amp;"*",'Oct 22'!B:B)+SUMIF('Nov 22'!A:A,"*"&amp;A58&amp;"*",'Nov 22'!B:B)+SUMIF('Dec 22'!A:A,"*"&amp;A58&amp;"*",'Dec 22'!B:B)+SUMIF('Jan 23'!A:A,"*"&amp;A58&amp;"*",'Jan 23'!B:B)+SUMIF('Feb 23'!A:A,"*"&amp;A58&amp;"*",'Feb 23'!B:B)+SUMIF('Mar 23'!A:A,"*"&amp;A58&amp;"*",'Mar 23'!B:B)+SUMIF('Apr 23'!A:A,"*"&amp;A58&amp;"*",'Apr 23'!B:B)+SUMIF('May 23'!A:A,"*"&amp;A58&amp;"*",'May 23'!B:B)+SUMIF('June 23'!A:A,"*"&amp;A58&amp;"*",'June 23'!B:B)+SUMIF('July 23'!A:A,"*"&amp;A58&amp;"*",'July 23'!B:B)+SUMIF('Aug 23'!A:A,"*"&amp;A58&amp;"*",'Aug 23'!B:B)+SUMIF('Sep 23'!A:A,"*"&amp;A58&amp;"*",'Sep 23'!B:B)+SUMIF('Oct 23'!A:A,"*"&amp;A58&amp;"*",'Oct 23'!B:B)+SUMIF('Nov 23'!A:A,"*"&amp;A58&amp;"*",'Nov 23'!B:B)+SUMIF('Dec 23'!A:A,"*"&amp;A58&amp;"*",'Dec 23'!B:B)</f>
        <v>97302.03</v>
      </c>
      <c r="C58" s="23">
        <f t="shared" si="44"/>
        <v>6.4709394410314286E-2</v>
      </c>
      <c r="D58" s="24" t="str">
        <f t="shared" si="45"/>
        <v>57 - Joyce</v>
      </c>
      <c r="E58" s="36">
        <f>SUMIF('Sep 22'!D:D,"*"&amp;D58&amp;"*",'Sep 22'!E:E)+SUMIF('Oct 22'!D:D,"*"&amp;D58&amp;"*",'Oct 22'!E:E)+SUMIF('Nov 22'!D:D,"*"&amp;D58&amp;"*",'Nov 22'!E:E)+SUMIF('Dec 22'!D:D,"*"&amp;D58&amp;"*",'Dec 22'!E:E)+SUMIF('Jan 23'!D:D,"*"&amp;D58&amp;"*",'Jan 23'!E:E)+SUMIF('Feb 23'!D:D,"*"&amp;D58&amp;"*",'Feb 23'!E:E)+SUMIF('Mar 23'!D:D,"*"&amp;D58&amp;"*",'Mar 23'!E:E)+SUMIF('Apr 23'!D:D,"*"&amp;D58&amp;"*",'Apr 23'!E:E)+SUMIF('May 23'!D:D,"*"&amp;D58&amp;"*",'May 23'!E:E)+SUMIF('June 23'!D:D,"*"&amp;D58&amp;"*",'June 23'!E:E)+SUMIF('July 23'!D:D,"*"&amp;D58&amp;"*",'July 23'!E:E)+SUMIF('Aug 23'!D:D,"*"&amp;D58&amp;"*",'Aug 23'!E:E)+SUMIF('Sep 23'!D:D,"*"&amp;D58&amp;"*",'Sep 23'!E:E)+SUMIF('Oct 23'!D:D,"*"&amp;D58&amp;"*",'Oct 23'!E:E)+SUMIF('Nov 23'!D:D,"*"&amp;D58&amp;"*",'Nov 23'!E:E)+SUMIF('Dec 23'!D:D,"*"&amp;D58&amp;"*",'Dec 23'!E:E)</f>
        <v>1406375</v>
      </c>
      <c r="F58" s="23">
        <f t="shared" si="46"/>
        <v>0.93529060558968569</v>
      </c>
      <c r="G58" s="25">
        <f t="shared" si="47"/>
        <v>1503677.03</v>
      </c>
      <c r="H58" s="2">
        <f t="shared" si="34"/>
        <v>-6.2296721248225329E-3</v>
      </c>
      <c r="I58" s="11" t="str">
        <f t="shared" si="35"/>
        <v/>
      </c>
      <c r="N58" s="5"/>
      <c r="O58" s="5"/>
    </row>
    <row r="59" spans="1:15" x14ac:dyDescent="0.25">
      <c r="A59" t="s">
        <v>151</v>
      </c>
      <c r="B59" s="36">
        <f>SUMIF('Sep 22'!A:A,"*"&amp;A59&amp;"*",'Sep 22'!B:B)+SUMIF('Oct 22'!A:A,"*"&amp;A59&amp;"*",'Oct 22'!B:B)+SUMIF('Nov 22'!A:A,"*"&amp;A59&amp;"*",'Nov 22'!B:B)+SUMIF('Dec 22'!A:A,"*"&amp;A59&amp;"*",'Dec 22'!B:B)+SUMIF('Jan 23'!A:A,"*"&amp;A59&amp;"*",'Jan 23'!B:B)+SUMIF('Feb 23'!A:A,"*"&amp;A59&amp;"*",'Feb 23'!B:B)+SUMIF('Mar 23'!A:A,"*"&amp;A59&amp;"*",'Mar 23'!B:B)+SUMIF('Apr 23'!A:A,"*"&amp;A59&amp;"*",'Apr 23'!B:B)+SUMIF('May 23'!A:A,"*"&amp;A59&amp;"*",'May 23'!B:B)+SUMIF('June 23'!A:A,"*"&amp;A59&amp;"*",'June 23'!B:B)+SUMIF('July 23'!A:A,"*"&amp;A59&amp;"*",'July 23'!B:B)+SUMIF('Aug 23'!A:A,"*"&amp;A59&amp;"*",'Aug 23'!B:B)+SUMIF('Sep 23'!A:A,"*"&amp;A59&amp;"*",'Sep 23'!B:B)+SUMIF('Oct 23'!A:A,"*"&amp;A59&amp;"*",'Oct 23'!B:B)+SUMIF('Nov 23'!A:A,"*"&amp;A59&amp;"*",'Nov 23'!B:B)+SUMIF('Dec 23'!A:A,"*"&amp;A59&amp;"*",'Dec 23'!B:B)</f>
        <v>114687.5</v>
      </c>
      <c r="C59" s="23">
        <f t="shared" si="44"/>
        <v>8.8699345664685347E-2</v>
      </c>
      <c r="D59" s="24" t="str">
        <f t="shared" si="45"/>
        <v>60 - Linda</v>
      </c>
      <c r="E59" s="36">
        <f>SUMIF('Sep 22'!D:D,"*"&amp;D59&amp;"*",'Sep 22'!E:E)+SUMIF('Oct 22'!D:D,"*"&amp;D59&amp;"*",'Oct 22'!E:E)+SUMIF('Nov 22'!D:D,"*"&amp;D59&amp;"*",'Nov 22'!E:E)+SUMIF('Dec 22'!D:D,"*"&amp;D59&amp;"*",'Dec 22'!E:E)+SUMIF('Jan 23'!D:D,"*"&amp;D59&amp;"*",'Jan 23'!E:E)+SUMIF('Feb 23'!D:D,"*"&amp;D59&amp;"*",'Feb 23'!E:E)+SUMIF('Mar 23'!D:D,"*"&amp;D59&amp;"*",'Mar 23'!E:E)+SUMIF('Apr 23'!D:D,"*"&amp;D59&amp;"*",'Apr 23'!E:E)+SUMIF('May 23'!D:D,"*"&amp;D59&amp;"*",'May 23'!E:E)+SUMIF('June 23'!D:D,"*"&amp;D59&amp;"*",'June 23'!E:E)+SUMIF('July 23'!D:D,"*"&amp;D59&amp;"*",'July 23'!E:E)+SUMIF('Aug 23'!D:D,"*"&amp;D59&amp;"*",'Aug 23'!E:E)+SUMIF('Sep 23'!D:D,"*"&amp;D59&amp;"*",'Sep 23'!E:E)+SUMIF('Oct 23'!D:D,"*"&amp;D59&amp;"*",'Oct 23'!E:E)+SUMIF('Nov 23'!D:D,"*"&amp;D59&amp;"*",'Nov 23'!E:E)+SUMIF('Dec 23'!D:D,"*"&amp;D59&amp;"*",'Dec 23'!E:E)</f>
        <v>1178304</v>
      </c>
      <c r="F59" s="23">
        <f t="shared" si="46"/>
        <v>0.91130065433531471</v>
      </c>
      <c r="G59" s="25">
        <f t="shared" si="47"/>
        <v>1292991.5</v>
      </c>
      <c r="H59" s="2" t="str">
        <f t="shared" si="34"/>
        <v/>
      </c>
      <c r="I59" s="11">
        <f t="shared" si="35"/>
        <v>1.7760279129548528E-2</v>
      </c>
      <c r="N59" s="5"/>
      <c r="O59" s="5"/>
    </row>
    <row r="60" spans="1:15" x14ac:dyDescent="0.25">
      <c r="A60" t="s">
        <v>152</v>
      </c>
      <c r="B60" s="36">
        <f>SUMIF('Sep 22'!A:A,"*"&amp;A60&amp;"*",'Sep 22'!B:B)+SUMIF('Oct 22'!A:A,"*"&amp;A60&amp;"*",'Oct 22'!B:B)+SUMIF('Nov 22'!A:A,"*"&amp;A60&amp;"*",'Nov 22'!B:B)+SUMIF('Dec 22'!A:A,"*"&amp;A60&amp;"*",'Dec 22'!B:B)+SUMIF('Jan 23'!A:A,"*"&amp;A60&amp;"*",'Jan 23'!B:B)+SUMIF('Feb 23'!A:A,"*"&amp;A60&amp;"*",'Feb 23'!B:B)+SUMIF('Mar 23'!A:A,"*"&amp;A60&amp;"*",'Mar 23'!B:B)+SUMIF('Apr 23'!A:A,"*"&amp;A60&amp;"*",'Apr 23'!B:B)+SUMIF('May 23'!A:A,"*"&amp;A60&amp;"*",'May 23'!B:B)+SUMIF('June 23'!A:A,"*"&amp;A60&amp;"*",'June 23'!B:B)+SUMIF('July 23'!A:A,"*"&amp;A60&amp;"*",'July 23'!B:B)+SUMIF('Aug 23'!A:A,"*"&amp;A60&amp;"*",'Aug 23'!B:B)+SUMIF('Sep 23'!A:A,"*"&amp;A60&amp;"*",'Sep 23'!B:B)+SUMIF('Oct 23'!A:A,"*"&amp;A60&amp;"*",'Oct 23'!B:B)+SUMIF('Nov 23'!A:A,"*"&amp;A60&amp;"*",'Nov 23'!B:B)+SUMIF('Dec 23'!A:A,"*"&amp;A60&amp;"*",'Dec 23'!B:B)</f>
        <v>16877.5</v>
      </c>
      <c r="C60" s="23">
        <f t="shared" si="44"/>
        <v>9.1223319442417558E-2</v>
      </c>
      <c r="D60" s="24" t="str">
        <f t="shared" si="45"/>
        <v>73 - Lisa Khuse</v>
      </c>
      <c r="E60" s="36">
        <f>SUMIF('Sep 22'!D:D,"*"&amp;D60&amp;"*",'Sep 22'!E:E)+SUMIF('Oct 22'!D:D,"*"&amp;D60&amp;"*",'Oct 22'!E:E)+SUMIF('Nov 22'!D:D,"*"&amp;D60&amp;"*",'Nov 22'!E:E)+SUMIF('Dec 22'!D:D,"*"&amp;D60&amp;"*",'Dec 22'!E:E)+SUMIF('Jan 23'!D:D,"*"&amp;D60&amp;"*",'Jan 23'!E:E)+SUMIF('Feb 23'!D:D,"*"&amp;D60&amp;"*",'Feb 23'!E:E)+SUMIF('Mar 23'!D:D,"*"&amp;D60&amp;"*",'Mar 23'!E:E)+SUMIF('Apr 23'!D:D,"*"&amp;D60&amp;"*",'Apr 23'!E:E)+SUMIF('May 23'!D:D,"*"&amp;D60&amp;"*",'May 23'!E:E)+SUMIF('June 23'!D:D,"*"&amp;D60&amp;"*",'June 23'!E:E)+SUMIF('July 23'!D:D,"*"&amp;D60&amp;"*",'July 23'!E:E)+SUMIF('Aug 23'!D:D,"*"&amp;D60&amp;"*",'Aug 23'!E:E)+SUMIF('Sep 23'!D:D,"*"&amp;D60&amp;"*",'Sep 23'!E:E)+SUMIF('Oct 23'!D:D,"*"&amp;D60&amp;"*",'Oct 23'!E:E)+SUMIF('Nov 23'!D:D,"*"&amp;D60&amp;"*",'Nov 23'!E:E)+SUMIF('Dec 23'!D:D,"*"&amp;D60&amp;"*",'Dec 23'!E:E)</f>
        <v>168135.5</v>
      </c>
      <c r="F60" s="23">
        <f t="shared" si="46"/>
        <v>0.90877668055758243</v>
      </c>
      <c r="G60" s="25">
        <f t="shared" si="47"/>
        <v>185013</v>
      </c>
      <c r="H60" s="2" t="str">
        <f t="shared" si="34"/>
        <v/>
      </c>
      <c r="I60" s="11">
        <f t="shared" si="35"/>
        <v>2.0284252907280739E-2</v>
      </c>
      <c r="N60" s="5"/>
      <c r="O60" s="5"/>
    </row>
    <row r="61" spans="1:15" x14ac:dyDescent="0.25">
      <c r="A61" t="s">
        <v>153</v>
      </c>
      <c r="B61" s="36">
        <f>SUMIF('Sep 22'!A:A,"*"&amp;A61&amp;"*",'Sep 22'!B:B)+SUMIF('Oct 22'!A:A,"*"&amp;A61&amp;"*",'Oct 22'!B:B)+SUMIF('Nov 22'!A:A,"*"&amp;A61&amp;"*",'Nov 22'!B:B)+SUMIF('Dec 22'!A:A,"*"&amp;A61&amp;"*",'Dec 22'!B:B)+SUMIF('Jan 23'!A:A,"*"&amp;A61&amp;"*",'Jan 23'!B:B)+SUMIF('Feb 23'!A:A,"*"&amp;A61&amp;"*",'Feb 23'!B:B)+SUMIF('Mar 23'!A:A,"*"&amp;A61&amp;"*",'Mar 23'!B:B)+SUMIF('Apr 23'!A:A,"*"&amp;A61&amp;"*",'Apr 23'!B:B)+SUMIF('May 23'!A:A,"*"&amp;A61&amp;"*",'May 23'!B:B)+SUMIF('June 23'!A:A,"*"&amp;A61&amp;"*",'June 23'!B:B)+SUMIF('July 23'!A:A,"*"&amp;A61&amp;"*",'July 23'!B:B)+SUMIF('Aug 23'!A:A,"*"&amp;A61&amp;"*",'Aug 23'!B:B)+SUMIF('Sep 23'!A:A,"*"&amp;A61&amp;"*",'Sep 23'!B:B)+SUMIF('Oct 23'!A:A,"*"&amp;A61&amp;"*",'Oct 23'!B:B)+SUMIF('Nov 23'!A:A,"*"&amp;A61&amp;"*",'Nov 23'!B:B)+SUMIF('Dec 23'!A:A,"*"&amp;A61&amp;"*",'Dec 23'!B:B)</f>
        <v>25780</v>
      </c>
      <c r="C61" s="23">
        <f t="shared" si="44"/>
        <v>5.2854599416262152E-2</v>
      </c>
      <c r="D61" s="24" t="str">
        <f t="shared" si="45"/>
        <v>74 - Oliver Shaka Zulu</v>
      </c>
      <c r="E61" s="36">
        <f>SUMIF('Sep 22'!D:D,"*"&amp;D61&amp;"*",'Sep 22'!E:E)+SUMIF('Oct 22'!D:D,"*"&amp;D61&amp;"*",'Oct 22'!E:E)+SUMIF('Nov 22'!D:D,"*"&amp;D61&amp;"*",'Nov 22'!E:E)+SUMIF('Dec 22'!D:D,"*"&amp;D61&amp;"*",'Dec 22'!E:E)+SUMIF('Jan 23'!D:D,"*"&amp;D61&amp;"*",'Jan 23'!E:E)+SUMIF('Feb 23'!D:D,"*"&amp;D61&amp;"*",'Feb 23'!E:E)+SUMIF('Mar 23'!D:D,"*"&amp;D61&amp;"*",'Mar 23'!E:E)+SUMIF('Apr 23'!D:D,"*"&amp;D61&amp;"*",'Apr 23'!E:E)+SUMIF('May 23'!D:D,"*"&amp;D61&amp;"*",'May 23'!E:E)+SUMIF('June 23'!D:D,"*"&amp;D61&amp;"*",'June 23'!E:E)+SUMIF('July 23'!D:D,"*"&amp;D61&amp;"*",'July 23'!E:E)+SUMIF('Aug 23'!D:D,"*"&amp;D61&amp;"*",'Aug 23'!E:E)+SUMIF('Sep 23'!D:D,"*"&amp;D61&amp;"*",'Sep 23'!E:E)+SUMIF('Oct 23'!D:D,"*"&amp;D61&amp;"*",'Oct 23'!E:E)+SUMIF('Nov 23'!D:D,"*"&amp;D61&amp;"*",'Nov 23'!E:E)+SUMIF('Dec 23'!D:D,"*"&amp;D61&amp;"*",'Dec 23'!E:E)</f>
        <v>461973.20000000007</v>
      </c>
      <c r="F61" s="23">
        <f t="shared" si="46"/>
        <v>0.94714540058373786</v>
      </c>
      <c r="G61" s="25">
        <f t="shared" si="47"/>
        <v>487753.20000000007</v>
      </c>
      <c r="H61" s="2">
        <f t="shared" si="34"/>
        <v>-1.8084467118874667E-2</v>
      </c>
      <c r="I61" s="11" t="str">
        <f t="shared" si="35"/>
        <v/>
      </c>
      <c r="N61" s="5"/>
      <c r="O61" s="5"/>
    </row>
    <row r="62" spans="1:15" x14ac:dyDescent="0.25">
      <c r="A62" t="s">
        <v>154</v>
      </c>
      <c r="B62" s="36">
        <f>SUMIF('Sep 22'!A:A,"*"&amp;A62&amp;"*",'Sep 22'!B:B)+SUMIF('Oct 22'!A:A,"*"&amp;A62&amp;"*",'Oct 22'!B:B)+SUMIF('Nov 22'!A:A,"*"&amp;A62&amp;"*",'Nov 22'!B:B)+SUMIF('Dec 22'!A:A,"*"&amp;A62&amp;"*",'Dec 22'!B:B)+SUMIF('Jan 23'!A:A,"*"&amp;A62&amp;"*",'Jan 23'!B:B)+SUMIF('Feb 23'!A:A,"*"&amp;A62&amp;"*",'Feb 23'!B:B)+SUMIF('Mar 23'!A:A,"*"&amp;A62&amp;"*",'Mar 23'!B:B)+SUMIF('Apr 23'!A:A,"*"&amp;A62&amp;"*",'Apr 23'!B:B)+SUMIF('May 23'!A:A,"*"&amp;A62&amp;"*",'May 23'!B:B)+SUMIF('June 23'!A:A,"*"&amp;A62&amp;"*",'June 23'!B:B)+SUMIF('July 23'!A:A,"*"&amp;A62&amp;"*",'July 23'!B:B)+SUMIF('Aug 23'!A:A,"*"&amp;A62&amp;"*",'Aug 23'!B:B)+SUMIF('Sep 23'!A:A,"*"&amp;A62&amp;"*",'Sep 23'!B:B)+SUMIF('Oct 23'!A:A,"*"&amp;A62&amp;"*",'Oct 23'!B:B)+SUMIF('Nov 23'!A:A,"*"&amp;A62&amp;"*",'Nov 23'!B:B)+SUMIF('Dec 23'!A:A,"*"&amp;A62&amp;"*",'Dec 23'!B:B)</f>
        <v>53104.5</v>
      </c>
      <c r="C62" s="23">
        <f t="shared" si="44"/>
        <v>7.3022525746509553E-2</v>
      </c>
      <c r="D62" s="24" t="str">
        <f t="shared" si="45"/>
        <v>75 - Godwin Molebatse</v>
      </c>
      <c r="E62" s="36">
        <f>SUMIF('Sep 22'!D:D,"*"&amp;D62&amp;"*",'Sep 22'!E:E)+SUMIF('Oct 22'!D:D,"*"&amp;D62&amp;"*",'Oct 22'!E:E)+SUMIF('Nov 22'!D:D,"*"&amp;D62&amp;"*",'Nov 22'!E:E)+SUMIF('Dec 22'!D:D,"*"&amp;D62&amp;"*",'Dec 22'!E:E)+SUMIF('Jan 23'!D:D,"*"&amp;D62&amp;"*",'Jan 23'!E:E)+SUMIF('Feb 23'!D:D,"*"&amp;D62&amp;"*",'Feb 23'!E:E)+SUMIF('Mar 23'!D:D,"*"&amp;D62&amp;"*",'Mar 23'!E:E)+SUMIF('Apr 23'!D:D,"*"&amp;D62&amp;"*",'Apr 23'!E:E)+SUMIF('May 23'!D:D,"*"&amp;D62&amp;"*",'May 23'!E:E)+SUMIF('June 23'!D:D,"*"&amp;D62&amp;"*",'June 23'!E:E)+SUMIF('July 23'!D:D,"*"&amp;D62&amp;"*",'July 23'!E:E)+SUMIF('Aug 23'!D:D,"*"&amp;D62&amp;"*",'Aug 23'!E:E)+SUMIF('Sep 23'!D:D,"*"&amp;D62&amp;"*",'Sep 23'!E:E)+SUMIF('Oct 23'!D:D,"*"&amp;D62&amp;"*",'Oct 23'!E:E)+SUMIF('Nov 23'!D:D,"*"&amp;D62&amp;"*",'Nov 23'!E:E)+SUMIF('Dec 23'!D:D,"*"&amp;D62&amp;"*",'Dec 23'!E:E)</f>
        <v>674130</v>
      </c>
      <c r="F62" s="23">
        <f t="shared" si="46"/>
        <v>0.92697747425349042</v>
      </c>
      <c r="G62" s="25">
        <f t="shared" si="47"/>
        <v>727234.5</v>
      </c>
      <c r="H62" s="2" t="str">
        <f t="shared" si="34"/>
        <v/>
      </c>
      <c r="I62" s="11">
        <f t="shared" si="35"/>
        <v>2.0834592113727346E-3</v>
      </c>
      <c r="N62" s="5"/>
      <c r="O62" s="5"/>
    </row>
    <row r="63" spans="1:15" x14ac:dyDescent="0.25">
      <c r="A63" t="s">
        <v>155</v>
      </c>
      <c r="B63" s="36">
        <f>SUMIF('Sep 22'!A:A,"*"&amp;A63&amp;"*",'Sep 22'!B:B)+SUMIF('Oct 22'!A:A,"*"&amp;A63&amp;"*",'Oct 22'!B:B)+SUMIF('Nov 22'!A:A,"*"&amp;A63&amp;"*",'Nov 22'!B:B)+SUMIF('Dec 22'!A:A,"*"&amp;A63&amp;"*",'Dec 22'!B:B)+SUMIF('Jan 23'!A:A,"*"&amp;A63&amp;"*",'Jan 23'!B:B)+SUMIF('Feb 23'!A:A,"*"&amp;A63&amp;"*",'Feb 23'!B:B)+SUMIF('Mar 23'!A:A,"*"&amp;A63&amp;"*",'Mar 23'!B:B)+SUMIF('Apr 23'!A:A,"*"&amp;A63&amp;"*",'Apr 23'!B:B)+SUMIF('May 23'!A:A,"*"&amp;A63&amp;"*",'May 23'!B:B)+SUMIF('June 23'!A:A,"*"&amp;A63&amp;"*",'June 23'!B:B)+SUMIF('July 23'!A:A,"*"&amp;A63&amp;"*",'July 23'!B:B)+SUMIF('Aug 23'!A:A,"*"&amp;A63&amp;"*",'Aug 23'!B:B)+SUMIF('Sep 23'!A:A,"*"&amp;A63&amp;"*",'Sep 23'!B:B)+SUMIF('Oct 23'!A:A,"*"&amp;A63&amp;"*",'Oct 23'!B:B)+SUMIF('Nov 23'!A:A,"*"&amp;A63&amp;"*",'Nov 23'!B:B)+SUMIF('Dec 23'!A:A,"*"&amp;A63&amp;"*",'Dec 23'!B:B)</f>
        <v>463</v>
      </c>
      <c r="C63" s="23">
        <f t="shared" si="44"/>
        <v>6.564024044459567E-3</v>
      </c>
      <c r="D63" s="24" t="str">
        <f t="shared" si="45"/>
        <v>80 - MKHULISENI</v>
      </c>
      <c r="E63" s="36">
        <f>SUMIF('Sep 22'!D:D,"*"&amp;D63&amp;"*",'Sep 22'!E:E)+SUMIF('Oct 22'!D:D,"*"&amp;D63&amp;"*",'Oct 22'!E:E)+SUMIF('Nov 22'!D:D,"*"&amp;D63&amp;"*",'Nov 22'!E:E)+SUMIF('Dec 22'!D:D,"*"&amp;D63&amp;"*",'Dec 22'!E:E)+SUMIF('Jan 23'!D:D,"*"&amp;D63&amp;"*",'Jan 23'!E:E)+SUMIF('Feb 23'!D:D,"*"&amp;D63&amp;"*",'Feb 23'!E:E)+SUMIF('Mar 23'!D:D,"*"&amp;D63&amp;"*",'Mar 23'!E:E)+SUMIF('Apr 23'!D:D,"*"&amp;D63&amp;"*",'Apr 23'!E:E)+SUMIF('May 23'!D:D,"*"&amp;D63&amp;"*",'May 23'!E:E)+SUMIF('June 23'!D:D,"*"&amp;D63&amp;"*",'June 23'!E:E)+SUMIF('July 23'!D:D,"*"&amp;D63&amp;"*",'July 23'!E:E)+SUMIF('Aug 23'!D:D,"*"&amp;D63&amp;"*",'Aug 23'!E:E)+SUMIF('Sep 23'!D:D,"*"&amp;D63&amp;"*",'Sep 23'!E:E)+SUMIF('Oct 23'!D:D,"*"&amp;D63&amp;"*",'Oct 23'!E:E)+SUMIF('Nov 23'!D:D,"*"&amp;D63&amp;"*",'Nov 23'!E:E)+SUMIF('Dec 23'!D:D,"*"&amp;D63&amp;"*",'Dec 23'!E:E)</f>
        <v>70073</v>
      </c>
      <c r="F63" s="23">
        <f t="shared" si="46"/>
        <v>0.99343597595554045</v>
      </c>
      <c r="G63" s="25">
        <f t="shared" si="47"/>
        <v>70536</v>
      </c>
      <c r="H63" s="2">
        <f t="shared" si="34"/>
        <v>-6.4375042490677256E-2</v>
      </c>
      <c r="I63" s="11" t="str">
        <f t="shared" si="35"/>
        <v/>
      </c>
      <c r="N63" s="5"/>
      <c r="O63" s="5"/>
    </row>
    <row r="64" spans="1:15" x14ac:dyDescent="0.25">
      <c r="A64" t="s">
        <v>156</v>
      </c>
      <c r="B64" s="36">
        <f>SUMIF('Sep 22'!A:A,"*"&amp;A64&amp;"*",'Sep 22'!B:B)+SUMIF('Oct 22'!A:A,"*"&amp;A64&amp;"*",'Oct 22'!B:B)+SUMIF('Nov 22'!A:A,"*"&amp;A64&amp;"*",'Nov 22'!B:B)+SUMIF('Dec 22'!A:A,"*"&amp;A64&amp;"*",'Dec 22'!B:B)+SUMIF('Jan 23'!A:A,"*"&amp;A64&amp;"*",'Jan 23'!B:B)+SUMIF('Feb 23'!A:A,"*"&amp;A64&amp;"*",'Feb 23'!B:B)+SUMIF('Mar 23'!A:A,"*"&amp;A64&amp;"*",'Mar 23'!B:B)+SUMIF('Apr 23'!A:A,"*"&amp;A64&amp;"*",'Apr 23'!B:B)+SUMIF('May 23'!A:A,"*"&amp;A64&amp;"*",'May 23'!B:B)+SUMIF('June 23'!A:A,"*"&amp;A64&amp;"*",'June 23'!B:B)+SUMIF('July 23'!A:A,"*"&amp;A64&amp;"*",'July 23'!B:B)+SUMIF('Aug 23'!A:A,"*"&amp;A64&amp;"*",'Aug 23'!B:B)+SUMIF('Sep 23'!A:A,"*"&amp;A64&amp;"*",'Sep 23'!B:B)+SUMIF('Oct 23'!A:A,"*"&amp;A64&amp;"*",'Oct 23'!B:B)+SUMIF('Nov 23'!A:A,"*"&amp;A64&amp;"*",'Nov 23'!B:B)+SUMIF('Dec 23'!A:A,"*"&amp;A64&amp;"*",'Dec 23'!B:B)</f>
        <v>84183</v>
      </c>
      <c r="C64" s="23">
        <f t="shared" si="44"/>
        <v>5.7408920460927153E-2</v>
      </c>
      <c r="D64" s="24" t="str">
        <f t="shared" si="45"/>
        <v>83 - Charlton</v>
      </c>
      <c r="E64" s="36">
        <f>SUMIF('Sep 22'!D:D,"*"&amp;D64&amp;"*",'Sep 22'!E:E)+SUMIF('Oct 22'!D:D,"*"&amp;D64&amp;"*",'Oct 22'!E:E)+SUMIF('Nov 22'!D:D,"*"&amp;D64&amp;"*",'Nov 22'!E:E)+SUMIF('Dec 22'!D:D,"*"&amp;D64&amp;"*",'Dec 22'!E:E)+SUMIF('Jan 23'!D:D,"*"&amp;D64&amp;"*",'Jan 23'!E:E)+SUMIF('Feb 23'!D:D,"*"&amp;D64&amp;"*",'Feb 23'!E:E)+SUMIF('Mar 23'!D:D,"*"&amp;D64&amp;"*",'Mar 23'!E:E)+SUMIF('Apr 23'!D:D,"*"&amp;D64&amp;"*",'Apr 23'!E:E)+SUMIF('May 23'!D:D,"*"&amp;D64&amp;"*",'May 23'!E:E)+SUMIF('June 23'!D:D,"*"&amp;D64&amp;"*",'June 23'!E:E)+SUMIF('July 23'!D:D,"*"&amp;D64&amp;"*",'July 23'!E:E)+SUMIF('Aug 23'!D:D,"*"&amp;D64&amp;"*",'Aug 23'!E:E)+SUMIF('Sep 23'!D:D,"*"&amp;D64&amp;"*",'Sep 23'!E:E)+SUMIF('Oct 23'!D:D,"*"&amp;D64&amp;"*",'Oct 23'!E:E)+SUMIF('Nov 23'!D:D,"*"&amp;D64&amp;"*",'Nov 23'!E:E)+SUMIF('Dec 23'!D:D,"*"&amp;D64&amp;"*",'Dec 23'!E:E)</f>
        <v>1382191.9</v>
      </c>
      <c r="F64" s="23">
        <f t="shared" si="46"/>
        <v>0.94259107953907284</v>
      </c>
      <c r="G64" s="25">
        <f t="shared" si="47"/>
        <v>1466374.9</v>
      </c>
      <c r="H64" s="2">
        <f t="shared" si="34"/>
        <v>-1.3530146074209666E-2</v>
      </c>
      <c r="I64" s="11" t="str">
        <f t="shared" si="35"/>
        <v/>
      </c>
      <c r="N64" s="5"/>
      <c r="O64" s="5"/>
    </row>
    <row r="65" spans="1:15" x14ac:dyDescent="0.25">
      <c r="A65" t="s">
        <v>157</v>
      </c>
      <c r="B65" s="36">
        <f>SUMIF('Sep 22'!A:A,"*"&amp;A65&amp;"*",'Sep 22'!B:B)+SUMIF('Oct 22'!A:A,"*"&amp;A65&amp;"*",'Oct 22'!B:B)+SUMIF('Nov 22'!A:A,"*"&amp;A65&amp;"*",'Nov 22'!B:B)+SUMIF('Dec 22'!A:A,"*"&amp;A65&amp;"*",'Dec 22'!B:B)+SUMIF('Jan 23'!A:A,"*"&amp;A65&amp;"*",'Jan 23'!B:B)+SUMIF('Feb 23'!A:A,"*"&amp;A65&amp;"*",'Feb 23'!B:B)+SUMIF('Mar 23'!A:A,"*"&amp;A65&amp;"*",'Mar 23'!B:B)+SUMIF('Apr 23'!A:A,"*"&amp;A65&amp;"*",'Apr 23'!B:B)+SUMIF('May 23'!A:A,"*"&amp;A65&amp;"*",'May 23'!B:B)+SUMIF('June 23'!A:A,"*"&amp;A65&amp;"*",'June 23'!B:B)+SUMIF('July 23'!A:A,"*"&amp;A65&amp;"*",'July 23'!B:B)+SUMIF('Aug 23'!A:A,"*"&amp;A65&amp;"*",'Aug 23'!B:B)+SUMIF('Sep 23'!A:A,"*"&amp;A65&amp;"*",'Sep 23'!B:B)+SUMIF('Oct 23'!A:A,"*"&amp;A65&amp;"*",'Oct 23'!B:B)+SUMIF('Nov 23'!A:A,"*"&amp;A65&amp;"*",'Nov 23'!B:B)+SUMIF('Dec 23'!A:A,"*"&amp;A65&amp;"*",'Dec 23'!B:B)</f>
        <v>10354.5</v>
      </c>
      <c r="C65" s="23">
        <f t="shared" si="44"/>
        <v>3.8786647144672344E-2</v>
      </c>
      <c r="D65" s="24" t="str">
        <f t="shared" si="45"/>
        <v>84 - Rakim</v>
      </c>
      <c r="E65" s="36">
        <f>SUMIF('Sep 22'!D:D,"*"&amp;D65&amp;"*",'Sep 22'!E:E)+SUMIF('Oct 22'!D:D,"*"&amp;D65&amp;"*",'Oct 22'!E:E)+SUMIF('Nov 22'!D:D,"*"&amp;D65&amp;"*",'Nov 22'!E:E)+SUMIF('Dec 22'!D:D,"*"&amp;D65&amp;"*",'Dec 22'!E:E)+SUMIF('Jan 23'!D:D,"*"&amp;D65&amp;"*",'Jan 23'!E:E)+SUMIF('Feb 23'!D:D,"*"&amp;D65&amp;"*",'Feb 23'!E:E)+SUMIF('Mar 23'!D:D,"*"&amp;D65&amp;"*",'Mar 23'!E:E)+SUMIF('Apr 23'!D:D,"*"&amp;D65&amp;"*",'Apr 23'!E:E)+SUMIF('May 23'!D:D,"*"&amp;D65&amp;"*",'May 23'!E:E)+SUMIF('June 23'!D:D,"*"&amp;D65&amp;"*",'June 23'!E:E)+SUMIF('July 23'!D:D,"*"&amp;D65&amp;"*",'July 23'!E:E)+SUMIF('Aug 23'!D:D,"*"&amp;D65&amp;"*",'Aug 23'!E:E)+SUMIF('Sep 23'!D:D,"*"&amp;D65&amp;"*",'Sep 23'!E:E)+SUMIF('Oct 23'!D:D,"*"&amp;D65&amp;"*",'Oct 23'!E:E)+SUMIF('Nov 23'!D:D,"*"&amp;D65&amp;"*",'Nov 23'!E:E)+SUMIF('Dec 23'!D:D,"*"&amp;D65&amp;"*",'Dec 23'!E:E)</f>
        <v>256605.93</v>
      </c>
      <c r="F65" s="23">
        <f t="shared" si="46"/>
        <v>0.96121335285532761</v>
      </c>
      <c r="G65" s="25">
        <f t="shared" si="47"/>
        <v>266960.43</v>
      </c>
      <c r="H65" s="2">
        <f t="shared" si="34"/>
        <v>-3.2152419390464475E-2</v>
      </c>
      <c r="I65" s="11" t="str">
        <f t="shared" si="35"/>
        <v/>
      </c>
      <c r="N65" s="5"/>
      <c r="O65" s="5"/>
    </row>
    <row r="66" spans="1:15" x14ac:dyDescent="0.25">
      <c r="A66" t="s">
        <v>158</v>
      </c>
      <c r="B66" s="36">
        <f>SUMIF('Sep 22'!A:A,"*"&amp;A66&amp;"*",'Sep 22'!B:B)+SUMIF('Oct 22'!A:A,"*"&amp;A66&amp;"*",'Oct 22'!B:B)+SUMIF('Nov 22'!A:A,"*"&amp;A66&amp;"*",'Nov 22'!B:B)+SUMIF('Dec 22'!A:A,"*"&amp;A66&amp;"*",'Dec 22'!B:B)+SUMIF('Jan 23'!A:A,"*"&amp;A66&amp;"*",'Jan 23'!B:B)+SUMIF('Feb 23'!A:A,"*"&amp;A66&amp;"*",'Feb 23'!B:B)+SUMIF('Mar 23'!A:A,"*"&amp;A66&amp;"*",'Mar 23'!B:B)+SUMIF('Apr 23'!A:A,"*"&amp;A66&amp;"*",'Apr 23'!B:B)+SUMIF('May 23'!A:A,"*"&amp;A66&amp;"*",'May 23'!B:B)+SUMIF('June 23'!A:A,"*"&amp;A66&amp;"*",'June 23'!B:B)+SUMIF('July 23'!A:A,"*"&amp;A66&amp;"*",'July 23'!B:B)+SUMIF('Aug 23'!A:A,"*"&amp;A66&amp;"*",'Aug 23'!B:B)+SUMIF('Sep 23'!A:A,"*"&amp;A66&amp;"*",'Sep 23'!B:B)+SUMIF('Oct 23'!A:A,"*"&amp;A66&amp;"*",'Oct 23'!B:B)+SUMIF('Nov 23'!A:A,"*"&amp;A66&amp;"*",'Nov 23'!B:B)+SUMIF('Dec 23'!A:A,"*"&amp;A66&amp;"*",'Dec 23'!B:B)</f>
        <v>87578</v>
      </c>
      <c r="C66" s="23">
        <f t="shared" si="44"/>
        <v>6.5181237824290209E-2</v>
      </c>
      <c r="D66" s="24" t="str">
        <f t="shared" si="45"/>
        <v>86 - Themba</v>
      </c>
      <c r="E66" s="36">
        <f>SUMIF('Sep 22'!D:D,"*"&amp;D66&amp;"*",'Sep 22'!E:E)+SUMIF('Oct 22'!D:D,"*"&amp;D66&amp;"*",'Oct 22'!E:E)+SUMIF('Nov 22'!D:D,"*"&amp;D66&amp;"*",'Nov 22'!E:E)+SUMIF('Dec 22'!D:D,"*"&amp;D66&amp;"*",'Dec 22'!E:E)+SUMIF('Jan 23'!D:D,"*"&amp;D66&amp;"*",'Jan 23'!E:E)+SUMIF('Feb 23'!D:D,"*"&amp;D66&amp;"*",'Feb 23'!E:E)+SUMIF('Mar 23'!D:D,"*"&amp;D66&amp;"*",'Mar 23'!E:E)+SUMIF('Apr 23'!D:D,"*"&amp;D66&amp;"*",'Apr 23'!E:E)+SUMIF('May 23'!D:D,"*"&amp;D66&amp;"*",'May 23'!E:E)+SUMIF('June 23'!D:D,"*"&amp;D66&amp;"*",'June 23'!E:E)+SUMIF('July 23'!D:D,"*"&amp;D66&amp;"*",'July 23'!E:E)+SUMIF('Aug 23'!D:D,"*"&amp;D66&amp;"*",'Aug 23'!E:E)+SUMIF('Sep 23'!D:D,"*"&amp;D66&amp;"*",'Sep 23'!E:E)+SUMIF('Oct 23'!D:D,"*"&amp;D66&amp;"*",'Oct 23'!E:E)+SUMIF('Nov 23'!D:D,"*"&amp;D66&amp;"*",'Nov 23'!E:E)+SUMIF('Dec 23'!D:D,"*"&amp;D66&amp;"*",'Dec 23'!E:E)</f>
        <v>1256029.5</v>
      </c>
      <c r="F66" s="23">
        <f t="shared" si="46"/>
        <v>0.93481876217570981</v>
      </c>
      <c r="G66" s="25">
        <f t="shared" si="47"/>
        <v>1343607.5</v>
      </c>
      <c r="H66" s="2">
        <f t="shared" si="34"/>
        <v>-5.7578287108466103E-3</v>
      </c>
      <c r="I66" s="11" t="str">
        <f t="shared" si="35"/>
        <v/>
      </c>
      <c r="N66" s="5"/>
      <c r="O66" s="5"/>
    </row>
    <row r="67" spans="1:15" x14ac:dyDescent="0.25">
      <c r="A67" t="s">
        <v>159</v>
      </c>
      <c r="B67" s="36">
        <f>SUMIF('Sep 22'!A:A,"*"&amp;A67&amp;"*",'Sep 22'!B:B)+SUMIF('Oct 22'!A:A,"*"&amp;A67&amp;"*",'Oct 22'!B:B)+SUMIF('Nov 22'!A:A,"*"&amp;A67&amp;"*",'Nov 22'!B:B)+SUMIF('Dec 22'!A:A,"*"&amp;A67&amp;"*",'Dec 22'!B:B)+SUMIF('Jan 23'!A:A,"*"&amp;A67&amp;"*",'Jan 23'!B:B)+SUMIF('Feb 23'!A:A,"*"&amp;A67&amp;"*",'Feb 23'!B:B)+SUMIF('Mar 23'!A:A,"*"&amp;A67&amp;"*",'Mar 23'!B:B)+SUMIF('Apr 23'!A:A,"*"&amp;A67&amp;"*",'Apr 23'!B:B)+SUMIF('May 23'!A:A,"*"&amp;A67&amp;"*",'May 23'!B:B)+SUMIF('June 23'!A:A,"*"&amp;A67&amp;"*",'June 23'!B:B)+SUMIF('July 23'!A:A,"*"&amp;A67&amp;"*",'July 23'!B:B)+SUMIF('Aug 23'!A:A,"*"&amp;A67&amp;"*",'Aug 23'!B:B)+SUMIF('Sep 23'!A:A,"*"&amp;A67&amp;"*",'Sep 23'!B:B)+SUMIF('Oct 23'!A:A,"*"&amp;A67&amp;"*",'Oct 23'!B:B)+SUMIF('Nov 23'!A:A,"*"&amp;A67&amp;"*",'Nov 23'!B:B)+SUMIF('Dec 23'!A:A,"*"&amp;A67&amp;"*",'Dec 23'!B:B)</f>
        <v>63496.5</v>
      </c>
      <c r="C67" s="23">
        <f t="shared" si="44"/>
        <v>6.172222669908542E-2</v>
      </c>
      <c r="D67" s="24" t="str">
        <f t="shared" si="45"/>
        <v>87 - Wonderboy Masombuka</v>
      </c>
      <c r="E67" s="36">
        <f>SUMIF('Sep 22'!D:D,"*"&amp;D67&amp;"*",'Sep 22'!E:E)+SUMIF('Oct 22'!D:D,"*"&amp;D67&amp;"*",'Oct 22'!E:E)+SUMIF('Nov 22'!D:D,"*"&amp;D67&amp;"*",'Nov 22'!E:E)+SUMIF('Dec 22'!D:D,"*"&amp;D67&amp;"*",'Dec 22'!E:E)+SUMIF('Jan 23'!D:D,"*"&amp;D67&amp;"*",'Jan 23'!E:E)+SUMIF('Feb 23'!D:D,"*"&amp;D67&amp;"*",'Feb 23'!E:E)+SUMIF('Mar 23'!D:D,"*"&amp;D67&amp;"*",'Mar 23'!E:E)+SUMIF('Apr 23'!D:D,"*"&amp;D67&amp;"*",'Apr 23'!E:E)+SUMIF('May 23'!D:D,"*"&amp;D67&amp;"*",'May 23'!E:E)+SUMIF('June 23'!D:D,"*"&amp;D67&amp;"*",'June 23'!E:E)+SUMIF('July 23'!D:D,"*"&amp;D67&amp;"*",'July 23'!E:E)+SUMIF('Aug 23'!D:D,"*"&amp;D67&amp;"*",'Aug 23'!E:E)+SUMIF('Sep 23'!D:D,"*"&amp;D67&amp;"*",'Sep 23'!E:E)+SUMIF('Oct 23'!D:D,"*"&amp;D67&amp;"*",'Oct 23'!E:E)+SUMIF('Nov 23'!D:D,"*"&amp;D67&amp;"*",'Nov 23'!E:E)+SUMIF('Dec 23'!D:D,"*"&amp;D67&amp;"*",'Dec 23'!E:E)</f>
        <v>965249.6</v>
      </c>
      <c r="F67" s="23">
        <f t="shared" si="46"/>
        <v>0.93827777330091455</v>
      </c>
      <c r="G67" s="25">
        <f t="shared" si="47"/>
        <v>1028746.1</v>
      </c>
      <c r="H67" s="2">
        <f t="shared" si="34"/>
        <v>-9.2168398360513992E-3</v>
      </c>
      <c r="I67" s="11" t="str">
        <f t="shared" si="35"/>
        <v/>
      </c>
      <c r="N67" s="5"/>
      <c r="O67" s="5"/>
    </row>
    <row r="68" spans="1:15" x14ac:dyDescent="0.25">
      <c r="A68" t="s">
        <v>164</v>
      </c>
      <c r="B68" s="36">
        <f>SUMIF('Sep 22'!A:A,"*"&amp;A68&amp;"*",'Sep 22'!B:B)+SUMIF('Oct 22'!A:A,"*"&amp;A68&amp;"*",'Oct 22'!B:B)+SUMIF('Nov 22'!A:A,"*"&amp;A68&amp;"*",'Nov 22'!B:B)+SUMIF('Dec 22'!A:A,"*"&amp;A68&amp;"*",'Dec 22'!B:B)+SUMIF('Jan 23'!A:A,"*"&amp;A68&amp;"*",'Jan 23'!B:B)+SUMIF('Feb 23'!A:A,"*"&amp;A68&amp;"*",'Feb 23'!B:B)+SUMIF('Mar 23'!A:A,"*"&amp;A68&amp;"*",'Mar 23'!B:B)+SUMIF('Apr 23'!A:A,"*"&amp;A68&amp;"*",'Apr 23'!B:B)+SUMIF('May 23'!A:A,"*"&amp;A68&amp;"*",'May 23'!B:B)+SUMIF('June 23'!A:A,"*"&amp;A68&amp;"*",'June 23'!B:B)+SUMIF('July 23'!A:A,"*"&amp;A68&amp;"*",'July 23'!B:B)+SUMIF('Aug 23'!A:A,"*"&amp;A68&amp;"*",'Aug 23'!B:B)+SUMIF('Sep 23'!A:A,"*"&amp;A68&amp;"*",'Sep 23'!B:B)+SUMIF('Oct 23'!A:A,"*"&amp;A68&amp;"*",'Oct 23'!B:B)+SUMIF('Nov 23'!A:A,"*"&amp;A68&amp;"*",'Nov 23'!B:B)+SUMIF('Dec 23'!A:A,"*"&amp;A68&amp;"*",'Dec 23'!B:B)</f>
        <v>32229.599999999999</v>
      </c>
      <c r="C68" s="23">
        <f t="shared" si="40"/>
        <v>9.6913785352696277E-2</v>
      </c>
      <c r="D68" s="24" t="str">
        <f t="shared" si="41"/>
        <v>8 - Keith</v>
      </c>
      <c r="E68" s="36">
        <f>SUMIF('Sep 22'!D:D,"*"&amp;D68&amp;"*",'Sep 22'!E:E)+SUMIF('Oct 22'!D:D,"*"&amp;D68&amp;"*",'Oct 22'!E:E)+SUMIF('Nov 22'!D:D,"*"&amp;D68&amp;"*",'Nov 22'!E:E)+SUMIF('Dec 22'!D:D,"*"&amp;D68&amp;"*",'Dec 22'!E:E)+SUMIF('Jan 23'!D:D,"*"&amp;D68&amp;"*",'Jan 23'!E:E)+SUMIF('Feb 23'!D:D,"*"&amp;D68&amp;"*",'Feb 23'!E:E)+SUMIF('Mar 23'!D:D,"*"&amp;D68&amp;"*",'Mar 23'!E:E)+SUMIF('Apr 23'!D:D,"*"&amp;D68&amp;"*",'Apr 23'!E:E)+SUMIF('May 23'!D:D,"*"&amp;D68&amp;"*",'May 23'!E:E)+SUMIF('June 23'!D:D,"*"&amp;D68&amp;"*",'June 23'!E:E)+SUMIF('July 23'!D:D,"*"&amp;D68&amp;"*",'July 23'!E:E)+SUMIF('Aug 23'!D:D,"*"&amp;D68&amp;"*",'Aug 23'!E:E)+SUMIF('Sep 23'!D:D,"*"&amp;D68&amp;"*",'Sep 23'!E:E)+SUMIF('Oct 23'!D:D,"*"&amp;D68&amp;"*",'Oct 23'!E:E)+SUMIF('Nov 23'!D:D,"*"&amp;D68&amp;"*",'Nov 23'!E:E)+SUMIF('Dec 23'!D:D,"*"&amp;D68&amp;"*",'Dec 23'!E:E)</f>
        <v>300329.90000000002</v>
      </c>
      <c r="F68" s="23">
        <f t="shared" si="42"/>
        <v>0.90308621464730376</v>
      </c>
      <c r="G68" s="25">
        <f t="shared" si="43"/>
        <v>332559.5</v>
      </c>
      <c r="H68" s="2" t="str">
        <f t="shared" si="34"/>
        <v/>
      </c>
      <c r="I68" s="11">
        <f t="shared" si="35"/>
        <v>2.5974718817559458E-2</v>
      </c>
      <c r="N68" s="5"/>
      <c r="O68" s="5"/>
    </row>
    <row r="69" spans="1:15" x14ac:dyDescent="0.25">
      <c r="A69" s="34" t="s">
        <v>165</v>
      </c>
      <c r="B69" s="36">
        <f>SUMIF('Sep 22'!A:A,"*"&amp;A69&amp;"*",'Sep 22'!B:B)+SUMIF('Oct 22'!A:A,"*"&amp;A69&amp;"*",'Oct 22'!B:B)+SUMIF('Nov 22'!A:A,"*"&amp;A69&amp;"*",'Nov 22'!B:B)+SUMIF('Dec 22'!A:A,"*"&amp;A69&amp;"*",'Dec 22'!B:B)+SUMIF('Jan 23'!A:A,"*"&amp;A69&amp;"*",'Jan 23'!B:B)+SUMIF('Feb 23'!A:A,"*"&amp;A69&amp;"*",'Feb 23'!B:B)+SUMIF('Mar 23'!A:A,"*"&amp;A69&amp;"*",'Mar 23'!B:B)+SUMIF('Apr 23'!A:A,"*"&amp;A69&amp;"*",'Apr 23'!B:B)+SUMIF('May 23'!A:A,"*"&amp;A69&amp;"*",'May 23'!B:B)+SUMIF('June 23'!A:A,"*"&amp;A69&amp;"*",'June 23'!B:B)+SUMIF('July 23'!A:A,"*"&amp;A69&amp;"*",'July 23'!B:B)+SUMIF('Aug 23'!A:A,"*"&amp;A69&amp;"*",'Aug 23'!B:B)+SUMIF('Sep 23'!A:A,"*"&amp;A69&amp;"*",'Sep 23'!B:B)+SUMIF('Oct 23'!A:A,"*"&amp;A69&amp;"*",'Oct 23'!B:B)+SUMIF('Nov 23'!A:A,"*"&amp;A69&amp;"*",'Nov 23'!B:B)+SUMIF('Dec 23'!A:A,"*"&amp;A69&amp;"*",'Dec 23'!B:B)</f>
        <v>198023.7</v>
      </c>
      <c r="C69" s="23">
        <f t="shared" si="40"/>
        <v>7.2865704877449061E-2</v>
      </c>
      <c r="D69" s="24" t="str">
        <f t="shared" si="41"/>
        <v>9 - Nkosinathi</v>
      </c>
      <c r="E69" s="36">
        <f>SUMIF('Sep 22'!D:D,"*"&amp;D69&amp;"*",'Sep 22'!E:E)+SUMIF('Oct 22'!D:D,"*"&amp;D69&amp;"*",'Oct 22'!E:E)+SUMIF('Nov 22'!D:D,"*"&amp;D69&amp;"*",'Nov 22'!E:E)+SUMIF('Dec 22'!D:D,"*"&amp;D69&amp;"*",'Dec 22'!E:E)+SUMIF('Jan 23'!D:D,"*"&amp;D69&amp;"*",'Jan 23'!E:E)+SUMIF('Feb 23'!D:D,"*"&amp;D69&amp;"*",'Feb 23'!E:E)+SUMIF('Mar 23'!D:D,"*"&amp;D69&amp;"*",'Mar 23'!E:E)+SUMIF('Apr 23'!D:D,"*"&amp;D69&amp;"*",'Apr 23'!E:E)+SUMIF('May 23'!D:D,"*"&amp;D69&amp;"*",'May 23'!E:E)+SUMIF('June 23'!D:D,"*"&amp;D69&amp;"*",'June 23'!E:E)+SUMIF('July 23'!D:D,"*"&amp;D69&amp;"*",'July 23'!E:E)+SUMIF('Aug 23'!D:D,"*"&amp;D69&amp;"*",'Aug 23'!E:E)+SUMIF('Sep 23'!D:D,"*"&amp;D69&amp;"*",'Sep 23'!E:E)+SUMIF('Oct 23'!D:D,"*"&amp;D69&amp;"*",'Oct 23'!E:E)+SUMIF('Nov 23'!D:D,"*"&amp;D69&amp;"*",'Nov 23'!E:E)+SUMIF('Dec 23'!D:D,"*"&amp;D69&amp;"*",'Dec 23'!E:E)</f>
        <v>2519629.2800000003</v>
      </c>
      <c r="F69" s="23">
        <f t="shared" si="42"/>
        <v>0.92713429512255086</v>
      </c>
      <c r="G69" s="25">
        <f t="shared" si="43"/>
        <v>2717652.9800000004</v>
      </c>
      <c r="H69" s="2" t="str">
        <f t="shared" si="34"/>
        <v/>
      </c>
      <c r="I69" s="11">
        <f t="shared" si="35"/>
        <v>1.9266383423122424E-3</v>
      </c>
      <c r="N69" s="5"/>
      <c r="O69" s="5"/>
    </row>
    <row r="70" spans="1:15" x14ac:dyDescent="0.25">
      <c r="A70" t="s">
        <v>12</v>
      </c>
      <c r="B70" s="36">
        <f>SUMIF('Sep 22'!A:A,"*"&amp;A70&amp;"*",'Sep 22'!B:B)+SUMIF('Oct 22'!A:A,"*"&amp;A70&amp;"*",'Oct 22'!B:B)+SUMIF('Nov 22'!A:A,"*"&amp;A70&amp;"*",'Nov 22'!B:B)+SUMIF('Dec 22'!A:A,"*"&amp;A70&amp;"*",'Dec 22'!B:B)+SUMIF('Jan 23'!A:A,"*"&amp;A70&amp;"*",'Jan 23'!B:B)+SUMIF('Feb 23'!A:A,"*"&amp;A70&amp;"*",'Feb 23'!B:B)+SUMIF('Mar 23'!A:A,"*"&amp;A70&amp;"*",'Mar 23'!B:B)+SUMIF('Apr 23'!A:A,"*"&amp;A70&amp;"*",'Apr 23'!B:B)+SUMIF('May 23'!A:A,"*"&amp;A70&amp;"*",'May 23'!B:B)+SUMIF('June 23'!A:A,"*"&amp;A70&amp;"*",'June 23'!B:B)+SUMIF('July 23'!A:A,"*"&amp;A70&amp;"*",'July 23'!B:B)+SUMIF('Aug 23'!A:A,"*"&amp;A70&amp;"*",'Aug 23'!B:B)+SUMIF('Sep 23'!A:A,"*"&amp;A70&amp;"*",'Sep 23'!B:B)+SUMIF('Oct 23'!A:A,"*"&amp;A70&amp;"*",'Oct 23'!B:B)+SUMIF('Nov 23'!A:A,"*"&amp;A70&amp;"*",'Nov 23'!B:B)+SUMIF('Dec 23'!A:A,"*"&amp;A70&amp;"*",'Dec 23'!B:B)</f>
        <v>52585.4</v>
      </c>
      <c r="C70" s="23">
        <f t="shared" si="40"/>
        <v>0.17197242052324871</v>
      </c>
      <c r="D70" s="24" t="str">
        <f t="shared" si="41"/>
        <v xml:space="preserve">19 - Liam Walsh              </v>
      </c>
      <c r="E70" s="36">
        <f>SUMIF('Sep 22'!D:D,"*"&amp;D70&amp;"*",'Sep 22'!E:E)+SUMIF('Oct 22'!D:D,"*"&amp;D70&amp;"*",'Oct 22'!E:E)+SUMIF('Nov 22'!D:D,"*"&amp;D70&amp;"*",'Nov 22'!E:E)+SUMIF('Dec 22'!D:D,"*"&amp;D70&amp;"*",'Dec 22'!E:E)+SUMIF('Jan 23'!D:D,"*"&amp;D70&amp;"*",'Jan 23'!E:E)+SUMIF('Feb 23'!D:D,"*"&amp;D70&amp;"*",'Feb 23'!E:E)+SUMIF('Mar 23'!D:D,"*"&amp;D70&amp;"*",'Mar 23'!E:E)+SUMIF('Apr 23'!D:D,"*"&amp;D70&amp;"*",'Apr 23'!E:E)+SUMIF('May 23'!D:D,"*"&amp;D70&amp;"*",'May 23'!E:E)+SUMIF('June 23'!D:D,"*"&amp;D70&amp;"*",'June 23'!E:E)+SUMIF('July 23'!D:D,"*"&amp;D70&amp;"*",'July 23'!E:E)+SUMIF('Aug 23'!D:D,"*"&amp;D70&amp;"*",'Aug 23'!E:E)+SUMIF('Sep 23'!D:D,"*"&amp;D70&amp;"*",'Sep 23'!E:E)+SUMIF('Oct 23'!D:D,"*"&amp;D70&amp;"*",'Oct 23'!E:E)+SUMIF('Nov 23'!D:D,"*"&amp;D70&amp;"*",'Nov 23'!E:E)+SUMIF('Dec 23'!D:D,"*"&amp;D70&amp;"*",'Dec 23'!E:E)</f>
        <v>253192.7</v>
      </c>
      <c r="F70" s="23">
        <f t="shared" si="42"/>
        <v>0.82802757947675121</v>
      </c>
      <c r="G70" s="25">
        <f t="shared" si="43"/>
        <v>305778.10000000003</v>
      </c>
      <c r="H70" s="2" t="str">
        <f t="shared" si="34"/>
        <v/>
      </c>
      <c r="I70" s="11">
        <f t="shared" si="35"/>
        <v>0.10103335398811189</v>
      </c>
      <c r="N70" s="5"/>
      <c r="O70" s="5"/>
    </row>
    <row r="71" spans="1:15" x14ac:dyDescent="0.25">
      <c r="A71" t="s">
        <v>13</v>
      </c>
      <c r="B71" s="36">
        <f>SUMIF('Sep 22'!A:A,"*"&amp;A71&amp;"*",'Sep 22'!B:B)+SUMIF('Oct 22'!A:A,"*"&amp;A71&amp;"*",'Oct 22'!B:B)+SUMIF('Nov 22'!A:A,"*"&amp;A71&amp;"*",'Nov 22'!B:B)+SUMIF('Dec 22'!A:A,"*"&amp;A71&amp;"*",'Dec 22'!B:B)+SUMIF('Jan 23'!A:A,"*"&amp;A71&amp;"*",'Jan 23'!B:B)+SUMIF('Feb 23'!A:A,"*"&amp;A71&amp;"*",'Feb 23'!B:B)+SUMIF('Mar 23'!A:A,"*"&amp;A71&amp;"*",'Mar 23'!B:B)+SUMIF('Apr 23'!A:A,"*"&amp;A71&amp;"*",'Apr 23'!B:B)+SUMIF('May 23'!A:A,"*"&amp;A71&amp;"*",'May 23'!B:B)+SUMIF('June 23'!A:A,"*"&amp;A71&amp;"*",'June 23'!B:B)+SUMIF('July 23'!A:A,"*"&amp;A71&amp;"*",'July 23'!B:B)+SUMIF('Aug 23'!A:A,"*"&amp;A71&amp;"*",'Aug 23'!B:B)+SUMIF('Sep 23'!A:A,"*"&amp;A71&amp;"*",'Sep 23'!B:B)+SUMIF('Oct 23'!A:A,"*"&amp;A71&amp;"*",'Oct 23'!B:B)+SUMIF('Nov 23'!A:A,"*"&amp;A71&amp;"*",'Nov 23'!B:B)+SUMIF('Dec 23'!A:A,"*"&amp;A71&amp;"*",'Dec 23'!B:B)</f>
        <v>184059.86</v>
      </c>
      <c r="C71" s="23">
        <f t="shared" si="36"/>
        <v>9.3179451346661279E-2</v>
      </c>
      <c r="D71" s="24" t="str">
        <f t="shared" si="37"/>
        <v xml:space="preserve">199 - Awakhiwe Nyathi         </v>
      </c>
      <c r="E71" s="36">
        <f>SUMIF('Sep 22'!D:D,"*"&amp;D71&amp;"*",'Sep 22'!E:E)+SUMIF('Oct 22'!D:D,"*"&amp;D71&amp;"*",'Oct 22'!E:E)+SUMIF('Nov 22'!D:D,"*"&amp;D71&amp;"*",'Nov 22'!E:E)+SUMIF('Dec 22'!D:D,"*"&amp;D71&amp;"*",'Dec 22'!E:E)+SUMIF('Jan 23'!D:D,"*"&amp;D71&amp;"*",'Jan 23'!E:E)+SUMIF('Feb 23'!D:D,"*"&amp;D71&amp;"*",'Feb 23'!E:E)+SUMIF('Mar 23'!D:D,"*"&amp;D71&amp;"*",'Mar 23'!E:E)+SUMIF('Apr 23'!D:D,"*"&amp;D71&amp;"*",'Apr 23'!E:E)+SUMIF('May 23'!D:D,"*"&amp;D71&amp;"*",'May 23'!E:E)+SUMIF('June 23'!D:D,"*"&amp;D71&amp;"*",'June 23'!E:E)+SUMIF('July 23'!D:D,"*"&amp;D71&amp;"*",'July 23'!E:E)+SUMIF('Aug 23'!D:D,"*"&amp;D71&amp;"*",'Aug 23'!E:E)+SUMIF('Sep 23'!D:D,"*"&amp;D71&amp;"*",'Sep 23'!E:E)+SUMIF('Oct 23'!D:D,"*"&amp;D71&amp;"*",'Oct 23'!E:E)+SUMIF('Nov 23'!D:D,"*"&amp;D71&amp;"*",'Nov 23'!E:E)+SUMIF('Dec 23'!D:D,"*"&amp;D71&amp;"*",'Dec 23'!E:E)</f>
        <v>1791266.8599999999</v>
      </c>
      <c r="F71" s="23">
        <f t="shared" si="38"/>
        <v>0.90682054865333883</v>
      </c>
      <c r="G71" s="25">
        <f t="shared" si="39"/>
        <v>1975326.7199999997</v>
      </c>
      <c r="H71" s="2" t="str">
        <f t="shared" si="34"/>
        <v/>
      </c>
      <c r="I71" s="11">
        <f t="shared" si="35"/>
        <v>2.2240384811524461E-2</v>
      </c>
      <c r="N71" s="5"/>
      <c r="O71" s="5"/>
    </row>
    <row r="72" spans="1:15" x14ac:dyDescent="0.25">
      <c r="A72" t="s">
        <v>56</v>
      </c>
      <c r="B72" s="36">
        <f>SUMIF('Sep 22'!A:A,"*"&amp;A72&amp;"*",'Sep 22'!B:B)+SUMIF('Oct 22'!A:A,"*"&amp;A72&amp;"*",'Oct 22'!B:B)+SUMIF('Nov 22'!A:A,"*"&amp;A72&amp;"*",'Nov 22'!B:B)+SUMIF('Dec 22'!A:A,"*"&amp;A72&amp;"*",'Dec 22'!B:B)+SUMIF('Jan 23'!A:A,"*"&amp;A72&amp;"*",'Jan 23'!B:B)+SUMIF('Feb 23'!A:A,"*"&amp;A72&amp;"*",'Feb 23'!B:B)+SUMIF('Mar 23'!A:A,"*"&amp;A72&amp;"*",'Mar 23'!B:B)+SUMIF('Apr 23'!A:A,"*"&amp;A72&amp;"*",'Apr 23'!B:B)+SUMIF('May 23'!A:A,"*"&amp;A72&amp;"*",'May 23'!B:B)+SUMIF('June 23'!A:A,"*"&amp;A72&amp;"*",'June 23'!B:B)+SUMIF('July 23'!A:A,"*"&amp;A72&amp;"*",'July 23'!B:B)+SUMIF('Aug 23'!A:A,"*"&amp;A72&amp;"*",'Aug 23'!B:B)+SUMIF('Sep 23'!A:A,"*"&amp;A72&amp;"*",'Sep 23'!B:B)+SUMIF('Oct 23'!A:A,"*"&amp;A72&amp;"*",'Oct 23'!B:B)+SUMIF('Nov 23'!A:A,"*"&amp;A72&amp;"*",'Nov 23'!B:B)+SUMIF('Dec 23'!A:A,"*"&amp;A72&amp;"*",'Dec 23'!B:B)</f>
        <v>70537.899999999994</v>
      </c>
      <c r="C72" s="23">
        <f t="shared" si="36"/>
        <v>7.2146359804014626E-2</v>
      </c>
      <c r="D72" s="24" t="str">
        <f t="shared" si="37"/>
        <v xml:space="preserve">20 - Vic Lungile   W         </v>
      </c>
      <c r="E72" s="36">
        <f>SUMIF('Sep 22'!D:D,"*"&amp;D72&amp;"*",'Sep 22'!E:E)+SUMIF('Oct 22'!D:D,"*"&amp;D72&amp;"*",'Oct 22'!E:E)+SUMIF('Nov 22'!D:D,"*"&amp;D72&amp;"*",'Nov 22'!E:E)+SUMIF('Dec 22'!D:D,"*"&amp;D72&amp;"*",'Dec 22'!E:E)+SUMIF('Jan 23'!D:D,"*"&amp;D72&amp;"*",'Jan 23'!E:E)+SUMIF('Feb 23'!D:D,"*"&amp;D72&amp;"*",'Feb 23'!E:E)+SUMIF('Mar 23'!D:D,"*"&amp;D72&amp;"*",'Mar 23'!E:E)+SUMIF('Apr 23'!D:D,"*"&amp;D72&amp;"*",'Apr 23'!E:E)+SUMIF('May 23'!D:D,"*"&amp;D72&amp;"*",'May 23'!E:E)+SUMIF('June 23'!D:D,"*"&amp;D72&amp;"*",'June 23'!E:E)+SUMIF('July 23'!D:D,"*"&amp;D72&amp;"*",'July 23'!E:E)+SUMIF('Aug 23'!D:D,"*"&amp;D72&amp;"*",'Aug 23'!E:E)+SUMIF('Sep 23'!D:D,"*"&amp;D72&amp;"*",'Sep 23'!E:E)+SUMIF('Oct 23'!D:D,"*"&amp;D72&amp;"*",'Oct 23'!E:E)+SUMIF('Nov 23'!D:D,"*"&amp;D72&amp;"*",'Nov 23'!E:E)+SUMIF('Dec 23'!D:D,"*"&amp;D72&amp;"*",'Dec 23'!E:E)</f>
        <v>907167.7</v>
      </c>
      <c r="F72" s="23">
        <f t="shared" si="38"/>
        <v>0.92785364019598537</v>
      </c>
      <c r="G72" s="25">
        <f t="shared" si="39"/>
        <v>977705.6</v>
      </c>
      <c r="H72" s="2" t="str">
        <f t="shared" si="34"/>
        <v/>
      </c>
      <c r="I72" s="11">
        <f t="shared" si="35"/>
        <v>1.2072932688778071E-3</v>
      </c>
      <c r="N72" s="5"/>
      <c r="O72" s="5"/>
    </row>
    <row r="73" spans="1:15" x14ac:dyDescent="0.25">
      <c r="A73" t="s">
        <v>14</v>
      </c>
      <c r="B73" s="36">
        <f>SUMIF('Sep 22'!A:A,"*"&amp;A73&amp;"*",'Sep 22'!B:B)+SUMIF('Oct 22'!A:A,"*"&amp;A73&amp;"*",'Oct 22'!B:B)+SUMIF('Nov 22'!A:A,"*"&amp;A73&amp;"*",'Nov 22'!B:B)+SUMIF('Dec 22'!A:A,"*"&amp;A73&amp;"*",'Dec 22'!B:B)+SUMIF('Jan 23'!A:A,"*"&amp;A73&amp;"*",'Jan 23'!B:B)+SUMIF('Feb 23'!A:A,"*"&amp;A73&amp;"*",'Feb 23'!B:B)+SUMIF('Mar 23'!A:A,"*"&amp;A73&amp;"*",'Mar 23'!B:B)+SUMIF('Apr 23'!A:A,"*"&amp;A73&amp;"*",'Apr 23'!B:B)+SUMIF('May 23'!A:A,"*"&amp;A73&amp;"*",'May 23'!B:B)+SUMIF('June 23'!A:A,"*"&amp;A73&amp;"*",'June 23'!B:B)+SUMIF('July 23'!A:A,"*"&amp;A73&amp;"*",'July 23'!B:B)+SUMIF('Aug 23'!A:A,"*"&amp;A73&amp;"*",'Aug 23'!B:B)+SUMIF('Sep 23'!A:A,"*"&amp;A73&amp;"*",'Sep 23'!B:B)+SUMIF('Oct 23'!A:A,"*"&amp;A73&amp;"*",'Oct 23'!B:B)+SUMIF('Nov 23'!A:A,"*"&amp;A73&amp;"*",'Nov 23'!B:B)+SUMIF('Dec 23'!A:A,"*"&amp;A73&amp;"*",'Dec 23'!B:B)</f>
        <v>36741.399999999994</v>
      </c>
      <c r="C73" s="23">
        <f t="shared" si="36"/>
        <v>0.13488378923100078</v>
      </c>
      <c r="D73" s="24" t="str">
        <f t="shared" si="37"/>
        <v xml:space="preserve">200 - Obakeng mathabe         </v>
      </c>
      <c r="E73" s="36">
        <f>SUMIF('Sep 22'!D:D,"*"&amp;D73&amp;"*",'Sep 22'!E:E)+SUMIF('Oct 22'!D:D,"*"&amp;D73&amp;"*",'Oct 22'!E:E)+SUMIF('Nov 22'!D:D,"*"&amp;D73&amp;"*",'Nov 22'!E:E)+SUMIF('Dec 22'!D:D,"*"&amp;D73&amp;"*",'Dec 22'!E:E)+SUMIF('Jan 23'!D:D,"*"&amp;D73&amp;"*",'Jan 23'!E:E)+SUMIF('Feb 23'!D:D,"*"&amp;D73&amp;"*",'Feb 23'!E:E)+SUMIF('Mar 23'!D:D,"*"&amp;D73&amp;"*",'Mar 23'!E:E)+SUMIF('Apr 23'!D:D,"*"&amp;D73&amp;"*",'Apr 23'!E:E)+SUMIF('May 23'!D:D,"*"&amp;D73&amp;"*",'May 23'!E:E)+SUMIF('June 23'!D:D,"*"&amp;D73&amp;"*",'June 23'!E:E)+SUMIF('July 23'!D:D,"*"&amp;D73&amp;"*",'July 23'!E:E)+SUMIF('Aug 23'!D:D,"*"&amp;D73&amp;"*",'Aug 23'!E:E)+SUMIF('Sep 23'!D:D,"*"&amp;D73&amp;"*",'Sep 23'!E:E)+SUMIF('Oct 23'!D:D,"*"&amp;D73&amp;"*",'Oct 23'!E:E)+SUMIF('Nov 23'!D:D,"*"&amp;D73&amp;"*",'Nov 23'!E:E)+SUMIF('Dec 23'!D:D,"*"&amp;D73&amp;"*",'Dec 23'!E:E)</f>
        <v>235651.59999999998</v>
      </c>
      <c r="F73" s="23">
        <f t="shared" si="38"/>
        <v>0.86511621076899914</v>
      </c>
      <c r="G73" s="25">
        <f t="shared" si="39"/>
        <v>272393</v>
      </c>
      <c r="H73" s="2" t="str">
        <f t="shared" si="34"/>
        <v/>
      </c>
      <c r="I73" s="11">
        <f t="shared" si="35"/>
        <v>6.3944722695863959E-2</v>
      </c>
    </row>
    <row r="74" spans="1:15" x14ac:dyDescent="0.25">
      <c r="A74" t="s">
        <v>58</v>
      </c>
      <c r="B74" s="36">
        <f>SUMIF('Sep 22'!A:A,"*"&amp;A74&amp;"*",'Sep 22'!B:B)+SUMIF('Oct 22'!A:A,"*"&amp;A74&amp;"*",'Oct 22'!B:B)+SUMIF('Nov 22'!A:A,"*"&amp;A74&amp;"*",'Nov 22'!B:B)+SUMIF('Dec 22'!A:A,"*"&amp;A74&amp;"*",'Dec 22'!B:B)+SUMIF('Jan 23'!A:A,"*"&amp;A74&amp;"*",'Jan 23'!B:B)+SUMIF('Feb 23'!A:A,"*"&amp;A74&amp;"*",'Feb 23'!B:B)+SUMIF('Mar 23'!A:A,"*"&amp;A74&amp;"*",'Mar 23'!B:B)+SUMIF('Apr 23'!A:A,"*"&amp;A74&amp;"*",'Apr 23'!B:B)+SUMIF('May 23'!A:A,"*"&amp;A74&amp;"*",'May 23'!B:B)+SUMIF('June 23'!A:A,"*"&amp;A74&amp;"*",'June 23'!B:B)+SUMIF('July 23'!A:A,"*"&amp;A74&amp;"*",'July 23'!B:B)+SUMIF('Aug 23'!A:A,"*"&amp;A74&amp;"*",'Aug 23'!B:B)+SUMIF('Sep 23'!A:A,"*"&amp;A74&amp;"*",'Sep 23'!B:B)+SUMIF('Oct 23'!A:A,"*"&amp;A74&amp;"*",'Oct 23'!B:B)+SUMIF('Nov 23'!A:A,"*"&amp;A74&amp;"*",'Nov 23'!B:B)+SUMIF('Dec 23'!A:A,"*"&amp;A74&amp;"*",'Dec 23'!B:B)</f>
        <v>97247.4</v>
      </c>
      <c r="C74" s="23">
        <f t="shared" si="36"/>
        <v>6.8696187857259311E-2</v>
      </c>
      <c r="D74" s="24" t="str">
        <f t="shared" si="37"/>
        <v xml:space="preserve">23 - Denley Joshua W         </v>
      </c>
      <c r="E74" s="36">
        <f>SUMIF('Sep 22'!D:D,"*"&amp;D74&amp;"*",'Sep 22'!E:E)+SUMIF('Oct 22'!D:D,"*"&amp;D74&amp;"*",'Oct 22'!E:E)+SUMIF('Nov 22'!D:D,"*"&amp;D74&amp;"*",'Nov 22'!E:E)+SUMIF('Dec 22'!D:D,"*"&amp;D74&amp;"*",'Dec 22'!E:E)+SUMIF('Jan 23'!D:D,"*"&amp;D74&amp;"*",'Jan 23'!E:E)+SUMIF('Feb 23'!D:D,"*"&amp;D74&amp;"*",'Feb 23'!E:E)+SUMIF('Mar 23'!D:D,"*"&amp;D74&amp;"*",'Mar 23'!E:E)+SUMIF('Apr 23'!D:D,"*"&amp;D74&amp;"*",'Apr 23'!E:E)+SUMIF('May 23'!D:D,"*"&amp;D74&amp;"*",'May 23'!E:E)+SUMIF('June 23'!D:D,"*"&amp;D74&amp;"*",'June 23'!E:E)+SUMIF('July 23'!D:D,"*"&amp;D74&amp;"*",'July 23'!E:E)+SUMIF('Aug 23'!D:D,"*"&amp;D74&amp;"*",'Aug 23'!E:E)+SUMIF('Sep 23'!D:D,"*"&amp;D74&amp;"*",'Sep 23'!E:E)+SUMIF('Oct 23'!D:D,"*"&amp;D74&amp;"*",'Oct 23'!E:E)+SUMIF('Nov 23'!D:D,"*"&amp;D74&amp;"*",'Nov 23'!E:E)+SUMIF('Dec 23'!D:D,"*"&amp;D74&amp;"*",'Dec 23'!E:E)</f>
        <v>1318368.27</v>
      </c>
      <c r="F74" s="23">
        <f t="shared" si="38"/>
        <v>0.93130381214274072</v>
      </c>
      <c r="G74" s="25">
        <f t="shared" si="39"/>
        <v>1415615.67</v>
      </c>
      <c r="H74" s="2">
        <f t="shared" si="34"/>
        <v>-2.2428786778775078E-3</v>
      </c>
      <c r="I74" s="11" t="str">
        <f t="shared" si="35"/>
        <v/>
      </c>
    </row>
    <row r="75" spans="1:15" x14ac:dyDescent="0.25">
      <c r="A75" t="s">
        <v>59</v>
      </c>
      <c r="B75" s="36">
        <f>SUMIF('Sep 22'!A:A,"*"&amp;A75&amp;"*",'Sep 22'!B:B)+SUMIF('Oct 22'!A:A,"*"&amp;A75&amp;"*",'Oct 22'!B:B)+SUMIF('Nov 22'!A:A,"*"&amp;A75&amp;"*",'Nov 22'!B:B)+SUMIF('Dec 22'!A:A,"*"&amp;A75&amp;"*",'Dec 22'!B:B)+SUMIF('Jan 23'!A:A,"*"&amp;A75&amp;"*",'Jan 23'!B:B)+SUMIF('Feb 23'!A:A,"*"&amp;A75&amp;"*",'Feb 23'!B:B)+SUMIF('Mar 23'!A:A,"*"&amp;A75&amp;"*",'Mar 23'!B:B)+SUMIF('Apr 23'!A:A,"*"&amp;A75&amp;"*",'Apr 23'!B:B)+SUMIF('May 23'!A:A,"*"&amp;A75&amp;"*",'May 23'!B:B)+SUMIF('June 23'!A:A,"*"&amp;A75&amp;"*",'June 23'!B:B)+SUMIF('July 23'!A:A,"*"&amp;A75&amp;"*",'July 23'!B:B)+SUMIF('Aug 23'!A:A,"*"&amp;A75&amp;"*",'Aug 23'!B:B)+SUMIF('Sep 23'!A:A,"*"&amp;A75&amp;"*",'Sep 23'!B:B)+SUMIF('Oct 23'!A:A,"*"&amp;A75&amp;"*",'Oct 23'!B:B)+SUMIF('Nov 23'!A:A,"*"&amp;A75&amp;"*",'Nov 23'!B:B)+SUMIF('Dec 23'!A:A,"*"&amp;A75&amp;"*",'Dec 23'!B:B)</f>
        <v>186496.96</v>
      </c>
      <c r="C75" s="23">
        <f t="shared" si="36"/>
        <v>7.6724327769564643E-2</v>
      </c>
      <c r="D75" s="24" t="str">
        <f t="shared" si="37"/>
        <v xml:space="preserve">24 - Dudu-W                  </v>
      </c>
      <c r="E75" s="36">
        <f>SUMIF('Sep 22'!D:D,"*"&amp;D75&amp;"*",'Sep 22'!E:E)+SUMIF('Oct 22'!D:D,"*"&amp;D75&amp;"*",'Oct 22'!E:E)+SUMIF('Nov 22'!D:D,"*"&amp;D75&amp;"*",'Nov 22'!E:E)+SUMIF('Dec 22'!D:D,"*"&amp;D75&amp;"*",'Dec 22'!E:E)+SUMIF('Jan 23'!D:D,"*"&amp;D75&amp;"*",'Jan 23'!E:E)+SUMIF('Feb 23'!D:D,"*"&amp;D75&amp;"*",'Feb 23'!E:E)+SUMIF('Mar 23'!D:D,"*"&amp;D75&amp;"*",'Mar 23'!E:E)+SUMIF('Apr 23'!D:D,"*"&amp;D75&amp;"*",'Apr 23'!E:E)+SUMIF('May 23'!D:D,"*"&amp;D75&amp;"*",'May 23'!E:E)+SUMIF('June 23'!D:D,"*"&amp;D75&amp;"*",'June 23'!E:E)+SUMIF('July 23'!D:D,"*"&amp;D75&amp;"*",'July 23'!E:E)+SUMIF('Aug 23'!D:D,"*"&amp;D75&amp;"*",'Aug 23'!E:E)+SUMIF('Sep 23'!D:D,"*"&amp;D75&amp;"*",'Sep 23'!E:E)+SUMIF('Oct 23'!D:D,"*"&amp;D75&amp;"*",'Oct 23'!E:E)+SUMIF('Nov 23'!D:D,"*"&amp;D75&amp;"*",'Nov 23'!E:E)+SUMIF('Dec 23'!D:D,"*"&amp;D75&amp;"*",'Dec 23'!E:E)</f>
        <v>2244243.92</v>
      </c>
      <c r="F75" s="23">
        <f t="shared" si="38"/>
        <v>0.92327567223043538</v>
      </c>
      <c r="G75" s="25">
        <f t="shared" si="39"/>
        <v>2430740.88</v>
      </c>
      <c r="H75" s="2" t="str">
        <f t="shared" si="34"/>
        <v/>
      </c>
      <c r="I75" s="11">
        <f t="shared" si="35"/>
        <v>5.7852612344278243E-3</v>
      </c>
    </row>
    <row r="76" spans="1:15" x14ac:dyDescent="0.25">
      <c r="A76" t="s">
        <v>16</v>
      </c>
      <c r="B76" s="36">
        <f>SUMIF('Sep 22'!A:A,"*"&amp;A76&amp;"*",'Sep 22'!B:B)+SUMIF('Oct 22'!A:A,"*"&amp;A76&amp;"*",'Oct 22'!B:B)+SUMIF('Nov 22'!A:A,"*"&amp;A76&amp;"*",'Nov 22'!B:B)+SUMIF('Dec 22'!A:A,"*"&amp;A76&amp;"*",'Dec 22'!B:B)+SUMIF('Jan 23'!A:A,"*"&amp;A76&amp;"*",'Jan 23'!B:B)+SUMIF('Feb 23'!A:A,"*"&amp;A76&amp;"*",'Feb 23'!B:B)+SUMIF('Mar 23'!A:A,"*"&amp;A76&amp;"*",'Mar 23'!B:B)+SUMIF('Apr 23'!A:A,"*"&amp;A76&amp;"*",'Apr 23'!B:B)+SUMIF('May 23'!A:A,"*"&amp;A76&amp;"*",'May 23'!B:B)+SUMIF('June 23'!A:A,"*"&amp;A76&amp;"*",'June 23'!B:B)+SUMIF('July 23'!A:A,"*"&amp;A76&amp;"*",'July 23'!B:B)+SUMIF('Aug 23'!A:A,"*"&amp;A76&amp;"*",'Aug 23'!B:B)+SUMIF('Sep 23'!A:A,"*"&amp;A76&amp;"*",'Sep 23'!B:B)+SUMIF('Oct 23'!A:A,"*"&amp;A76&amp;"*",'Oct 23'!B:B)+SUMIF('Nov 23'!A:A,"*"&amp;A76&amp;"*",'Nov 23'!B:B)+SUMIF('Dec 23'!A:A,"*"&amp;A76&amp;"*",'Dec 23'!B:B)</f>
        <v>5823.1</v>
      </c>
      <c r="C76" s="23">
        <f t="shared" si="36"/>
        <v>4.3030857390812645E-2</v>
      </c>
      <c r="D76" s="24" t="str">
        <f t="shared" si="37"/>
        <v xml:space="preserve">25 - Wendy                   </v>
      </c>
      <c r="E76" s="36">
        <f>SUMIF('Sep 22'!D:D,"*"&amp;D76&amp;"*",'Sep 22'!E:E)+SUMIF('Oct 22'!D:D,"*"&amp;D76&amp;"*",'Oct 22'!E:E)+SUMIF('Nov 22'!D:D,"*"&amp;D76&amp;"*",'Nov 22'!E:E)+SUMIF('Dec 22'!D:D,"*"&amp;D76&amp;"*",'Dec 22'!E:E)+SUMIF('Jan 23'!D:D,"*"&amp;D76&amp;"*",'Jan 23'!E:E)+SUMIF('Feb 23'!D:D,"*"&amp;D76&amp;"*",'Feb 23'!E:E)+SUMIF('Mar 23'!D:D,"*"&amp;D76&amp;"*",'Mar 23'!E:E)+SUMIF('Apr 23'!D:D,"*"&amp;D76&amp;"*",'Apr 23'!E:E)+SUMIF('May 23'!D:D,"*"&amp;D76&amp;"*",'May 23'!E:E)+SUMIF('June 23'!D:D,"*"&amp;D76&amp;"*",'June 23'!E:E)+SUMIF('July 23'!D:D,"*"&amp;D76&amp;"*",'July 23'!E:E)+SUMIF('Aug 23'!D:D,"*"&amp;D76&amp;"*",'Aug 23'!E:E)+SUMIF('Sep 23'!D:D,"*"&amp;D76&amp;"*",'Sep 23'!E:E)+SUMIF('Oct 23'!D:D,"*"&amp;D76&amp;"*",'Oct 23'!E:E)+SUMIF('Nov 23'!D:D,"*"&amp;D76&amp;"*",'Nov 23'!E:E)+SUMIF('Dec 23'!D:D,"*"&amp;D76&amp;"*",'Dec 23'!E:E)</f>
        <v>129500.72</v>
      </c>
      <c r="F76" s="23">
        <f t="shared" si="38"/>
        <v>0.95696914260918731</v>
      </c>
      <c r="G76" s="25">
        <f t="shared" si="39"/>
        <v>135323.82</v>
      </c>
      <c r="H76" s="2">
        <f t="shared" si="34"/>
        <v>-2.7908209144324174E-2</v>
      </c>
      <c r="I76" s="11" t="str">
        <f t="shared" si="35"/>
        <v/>
      </c>
    </row>
    <row r="77" spans="1:15" x14ac:dyDescent="0.25">
      <c r="A77" t="s">
        <v>60</v>
      </c>
      <c r="B77" s="36">
        <f>SUMIF('Sep 22'!A:A,"*"&amp;A77&amp;"*",'Sep 22'!B:B)+SUMIF('Oct 22'!A:A,"*"&amp;A77&amp;"*",'Oct 22'!B:B)+SUMIF('Nov 22'!A:A,"*"&amp;A77&amp;"*",'Nov 22'!B:B)+SUMIF('Dec 22'!A:A,"*"&amp;A77&amp;"*",'Dec 22'!B:B)+SUMIF('Jan 23'!A:A,"*"&amp;A77&amp;"*",'Jan 23'!B:B)+SUMIF('Feb 23'!A:A,"*"&amp;A77&amp;"*",'Feb 23'!B:B)+SUMIF('Mar 23'!A:A,"*"&amp;A77&amp;"*",'Mar 23'!B:B)+SUMIF('Apr 23'!A:A,"*"&amp;A77&amp;"*",'Apr 23'!B:B)+SUMIF('May 23'!A:A,"*"&amp;A77&amp;"*",'May 23'!B:B)+SUMIF('June 23'!A:A,"*"&amp;A77&amp;"*",'June 23'!B:B)+SUMIF('July 23'!A:A,"*"&amp;A77&amp;"*",'July 23'!B:B)+SUMIF('Aug 23'!A:A,"*"&amp;A77&amp;"*",'Aug 23'!B:B)+SUMIF('Sep 23'!A:A,"*"&amp;A77&amp;"*",'Sep 23'!B:B)+SUMIF('Oct 23'!A:A,"*"&amp;A77&amp;"*",'Oct 23'!B:B)+SUMIF('Nov 23'!A:A,"*"&amp;A77&amp;"*",'Nov 23'!B:B)+SUMIF('Dec 23'!A:A,"*"&amp;A77&amp;"*",'Dec 23'!B:B)</f>
        <v>163111.12</v>
      </c>
      <c r="C77" s="23">
        <f t="shared" si="36"/>
        <v>6.476751350221252E-2</v>
      </c>
      <c r="D77" s="24" t="str">
        <f t="shared" si="37"/>
        <v xml:space="preserve">26 - Petronella W            </v>
      </c>
      <c r="E77" s="36">
        <f>SUMIF('Sep 22'!D:D,"*"&amp;D77&amp;"*",'Sep 22'!E:E)+SUMIF('Oct 22'!D:D,"*"&amp;D77&amp;"*",'Oct 22'!E:E)+SUMIF('Nov 22'!D:D,"*"&amp;D77&amp;"*",'Nov 22'!E:E)+SUMIF('Dec 22'!D:D,"*"&amp;D77&amp;"*",'Dec 22'!E:E)+SUMIF('Jan 23'!D:D,"*"&amp;D77&amp;"*",'Jan 23'!E:E)+SUMIF('Feb 23'!D:D,"*"&amp;D77&amp;"*",'Feb 23'!E:E)+SUMIF('Mar 23'!D:D,"*"&amp;D77&amp;"*",'Mar 23'!E:E)+SUMIF('Apr 23'!D:D,"*"&amp;D77&amp;"*",'Apr 23'!E:E)+SUMIF('May 23'!D:D,"*"&amp;D77&amp;"*",'May 23'!E:E)+SUMIF('June 23'!D:D,"*"&amp;D77&amp;"*",'June 23'!E:E)+SUMIF('July 23'!D:D,"*"&amp;D77&amp;"*",'July 23'!E:E)+SUMIF('Aug 23'!D:D,"*"&amp;D77&amp;"*",'Aug 23'!E:E)+SUMIF('Sep 23'!D:D,"*"&amp;D77&amp;"*",'Sep 23'!E:E)+SUMIF('Oct 23'!D:D,"*"&amp;D77&amp;"*",'Oct 23'!E:E)+SUMIF('Nov 23'!D:D,"*"&amp;D77&amp;"*",'Nov 23'!E:E)+SUMIF('Dec 23'!D:D,"*"&amp;D77&amp;"*",'Dec 23'!E:E)</f>
        <v>2355298.36</v>
      </c>
      <c r="F77" s="23">
        <f t="shared" si="38"/>
        <v>0.93523248649778745</v>
      </c>
      <c r="G77" s="25">
        <f t="shared" si="39"/>
        <v>2518409.48</v>
      </c>
      <c r="H77" s="2">
        <f t="shared" si="34"/>
        <v>-6.1715530329242985E-3</v>
      </c>
      <c r="I77" s="11" t="str">
        <f t="shared" si="35"/>
        <v/>
      </c>
    </row>
    <row r="78" spans="1:15" x14ac:dyDescent="0.25">
      <c r="A78" t="s">
        <v>17</v>
      </c>
      <c r="B78" s="36">
        <f>SUMIF('Sep 22'!A:A,"*"&amp;A78&amp;"*",'Sep 22'!B:B)+SUMIF('Oct 22'!A:A,"*"&amp;A78&amp;"*",'Oct 22'!B:B)+SUMIF('Nov 22'!A:A,"*"&amp;A78&amp;"*",'Nov 22'!B:B)+SUMIF('Dec 22'!A:A,"*"&amp;A78&amp;"*",'Dec 22'!B:B)+SUMIF('Jan 23'!A:A,"*"&amp;A78&amp;"*",'Jan 23'!B:B)+SUMIF('Feb 23'!A:A,"*"&amp;A78&amp;"*",'Feb 23'!B:B)+SUMIF('Mar 23'!A:A,"*"&amp;A78&amp;"*",'Mar 23'!B:B)+SUMIF('Apr 23'!A:A,"*"&amp;A78&amp;"*",'Apr 23'!B:B)+SUMIF('May 23'!A:A,"*"&amp;A78&amp;"*",'May 23'!B:B)+SUMIF('June 23'!A:A,"*"&amp;A78&amp;"*",'June 23'!B:B)+SUMIF('July 23'!A:A,"*"&amp;A78&amp;"*",'July 23'!B:B)+SUMIF('Aug 23'!A:A,"*"&amp;A78&amp;"*",'Aug 23'!B:B)+SUMIF('Sep 23'!A:A,"*"&amp;A78&amp;"*",'Sep 23'!B:B)+SUMIF('Oct 23'!A:A,"*"&amp;A78&amp;"*",'Oct 23'!B:B)+SUMIF('Nov 23'!A:A,"*"&amp;A78&amp;"*",'Nov 23'!B:B)+SUMIF('Dec 23'!A:A,"*"&amp;A78&amp;"*",'Dec 23'!B:B)</f>
        <v>5679</v>
      </c>
      <c r="C78" s="23">
        <f t="shared" si="36"/>
        <v>7.6211615729197144E-2</v>
      </c>
      <c r="D78" s="24" t="str">
        <f t="shared" si="37"/>
        <v xml:space="preserve">27 - gracious                </v>
      </c>
      <c r="E78" s="36">
        <f>SUMIF('Sep 22'!D:D,"*"&amp;D78&amp;"*",'Sep 22'!E:E)+SUMIF('Oct 22'!D:D,"*"&amp;D78&amp;"*",'Oct 22'!E:E)+SUMIF('Nov 22'!D:D,"*"&amp;D78&amp;"*",'Nov 22'!E:E)+SUMIF('Dec 22'!D:D,"*"&amp;D78&amp;"*",'Dec 22'!E:E)+SUMIF('Jan 23'!D:D,"*"&amp;D78&amp;"*",'Jan 23'!E:E)+SUMIF('Feb 23'!D:D,"*"&amp;D78&amp;"*",'Feb 23'!E:E)+SUMIF('Mar 23'!D:D,"*"&amp;D78&amp;"*",'Mar 23'!E:E)+SUMIF('Apr 23'!D:D,"*"&amp;D78&amp;"*",'Apr 23'!E:E)+SUMIF('May 23'!D:D,"*"&amp;D78&amp;"*",'May 23'!E:E)+SUMIF('June 23'!D:D,"*"&amp;D78&amp;"*",'June 23'!E:E)+SUMIF('July 23'!D:D,"*"&amp;D78&amp;"*",'July 23'!E:E)+SUMIF('Aug 23'!D:D,"*"&amp;D78&amp;"*",'Aug 23'!E:E)+SUMIF('Sep 23'!D:D,"*"&amp;D78&amp;"*",'Sep 23'!E:E)+SUMIF('Oct 23'!D:D,"*"&amp;D78&amp;"*",'Oct 23'!E:E)+SUMIF('Nov 23'!D:D,"*"&amp;D78&amp;"*",'Nov 23'!E:E)+SUMIF('Dec 23'!D:D,"*"&amp;D78&amp;"*",'Dec 23'!E:E)</f>
        <v>68837.2</v>
      </c>
      <c r="F78" s="23">
        <f t="shared" si="38"/>
        <v>0.9237883842708029</v>
      </c>
      <c r="G78" s="25">
        <f t="shared" si="39"/>
        <v>74516.2</v>
      </c>
      <c r="H78" s="2" t="str">
        <f t="shared" si="34"/>
        <v/>
      </c>
      <c r="I78" s="11">
        <f t="shared" si="35"/>
        <v>5.2725491940603247E-3</v>
      </c>
    </row>
    <row r="79" spans="1:15" x14ac:dyDescent="0.25">
      <c r="A79" t="s">
        <v>61</v>
      </c>
      <c r="B79" s="36">
        <f>SUMIF('Sep 22'!A:A,"*"&amp;A79&amp;"*",'Sep 22'!B:B)+SUMIF('Oct 22'!A:A,"*"&amp;A79&amp;"*",'Oct 22'!B:B)+SUMIF('Nov 22'!A:A,"*"&amp;A79&amp;"*",'Nov 22'!B:B)+SUMIF('Dec 22'!A:A,"*"&amp;A79&amp;"*",'Dec 22'!B:B)+SUMIF('Jan 23'!A:A,"*"&amp;A79&amp;"*",'Jan 23'!B:B)+SUMIF('Feb 23'!A:A,"*"&amp;A79&amp;"*",'Feb 23'!B:B)+SUMIF('Mar 23'!A:A,"*"&amp;A79&amp;"*",'Mar 23'!B:B)+SUMIF('Apr 23'!A:A,"*"&amp;A79&amp;"*",'Apr 23'!B:B)+SUMIF('May 23'!A:A,"*"&amp;A79&amp;"*",'May 23'!B:B)+SUMIF('June 23'!A:A,"*"&amp;A79&amp;"*",'June 23'!B:B)+SUMIF('July 23'!A:A,"*"&amp;A79&amp;"*",'July 23'!B:B)+SUMIF('Aug 23'!A:A,"*"&amp;A79&amp;"*",'Aug 23'!B:B)+SUMIF('Sep 23'!A:A,"*"&amp;A79&amp;"*",'Sep 23'!B:B)+SUMIF('Oct 23'!A:A,"*"&amp;A79&amp;"*",'Oct 23'!B:B)+SUMIF('Nov 23'!A:A,"*"&amp;A79&amp;"*",'Nov 23'!B:B)+SUMIF('Dec 23'!A:A,"*"&amp;A79&amp;"*",'Dec 23'!B:B)</f>
        <v>143511.6</v>
      </c>
      <c r="C79" s="23">
        <f t="shared" si="36"/>
        <v>4.8918227605784362E-2</v>
      </c>
      <c r="D79" s="24" t="str">
        <f t="shared" si="37"/>
        <v xml:space="preserve">28 - Gugu W                  </v>
      </c>
      <c r="E79" s="36">
        <f>SUMIF('Sep 22'!D:D,"*"&amp;D79&amp;"*",'Sep 22'!E:E)+SUMIF('Oct 22'!D:D,"*"&amp;D79&amp;"*",'Oct 22'!E:E)+SUMIF('Nov 22'!D:D,"*"&amp;D79&amp;"*",'Nov 22'!E:E)+SUMIF('Dec 22'!D:D,"*"&amp;D79&amp;"*",'Dec 22'!E:E)+SUMIF('Jan 23'!D:D,"*"&amp;D79&amp;"*",'Jan 23'!E:E)+SUMIF('Feb 23'!D:D,"*"&amp;D79&amp;"*",'Feb 23'!E:E)+SUMIF('Mar 23'!D:D,"*"&amp;D79&amp;"*",'Mar 23'!E:E)+SUMIF('Apr 23'!D:D,"*"&amp;D79&amp;"*",'Apr 23'!E:E)+SUMIF('May 23'!D:D,"*"&amp;D79&amp;"*",'May 23'!E:E)+SUMIF('June 23'!D:D,"*"&amp;D79&amp;"*",'June 23'!E:E)+SUMIF('July 23'!D:D,"*"&amp;D79&amp;"*",'July 23'!E:E)+SUMIF('Aug 23'!D:D,"*"&amp;D79&amp;"*",'Aug 23'!E:E)+SUMIF('Sep 23'!D:D,"*"&amp;D79&amp;"*",'Sep 23'!E:E)+SUMIF('Oct 23'!D:D,"*"&amp;D79&amp;"*",'Oct 23'!E:E)+SUMIF('Nov 23'!D:D,"*"&amp;D79&amp;"*",'Nov 23'!E:E)+SUMIF('Dec 23'!D:D,"*"&amp;D79&amp;"*",'Dec 23'!E:E)</f>
        <v>2790192.4</v>
      </c>
      <c r="F79" s="23">
        <f t="shared" si="38"/>
        <v>0.95108177239421565</v>
      </c>
      <c r="G79" s="25">
        <f t="shared" si="39"/>
        <v>2933704</v>
      </c>
      <c r="H79" s="2">
        <f t="shared" si="34"/>
        <v>-2.2020838929352457E-2</v>
      </c>
      <c r="I79" s="11" t="str">
        <f t="shared" si="35"/>
        <v/>
      </c>
    </row>
    <row r="80" spans="1:15" x14ac:dyDescent="0.25">
      <c r="A80" t="s">
        <v>62</v>
      </c>
      <c r="B80" s="36">
        <f>SUMIF('Sep 22'!A:A,"*"&amp;A80&amp;"*",'Sep 22'!B:B)+SUMIF('Oct 22'!A:A,"*"&amp;A80&amp;"*",'Oct 22'!B:B)+SUMIF('Nov 22'!A:A,"*"&amp;A80&amp;"*",'Nov 22'!B:B)+SUMIF('Dec 22'!A:A,"*"&amp;A80&amp;"*",'Dec 22'!B:B)+SUMIF('Jan 23'!A:A,"*"&amp;A80&amp;"*",'Jan 23'!B:B)+SUMIF('Feb 23'!A:A,"*"&amp;A80&amp;"*",'Feb 23'!B:B)+SUMIF('Mar 23'!A:A,"*"&amp;A80&amp;"*",'Mar 23'!B:B)+SUMIF('Apr 23'!A:A,"*"&amp;A80&amp;"*",'Apr 23'!B:B)+SUMIF('May 23'!A:A,"*"&amp;A80&amp;"*",'May 23'!B:B)+SUMIF('June 23'!A:A,"*"&amp;A80&amp;"*",'June 23'!B:B)+SUMIF('July 23'!A:A,"*"&amp;A80&amp;"*",'July 23'!B:B)+SUMIF('Aug 23'!A:A,"*"&amp;A80&amp;"*",'Aug 23'!B:B)+SUMIF('Sep 23'!A:A,"*"&amp;A80&amp;"*",'Sep 23'!B:B)+SUMIF('Oct 23'!A:A,"*"&amp;A80&amp;"*",'Oct 23'!B:B)+SUMIF('Nov 23'!A:A,"*"&amp;A80&amp;"*",'Nov 23'!B:B)+SUMIF('Dec 23'!A:A,"*"&amp;A80&amp;"*",'Dec 23'!B:B)</f>
        <v>178108</v>
      </c>
      <c r="C80" s="23">
        <f t="shared" si="36"/>
        <v>8.4104389400281893E-2</v>
      </c>
      <c r="D80" s="24" t="str">
        <f t="shared" si="37"/>
        <v xml:space="preserve">31 - Ntokozo-W               </v>
      </c>
      <c r="E80" s="36">
        <f>SUMIF('Sep 22'!D:D,"*"&amp;D80&amp;"*",'Sep 22'!E:E)+SUMIF('Oct 22'!D:D,"*"&amp;D80&amp;"*",'Oct 22'!E:E)+SUMIF('Nov 22'!D:D,"*"&amp;D80&amp;"*",'Nov 22'!E:E)+SUMIF('Dec 22'!D:D,"*"&amp;D80&amp;"*",'Dec 22'!E:E)+SUMIF('Jan 23'!D:D,"*"&amp;D80&amp;"*",'Jan 23'!E:E)+SUMIF('Feb 23'!D:D,"*"&amp;D80&amp;"*",'Feb 23'!E:E)+SUMIF('Mar 23'!D:D,"*"&amp;D80&amp;"*",'Mar 23'!E:E)+SUMIF('Apr 23'!D:D,"*"&amp;D80&amp;"*",'Apr 23'!E:E)+SUMIF('May 23'!D:D,"*"&amp;D80&amp;"*",'May 23'!E:E)+SUMIF('June 23'!D:D,"*"&amp;D80&amp;"*",'June 23'!E:E)+SUMIF('July 23'!D:D,"*"&amp;D80&amp;"*",'July 23'!E:E)+SUMIF('Aug 23'!D:D,"*"&amp;D80&amp;"*",'Aug 23'!E:E)+SUMIF('Sep 23'!D:D,"*"&amp;D80&amp;"*",'Sep 23'!E:E)+SUMIF('Oct 23'!D:D,"*"&amp;D80&amp;"*",'Oct 23'!E:E)+SUMIF('Nov 23'!D:D,"*"&amp;D80&amp;"*",'Nov 23'!E:E)+SUMIF('Dec 23'!D:D,"*"&amp;D80&amp;"*",'Dec 23'!E:E)</f>
        <v>1939593.6</v>
      </c>
      <c r="F80" s="23">
        <f t="shared" si="38"/>
        <v>0.91589561059971814</v>
      </c>
      <c r="G80" s="25">
        <f t="shared" si="39"/>
        <v>2117701.6</v>
      </c>
      <c r="H80" s="2" t="str">
        <f t="shared" si="34"/>
        <v/>
      </c>
      <c r="I80" s="11">
        <f t="shared" si="35"/>
        <v>1.3165322865145074E-2</v>
      </c>
    </row>
    <row r="81" spans="1:17" x14ac:dyDescent="0.25">
      <c r="A81" t="s">
        <v>23</v>
      </c>
      <c r="B81" s="36">
        <f>SUMIF('Sep 22'!A:A,"*"&amp;A81&amp;"*",'Sep 22'!B:B)+SUMIF('Oct 22'!A:A,"*"&amp;A81&amp;"*",'Oct 22'!B:B)+SUMIF('Nov 22'!A:A,"*"&amp;A81&amp;"*",'Nov 22'!B:B)+SUMIF('Dec 22'!A:A,"*"&amp;A81&amp;"*",'Dec 22'!B:B)+SUMIF('Jan 23'!A:A,"*"&amp;A81&amp;"*",'Jan 23'!B:B)+SUMIF('Feb 23'!A:A,"*"&amp;A81&amp;"*",'Feb 23'!B:B)+SUMIF('Mar 23'!A:A,"*"&amp;A81&amp;"*",'Mar 23'!B:B)+SUMIF('Apr 23'!A:A,"*"&amp;A81&amp;"*",'Apr 23'!B:B)+SUMIF('May 23'!A:A,"*"&amp;A81&amp;"*",'May 23'!B:B)+SUMIF('June 23'!A:A,"*"&amp;A81&amp;"*",'June 23'!B:B)+SUMIF('July 23'!A:A,"*"&amp;A81&amp;"*",'July 23'!B:B)+SUMIF('Aug 23'!A:A,"*"&amp;A81&amp;"*",'Aug 23'!B:B)+SUMIF('Sep 23'!A:A,"*"&amp;A81&amp;"*",'Sep 23'!B:B)+SUMIF('Oct 23'!A:A,"*"&amp;A81&amp;"*",'Oct 23'!B:B)+SUMIF('Nov 23'!A:A,"*"&amp;A81&amp;"*",'Nov 23'!B:B)+SUMIF('Dec 23'!A:A,"*"&amp;A81&amp;"*",'Dec 23'!B:B)</f>
        <v>4419.5</v>
      </c>
      <c r="C81" s="23">
        <f t="shared" si="36"/>
        <v>5.1328895165711201E-2</v>
      </c>
      <c r="D81" s="24" t="str">
        <f t="shared" si="37"/>
        <v xml:space="preserve">47 - Thabang                 </v>
      </c>
      <c r="E81" s="36">
        <f>SUMIF('Sep 22'!D:D,"*"&amp;D81&amp;"*",'Sep 22'!E:E)+SUMIF('Oct 22'!D:D,"*"&amp;D81&amp;"*",'Oct 22'!E:E)+SUMIF('Nov 22'!D:D,"*"&amp;D81&amp;"*",'Nov 22'!E:E)+SUMIF('Dec 22'!D:D,"*"&amp;D81&amp;"*",'Dec 22'!E:E)+SUMIF('Jan 23'!D:D,"*"&amp;D81&amp;"*",'Jan 23'!E:E)+SUMIF('Feb 23'!D:D,"*"&amp;D81&amp;"*",'Feb 23'!E:E)+SUMIF('Mar 23'!D:D,"*"&amp;D81&amp;"*",'Mar 23'!E:E)+SUMIF('Apr 23'!D:D,"*"&amp;D81&amp;"*",'Apr 23'!E:E)+SUMIF('May 23'!D:D,"*"&amp;D81&amp;"*",'May 23'!E:E)+SUMIF('June 23'!D:D,"*"&amp;D81&amp;"*",'June 23'!E:E)+SUMIF('July 23'!D:D,"*"&amp;D81&amp;"*",'July 23'!E:E)+SUMIF('Aug 23'!D:D,"*"&amp;D81&amp;"*",'Aug 23'!E:E)+SUMIF('Sep 23'!D:D,"*"&amp;D81&amp;"*",'Sep 23'!E:E)+SUMIF('Oct 23'!D:D,"*"&amp;D81&amp;"*",'Oct 23'!E:E)+SUMIF('Nov 23'!D:D,"*"&amp;D81&amp;"*",'Nov 23'!E:E)+SUMIF('Dec 23'!D:D,"*"&amp;D81&amp;"*",'Dec 23'!E:E)</f>
        <v>81682.100000000006</v>
      </c>
      <c r="F81" s="23">
        <f t="shared" si="38"/>
        <v>0.94867110483428885</v>
      </c>
      <c r="G81" s="25">
        <f t="shared" si="39"/>
        <v>86101.6</v>
      </c>
      <c r="H81" s="2">
        <f t="shared" si="34"/>
        <v>-1.9610171369425618E-2</v>
      </c>
      <c r="I81" s="11" t="str">
        <f t="shared" si="35"/>
        <v/>
      </c>
    </row>
    <row r="82" spans="1:17" x14ac:dyDescent="0.25">
      <c r="A82" t="s">
        <v>65</v>
      </c>
      <c r="B82" s="36">
        <f>SUMIF('Sep 22'!A:A,"*"&amp;A82&amp;"*",'Sep 22'!B:B)+SUMIF('Oct 22'!A:A,"*"&amp;A82&amp;"*",'Oct 22'!B:B)+SUMIF('Nov 22'!A:A,"*"&amp;A82&amp;"*",'Nov 22'!B:B)+SUMIF('Dec 22'!A:A,"*"&amp;A82&amp;"*",'Dec 22'!B:B)+SUMIF('Jan 23'!A:A,"*"&amp;A82&amp;"*",'Jan 23'!B:B)+SUMIF('Feb 23'!A:A,"*"&amp;A82&amp;"*",'Feb 23'!B:B)+SUMIF('Mar 23'!A:A,"*"&amp;A82&amp;"*",'Mar 23'!B:B)+SUMIF('Apr 23'!A:A,"*"&amp;A82&amp;"*",'Apr 23'!B:B)+SUMIF('May 23'!A:A,"*"&amp;A82&amp;"*",'May 23'!B:B)+SUMIF('June 23'!A:A,"*"&amp;A82&amp;"*",'June 23'!B:B)+SUMIF('July 23'!A:A,"*"&amp;A82&amp;"*",'July 23'!B:B)+SUMIF('Aug 23'!A:A,"*"&amp;A82&amp;"*",'Aug 23'!B:B)+SUMIF('Sep 23'!A:A,"*"&amp;A82&amp;"*",'Sep 23'!B:B)+SUMIF('Oct 23'!A:A,"*"&amp;A82&amp;"*",'Oct 23'!B:B)+SUMIF('Nov 23'!A:A,"*"&amp;A82&amp;"*",'Nov 23'!B:B)+SUMIF('Dec 23'!A:A,"*"&amp;A82&amp;"*",'Dec 23'!B:B)</f>
        <v>64624.1</v>
      </c>
      <c r="C82" s="23">
        <f t="shared" si="36"/>
        <v>5.6727983367729322E-2</v>
      </c>
      <c r="D82" s="24" t="str">
        <f t="shared" si="37"/>
        <v xml:space="preserve">6 - Lingani  W              </v>
      </c>
      <c r="E82" s="36">
        <f>SUMIF('Sep 22'!D:D,"*"&amp;D82&amp;"*",'Sep 22'!E:E)+SUMIF('Oct 22'!D:D,"*"&amp;D82&amp;"*",'Oct 22'!E:E)+SUMIF('Nov 22'!D:D,"*"&amp;D82&amp;"*",'Nov 22'!E:E)+SUMIF('Dec 22'!D:D,"*"&amp;D82&amp;"*",'Dec 22'!E:E)+SUMIF('Jan 23'!D:D,"*"&amp;D82&amp;"*",'Jan 23'!E:E)+SUMIF('Feb 23'!D:D,"*"&amp;D82&amp;"*",'Feb 23'!E:E)+SUMIF('Mar 23'!D:D,"*"&amp;D82&amp;"*",'Mar 23'!E:E)+SUMIF('Apr 23'!D:D,"*"&amp;D82&amp;"*",'Apr 23'!E:E)+SUMIF('May 23'!D:D,"*"&amp;D82&amp;"*",'May 23'!E:E)+SUMIF('June 23'!D:D,"*"&amp;D82&amp;"*",'June 23'!E:E)+SUMIF('July 23'!D:D,"*"&amp;D82&amp;"*",'July 23'!E:E)+SUMIF('Aug 23'!D:D,"*"&amp;D82&amp;"*",'Aug 23'!E:E)+SUMIF('Sep 23'!D:D,"*"&amp;D82&amp;"*",'Sep 23'!E:E)+SUMIF('Oct 23'!D:D,"*"&amp;D82&amp;"*",'Oct 23'!E:E)+SUMIF('Nov 23'!D:D,"*"&amp;D82&amp;"*",'Nov 23'!E:E)+SUMIF('Dec 23'!D:D,"*"&amp;D82&amp;"*",'Dec 23'!E:E)</f>
        <v>1074568.52</v>
      </c>
      <c r="F82" s="23">
        <f t="shared" si="38"/>
        <v>0.94327201663227056</v>
      </c>
      <c r="G82" s="25">
        <f t="shared" si="39"/>
        <v>1139192.6200000001</v>
      </c>
      <c r="H82" s="2">
        <f t="shared" si="34"/>
        <v>-1.4211083167407497E-2</v>
      </c>
      <c r="I82" s="11" t="str">
        <f t="shared" si="35"/>
        <v/>
      </c>
    </row>
    <row r="83" spans="1:17" ht="15.75" thickBot="1" x14ac:dyDescent="0.3">
      <c r="A83" t="s">
        <v>66</v>
      </c>
      <c r="B83" s="36">
        <f>SUMIF('Sep 22'!A:A,"*"&amp;A83&amp;"*",'Sep 22'!B:B)+SUMIF('Oct 22'!A:A,"*"&amp;A83&amp;"*",'Oct 22'!B:B)+SUMIF('Nov 22'!A:A,"*"&amp;A83&amp;"*",'Nov 22'!B:B)+SUMIF('Dec 22'!A:A,"*"&amp;A83&amp;"*",'Dec 22'!B:B)+SUMIF('Jan 23'!A:A,"*"&amp;A83&amp;"*",'Jan 23'!B:B)+SUMIF('Feb 23'!A:A,"*"&amp;A83&amp;"*",'Feb 23'!B:B)+SUMIF('Mar 23'!A:A,"*"&amp;A83&amp;"*",'Mar 23'!B:B)+SUMIF('Apr 23'!A:A,"*"&amp;A83&amp;"*",'Apr 23'!B:B)+SUMIF('May 23'!A:A,"*"&amp;A83&amp;"*",'May 23'!B:B)+SUMIF('June 23'!A:A,"*"&amp;A83&amp;"*",'June 23'!B:B)+SUMIF('July 23'!A:A,"*"&amp;A83&amp;"*",'July 23'!B:B)+SUMIF('Aug 23'!A:A,"*"&amp;A83&amp;"*",'Aug 23'!B:B)+SUMIF('Sep 23'!A:A,"*"&amp;A83&amp;"*",'Sep 23'!B:B)+SUMIF('Oct 23'!A:A,"*"&amp;A83&amp;"*",'Oct 23'!B:B)+SUMIF('Nov 23'!A:A,"*"&amp;A83&amp;"*",'Nov 23'!B:B)+SUMIF('Dec 23'!A:A,"*"&amp;A83&amp;"*",'Dec 23'!B:B)</f>
        <v>179515.64</v>
      </c>
      <c r="C83" s="23">
        <f t="shared" si="36"/>
        <v>7.9314635626156052E-2</v>
      </c>
      <c r="D83" s="24" t="str">
        <f t="shared" si="37"/>
        <v xml:space="preserve">7 - MIKE -W                 </v>
      </c>
      <c r="E83" s="36">
        <f>SUMIF('Sep 22'!D:D,"*"&amp;D83&amp;"*",'Sep 22'!E:E)+SUMIF('Oct 22'!D:D,"*"&amp;D83&amp;"*",'Oct 22'!E:E)+SUMIF('Nov 22'!D:D,"*"&amp;D83&amp;"*",'Nov 22'!E:E)+SUMIF('Dec 22'!D:D,"*"&amp;D83&amp;"*",'Dec 22'!E:E)+SUMIF('Jan 23'!D:D,"*"&amp;D83&amp;"*",'Jan 23'!E:E)+SUMIF('Feb 23'!D:D,"*"&amp;D83&amp;"*",'Feb 23'!E:E)+SUMIF('Mar 23'!D:D,"*"&amp;D83&amp;"*",'Mar 23'!E:E)+SUMIF('Apr 23'!D:D,"*"&amp;D83&amp;"*",'Apr 23'!E:E)+SUMIF('May 23'!D:D,"*"&amp;D83&amp;"*",'May 23'!E:E)+SUMIF('June 23'!D:D,"*"&amp;D83&amp;"*",'June 23'!E:E)+SUMIF('July 23'!D:D,"*"&amp;D83&amp;"*",'July 23'!E:E)+SUMIF('Aug 23'!D:D,"*"&amp;D83&amp;"*",'Aug 23'!E:E)+SUMIF('Sep 23'!D:D,"*"&amp;D83&amp;"*",'Sep 23'!E:E)+SUMIF('Oct 23'!D:D,"*"&amp;D83&amp;"*",'Oct 23'!E:E)+SUMIF('Nov 23'!D:D,"*"&amp;D83&amp;"*",'Nov 23'!E:E)+SUMIF('Dec 23'!D:D,"*"&amp;D83&amp;"*",'Dec 23'!E:E)</f>
        <v>2083819.98</v>
      </c>
      <c r="F83" s="23">
        <f t="shared" si="38"/>
        <v>0.92068536437384385</v>
      </c>
      <c r="G83" s="25">
        <f t="shared" si="39"/>
        <v>2263335.62</v>
      </c>
      <c r="H83" s="2" t="str">
        <f t="shared" si="34"/>
        <v/>
      </c>
      <c r="I83" s="11">
        <f t="shared" si="35"/>
        <v>8.3755690910192332E-3</v>
      </c>
    </row>
    <row r="84" spans="1:17" ht="15.75" thickBot="1" x14ac:dyDescent="0.3">
      <c r="A84" s="28" t="s">
        <v>28</v>
      </c>
      <c r="B84" s="41">
        <f>SUM(B42:B83)</f>
        <v>2628328.56</v>
      </c>
      <c r="C84" s="29">
        <f t="shared" ref="C84:C85" si="54">B84/G84</f>
        <v>7.0939066535136819E-2</v>
      </c>
      <c r="D84" s="30" t="s">
        <v>28</v>
      </c>
      <c r="E84" s="41">
        <f>SUM(E42:E83)</f>
        <v>34422180.959999993</v>
      </c>
      <c r="F84" s="31">
        <f t="shared" ref="F84:F85" si="55">E84/G84</f>
        <v>0.92906093346486307</v>
      </c>
      <c r="G84" s="32">
        <f t="shared" si="3"/>
        <v>37050509.519999996</v>
      </c>
      <c r="H84" s="1"/>
      <c r="I84"/>
    </row>
    <row r="85" spans="1:17" ht="15.75" thickBot="1" x14ac:dyDescent="0.3">
      <c r="A85" s="17" t="s">
        <v>1</v>
      </c>
      <c r="B85" s="42">
        <f>SUM(B40,B84)</f>
        <v>3982484.2300000004</v>
      </c>
      <c r="C85" s="18">
        <f t="shared" si="54"/>
        <v>7.5600556474540948E-2</v>
      </c>
      <c r="D85" s="19" t="s">
        <v>1</v>
      </c>
      <c r="E85" s="42">
        <f>SUM(E40,E84)</f>
        <v>48695490.850000001</v>
      </c>
      <c r="F85" s="20">
        <f t="shared" si="55"/>
        <v>0.92439944352545911</v>
      </c>
      <c r="G85" s="21">
        <f>E85+B85</f>
        <v>52677975.079999998</v>
      </c>
      <c r="H85" s="2">
        <f>SUM(H5:I83)</f>
        <v>0.75301763143894196</v>
      </c>
      <c r="I85"/>
    </row>
    <row r="86" spans="1:17" x14ac:dyDescent="0.25">
      <c r="H86" s="1"/>
      <c r="I86"/>
    </row>
    <row r="87" spans="1:17" x14ac:dyDescent="0.25">
      <c r="H87" s="1"/>
      <c r="I87"/>
    </row>
    <row r="88" spans="1:17" ht="18.75" x14ac:dyDescent="0.3">
      <c r="A88" s="13" t="s">
        <v>6</v>
      </c>
      <c r="H88" s="1"/>
      <c r="I88"/>
      <c r="K88" s="13" t="s">
        <v>7</v>
      </c>
      <c r="L88" s="45"/>
      <c r="M88" s="45"/>
      <c r="N88" s="45"/>
      <c r="O88" s="45"/>
    </row>
    <row r="89" spans="1:17" x14ac:dyDescent="0.25">
      <c r="A89" t="s">
        <v>18</v>
      </c>
      <c r="B89" s="36">
        <f>SUMIF('Sep 22'!A:A,"*"&amp;A89&amp;"*",'Sep 22'!B:B)+SUMIF('Oct 22'!A:A,"*"&amp;A89&amp;"*",'Oct 22'!B:B)+SUMIF('Nov 22'!A:A,"*"&amp;A89&amp;"*",'Nov 22'!B:B)+SUMIF('Dec 22'!A:A,"*"&amp;A89&amp;"*",'Dec 22'!B:B)+SUMIF('Jan 23'!A:A,"*"&amp;A89&amp;"*",'Jan 23'!B:B)+SUMIF('Feb 23'!A:A,"*"&amp;A89&amp;"*",'Feb 23'!B:B)+SUMIF('Mar 23'!A:A,"*"&amp;A89&amp;"*",'Mar 23'!B:B)+SUMIF('Apr 23'!A:A,"*"&amp;A89&amp;"*",'Apr 23'!B:B)+SUMIF('May 23'!A:A,"*"&amp;A89&amp;"*",'May 23'!B:B)+SUMIF('June 23'!A:A,"*"&amp;A89&amp;"*",'June 23'!B:B)+SUMIF('July 23'!A:A,"*"&amp;A89&amp;"*",'July 23'!B:B)+SUMIF('Aug 23'!A:A,"*"&amp;A89&amp;"*",'Aug 23'!B:B)+SUMIF('Sep 23'!A:A,"*"&amp;A89&amp;"*",'Sep 23'!B:B)+SUMIF('Oct 23'!A:A,"*"&amp;A89&amp;"*",'Oct 23'!B:B)+SUMIF('Nov 23'!A:A,"*"&amp;A89&amp;"*",'Nov 23'!B:B)+SUMIF('Dec 23'!A:A,"*"&amp;A89&amp;"*",'Dec 23'!B:B)</f>
        <v>14150</v>
      </c>
      <c r="C89" s="10">
        <f t="shared" ref="C89" si="56">B89/G89</f>
        <v>4.0307648483122065E-2</v>
      </c>
      <c r="D89" s="7" t="str">
        <f t="shared" ref="D89" si="57">A89</f>
        <v xml:space="preserve">34 - Carolina                </v>
      </c>
      <c r="E89" s="36">
        <f>SUMIF('Sep 22'!D:D,"*"&amp;D89&amp;"*",'Sep 22'!E:E)+SUMIF('Oct 22'!D:D,"*"&amp;D89&amp;"*",'Oct 22'!E:E)+SUMIF('Nov 22'!D:D,"*"&amp;D89&amp;"*",'Nov 22'!E:E)+SUMIF('Dec 22'!D:D,"*"&amp;D89&amp;"*",'Dec 22'!E:E)+SUMIF('Jan 23'!D:D,"*"&amp;D89&amp;"*",'Jan 23'!E:E)+SUMIF('Feb 23'!D:D,"*"&amp;D89&amp;"*",'Feb 23'!E:E)+SUMIF('Mar 23'!D:D,"*"&amp;D89&amp;"*",'Mar 23'!E:E)+SUMIF('Apr 23'!D:D,"*"&amp;D89&amp;"*",'Apr 23'!E:E)+SUMIF('May 23'!D:D,"*"&amp;D89&amp;"*",'May 23'!E:E)+SUMIF('June 23'!D:D,"*"&amp;D89&amp;"*",'June 23'!E:E)+SUMIF('July 23'!D:D,"*"&amp;D89&amp;"*",'July 23'!E:E)+SUMIF('Aug 23'!D:D,"*"&amp;D89&amp;"*",'Aug 23'!E:E)+SUMIF('Sep 23'!D:D,"*"&amp;D89&amp;"*",'Sep 23'!E:E)+SUMIF('Oct 23'!D:D,"*"&amp;D89&amp;"*",'Oct 23'!E:E)+SUMIF('Nov 23'!D:D,"*"&amp;D89&amp;"*",'Nov 23'!E:E)+SUMIF('Dec 23'!D:D,"*"&amp;D89&amp;"*",'Dec 23'!E:E)</f>
        <v>336900</v>
      </c>
      <c r="F89" s="10">
        <f t="shared" ref="F89" si="58">E89/G89</f>
        <v>0.95969235151687793</v>
      </c>
      <c r="G89" s="9">
        <f t="shared" ref="G89" si="59">E89+B89</f>
        <v>351050</v>
      </c>
      <c r="H89" s="2">
        <f t="shared" ref="H89" si="60">IF(C89-$C$40&lt;0,C89-$C$40,"")</f>
        <v>-4.6344641026066884E-2</v>
      </c>
      <c r="I89" s="11" t="str">
        <f t="shared" ref="I89" si="61">IF(C89-$C$40&gt;0,C89-$C$40,"")</f>
        <v/>
      </c>
      <c r="K89" t="s">
        <v>29</v>
      </c>
      <c r="L89" s="5"/>
      <c r="M89" s="5"/>
      <c r="N89" s="5"/>
      <c r="O89" s="5"/>
      <c r="Q89" s="5"/>
    </row>
    <row r="90" spans="1:17" x14ac:dyDescent="0.25">
      <c r="A90" t="s">
        <v>19</v>
      </c>
      <c r="B90" s="36">
        <f>SUMIF('Sep 22'!A:A,"*"&amp;A90&amp;"*",'Sep 22'!B:B)+SUMIF('Oct 22'!A:A,"*"&amp;A90&amp;"*",'Oct 22'!B:B)+SUMIF('Nov 22'!A:A,"*"&amp;A90&amp;"*",'Nov 22'!B:B)+SUMIF('Dec 22'!A:A,"*"&amp;A90&amp;"*",'Dec 22'!B:B)+SUMIF('Jan 23'!A:A,"*"&amp;A90&amp;"*",'Jan 23'!B:B)+SUMIF('Feb 23'!A:A,"*"&amp;A90&amp;"*",'Feb 23'!B:B)+SUMIF('Mar 23'!A:A,"*"&amp;A90&amp;"*",'Mar 23'!B:B)+SUMIF('Apr 23'!A:A,"*"&amp;A90&amp;"*",'Apr 23'!B:B)+SUMIF('May 23'!A:A,"*"&amp;A90&amp;"*",'May 23'!B:B)+SUMIF('June 23'!A:A,"*"&amp;A90&amp;"*",'June 23'!B:B)+SUMIF('July 23'!A:A,"*"&amp;A90&amp;"*",'July 23'!B:B)+SUMIF('Aug 23'!A:A,"*"&amp;A90&amp;"*",'Aug 23'!B:B)+SUMIF('Sep 23'!A:A,"*"&amp;A90&amp;"*",'Sep 23'!B:B)+SUMIF('Oct 23'!A:A,"*"&amp;A90&amp;"*",'Oct 23'!B:B)+SUMIF('Nov 23'!A:A,"*"&amp;A90&amp;"*",'Nov 23'!B:B)+SUMIF('Dec 23'!A:A,"*"&amp;A90&amp;"*",'Dec 23'!B:B)</f>
        <v>18500</v>
      </c>
      <c r="C90" s="23">
        <f t="shared" ref="C90:C92" si="62">B90/G90</f>
        <v>7.4898330576939814E-2</v>
      </c>
      <c r="D90" s="24" t="str">
        <f t="shared" ref="D90:D92" si="63">A90</f>
        <v xml:space="preserve">35 - Michael Lembke          </v>
      </c>
      <c r="E90" s="36">
        <f>SUMIF('Sep 22'!D:D,"*"&amp;D90&amp;"*",'Sep 22'!E:E)+SUMIF('Oct 22'!D:D,"*"&amp;D90&amp;"*",'Oct 22'!E:E)+SUMIF('Nov 22'!D:D,"*"&amp;D90&amp;"*",'Nov 22'!E:E)+SUMIF('Dec 22'!D:D,"*"&amp;D90&amp;"*",'Dec 22'!E:E)+SUMIF('Jan 23'!D:D,"*"&amp;D90&amp;"*",'Jan 23'!E:E)+SUMIF('Feb 23'!D:D,"*"&amp;D90&amp;"*",'Feb 23'!E:E)+SUMIF('Mar 23'!D:D,"*"&amp;D90&amp;"*",'Mar 23'!E:E)+SUMIF('Apr 23'!D:D,"*"&amp;D90&amp;"*",'Apr 23'!E:E)+SUMIF('May 23'!D:D,"*"&amp;D90&amp;"*",'May 23'!E:E)+SUMIF('June 23'!D:D,"*"&amp;D90&amp;"*",'June 23'!E:E)+SUMIF('July 23'!D:D,"*"&amp;D90&amp;"*",'July 23'!E:E)+SUMIF('Aug 23'!D:D,"*"&amp;D90&amp;"*",'Aug 23'!E:E)+SUMIF('Sep 23'!D:D,"*"&amp;D90&amp;"*",'Sep 23'!E:E)+SUMIF('Oct 23'!D:D,"*"&amp;D90&amp;"*",'Oct 23'!E:E)+SUMIF('Nov 23'!D:D,"*"&amp;D90&amp;"*",'Nov 23'!E:E)+SUMIF('Dec 23'!D:D,"*"&amp;D90&amp;"*",'Dec 23'!E:E)</f>
        <v>228501.5</v>
      </c>
      <c r="F90" s="23">
        <f t="shared" ref="F90:F92" si="64">E90/G90</f>
        <v>0.92510166942306016</v>
      </c>
      <c r="G90" s="25">
        <f t="shared" ref="G90:G92" si="65">E90+B90</f>
        <v>247001.5</v>
      </c>
      <c r="H90" s="2">
        <f t="shared" ref="H90:H92" si="66">IF(C90-$C$40&lt;0,C90-$C$40,"")</f>
        <v>-1.1753958932249134E-2</v>
      </c>
      <c r="I90" s="11" t="str">
        <f t="shared" ref="I90:I92" si="67">IF(C90-$C$40&gt;0,C90-$C$40,"")</f>
        <v/>
      </c>
      <c r="K90" t="s">
        <v>29</v>
      </c>
      <c r="O90" s="45"/>
    </row>
    <row r="91" spans="1:17" x14ac:dyDescent="0.25">
      <c r="A91" t="s">
        <v>22</v>
      </c>
      <c r="B91" s="36">
        <f>SUMIF('Sep 22'!A:A,"*"&amp;A91&amp;"*",'Sep 22'!B:B)+SUMIF('Oct 22'!A:A,"*"&amp;A91&amp;"*",'Oct 22'!B:B)+SUMIF('Nov 22'!A:A,"*"&amp;A91&amp;"*",'Nov 22'!B:B)+SUMIF('Dec 22'!A:A,"*"&amp;A91&amp;"*",'Dec 22'!B:B)+SUMIF('Jan 23'!A:A,"*"&amp;A91&amp;"*",'Jan 23'!B:B)+SUMIF('Feb 23'!A:A,"*"&amp;A91&amp;"*",'Feb 23'!B:B)+SUMIF('Mar 23'!A:A,"*"&amp;A91&amp;"*",'Mar 23'!B:B)+SUMIF('Apr 23'!A:A,"*"&amp;A91&amp;"*",'Apr 23'!B:B)+SUMIF('May 23'!A:A,"*"&amp;A91&amp;"*",'May 23'!B:B)+SUMIF('June 23'!A:A,"*"&amp;A91&amp;"*",'June 23'!B:B)+SUMIF('July 23'!A:A,"*"&amp;A91&amp;"*",'July 23'!B:B)+SUMIF('Aug 23'!A:A,"*"&amp;A91&amp;"*",'Aug 23'!B:B)+SUMIF('Sep 23'!A:A,"*"&amp;A91&amp;"*",'Sep 23'!B:B)+SUMIF('Oct 23'!A:A,"*"&amp;A91&amp;"*",'Oct 23'!B:B)+SUMIF('Nov 23'!A:A,"*"&amp;A91&amp;"*",'Nov 23'!B:B)+SUMIF('Dec 23'!A:A,"*"&amp;A91&amp;"*",'Dec 23'!B:B)</f>
        <v>18000</v>
      </c>
      <c r="C91" s="23">
        <f t="shared" si="62"/>
        <v>0.1791936286709806</v>
      </c>
      <c r="D91" s="24" t="str">
        <f t="shared" si="63"/>
        <v xml:space="preserve">41 - mojo                    </v>
      </c>
      <c r="E91" s="36">
        <f>SUMIF('Sep 22'!D:D,"*"&amp;D91&amp;"*",'Sep 22'!E:E)+SUMIF('Oct 22'!D:D,"*"&amp;D91&amp;"*",'Oct 22'!E:E)+SUMIF('Nov 22'!D:D,"*"&amp;D91&amp;"*",'Nov 22'!E:E)+SUMIF('Dec 22'!D:D,"*"&amp;D91&amp;"*",'Dec 22'!E:E)+SUMIF('Jan 23'!D:D,"*"&amp;D91&amp;"*",'Jan 23'!E:E)+SUMIF('Feb 23'!D:D,"*"&amp;D91&amp;"*",'Feb 23'!E:E)+SUMIF('Mar 23'!D:D,"*"&amp;D91&amp;"*",'Mar 23'!E:E)+SUMIF('Apr 23'!D:D,"*"&amp;D91&amp;"*",'Apr 23'!E:E)+SUMIF('May 23'!D:D,"*"&amp;D91&amp;"*",'May 23'!E:E)+SUMIF('June 23'!D:D,"*"&amp;D91&amp;"*",'June 23'!E:E)+SUMIF('July 23'!D:D,"*"&amp;D91&amp;"*",'July 23'!E:E)+SUMIF('Aug 23'!D:D,"*"&amp;D91&amp;"*",'Aug 23'!E:E)+SUMIF('Sep 23'!D:D,"*"&amp;D91&amp;"*",'Sep 23'!E:E)+SUMIF('Oct 23'!D:D,"*"&amp;D91&amp;"*",'Oct 23'!E:E)+SUMIF('Nov 23'!D:D,"*"&amp;D91&amp;"*",'Nov 23'!E:E)+SUMIF('Dec 23'!D:D,"*"&amp;D91&amp;"*",'Dec 23'!E:E)</f>
        <v>82450</v>
      </c>
      <c r="F91" s="23">
        <f t="shared" si="64"/>
        <v>0.82080637132901946</v>
      </c>
      <c r="G91" s="25">
        <f t="shared" si="65"/>
        <v>100450</v>
      </c>
      <c r="H91" s="2" t="str">
        <f t="shared" si="66"/>
        <v/>
      </c>
      <c r="I91" s="11">
        <f t="shared" si="67"/>
        <v>9.254133916179165E-2</v>
      </c>
      <c r="K91" t="s">
        <v>29</v>
      </c>
    </row>
    <row r="92" spans="1:17" x14ac:dyDescent="0.25">
      <c r="A92" s="33" t="s">
        <v>15</v>
      </c>
      <c r="B92" s="36">
        <f>SUMIF('Sep 22'!A:A,"*"&amp;A92&amp;"*",'Sep 22'!B:B)+SUMIF('Oct 22'!A:A,"*"&amp;A92&amp;"*",'Oct 22'!B:B)+SUMIF('Nov 22'!A:A,"*"&amp;A92&amp;"*",'Nov 22'!B:B)+SUMIF('Dec 22'!A:A,"*"&amp;A92&amp;"*",'Dec 22'!B:B)+SUMIF('Jan 23'!A:A,"*"&amp;A92&amp;"*",'Jan 23'!B:B)+SUMIF('Feb 23'!A:A,"*"&amp;A92&amp;"*",'Feb 23'!B:B)+SUMIF('Mar 23'!A:A,"*"&amp;A92&amp;"*",'Mar 23'!B:B)+SUMIF('Apr 23'!A:A,"*"&amp;A92&amp;"*",'Apr 23'!B:B)+SUMIF('May 23'!A:A,"*"&amp;A92&amp;"*",'May 23'!B:B)+SUMIF('June 23'!A:A,"*"&amp;A92&amp;"*",'June 23'!B:B)+SUMIF('July 23'!A:A,"*"&amp;A92&amp;"*",'July 23'!B:B)+SUMIF('Aug 23'!A:A,"*"&amp;A92&amp;"*",'Aug 23'!B:B)+SUMIF('Sep 23'!A:A,"*"&amp;A92&amp;"*",'Sep 23'!B:B)+SUMIF('Oct 23'!A:A,"*"&amp;A92&amp;"*",'Oct 23'!B:B)+SUMIF('Nov 23'!A:A,"*"&amp;A92&amp;"*",'Nov 23'!B:B)+SUMIF('Dec 23'!A:A,"*"&amp;A92&amp;"*",'Dec 23'!B:B)</f>
        <v>0</v>
      </c>
      <c r="C92" s="23">
        <f t="shared" si="62"/>
        <v>0</v>
      </c>
      <c r="D92" s="24" t="str">
        <f t="shared" si="63"/>
        <v xml:space="preserve">21 - Prince Gama             </v>
      </c>
      <c r="E92" s="36">
        <f>SUMIF('Sep 22'!D:D,"*"&amp;D92&amp;"*",'Sep 22'!E:E)+SUMIF('Oct 22'!D:D,"*"&amp;D92&amp;"*",'Oct 22'!E:E)+SUMIF('Nov 22'!D:D,"*"&amp;D92&amp;"*",'Nov 22'!E:E)+SUMIF('Dec 22'!D:D,"*"&amp;D92&amp;"*",'Dec 22'!E:E)+SUMIF('Jan 23'!D:D,"*"&amp;D92&amp;"*",'Jan 23'!E:E)+SUMIF('Feb 23'!D:D,"*"&amp;D92&amp;"*",'Feb 23'!E:E)+SUMIF('Mar 23'!D:D,"*"&amp;D92&amp;"*",'Mar 23'!E:E)+SUMIF('Apr 23'!D:D,"*"&amp;D92&amp;"*",'Apr 23'!E:E)+SUMIF('May 23'!D:D,"*"&amp;D92&amp;"*",'May 23'!E:E)+SUMIF('June 23'!D:D,"*"&amp;D92&amp;"*",'June 23'!E:E)+SUMIF('July 23'!D:D,"*"&amp;D92&amp;"*",'July 23'!E:E)+SUMIF('Aug 23'!D:D,"*"&amp;D92&amp;"*",'Aug 23'!E:E)+SUMIF('Sep 23'!D:D,"*"&amp;D92&amp;"*",'Sep 23'!E:E)+SUMIF('Oct 23'!D:D,"*"&amp;D92&amp;"*",'Oct 23'!E:E)+SUMIF('Nov 23'!D:D,"*"&amp;D92&amp;"*",'Nov 23'!E:E)+SUMIF('Dec 23'!D:D,"*"&amp;D92&amp;"*",'Dec 23'!E:E)</f>
        <v>8343.1</v>
      </c>
      <c r="F92" s="23">
        <f t="shared" si="64"/>
        <v>1</v>
      </c>
      <c r="G92" s="25">
        <f t="shared" si="65"/>
        <v>8343.1</v>
      </c>
      <c r="H92" s="2">
        <f t="shared" si="66"/>
        <v>-8.6652289509188948E-2</v>
      </c>
      <c r="I92" s="11" t="str">
        <f t="shared" si="67"/>
        <v/>
      </c>
      <c r="K92" t="s">
        <v>31</v>
      </c>
    </row>
    <row r="93" spans="1:17" x14ac:dyDescent="0.25">
      <c r="A93" t="s">
        <v>166</v>
      </c>
      <c r="B93" s="36">
        <f>SUMIF('Sep 22'!A:A,"*"&amp;A93&amp;"*",'Sep 22'!B:B)+SUMIF('Oct 22'!A:A,"*"&amp;A93&amp;"*",'Oct 22'!B:B)+SUMIF('Nov 22'!A:A,"*"&amp;A93&amp;"*",'Nov 22'!B:B)+SUMIF('Dec 22'!A:A,"*"&amp;A93&amp;"*",'Dec 22'!B:B)+SUMIF('Jan 23'!A:A,"*"&amp;A93&amp;"*",'Jan 23'!B:B)+SUMIF('Feb 23'!A:A,"*"&amp;A93&amp;"*",'Feb 23'!B:B)+SUMIF('Mar 23'!A:A,"*"&amp;A93&amp;"*",'Mar 23'!B:B)+SUMIF('Apr 23'!A:A,"*"&amp;A93&amp;"*",'Apr 23'!B:B)+SUMIF('May 23'!A:A,"*"&amp;A93&amp;"*",'May 23'!B:B)+SUMIF('June 23'!A:A,"*"&amp;A93&amp;"*",'June 23'!B:B)+SUMIF('July 23'!A:A,"*"&amp;A93&amp;"*",'July 23'!B:B)+SUMIF('Aug 23'!A:A,"*"&amp;A93&amp;"*",'Aug 23'!B:B)+SUMIF('Sep 23'!A:A,"*"&amp;A93&amp;"*",'Sep 23'!B:B)+SUMIF('Oct 23'!A:A,"*"&amp;A93&amp;"*",'Oct 23'!B:B)+SUMIF('Nov 23'!A:A,"*"&amp;A93&amp;"*",'Nov 23'!B:B)+SUMIF('Dec 23'!A:A,"*"&amp;A93&amp;"*",'Dec 23'!B:B)</f>
        <v>19050</v>
      </c>
      <c r="C93" s="23">
        <f t="shared" ref="C93" si="68">B93/G93</f>
        <v>1.2170828600233323E-2</v>
      </c>
      <c r="D93" s="24" t="str">
        <f t="shared" ref="D93" si="69">A93</f>
        <v>72 - Shaelyn</v>
      </c>
      <c r="E93" s="36">
        <f>SUMIF('Sep 22'!D:D,"*"&amp;D93&amp;"*",'Sep 22'!E:E)+SUMIF('Oct 22'!D:D,"*"&amp;D93&amp;"*",'Oct 22'!E:E)+SUMIF('Nov 22'!D:D,"*"&amp;D93&amp;"*",'Nov 22'!E:E)+SUMIF('Dec 22'!D:D,"*"&amp;D93&amp;"*",'Dec 22'!E:E)+SUMIF('Jan 23'!D:D,"*"&amp;D93&amp;"*",'Jan 23'!E:E)+SUMIF('Feb 23'!D:D,"*"&amp;D93&amp;"*",'Feb 23'!E:E)+SUMIF('Mar 23'!D:D,"*"&amp;D93&amp;"*",'Mar 23'!E:E)+SUMIF('Apr 23'!D:D,"*"&amp;D93&amp;"*",'Apr 23'!E:E)+SUMIF('May 23'!D:D,"*"&amp;D93&amp;"*",'May 23'!E:E)+SUMIF('June 23'!D:D,"*"&amp;D93&amp;"*",'June 23'!E:E)+SUMIF('July 23'!D:D,"*"&amp;D93&amp;"*",'July 23'!E:E)+SUMIF('Aug 23'!D:D,"*"&amp;D93&amp;"*",'Aug 23'!E:E)+SUMIF('Sep 23'!D:D,"*"&amp;D93&amp;"*",'Sep 23'!E:E)+SUMIF('Oct 23'!D:D,"*"&amp;D93&amp;"*",'Oct 23'!E:E)+SUMIF('Nov 23'!D:D,"*"&amp;D93&amp;"*",'Nov 23'!E:E)+SUMIF('Dec 23'!D:D,"*"&amp;D93&amp;"*",'Dec 23'!E:E)</f>
        <v>1546168</v>
      </c>
      <c r="F93" s="23">
        <f t="shared" ref="F93" si="70">E93/G93</f>
        <v>0.98782917139976667</v>
      </c>
      <c r="G93" s="25">
        <f t="shared" ref="G93" si="71">E93+B93</f>
        <v>1565218</v>
      </c>
      <c r="H93" s="2">
        <f t="shared" ref="H93" si="72">IF(C93-$C$40&lt;0,C93-$C$40,"")</f>
        <v>-7.4481460908955632E-2</v>
      </c>
      <c r="I93" s="11" t="str">
        <f t="shared" ref="I93" si="73">IF(C93-$C$40&gt;0,C93-$C$40,"")</f>
        <v/>
      </c>
      <c r="K93" t="s">
        <v>29</v>
      </c>
    </row>
    <row r="94" spans="1:17" x14ac:dyDescent="0.25">
      <c r="A94" t="s">
        <v>38</v>
      </c>
      <c r="B94" s="36">
        <f>SUMIF('Sep 22'!A:A,"*"&amp;A94&amp;"*",'Sep 22'!B:B)+SUMIF('Oct 22'!A:A,"*"&amp;A94&amp;"*",'Oct 22'!B:B)+SUMIF('Nov 22'!A:A,"*"&amp;A94&amp;"*",'Nov 22'!B:B)+SUMIF('Dec 22'!A:A,"*"&amp;A94&amp;"*",'Dec 22'!B:B)+SUMIF('Jan 23'!A:A,"*"&amp;A94&amp;"*",'Jan 23'!B:B)+SUMIF('Feb 23'!A:A,"*"&amp;A94&amp;"*",'Feb 23'!B:B)+SUMIF('Mar 23'!A:A,"*"&amp;A94&amp;"*",'Mar 23'!B:B)+SUMIF('Apr 23'!A:A,"*"&amp;A94&amp;"*",'Apr 23'!B:B)+SUMIF('May 23'!A:A,"*"&amp;A94&amp;"*",'May 23'!B:B)+SUMIF('June 23'!A:A,"*"&amp;A94&amp;"*",'June 23'!B:B)+SUMIF('July 23'!A:A,"*"&amp;A94&amp;"*",'July 23'!B:B)+SUMIF('Aug 23'!A:A,"*"&amp;A94&amp;"*",'Aug 23'!B:B)+SUMIF('Sep 23'!A:A,"*"&amp;A94&amp;"*",'Sep 23'!B:B)+SUMIF('Oct 23'!A:A,"*"&amp;A94&amp;"*",'Oct 23'!B:B)+SUMIF('Nov 23'!A:A,"*"&amp;A94&amp;"*",'Nov 23'!B:B)+SUMIF('Dec 23'!A:A,"*"&amp;A94&amp;"*",'Dec 23'!B:B)</f>
        <v>57500</v>
      </c>
      <c r="C94" s="23">
        <f t="shared" ref="C94:C95" si="74">B94/G94</f>
        <v>3.0336604410678484E-2</v>
      </c>
      <c r="D94" s="24" t="str">
        <f t="shared" ref="D94:D95" si="75">A94</f>
        <v xml:space="preserve">172 - Dennis                  </v>
      </c>
      <c r="E94" s="36">
        <f>SUMIF('Sep 22'!D:D,"*"&amp;D94&amp;"*",'Sep 22'!E:E)+SUMIF('Oct 22'!D:D,"*"&amp;D94&amp;"*",'Oct 22'!E:E)+SUMIF('Nov 22'!D:D,"*"&amp;D94&amp;"*",'Nov 22'!E:E)+SUMIF('Dec 22'!D:D,"*"&amp;D94&amp;"*",'Dec 22'!E:E)+SUMIF('Jan 23'!D:D,"*"&amp;D94&amp;"*",'Jan 23'!E:E)+SUMIF('Feb 23'!D:D,"*"&amp;D94&amp;"*",'Feb 23'!E:E)+SUMIF('Mar 23'!D:D,"*"&amp;D94&amp;"*",'Mar 23'!E:E)+SUMIF('Apr 23'!D:D,"*"&amp;D94&amp;"*",'Apr 23'!E:E)+SUMIF('May 23'!D:D,"*"&amp;D94&amp;"*",'May 23'!E:E)+SUMIF('June 23'!D:D,"*"&amp;D94&amp;"*",'June 23'!E:E)+SUMIF('July 23'!D:D,"*"&amp;D94&amp;"*",'July 23'!E:E)+SUMIF('Aug 23'!D:D,"*"&amp;D94&amp;"*",'Aug 23'!E:E)+SUMIF('Sep 23'!D:D,"*"&amp;D94&amp;"*",'Sep 23'!E:E)+SUMIF('Oct 23'!D:D,"*"&amp;D94&amp;"*",'Oct 23'!E:E)+SUMIF('Nov 23'!D:D,"*"&amp;D94&amp;"*",'Nov 23'!E:E)+SUMIF('Dec 23'!D:D,"*"&amp;D94&amp;"*",'Dec 23'!E:E)</f>
        <v>1837900</v>
      </c>
      <c r="F94" s="23">
        <f t="shared" ref="F94:F95" si="76">E94/G94</f>
        <v>0.96966339558932146</v>
      </c>
      <c r="G94" s="25">
        <f t="shared" ref="G94:G95" si="77">E94+B94</f>
        <v>1895400</v>
      </c>
      <c r="H94" s="2">
        <f t="shared" ref="H94:H95" si="78">IF(C94-$C$40&lt;0,C94-$C$40,"")</f>
        <v>-5.6315685098510468E-2</v>
      </c>
      <c r="I94" s="11" t="str">
        <f t="shared" ref="I94:I95" si="79">IF(C94-$C$40&gt;0,C94-$C$40,"")</f>
        <v/>
      </c>
      <c r="K94" t="s">
        <v>29</v>
      </c>
    </row>
    <row r="95" spans="1:17" x14ac:dyDescent="0.25">
      <c r="A95" t="s">
        <v>39</v>
      </c>
      <c r="B95" s="36">
        <f>SUMIF('Sep 22'!A:A,"*"&amp;A95&amp;"*",'Sep 22'!B:B)+SUMIF('Oct 22'!A:A,"*"&amp;A95&amp;"*",'Oct 22'!B:B)+SUMIF('Nov 22'!A:A,"*"&amp;A95&amp;"*",'Nov 22'!B:B)+SUMIF('Dec 22'!A:A,"*"&amp;A95&amp;"*",'Dec 22'!B:B)+SUMIF('Jan 23'!A:A,"*"&amp;A95&amp;"*",'Jan 23'!B:B)+SUMIF('Feb 23'!A:A,"*"&amp;A95&amp;"*",'Feb 23'!B:B)+SUMIF('Mar 23'!A:A,"*"&amp;A95&amp;"*",'Mar 23'!B:B)+SUMIF('Apr 23'!A:A,"*"&amp;A95&amp;"*",'Apr 23'!B:B)+SUMIF('May 23'!A:A,"*"&amp;A95&amp;"*",'May 23'!B:B)+SUMIF('June 23'!A:A,"*"&amp;A95&amp;"*",'June 23'!B:B)+SUMIF('July 23'!A:A,"*"&amp;A95&amp;"*",'July 23'!B:B)+SUMIF('Aug 23'!A:A,"*"&amp;A95&amp;"*",'Aug 23'!B:B)+SUMIF('Sep 23'!A:A,"*"&amp;A95&amp;"*",'Sep 23'!B:B)+SUMIF('Oct 23'!A:A,"*"&amp;A95&amp;"*",'Oct 23'!B:B)+SUMIF('Nov 23'!A:A,"*"&amp;A95&amp;"*",'Nov 23'!B:B)+SUMIF('Dec 23'!A:A,"*"&amp;A95&amp;"*",'Dec 23'!B:B)</f>
        <v>731.5</v>
      </c>
      <c r="C95" s="23">
        <f t="shared" si="74"/>
        <v>0.17672070156789799</v>
      </c>
      <c r="D95" s="24" t="str">
        <f t="shared" si="75"/>
        <v xml:space="preserve">29 - Yves k                  </v>
      </c>
      <c r="E95" s="36">
        <f>SUMIF('Sep 22'!D:D,"*"&amp;D95&amp;"*",'Sep 22'!E:E)+SUMIF('Oct 22'!D:D,"*"&amp;D95&amp;"*",'Oct 22'!E:E)+SUMIF('Nov 22'!D:D,"*"&amp;D95&amp;"*",'Nov 22'!E:E)+SUMIF('Dec 22'!D:D,"*"&amp;D95&amp;"*",'Dec 22'!E:E)+SUMIF('Jan 23'!D:D,"*"&amp;D95&amp;"*",'Jan 23'!E:E)+SUMIF('Feb 23'!D:D,"*"&amp;D95&amp;"*",'Feb 23'!E:E)+SUMIF('Mar 23'!D:D,"*"&amp;D95&amp;"*",'Mar 23'!E:E)+SUMIF('Apr 23'!D:D,"*"&amp;D95&amp;"*",'Apr 23'!E:E)+SUMIF('May 23'!D:D,"*"&amp;D95&amp;"*",'May 23'!E:E)+SUMIF('June 23'!D:D,"*"&amp;D95&amp;"*",'June 23'!E:E)+SUMIF('July 23'!D:D,"*"&amp;D95&amp;"*",'July 23'!E:E)+SUMIF('Aug 23'!D:D,"*"&amp;D95&amp;"*",'Aug 23'!E:E)+SUMIF('Sep 23'!D:D,"*"&amp;D95&amp;"*",'Sep 23'!E:E)+SUMIF('Oct 23'!D:D,"*"&amp;D95&amp;"*",'Oct 23'!E:E)+SUMIF('Nov 23'!D:D,"*"&amp;D95&amp;"*",'Nov 23'!E:E)+SUMIF('Dec 23'!D:D,"*"&amp;D95&amp;"*",'Dec 23'!E:E)</f>
        <v>3407.7999999999997</v>
      </c>
      <c r="F95" s="23">
        <f t="shared" si="76"/>
        <v>0.82327929843210212</v>
      </c>
      <c r="G95" s="25">
        <f t="shared" si="77"/>
        <v>4139.2999999999993</v>
      </c>
      <c r="H95" s="2" t="str">
        <f t="shared" si="78"/>
        <v/>
      </c>
      <c r="I95" s="11">
        <f t="shared" si="79"/>
        <v>9.0068412058709038E-2</v>
      </c>
      <c r="K95" t="s">
        <v>29</v>
      </c>
    </row>
    <row r="96" spans="1:17" x14ac:dyDescent="0.25">
      <c r="A96" t="s">
        <v>41</v>
      </c>
      <c r="B96" s="36">
        <f>SUMIF('Sep 22'!A:A,"*"&amp;A96&amp;"*",'Sep 22'!B:B)+SUMIF('Oct 22'!A:A,"*"&amp;A96&amp;"*",'Oct 22'!B:B)+SUMIF('Nov 22'!A:A,"*"&amp;A96&amp;"*",'Nov 22'!B:B)+SUMIF('Dec 22'!A:A,"*"&amp;A96&amp;"*",'Dec 22'!B:B)+SUMIF('Jan 23'!A:A,"*"&amp;A96&amp;"*",'Jan 23'!B:B)+SUMIF('Feb 23'!A:A,"*"&amp;A96&amp;"*",'Feb 23'!B:B)+SUMIF('Mar 23'!A:A,"*"&amp;A96&amp;"*",'Mar 23'!B:B)+SUMIF('Apr 23'!A:A,"*"&amp;A96&amp;"*",'Apr 23'!B:B)+SUMIF('May 23'!A:A,"*"&amp;A96&amp;"*",'May 23'!B:B)+SUMIF('June 23'!A:A,"*"&amp;A96&amp;"*",'June 23'!B:B)+SUMIF('July 23'!A:A,"*"&amp;A96&amp;"*",'July 23'!B:B)+SUMIF('Aug 23'!A:A,"*"&amp;A96&amp;"*",'Aug 23'!B:B)+SUMIF('Sep 23'!A:A,"*"&amp;A96&amp;"*",'Sep 23'!B:B)+SUMIF('Oct 23'!A:A,"*"&amp;A96&amp;"*",'Oct 23'!B:B)+SUMIF('Nov 23'!A:A,"*"&amp;A96&amp;"*",'Nov 23'!B:B)+SUMIF('Dec 23'!A:A,"*"&amp;A96&amp;"*",'Dec 23'!B:B)</f>
        <v>638.69999999999993</v>
      </c>
      <c r="C96" s="23">
        <f t="shared" ref="C96:C100" si="80">B96/G96</f>
        <v>0.10191967064004977</v>
      </c>
      <c r="D96" s="24" t="str">
        <f t="shared" ref="D96:D100" si="81">A96</f>
        <v xml:space="preserve">154 - Happy K BT              </v>
      </c>
      <c r="E96" s="36">
        <f>SUMIF('Sep 22'!D:D,"*"&amp;D96&amp;"*",'Sep 22'!E:E)+SUMIF('Oct 22'!D:D,"*"&amp;D96&amp;"*",'Oct 22'!E:E)+SUMIF('Nov 22'!D:D,"*"&amp;D96&amp;"*",'Nov 22'!E:E)+SUMIF('Dec 22'!D:D,"*"&amp;D96&amp;"*",'Dec 22'!E:E)+SUMIF('Jan 23'!D:D,"*"&amp;D96&amp;"*",'Jan 23'!E:E)+SUMIF('Feb 23'!D:D,"*"&amp;D96&amp;"*",'Feb 23'!E:E)+SUMIF('Mar 23'!D:D,"*"&amp;D96&amp;"*",'Mar 23'!E:E)+SUMIF('Apr 23'!D:D,"*"&amp;D96&amp;"*",'Apr 23'!E:E)+SUMIF('May 23'!D:D,"*"&amp;D96&amp;"*",'May 23'!E:E)+SUMIF('June 23'!D:D,"*"&amp;D96&amp;"*",'June 23'!E:E)+SUMIF('July 23'!D:D,"*"&amp;D96&amp;"*",'July 23'!E:E)+SUMIF('Aug 23'!D:D,"*"&amp;D96&amp;"*",'Aug 23'!E:E)+SUMIF('Sep 23'!D:D,"*"&amp;D96&amp;"*",'Sep 23'!E:E)+SUMIF('Oct 23'!D:D,"*"&amp;D96&amp;"*",'Oct 23'!E:E)+SUMIF('Nov 23'!D:D,"*"&amp;D96&amp;"*",'Nov 23'!E:E)+SUMIF('Dec 23'!D:D,"*"&amp;D96&amp;"*",'Dec 23'!E:E)</f>
        <v>5628.0000000000009</v>
      </c>
      <c r="F96" s="23">
        <f t="shared" ref="F96:F100" si="82">E96/G96</f>
        <v>0.8980803293599503</v>
      </c>
      <c r="G96" s="25">
        <f t="shared" ref="G96:G100" si="83">E96+B96</f>
        <v>6266.7000000000007</v>
      </c>
      <c r="H96" s="2" t="str">
        <f>IF(C96-$C$40&lt;0,C96-$C$40,"")</f>
        <v/>
      </c>
      <c r="I96" s="11">
        <f>IF(C96-$C$40&gt;0,C96-$C$40,"")</f>
        <v>1.5267381130860819E-2</v>
      </c>
    </row>
    <row r="97" spans="1:9" x14ac:dyDescent="0.25">
      <c r="A97" t="s">
        <v>42</v>
      </c>
      <c r="B97" s="36">
        <f>SUMIF('Sep 22'!A:A,"*"&amp;A97&amp;"*",'Sep 22'!B:B)+SUMIF('Oct 22'!A:A,"*"&amp;A97&amp;"*",'Oct 22'!B:B)+SUMIF('Nov 22'!A:A,"*"&amp;A97&amp;"*",'Nov 22'!B:B)+SUMIF('Dec 22'!A:A,"*"&amp;A97&amp;"*",'Dec 22'!B:B)+SUMIF('Jan 23'!A:A,"*"&amp;A97&amp;"*",'Jan 23'!B:B)+SUMIF('Feb 23'!A:A,"*"&amp;A97&amp;"*",'Feb 23'!B:B)+SUMIF('Mar 23'!A:A,"*"&amp;A97&amp;"*",'Mar 23'!B:B)+SUMIF('Apr 23'!A:A,"*"&amp;A97&amp;"*",'Apr 23'!B:B)+SUMIF('May 23'!A:A,"*"&amp;A97&amp;"*",'May 23'!B:B)+SUMIF('June 23'!A:A,"*"&amp;A97&amp;"*",'June 23'!B:B)+SUMIF('July 23'!A:A,"*"&amp;A97&amp;"*",'July 23'!B:B)+SUMIF('Aug 23'!A:A,"*"&amp;A97&amp;"*",'Aug 23'!B:B)+SUMIF('Sep 23'!A:A,"*"&amp;A97&amp;"*",'Sep 23'!B:B)+SUMIF('Oct 23'!A:A,"*"&amp;A97&amp;"*",'Oct 23'!B:B)+SUMIF('Nov 23'!A:A,"*"&amp;A97&amp;"*",'Nov 23'!B:B)+SUMIF('Dec 23'!A:A,"*"&amp;A97&amp;"*",'Dec 23'!B:B)</f>
        <v>5396.6</v>
      </c>
      <c r="C97" s="23">
        <f t="shared" si="80"/>
        <v>0.30135135135135138</v>
      </c>
      <c r="D97" s="24" t="str">
        <f t="shared" si="81"/>
        <v xml:space="preserve">155 - Shadreck BT             </v>
      </c>
      <c r="E97" s="36">
        <f>SUMIF('Sep 22'!D:D,"*"&amp;D97&amp;"*",'Sep 22'!E:E)+SUMIF('Oct 22'!D:D,"*"&amp;D97&amp;"*",'Oct 22'!E:E)+SUMIF('Nov 22'!D:D,"*"&amp;D97&amp;"*",'Nov 22'!E:E)+SUMIF('Dec 22'!D:D,"*"&amp;D97&amp;"*",'Dec 22'!E:E)+SUMIF('Jan 23'!D:D,"*"&amp;D97&amp;"*",'Jan 23'!E:E)+SUMIF('Feb 23'!D:D,"*"&amp;D97&amp;"*",'Feb 23'!E:E)+SUMIF('Mar 23'!D:D,"*"&amp;D97&amp;"*",'Mar 23'!E:E)+SUMIF('Apr 23'!D:D,"*"&amp;D97&amp;"*",'Apr 23'!E:E)+SUMIF('May 23'!D:D,"*"&amp;D97&amp;"*",'May 23'!E:E)+SUMIF('June 23'!D:D,"*"&amp;D97&amp;"*",'June 23'!E:E)+SUMIF('July 23'!D:D,"*"&amp;D97&amp;"*",'July 23'!E:E)+SUMIF('Aug 23'!D:D,"*"&amp;D97&amp;"*",'Aug 23'!E:E)+SUMIF('Sep 23'!D:D,"*"&amp;D97&amp;"*",'Sep 23'!E:E)+SUMIF('Oct 23'!D:D,"*"&amp;D97&amp;"*",'Oct 23'!E:E)+SUMIF('Nov 23'!D:D,"*"&amp;D97&amp;"*",'Nov 23'!E:E)+SUMIF('Dec 23'!D:D,"*"&amp;D97&amp;"*",'Dec 23'!E:E)</f>
        <v>12511.400000000001</v>
      </c>
      <c r="F97" s="23">
        <f t="shared" si="82"/>
        <v>0.69864864864864873</v>
      </c>
      <c r="G97" s="25">
        <f t="shared" si="83"/>
        <v>17908</v>
      </c>
      <c r="H97" s="2" t="str">
        <f>IF(C97-$C$40&lt;0,C97-$C$40,"")</f>
        <v/>
      </c>
      <c r="I97" s="11">
        <f>IF(C97-$C$40&gt;0,C97-$C$40,"")</f>
        <v>0.21469906184216242</v>
      </c>
    </row>
    <row r="98" spans="1:9" x14ac:dyDescent="0.25">
      <c r="A98" t="s">
        <v>174</v>
      </c>
      <c r="B98" s="36">
        <f>SUMIF('Sep 22'!A:A,"*"&amp;A98&amp;"*",'Sep 22'!B:B)+SUMIF('Oct 22'!A:A,"*"&amp;A98&amp;"*",'Oct 22'!B:B)+SUMIF('Nov 22'!A:A,"*"&amp;A98&amp;"*",'Nov 22'!B:B)+SUMIF('Dec 22'!A:A,"*"&amp;A98&amp;"*",'Dec 22'!B:B)+SUMIF('Jan 23'!A:A,"*"&amp;A98&amp;"*",'Jan 23'!B:B)+SUMIF('Feb 23'!A:A,"*"&amp;A98&amp;"*",'Feb 23'!B:B)+SUMIF('Mar 23'!A:A,"*"&amp;A98&amp;"*",'Mar 23'!B:B)+SUMIF('Apr 23'!A:A,"*"&amp;A98&amp;"*",'Apr 23'!B:B)+SUMIF('May 23'!A:A,"*"&amp;A98&amp;"*",'May 23'!B:B)+SUMIF('June 23'!A:A,"*"&amp;A98&amp;"*",'June 23'!B:B)+SUMIF('July 23'!A:A,"*"&amp;A98&amp;"*",'July 23'!B:B)+SUMIF('Aug 23'!A:A,"*"&amp;A98&amp;"*",'Aug 23'!B:B)+SUMIF('Sep 23'!A:A,"*"&amp;A98&amp;"*",'Sep 23'!B:B)+SUMIF('Oct 23'!A:A,"*"&amp;A98&amp;"*",'Oct 23'!B:B)+SUMIF('Nov 23'!A:A,"*"&amp;A98&amp;"*",'Nov 23'!B:B)+SUMIF('Dec 23'!A:A,"*"&amp;A98&amp;"*",'Dec 23'!B:B)</f>
        <v>1.4</v>
      </c>
      <c r="C98" s="23">
        <f t="shared" ref="C98:C99" si="84">B98/G98</f>
        <v>2.342155452203299E-4</v>
      </c>
      <c r="D98" s="24" t="str">
        <f t="shared" ref="D98:D99" si="85">A98</f>
        <v xml:space="preserve">30 - Kwanelle   BT           </v>
      </c>
      <c r="E98" s="36">
        <f>SUMIF('Sep 22'!D:D,"*"&amp;D98&amp;"*",'Sep 22'!E:E)+SUMIF('Oct 22'!D:D,"*"&amp;D98&amp;"*",'Oct 22'!E:E)+SUMIF('Nov 22'!D:D,"*"&amp;D98&amp;"*",'Nov 22'!E:E)+SUMIF('Dec 22'!D:D,"*"&amp;D98&amp;"*",'Dec 22'!E:E)+SUMIF('Jan 23'!D:D,"*"&amp;D98&amp;"*",'Jan 23'!E:E)+SUMIF('Feb 23'!D:D,"*"&amp;D98&amp;"*",'Feb 23'!E:E)+SUMIF('Mar 23'!D:D,"*"&amp;D98&amp;"*",'Mar 23'!E:E)+SUMIF('Apr 23'!D:D,"*"&amp;D98&amp;"*",'Apr 23'!E:E)+SUMIF('May 23'!D:D,"*"&amp;D98&amp;"*",'May 23'!E:E)+SUMIF('June 23'!D:D,"*"&amp;D98&amp;"*",'June 23'!E:E)+SUMIF('July 23'!D:D,"*"&amp;D98&amp;"*",'July 23'!E:E)+SUMIF('Aug 23'!D:D,"*"&amp;D98&amp;"*",'Aug 23'!E:E)+SUMIF('Sep 23'!D:D,"*"&amp;D98&amp;"*",'Sep 23'!E:E)+SUMIF('Oct 23'!D:D,"*"&amp;D98&amp;"*",'Oct 23'!E:E)+SUMIF('Nov 23'!D:D,"*"&amp;D98&amp;"*",'Nov 23'!E:E)+SUMIF('Dec 23'!D:D,"*"&amp;D98&amp;"*",'Dec 23'!E:E)</f>
        <v>5976</v>
      </c>
      <c r="F98" s="23">
        <f t="shared" ref="F98:F99" si="86">E98/G98</f>
        <v>0.9997657844547797</v>
      </c>
      <c r="G98" s="25">
        <f t="shared" ref="G98:G99" si="87">E98+B98</f>
        <v>5977.4</v>
      </c>
      <c r="H98" s="2">
        <f t="shared" ref="H98:H99" si="88">IF(C98-$C$40&lt;0,C98-$C$40,"")</f>
        <v>-8.6418073963968625E-2</v>
      </c>
      <c r="I98" s="11" t="str">
        <f t="shared" ref="I98:I99" si="89">IF(C98-$C$40&gt;0,C98-$C$40,"")</f>
        <v/>
      </c>
    </row>
    <row r="99" spans="1:9" x14ac:dyDescent="0.25">
      <c r="A99" t="s">
        <v>40</v>
      </c>
      <c r="B99" s="36">
        <f>SUMIF('Sep 22'!A:A,"*"&amp;A99&amp;"*",'Sep 22'!B:B)+SUMIF('Oct 22'!A:A,"*"&amp;A99&amp;"*",'Oct 22'!B:B)+SUMIF('Nov 22'!A:A,"*"&amp;A99&amp;"*",'Nov 22'!B:B)+SUMIF('Dec 22'!A:A,"*"&amp;A99&amp;"*",'Dec 22'!B:B)+SUMIF('Jan 23'!A:A,"*"&amp;A99&amp;"*",'Jan 23'!B:B)+SUMIF('Feb 23'!A:A,"*"&amp;A99&amp;"*",'Feb 23'!B:B)+SUMIF('Mar 23'!A:A,"*"&amp;A99&amp;"*",'Mar 23'!B:B)+SUMIF('Apr 23'!A:A,"*"&amp;A99&amp;"*",'Apr 23'!B:B)+SUMIF('May 23'!A:A,"*"&amp;A99&amp;"*",'May 23'!B:B)+SUMIF('June 23'!A:A,"*"&amp;A99&amp;"*",'June 23'!B:B)+SUMIF('July 23'!A:A,"*"&amp;A99&amp;"*",'July 23'!B:B)+SUMIF('Aug 23'!A:A,"*"&amp;A99&amp;"*",'Aug 23'!B:B)+SUMIF('Sep 23'!A:A,"*"&amp;A99&amp;"*",'Sep 23'!B:B)+SUMIF('Oct 23'!A:A,"*"&amp;A99&amp;"*",'Oct 23'!B:B)+SUMIF('Nov 23'!A:A,"*"&amp;A99&amp;"*",'Nov 23'!B:B)+SUMIF('Dec 23'!A:A,"*"&amp;A99&amp;"*",'Dec 23'!B:B)</f>
        <v>650</v>
      </c>
      <c r="C99" s="23">
        <f t="shared" si="84"/>
        <v>7.9171741778319114E-3</v>
      </c>
      <c r="D99" s="24" t="str">
        <f t="shared" si="85"/>
        <v xml:space="preserve">17 - Aaron                   </v>
      </c>
      <c r="E99" s="36">
        <f>SUMIF('Sep 22'!D:D,"*"&amp;D99&amp;"*",'Sep 22'!E:E)+SUMIF('Oct 22'!D:D,"*"&amp;D99&amp;"*",'Oct 22'!E:E)+SUMIF('Nov 22'!D:D,"*"&amp;D99&amp;"*",'Nov 22'!E:E)+SUMIF('Dec 22'!D:D,"*"&amp;D99&amp;"*",'Dec 22'!E:E)+SUMIF('Jan 23'!D:D,"*"&amp;D99&amp;"*",'Jan 23'!E:E)+SUMIF('Feb 23'!D:D,"*"&amp;D99&amp;"*",'Feb 23'!E:E)+SUMIF('Mar 23'!D:D,"*"&amp;D99&amp;"*",'Mar 23'!E:E)+SUMIF('Apr 23'!D:D,"*"&amp;D99&amp;"*",'Apr 23'!E:E)+SUMIF('May 23'!D:D,"*"&amp;D99&amp;"*",'May 23'!E:E)+SUMIF('June 23'!D:D,"*"&amp;D99&amp;"*",'June 23'!E:E)+SUMIF('July 23'!D:D,"*"&amp;D99&amp;"*",'July 23'!E:E)+SUMIF('Aug 23'!D:D,"*"&amp;D99&amp;"*",'Aug 23'!E:E)+SUMIF('Sep 23'!D:D,"*"&amp;D99&amp;"*",'Sep 23'!E:E)+SUMIF('Oct 23'!D:D,"*"&amp;D99&amp;"*",'Oct 23'!E:E)+SUMIF('Nov 23'!D:D,"*"&amp;D99&amp;"*",'Nov 23'!E:E)+SUMIF('Dec 23'!D:D,"*"&amp;D99&amp;"*",'Dec 23'!E:E)</f>
        <v>81450</v>
      </c>
      <c r="F99" s="23">
        <f t="shared" si="86"/>
        <v>0.99208282582216811</v>
      </c>
      <c r="G99" s="25">
        <f t="shared" si="87"/>
        <v>82100</v>
      </c>
      <c r="H99" s="2">
        <f t="shared" si="88"/>
        <v>-7.8735115331357033E-2</v>
      </c>
      <c r="I99" s="11" t="str">
        <f t="shared" si="89"/>
        <v/>
      </c>
    </row>
    <row r="100" spans="1:9" x14ac:dyDescent="0.25">
      <c r="A100" t="s">
        <v>46</v>
      </c>
      <c r="B100" s="36">
        <f>SUMIF('Sep 22'!A:A,"*"&amp;A100&amp;"*",'Sep 22'!B:B)+SUMIF('Oct 22'!A:A,"*"&amp;A100&amp;"*",'Oct 22'!B:B)+SUMIF('Nov 22'!A:A,"*"&amp;A100&amp;"*",'Nov 22'!B:B)+SUMIF('Dec 22'!A:A,"*"&amp;A100&amp;"*",'Dec 22'!B:B)+SUMIF('Jan 23'!A:A,"*"&amp;A100&amp;"*",'Jan 23'!B:B)+SUMIF('Feb 23'!A:A,"*"&amp;A100&amp;"*",'Feb 23'!B:B)+SUMIF('Mar 23'!A:A,"*"&amp;A100&amp;"*",'Mar 23'!B:B)+SUMIF('Apr 23'!A:A,"*"&amp;A100&amp;"*",'Apr 23'!B:B)+SUMIF('May 23'!A:A,"*"&amp;A100&amp;"*",'May 23'!B:B)+SUMIF('June 23'!A:A,"*"&amp;A100&amp;"*",'June 23'!B:B)+SUMIF('July 23'!A:A,"*"&amp;A100&amp;"*",'July 23'!B:B)+SUMIF('Aug 23'!A:A,"*"&amp;A100&amp;"*",'Aug 23'!B:B)+SUMIF('Sep 23'!A:A,"*"&amp;A100&amp;"*",'Sep 23'!B:B)+SUMIF('Oct 23'!A:A,"*"&amp;A100&amp;"*",'Oct 23'!B:B)+SUMIF('Nov 23'!A:A,"*"&amp;A100&amp;"*",'Nov 23'!B:B)+SUMIF('Dec 23'!A:A,"*"&amp;A100&amp;"*",'Dec 23'!B:B)</f>
        <v>0</v>
      </c>
      <c r="C100" s="23">
        <f t="shared" si="80"/>
        <v>0</v>
      </c>
      <c r="D100" s="24" t="str">
        <f t="shared" si="81"/>
        <v xml:space="preserve">4 - Dean BT                 </v>
      </c>
      <c r="E100" s="36">
        <f>SUMIF('Sep 22'!D:D,"*"&amp;D100&amp;"*",'Sep 22'!E:E)+SUMIF('Oct 22'!D:D,"*"&amp;D100&amp;"*",'Oct 22'!E:E)+SUMIF('Nov 22'!D:D,"*"&amp;D100&amp;"*",'Nov 22'!E:E)+SUMIF('Dec 22'!D:D,"*"&amp;D100&amp;"*",'Dec 22'!E:E)+SUMIF('Jan 23'!D:D,"*"&amp;D100&amp;"*",'Jan 23'!E:E)+SUMIF('Feb 23'!D:D,"*"&amp;D100&amp;"*",'Feb 23'!E:E)+SUMIF('Mar 23'!D:D,"*"&amp;D100&amp;"*",'Mar 23'!E:E)+SUMIF('Apr 23'!D:D,"*"&amp;D100&amp;"*",'Apr 23'!E:E)+SUMIF('May 23'!D:D,"*"&amp;D100&amp;"*",'May 23'!E:E)+SUMIF('June 23'!D:D,"*"&amp;D100&amp;"*",'June 23'!E:E)+SUMIF('July 23'!D:D,"*"&amp;D100&amp;"*",'July 23'!E:E)+SUMIF('Aug 23'!D:D,"*"&amp;D100&amp;"*",'Aug 23'!E:E)+SUMIF('Sep 23'!D:D,"*"&amp;D100&amp;"*",'Sep 23'!E:E)+SUMIF('Oct 23'!D:D,"*"&amp;D100&amp;"*",'Oct 23'!E:E)+SUMIF('Nov 23'!D:D,"*"&amp;D100&amp;"*",'Nov 23'!E:E)+SUMIF('Dec 23'!D:D,"*"&amp;D100&amp;"*",'Dec 23'!E:E)</f>
        <v>553.30000000000007</v>
      </c>
      <c r="F100" s="23">
        <f t="shared" si="82"/>
        <v>1</v>
      </c>
      <c r="G100" s="25">
        <f t="shared" si="83"/>
        <v>553.30000000000007</v>
      </c>
      <c r="H100" s="2">
        <f>IF(C100-$C$40&lt;0,C100-$C$40,"")</f>
        <v>-8.6652289509188948E-2</v>
      </c>
      <c r="I100" s="11" t="str">
        <f>IF(C100-$C$40&gt;0,C100-$C$40,"")</f>
        <v/>
      </c>
    </row>
    <row r="101" spans="1:9" x14ac:dyDescent="0.25">
      <c r="A101" t="s">
        <v>173</v>
      </c>
      <c r="B101" s="36">
        <f>SUMIF('Sep 22'!A:A,"*"&amp;A101&amp;"*",'Sep 22'!B:B)+SUMIF('Oct 22'!A:A,"*"&amp;A101&amp;"*",'Oct 22'!B:B)+SUMIF('Nov 22'!A:A,"*"&amp;A101&amp;"*",'Nov 22'!B:B)+SUMIF('Dec 22'!A:A,"*"&amp;A101&amp;"*",'Dec 22'!B:B)+SUMIF('Jan 23'!A:A,"*"&amp;A101&amp;"*",'Jan 23'!B:B)+SUMIF('Feb 23'!A:A,"*"&amp;A101&amp;"*",'Feb 23'!B:B)+SUMIF('Mar 23'!A:A,"*"&amp;A101&amp;"*",'Mar 23'!B:B)+SUMIF('Apr 23'!A:A,"*"&amp;A101&amp;"*",'Apr 23'!B:B)+SUMIF('May 23'!A:A,"*"&amp;A101&amp;"*",'May 23'!B:B)+SUMIF('June 23'!A:A,"*"&amp;A101&amp;"*",'June 23'!B:B)+SUMIF('July 23'!A:A,"*"&amp;A101&amp;"*",'July 23'!B:B)+SUMIF('Aug 23'!A:A,"*"&amp;A101&amp;"*",'Aug 23'!B:B)+SUMIF('Sep 23'!A:A,"*"&amp;A101&amp;"*",'Sep 23'!B:B)+SUMIF('Oct 23'!A:A,"*"&amp;A101&amp;"*",'Oct 23'!B:B)+SUMIF('Nov 23'!A:A,"*"&amp;A101&amp;"*",'Nov 23'!B:B)+SUMIF('Dec 23'!A:A,"*"&amp;A101&amp;"*",'Dec 23'!B:B)</f>
        <v>0</v>
      </c>
      <c r="C101" s="23">
        <f t="shared" ref="C101" si="90">B101/G101</f>
        <v>0</v>
      </c>
      <c r="D101" s="24" t="str">
        <f t="shared" ref="D101" si="91">A101</f>
        <v xml:space="preserve">145 - Function Staff          </v>
      </c>
      <c r="E101" s="36">
        <f>SUMIF('Sep 22'!D:D,"*"&amp;D101&amp;"*",'Sep 22'!E:E)+SUMIF('Oct 22'!D:D,"*"&amp;D101&amp;"*",'Oct 22'!E:E)+SUMIF('Nov 22'!D:D,"*"&amp;D101&amp;"*",'Nov 22'!E:E)+SUMIF('Dec 22'!D:D,"*"&amp;D101&amp;"*",'Dec 22'!E:E)+SUMIF('Jan 23'!D:D,"*"&amp;D101&amp;"*",'Jan 23'!E:E)+SUMIF('Feb 23'!D:D,"*"&amp;D101&amp;"*",'Feb 23'!E:E)+SUMIF('Mar 23'!D:D,"*"&amp;D101&amp;"*",'Mar 23'!E:E)+SUMIF('Apr 23'!D:D,"*"&amp;D101&amp;"*",'Apr 23'!E:E)+SUMIF('May 23'!D:D,"*"&amp;D101&amp;"*",'May 23'!E:E)+SUMIF('June 23'!D:D,"*"&amp;D101&amp;"*",'June 23'!E:E)+SUMIF('July 23'!D:D,"*"&amp;D101&amp;"*",'July 23'!E:E)+SUMIF('Aug 23'!D:D,"*"&amp;D101&amp;"*",'Aug 23'!E:E)+SUMIF('Sep 23'!D:D,"*"&amp;D101&amp;"*",'Sep 23'!E:E)+SUMIF('Oct 23'!D:D,"*"&amp;D101&amp;"*",'Oct 23'!E:E)+SUMIF('Nov 23'!D:D,"*"&amp;D101&amp;"*",'Nov 23'!E:E)+SUMIF('Dec 23'!D:D,"*"&amp;D101&amp;"*",'Dec 23'!E:E)</f>
        <v>64122</v>
      </c>
      <c r="F101" s="23">
        <f t="shared" ref="F101" si="92">E101/G101</f>
        <v>1</v>
      </c>
      <c r="G101" s="25">
        <f t="shared" ref="G101" si="93">E101+B101</f>
        <v>64122</v>
      </c>
      <c r="H101" s="2">
        <f t="shared" ref="H101" si="94">IF(C101-$C$40&lt;0,C101-$C$40,"")</f>
        <v>-8.6652289509188948E-2</v>
      </c>
      <c r="I101" s="11" t="str">
        <f t="shared" ref="I101" si="95">IF(C101-$C$40&gt;0,C101-$C$40,"")</f>
        <v/>
      </c>
    </row>
    <row r="102" spans="1:9" x14ac:dyDescent="0.25">
      <c r="A102" t="s">
        <v>44</v>
      </c>
      <c r="B102" s="36">
        <f>SUMIF('Sep 22'!A:A,"*"&amp;A102&amp;"*",'Sep 22'!B:B)+SUMIF('Oct 22'!A:A,"*"&amp;A102&amp;"*",'Oct 22'!B:B)+SUMIF('Nov 22'!A:A,"*"&amp;A102&amp;"*",'Nov 22'!B:B)+SUMIF('Dec 22'!A:A,"*"&amp;A102&amp;"*",'Dec 22'!B:B)+SUMIF('Jan 23'!A:A,"*"&amp;A102&amp;"*",'Jan 23'!B:B)+SUMIF('Feb 23'!A:A,"*"&amp;A102&amp;"*",'Feb 23'!B:B)+SUMIF('Mar 23'!A:A,"*"&amp;A102&amp;"*",'Mar 23'!B:B)+SUMIF('Apr 23'!A:A,"*"&amp;A102&amp;"*",'Apr 23'!B:B)+SUMIF('May 23'!A:A,"*"&amp;A102&amp;"*",'May 23'!B:B)+SUMIF('June 23'!A:A,"*"&amp;A102&amp;"*",'June 23'!B:B)+SUMIF('July 23'!A:A,"*"&amp;A102&amp;"*",'July 23'!B:B)+SUMIF('Aug 23'!A:A,"*"&amp;A102&amp;"*",'Aug 23'!B:B)+SUMIF('Sep 23'!A:A,"*"&amp;A102&amp;"*",'Sep 23'!B:B)+SUMIF('Oct 23'!A:A,"*"&amp;A102&amp;"*",'Oct 23'!B:B)+SUMIF('Nov 23'!A:A,"*"&amp;A102&amp;"*",'Nov 23'!B:B)+SUMIF('Dec 23'!A:A,"*"&amp;A102&amp;"*",'Dec 23'!B:B)</f>
        <v>0</v>
      </c>
      <c r="C102" s="23">
        <f t="shared" ref="C102" si="96">B102/G102</f>
        <v>0</v>
      </c>
      <c r="D102" s="24" t="str">
        <f t="shared" ref="D102" si="97">A102</f>
        <v xml:space="preserve">30 - Thabiso Ratsiane        </v>
      </c>
      <c r="E102" s="36">
        <f>SUMIF('Sep 22'!D:D,"*"&amp;D102&amp;"*",'Sep 22'!E:E)+SUMIF('Oct 22'!D:D,"*"&amp;D102&amp;"*",'Oct 22'!E:E)+SUMIF('Nov 22'!D:D,"*"&amp;D102&amp;"*",'Nov 22'!E:E)+SUMIF('Dec 22'!D:D,"*"&amp;D102&amp;"*",'Dec 22'!E:E)+SUMIF('Jan 23'!D:D,"*"&amp;D102&amp;"*",'Jan 23'!E:E)+SUMIF('Feb 23'!D:D,"*"&amp;D102&amp;"*",'Feb 23'!E:E)+SUMIF('Mar 23'!D:D,"*"&amp;D102&amp;"*",'Mar 23'!E:E)+SUMIF('Apr 23'!D:D,"*"&amp;D102&amp;"*",'Apr 23'!E:E)+SUMIF('May 23'!D:D,"*"&amp;D102&amp;"*",'May 23'!E:E)+SUMIF('June 23'!D:D,"*"&amp;D102&amp;"*",'June 23'!E:E)+SUMIF('July 23'!D:D,"*"&amp;D102&amp;"*",'July 23'!E:E)+SUMIF('Aug 23'!D:D,"*"&amp;D102&amp;"*",'Aug 23'!E:E)+SUMIF('Sep 23'!D:D,"*"&amp;D102&amp;"*",'Sep 23'!E:E)+SUMIF('Oct 23'!D:D,"*"&amp;D102&amp;"*",'Oct 23'!E:E)+SUMIF('Nov 23'!D:D,"*"&amp;D102&amp;"*",'Nov 23'!E:E)+SUMIF('Dec 23'!D:D,"*"&amp;D102&amp;"*",'Dec 23'!E:E)</f>
        <v>349.8</v>
      </c>
      <c r="F102" s="23">
        <f t="shared" ref="F102" si="98">E102/G102</f>
        <v>1</v>
      </c>
      <c r="G102" s="25">
        <f t="shared" ref="G102" si="99">E102+B102</f>
        <v>349.8</v>
      </c>
      <c r="H102" s="2">
        <f t="shared" ref="H102" si="100">IF(C102-$C$40&lt;0,C102-$C$40,"")</f>
        <v>-8.6652289509188948E-2</v>
      </c>
      <c r="I102" s="11" t="str">
        <f t="shared" ref="I102" si="101">IF(C102-$C$40&gt;0,C102-$C$40,"")</f>
        <v/>
      </c>
    </row>
    <row r="108" spans="1:9" x14ac:dyDescent="0.25">
      <c r="B108" s="51">
        <v>3412012.88</v>
      </c>
      <c r="E108" s="51">
        <v>41398047</v>
      </c>
    </row>
    <row r="109" spans="1:9" x14ac:dyDescent="0.25">
      <c r="B109" s="51">
        <v>3661898.93</v>
      </c>
      <c r="E109" s="51">
        <v>44753814.450000003</v>
      </c>
    </row>
    <row r="110" spans="1:9" x14ac:dyDescent="0.25">
      <c r="B110" s="53">
        <f>B109-B108</f>
        <v>249886.05000000028</v>
      </c>
      <c r="C110" s="7"/>
      <c r="D110" s="7"/>
      <c r="E110" s="53">
        <f>E109-E108</f>
        <v>3355767.450000003</v>
      </c>
    </row>
    <row r="111" spans="1:9" x14ac:dyDescent="0.25">
      <c r="B111" s="51">
        <v>3858149.33</v>
      </c>
      <c r="E111" s="51">
        <v>48084334.850000001</v>
      </c>
    </row>
    <row r="112" spans="1:9" x14ac:dyDescent="0.25">
      <c r="B112" s="53">
        <f>B111-B109</f>
        <v>196250.39999999991</v>
      </c>
      <c r="C112" s="7"/>
      <c r="D112" s="7"/>
      <c r="E112" s="53">
        <f>E111-E109</f>
        <v>3330520.3999999985</v>
      </c>
    </row>
    <row r="113" spans="2:5" x14ac:dyDescent="0.25">
      <c r="B113" s="51">
        <v>4117102.43</v>
      </c>
      <c r="E113" s="51">
        <v>52909751.75</v>
      </c>
    </row>
    <row r="114" spans="2:5" x14ac:dyDescent="0.25">
      <c r="B114" s="53">
        <f>B113-B111</f>
        <v>258953.10000000009</v>
      </c>
      <c r="C114" s="7"/>
      <c r="D114" s="7"/>
      <c r="E114" s="53">
        <f>E113-E111</f>
        <v>4825416.8999999985</v>
      </c>
    </row>
  </sheetData>
  <sortState xmlns:xlrd2="http://schemas.microsoft.com/office/spreadsheetml/2017/richdata2" ref="A5:A83">
    <sortCondition ref="A5:A83"/>
  </sortState>
  <mergeCells count="5">
    <mergeCell ref="A1:G1"/>
    <mergeCell ref="B2:C3"/>
    <mergeCell ref="E2:F3"/>
    <mergeCell ref="A4:G4"/>
    <mergeCell ref="A41:G41"/>
  </mergeCells>
  <phoneticPr fontId="20" type="noConversion"/>
  <conditionalFormatting sqref="A5">
    <cfRule type="duplicateValues" dxfId="66" priority="29"/>
  </conditionalFormatting>
  <conditionalFormatting sqref="A6">
    <cfRule type="duplicateValues" dxfId="65" priority="27"/>
  </conditionalFormatting>
  <conditionalFormatting sqref="A7">
    <cfRule type="duplicateValues" dxfId="64" priority="26"/>
  </conditionalFormatting>
  <conditionalFormatting sqref="A9">
    <cfRule type="duplicateValues" dxfId="63" priority="25"/>
  </conditionalFormatting>
  <conditionalFormatting sqref="A10">
    <cfRule type="duplicateValues" dxfId="62" priority="24"/>
  </conditionalFormatting>
  <conditionalFormatting sqref="A12">
    <cfRule type="duplicateValues" dxfId="61" priority="21"/>
  </conditionalFormatting>
  <conditionalFormatting sqref="A15:A29">
    <cfRule type="duplicateValues" dxfId="60" priority="8"/>
    <cfRule type="duplicateValues" dxfId="59" priority="9"/>
    <cfRule type="duplicateValues" dxfId="58" priority="10"/>
  </conditionalFormatting>
  <conditionalFormatting sqref="A30">
    <cfRule type="duplicateValues" dxfId="57" priority="22"/>
  </conditionalFormatting>
  <conditionalFormatting sqref="A31">
    <cfRule type="duplicateValues" dxfId="56" priority="19"/>
  </conditionalFormatting>
  <conditionalFormatting sqref="A36:A37">
    <cfRule type="duplicateValues" dxfId="55" priority="13"/>
  </conditionalFormatting>
  <conditionalFormatting sqref="A42">
    <cfRule type="duplicateValues" dxfId="54" priority="28"/>
  </conditionalFormatting>
  <conditionalFormatting sqref="A44">
    <cfRule type="duplicateValues" dxfId="53" priority="23"/>
  </conditionalFormatting>
  <conditionalFormatting sqref="A46">
    <cfRule type="duplicateValues" dxfId="52" priority="7"/>
  </conditionalFormatting>
  <conditionalFormatting sqref="A46:A69">
    <cfRule type="duplicateValues" dxfId="51" priority="56"/>
  </conditionalFormatting>
  <conditionalFormatting sqref="A47">
    <cfRule type="duplicateValues" dxfId="50" priority="4"/>
  </conditionalFormatting>
  <conditionalFormatting sqref="A48">
    <cfRule type="duplicateValues" dxfId="49" priority="3"/>
  </conditionalFormatting>
  <conditionalFormatting sqref="A50">
    <cfRule type="duplicateValues" dxfId="48" priority="2"/>
  </conditionalFormatting>
  <conditionalFormatting sqref="A52">
    <cfRule type="duplicateValues" dxfId="47" priority="1"/>
  </conditionalFormatting>
  <conditionalFormatting sqref="A72">
    <cfRule type="duplicateValues" dxfId="46" priority="20"/>
  </conditionalFormatting>
  <conditionalFormatting sqref="A74">
    <cfRule type="duplicateValues" dxfId="45" priority="18"/>
  </conditionalFormatting>
  <conditionalFormatting sqref="A75">
    <cfRule type="duplicateValues" dxfId="44" priority="17"/>
  </conditionalFormatting>
  <conditionalFormatting sqref="A77">
    <cfRule type="duplicateValues" dxfId="43" priority="16"/>
  </conditionalFormatting>
  <conditionalFormatting sqref="A79">
    <cfRule type="duplicateValues" dxfId="42" priority="15"/>
  </conditionalFormatting>
  <conditionalFormatting sqref="A80">
    <cfRule type="duplicateValues" dxfId="41" priority="14"/>
  </conditionalFormatting>
  <conditionalFormatting sqref="A82:A83">
    <cfRule type="duplicateValues" dxfId="40" priority="1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EDF8-DC39-463E-920F-F710067040B3}">
  <dimension ref="A1:W99"/>
  <sheetViews>
    <sheetView tabSelected="1" zoomScale="70" zoomScaleNormal="70" workbookViewId="0">
      <selection activeCell="V106" sqref="V106"/>
    </sheetView>
  </sheetViews>
  <sheetFormatPr defaultRowHeight="15" x14ac:dyDescent="0.25"/>
  <cols>
    <col min="1" max="1" width="28.85546875" bestFit="1" customWidth="1"/>
    <col min="2" max="2" width="9.7109375" bestFit="1" customWidth="1"/>
    <col min="3" max="3" width="9.42578125" bestFit="1" customWidth="1"/>
    <col min="4" max="4" width="10.140625" bestFit="1" customWidth="1"/>
    <col min="5" max="5" width="9.85546875" bestFit="1" customWidth="1"/>
    <col min="6" max="6" width="9.140625" bestFit="1" customWidth="1"/>
    <col min="7" max="7" width="9.7109375" bestFit="1" customWidth="1"/>
    <col min="8" max="8" width="10.140625" customWidth="1"/>
    <col min="9" max="9" width="9.5703125" bestFit="1" customWidth="1"/>
    <col min="10" max="10" width="10.5703125" bestFit="1" customWidth="1"/>
    <col min="11" max="11" width="9.28515625" bestFit="1" customWidth="1"/>
    <col min="12" max="12" width="8.5703125" bestFit="1" customWidth="1"/>
    <col min="13" max="13" width="10" bestFit="1" customWidth="1"/>
    <col min="14" max="14" width="9.7109375" bestFit="1" customWidth="1"/>
    <col min="15" max="15" width="9.42578125" bestFit="1" customWidth="1"/>
    <col min="16" max="16" width="10.140625" customWidth="1"/>
    <col min="17" max="17" width="9.85546875" bestFit="1" customWidth="1"/>
    <col min="19" max="19" width="28.85546875" bestFit="1" customWidth="1"/>
    <col min="20" max="20" width="9.28515625" bestFit="1" customWidth="1"/>
  </cols>
  <sheetData>
    <row r="1" spans="1:23" s="14" customFormat="1" ht="21" x14ac:dyDescent="0.35">
      <c r="A1" s="14" t="s">
        <v>5</v>
      </c>
      <c r="B1" s="15">
        <v>44834</v>
      </c>
      <c r="C1" s="15">
        <v>44864</v>
      </c>
      <c r="D1" s="15" t="s">
        <v>47</v>
      </c>
      <c r="E1" s="15">
        <v>44926</v>
      </c>
      <c r="F1" s="15">
        <v>44956</v>
      </c>
      <c r="G1" s="15">
        <v>44985</v>
      </c>
      <c r="H1" s="15">
        <v>45016</v>
      </c>
      <c r="I1" s="15">
        <v>45046</v>
      </c>
      <c r="J1" s="15">
        <v>45077</v>
      </c>
      <c r="K1" s="15">
        <v>45107</v>
      </c>
      <c r="L1" s="15">
        <v>45138</v>
      </c>
      <c r="M1" s="15">
        <v>45168</v>
      </c>
      <c r="N1" s="15">
        <v>45199</v>
      </c>
      <c r="O1" s="15">
        <v>45230</v>
      </c>
      <c r="P1" s="15">
        <v>45260</v>
      </c>
      <c r="Q1" s="15">
        <v>45291</v>
      </c>
      <c r="T1" s="14" t="s">
        <v>2</v>
      </c>
    </row>
    <row r="2" spans="1:23" x14ac:dyDescent="0.25">
      <c r="A2" t="s">
        <v>48</v>
      </c>
      <c r="B2" s="12">
        <f>_xlfn.IFNA(IF(VLOOKUP("*"&amp;A2&amp;"*",'Sep 22'!$A:$I,8,FALSE)="",VLOOKUP("*"&amp;A2&amp;"*",'Sep 22'!$A:$I,9,FALSE),VLOOKUP("*"&amp;A2&amp;"*",'Sep 22'!$A:$I,8,FALSE)),NA())</f>
        <v>-3.2503437441764593E-3</v>
      </c>
      <c r="C2" s="12">
        <f>_xlfn.IFNA(IF(VLOOKUP("*"&amp;A2&amp;"*",'Oct 22'!$A:$I,8,FALSE)="",VLOOKUP("*"&amp;A2&amp;"*",'Oct 22'!$A:$I,9,FALSE),VLOOKUP("*"&amp;A2&amp;"*",'Oct 22'!$A:$I,8,FALSE)),NA())</f>
        <v>2.6729572777427213E-3</v>
      </c>
      <c r="D2" s="12">
        <f>_xlfn.IFNA(IF(VLOOKUP("*"&amp;A2&amp;"*",'Nov 22'!$A:$I,8,FALSE)="",VLOOKUP("*"&amp;A2&amp;"*",'Nov 22'!$A:$I,9,FALSE),VLOOKUP("*"&amp;A2&amp;"*",'Nov 22'!$A:$I,8,FALSE)),NA())</f>
        <v>-6.4368213002754943E-3</v>
      </c>
      <c r="E2" s="12">
        <f>_xlfn.IFNA(IF(VLOOKUP("*"&amp;A2&amp;"*",'Dec 22'!$A:$I,8,FALSE)="",VLOOKUP("*"&amp;A2&amp;"*",'Dec 22'!$A:$I,9,FALSE),VLOOKUP("*"&amp;A2&amp;"*",'Dec 22'!$A:$I,8,FALSE)),NA())</f>
        <v>6.6253085922668431E-3</v>
      </c>
      <c r="F2" s="12">
        <f>_xlfn.IFNA(IF(VLOOKUP("*"&amp;A2&amp;"*",'Jan 23'!$A:$I,8,FALSE)="",VLOOKUP("*"&amp;A2&amp;"*",'Jan 23'!$A:$I,9,FALSE),VLOOKUP("*"&amp;A2&amp;"*",'Jan 23'!$A:$I,8,FALSE)),NA())</f>
        <v>-1.9654177987645335E-2</v>
      </c>
      <c r="G2" s="12">
        <f>_xlfn.IFNA(IF(VLOOKUP("*"&amp;A2&amp;"*",'Feb 23'!$A:$I,8,FALSE)="",VLOOKUP("*"&amp;A2&amp;"*",'Feb 23'!$A:$I,9,FALSE),VLOOKUP("*"&amp;A2&amp;"*",'Feb 23'!$A:$I,8,FALSE)),NA())</f>
        <v>-6.4845523718624759E-3</v>
      </c>
      <c r="H2" s="12">
        <f>_xlfn.IFNA(IF(VLOOKUP("*"&amp;A2&amp;"*",'Mar 23'!$A:$I,8,FALSE)="",VLOOKUP("*"&amp;A2&amp;"*",'Mar 23'!$A:$I,9,FALSE),VLOOKUP("*"&amp;A2&amp;"*",'Mar 23'!$A:$I,8,FALSE)),NA())</f>
        <v>1.2997912497789768E-2</v>
      </c>
      <c r="I2" s="12">
        <f>_xlfn.IFNA(IF(VLOOKUP("*"&amp;A2&amp;"*",'Apr 23'!$A:$I,8,FALSE)="",VLOOKUP("*"&amp;A2&amp;"*",'Apr 23'!$A:$I,9,FALSE),VLOOKUP("*"&amp;A2&amp;"*",'Apr 23'!$A:$I,8,FALSE)),NA())</f>
        <v>-3.3356173282532722E-2</v>
      </c>
      <c r="J2" s="12">
        <f>_xlfn.IFNA(IF(VLOOKUP("*"&amp;A2&amp;"*",'May 23'!$A:$I,8,FALSE)="",VLOOKUP("*"&amp;A2&amp;"*",'May 23'!$A:$I,9,FALSE),VLOOKUP("*"&amp;A2&amp;"*",'May 23'!$A:$I,8,FALSE)),NA())</f>
        <v>2.0420173794258853E-2</v>
      </c>
      <c r="K2" s="12">
        <f>_xlfn.IFNA(IF(VLOOKUP("*"&amp;A2&amp;"*",'June 23'!$A:$I,8,FALSE)="",VLOOKUP("*"&amp;A2&amp;"*",'June 23'!$A:$I,9,FALSE),VLOOKUP("*"&amp;A2&amp;"*",'June 23'!$A:$I,8,FALSE)),NA())</f>
        <v>3.9176649480448203E-2</v>
      </c>
      <c r="L2" s="12">
        <f>_xlfn.IFNA(IF(VLOOKUP("*"&amp;A2&amp;"*",'July 23'!$A:$I,8,FALSE)="",VLOOKUP("*"&amp;A2&amp;"*",'July 23'!$A:$I,9,FALSE),VLOOKUP("*"&amp;A2&amp;"*",'July 23'!$A:$I,8,FALSE)),NA())</f>
        <v>2.0998759644254336E-2</v>
      </c>
      <c r="M2" s="12">
        <f>_xlfn.IFNA(IF(VLOOKUP("*"&amp;A2&amp;"*",'Aug 23'!$A:$I,8,FALSE)="",VLOOKUP("*"&amp;A2&amp;"*",'Aug 23'!$A:$I,9,FALSE),VLOOKUP("*"&amp;A2&amp;"*",'Aug 23'!$A:$I,8,FALSE)),NA())</f>
        <v>-5.0070137267813897E-3</v>
      </c>
      <c r="N2" s="12">
        <f>_xlfn.IFNA(IF(VLOOKUP("*"&amp;A2&amp;"*",'Sep 23'!$A:$I,8,FALSE)="",VLOOKUP("*"&amp;A2&amp;"*",'Sep 23'!$A:$I,9,FALSE),VLOOKUP("*"&amp;A2&amp;"*",'Sep 23'!$A:$I,8,FALSE)),NA())</f>
        <v>-7.1633568590868946E-4</v>
      </c>
      <c r="O2" s="12">
        <f>_xlfn.IFNA(IF(VLOOKUP("*"&amp;A2&amp;"*",'Oct 23'!$A:$I,8,FALSE)="",VLOOKUP("*"&amp;A2&amp;"*",'Oct 23'!$A:$I,9,FALSE),VLOOKUP("*"&amp;A2&amp;"*",'Oct 23'!$A:$I,8,FALSE)),NA())</f>
        <v>-3.4657383621489832E-2</v>
      </c>
      <c r="P2" s="12">
        <f>_xlfn.IFNA(IF(VLOOKUP("*"&amp;A2&amp;"*",'Nov 23'!$A:$I,8,FALSE)="",VLOOKUP("*"&amp;A2&amp;"*",'Nov 23'!$A:$I,9,FALSE),VLOOKUP("*"&amp;A2&amp;"*",'Nov 23'!$A:$I,8,FALSE)),NA())</f>
        <v>-1.7795697291520092E-2</v>
      </c>
      <c r="Q2" s="12">
        <f>_xlfn.IFNA(IF(VLOOKUP("*"&amp;A2&amp;"*",'Dec 23'!$A:$I,8,FALSE)="",VLOOKUP("*"&amp;A2&amp;"*",'Dec 23'!$A:$I,9,FALSE),VLOOKUP("*"&amp;A2&amp;"*",'Dec 23'!$A:$I,8,FALSE)),NA())</f>
        <v>-1.931750817113876E-2</v>
      </c>
      <c r="S2" t="str">
        <f t="shared" ref="S2:S14" si="0">A2</f>
        <v xml:space="preserve">1 - MC Ntuli BT             </v>
      </c>
      <c r="T2" s="12">
        <f>_xlfn.IFNA(IF(VLOOKUP("*"&amp;A2&amp;"*",Totaled!$A:$I,8,FALSE)="",VLOOKUP("*"&amp;A2&amp;"*",Totaled!$A:$I,9,FALSE),VLOOKUP("*"&amp;A2&amp;"*",Totaled!$A:$I,8,FALSE)),NA())</f>
        <v>4.0808876245333747E-4</v>
      </c>
    </row>
    <row r="3" spans="1:23" x14ac:dyDescent="0.25">
      <c r="A3" t="s">
        <v>51</v>
      </c>
      <c r="B3" s="12" t="e">
        <f>_xlfn.IFNA(IF(VLOOKUP("*"&amp;A3&amp;"*",'Sep 22'!$A:$I,8,FALSE)="",VLOOKUP("*"&amp;A3&amp;"*",'Sep 22'!$A:$I,9,FALSE),VLOOKUP("*"&amp;A3&amp;"*",'Sep 22'!$A:$I,8,FALSE)),NA())</f>
        <v>#N/A</v>
      </c>
      <c r="C3" s="12">
        <f>_xlfn.IFNA(IF(VLOOKUP("*"&amp;A3&amp;"*",'Oct 22'!$A:$I,8,FALSE)="",VLOOKUP("*"&amp;A3&amp;"*",'Oct 22'!$A:$I,9,FALSE),VLOOKUP("*"&amp;A3&amp;"*",'Oct 22'!$A:$I,8,FALSE)),NA())</f>
        <v>1.5241479419772108E-2</v>
      </c>
      <c r="D3" s="12">
        <f>_xlfn.IFNA(IF(VLOOKUP("*"&amp;A3&amp;"*",'Nov 22'!$A:$I,8,FALSE)="",VLOOKUP("*"&amp;A3&amp;"*",'Nov 22'!$A:$I,9,FALSE),VLOOKUP("*"&amp;A3&amp;"*",'Nov 22'!$A:$I,8,FALSE)),NA())</f>
        <v>7.6001341353457763E-2</v>
      </c>
      <c r="E3" s="12">
        <f>_xlfn.IFNA(IF(VLOOKUP("*"&amp;A3&amp;"*",'Dec 22'!$A:$I,8,FALSE)="",VLOOKUP("*"&amp;A3&amp;"*",'Dec 22'!$A:$I,9,FALSE),VLOOKUP("*"&amp;A3&amp;"*",'Dec 22'!$A:$I,8,FALSE)),NA())</f>
        <v>9.2895146217596661E-2</v>
      </c>
      <c r="F3" s="12">
        <f>_xlfn.IFNA(IF(VLOOKUP("*"&amp;A3&amp;"*",'Jan 23'!$A:$I,8,FALSE)="",VLOOKUP("*"&amp;A3&amp;"*",'Jan 23'!$A:$I,9,FALSE),VLOOKUP("*"&amp;A3&amp;"*",'Jan 23'!$A:$I,8,FALSE)),NA())</f>
        <v>3.5604078546242729E-2</v>
      </c>
      <c r="G3" s="12">
        <f>_xlfn.IFNA(IF(VLOOKUP("*"&amp;A3&amp;"*",'Feb 23'!$A:$I,8,FALSE)="",VLOOKUP("*"&amp;A3&amp;"*",'Feb 23'!$A:$I,9,FALSE),VLOOKUP("*"&amp;A3&amp;"*",'Feb 23'!$A:$I,8,FALSE)),NA())</f>
        <v>2.4745073637584963E-2</v>
      </c>
      <c r="H3" s="12">
        <f>_xlfn.IFNA(IF(VLOOKUP("*"&amp;A3&amp;"*",'Mar 23'!$A:$I,8,FALSE)="",VLOOKUP("*"&amp;A3&amp;"*",'Mar 23'!$A:$I,9,FALSE),VLOOKUP("*"&amp;A3&amp;"*",'Mar 23'!$A:$I,8,FALSE)),NA())</f>
        <v>5.4115729007038926E-2</v>
      </c>
      <c r="I3" s="12">
        <f>_xlfn.IFNA(IF(VLOOKUP("*"&amp;A3&amp;"*",'Apr 23'!$A:$I,8,FALSE)="",VLOOKUP("*"&amp;A3&amp;"*",'Apr 23'!$A:$I,9,FALSE),VLOOKUP("*"&amp;A3&amp;"*",'Apr 23'!$A:$I,8,FALSE)),NA())</f>
        <v>7.9678929381758606E-3</v>
      </c>
      <c r="J3" s="12">
        <f>_xlfn.IFNA(IF(VLOOKUP("*"&amp;A3&amp;"*",'May 23'!$A:$I,8,FALSE)="",VLOOKUP("*"&amp;A3&amp;"*",'May 23'!$A:$I,9,FALSE),VLOOKUP("*"&amp;A3&amp;"*",'May 23'!$A:$I,8,FALSE)),NA())</f>
        <v>-2.8084072464263116E-2</v>
      </c>
      <c r="K3" s="12">
        <f>_xlfn.IFNA(IF(VLOOKUP("*"&amp;A3&amp;"*",'June 23'!$A:$I,8,FALSE)="",VLOOKUP("*"&amp;A3&amp;"*",'June 23'!$A:$I,9,FALSE),VLOOKUP("*"&amp;A3&amp;"*",'June 23'!$A:$I,8,FALSE)),NA())</f>
        <v>-1.9442730639784821E-2</v>
      </c>
      <c r="L3" s="12">
        <f>_xlfn.IFNA(IF(VLOOKUP("*"&amp;A3&amp;"*",'July 23'!$A:$I,8,FALSE)="",VLOOKUP("*"&amp;A3&amp;"*",'July 23'!$A:$I,9,FALSE),VLOOKUP("*"&amp;A3&amp;"*",'July 23'!$A:$I,8,FALSE)),NA())</f>
        <v>4.8689973981257767E-2</v>
      </c>
      <c r="M3" s="12">
        <f>_xlfn.IFNA(IF(VLOOKUP("*"&amp;A3&amp;"*",'Aug 23'!$A:$I,8,FALSE)="",VLOOKUP("*"&amp;A3&amp;"*",'Aug 23'!$A:$I,9,FALSE),VLOOKUP("*"&amp;A3&amp;"*",'Aug 23'!$A:$I,8,FALSE)),NA())</f>
        <v>-3.8546656704783015E-2</v>
      </c>
      <c r="N3" s="12">
        <f>_xlfn.IFNA(IF(VLOOKUP("*"&amp;A3&amp;"*",'Sep 23'!$A:$I,8,FALSE)="",VLOOKUP("*"&amp;A3&amp;"*",'Sep 23'!$A:$I,9,FALSE),VLOOKUP("*"&amp;A3&amp;"*",'Sep 23'!$A:$I,8,FALSE)),NA())</f>
        <v>-1.8264484561898039E-2</v>
      </c>
      <c r="O3" s="12">
        <f>_xlfn.IFNA(IF(VLOOKUP("*"&amp;A3&amp;"*",'Oct 23'!$A:$I,8,FALSE)="",VLOOKUP("*"&amp;A3&amp;"*",'Oct 23'!$A:$I,9,FALSE),VLOOKUP("*"&amp;A3&amp;"*",'Oct 23'!$A:$I,8,FALSE)),NA())</f>
        <v>1.370958058366481E-2</v>
      </c>
      <c r="P3" s="12">
        <f>_xlfn.IFNA(IF(VLOOKUP("*"&amp;A3&amp;"*",'Nov 23'!$A:$I,8,FALSE)="",VLOOKUP("*"&amp;A3&amp;"*",'Nov 23'!$A:$I,9,FALSE),VLOOKUP("*"&amp;A3&amp;"*",'Nov 23'!$A:$I,8,FALSE)),NA())</f>
        <v>2.2882516392959247E-2</v>
      </c>
      <c r="Q3" s="12">
        <f>_xlfn.IFNA(IF(VLOOKUP("*"&amp;A3&amp;"*",'Dec 23'!$A:$I,8,FALSE)="",VLOOKUP("*"&amp;A3&amp;"*",'Dec 23'!$A:$I,9,FALSE),VLOOKUP("*"&amp;A3&amp;"*",'Dec 23'!$A:$I,8,FALSE)),NA())</f>
        <v>3.3519831963042673E-3</v>
      </c>
      <c r="S3" t="str">
        <f t="shared" si="0"/>
        <v xml:space="preserve">13 - Sylvester BT            </v>
      </c>
      <c r="T3" s="12">
        <f>_xlfn.IFNA(IF(VLOOKUP("*"&amp;A3&amp;"*",Totaled!$A:$I,8,FALSE)="",VLOOKUP("*"&amp;A3&amp;"*",Totaled!$A:$I,9,FALSE),VLOOKUP("*"&amp;A3&amp;"*",Totaled!$A:$I,8,FALSE)),NA())</f>
        <v>7.2175654099938813E-4</v>
      </c>
    </row>
    <row r="4" spans="1:23" ht="23.25" x14ac:dyDescent="0.35">
      <c r="A4" t="s">
        <v>37</v>
      </c>
      <c r="B4" s="12" t="e">
        <f>_xlfn.IFNA(IF(VLOOKUP("*"&amp;A4&amp;"*",'Sep 22'!$A:$I,8,FALSE)="",VLOOKUP("*"&amp;A4&amp;"*",'Sep 22'!$A:$I,9,FALSE),VLOOKUP("*"&amp;A4&amp;"*",'Sep 22'!$A:$I,8,FALSE)),NA())</f>
        <v>#N/A</v>
      </c>
      <c r="C4" s="12" t="e">
        <f>_xlfn.IFNA(IF(VLOOKUP("*"&amp;A4&amp;"*",'Oct 22'!$A:$I,8,FALSE)="",VLOOKUP("*"&amp;A4&amp;"*",'Oct 22'!$A:$I,9,FALSE),VLOOKUP("*"&amp;A4&amp;"*",'Oct 22'!$A:$I,8,FALSE)),NA())</f>
        <v>#N/A</v>
      </c>
      <c r="D4" s="12">
        <f>_xlfn.IFNA(IF(VLOOKUP("*"&amp;A4&amp;"*",'Nov 22'!$A:$I,8,FALSE)="",VLOOKUP("*"&amp;A4&amp;"*",'Nov 22'!$A:$I,9,FALSE),VLOOKUP("*"&amp;A4&amp;"*",'Nov 22'!$A:$I,8,FALSE)),NA())</f>
        <v>-3.0405589687345747E-2</v>
      </c>
      <c r="E4" s="12">
        <f>_xlfn.IFNA(IF(VLOOKUP("*"&amp;A4&amp;"*",'Dec 22'!$A:$I,8,FALSE)="",VLOOKUP("*"&amp;A4&amp;"*",'Dec 22'!$A:$I,9,FALSE),VLOOKUP("*"&amp;A4&amp;"*",'Dec 22'!$A:$I,8,FALSE)),NA())</f>
        <v>1.3010012791627071E-2</v>
      </c>
      <c r="F4" s="12">
        <f>_xlfn.IFNA(IF(VLOOKUP("*"&amp;A4&amp;"*",'Jan 23'!$A:$I,8,FALSE)="",VLOOKUP("*"&amp;A4&amp;"*",'Jan 23'!$A:$I,9,FALSE),VLOOKUP("*"&amp;A4&amp;"*",'Jan 23'!$A:$I,8,FALSE)),NA())</f>
        <v>1.7128434070278697E-2</v>
      </c>
      <c r="G4" s="12">
        <f>_xlfn.IFNA(IF(VLOOKUP("*"&amp;A4&amp;"*",'Feb 23'!$A:$I,8,FALSE)="",VLOOKUP("*"&amp;A4&amp;"*",'Feb 23'!$A:$I,9,FALSE),VLOOKUP("*"&amp;A4&amp;"*",'Feb 23'!$A:$I,8,FALSE)),NA())</f>
        <v>9.6860099875048788E-3</v>
      </c>
      <c r="H4" s="12">
        <f>_xlfn.IFNA(IF(VLOOKUP("*"&amp;A4&amp;"*",'Mar 23'!$A:$I,8,FALSE)="",VLOOKUP("*"&amp;A4&amp;"*",'Mar 23'!$A:$I,9,FALSE),VLOOKUP("*"&amp;A4&amp;"*",'Mar 23'!$A:$I,8,FALSE)),NA())</f>
        <v>-4.4484173790105455E-2</v>
      </c>
      <c r="I4" s="12">
        <f>_xlfn.IFNA(IF(VLOOKUP("*"&amp;A4&amp;"*",'Apr 23'!$A:$I,8,FALSE)="",VLOOKUP("*"&amp;A4&amp;"*",'Apr 23'!$A:$I,9,FALSE),VLOOKUP("*"&amp;A4&amp;"*",'Apr 23'!$A:$I,8,FALSE)),NA())</f>
        <v>2.9390492565130044E-3</v>
      </c>
      <c r="J4" s="12">
        <f>_xlfn.IFNA(IF(VLOOKUP("*"&amp;A4&amp;"*",'May 23'!$A:$I,8,FALSE)="",VLOOKUP("*"&amp;A4&amp;"*",'May 23'!$A:$I,9,FALSE),VLOOKUP("*"&amp;A4&amp;"*",'May 23'!$A:$I,8,FALSE)),NA())</f>
        <v>0.10582909606453114</v>
      </c>
      <c r="K4" s="12">
        <f>_xlfn.IFNA(IF(VLOOKUP("*"&amp;A4&amp;"*",'June 23'!$A:$I,8,FALSE)="",VLOOKUP("*"&amp;A4&amp;"*",'June 23'!$A:$I,9,FALSE),VLOOKUP("*"&amp;A4&amp;"*",'June 23'!$A:$I,8,FALSE)),NA())</f>
        <v>-9.9292576433613194E-3</v>
      </c>
      <c r="L4" s="12">
        <f>_xlfn.IFNA(IF(VLOOKUP("*"&amp;A4&amp;"*",'July 23'!$A:$I,8,FALSE)="",VLOOKUP("*"&amp;A4&amp;"*",'July 23'!$A:$I,9,FALSE),VLOOKUP("*"&amp;A4&amp;"*",'July 23'!$A:$I,8,FALSE)),NA())</f>
        <v>4.5582186538164066E-3</v>
      </c>
      <c r="M4" s="12">
        <f>_xlfn.IFNA(IF(VLOOKUP("*"&amp;A4&amp;"*",'Aug 23'!$A:$I,8,FALSE)="",VLOOKUP("*"&amp;A4&amp;"*",'Aug 23'!$A:$I,9,FALSE),VLOOKUP("*"&amp;A4&amp;"*",'Aug 23'!$A:$I,8,FALSE)),NA())</f>
        <v>-1.5952300875401976E-2</v>
      </c>
      <c r="N4" s="12">
        <f>_xlfn.IFNA(IF(VLOOKUP("*"&amp;A4&amp;"*",'Sep 23'!$A:$I,8,FALSE)="",VLOOKUP("*"&amp;A4&amp;"*",'Sep 23'!$A:$I,9,FALSE),VLOOKUP("*"&amp;A4&amp;"*",'Sep 23'!$A:$I,8,FALSE)),NA())</f>
        <v>5.0872307532411093E-2</v>
      </c>
      <c r="O4" s="12">
        <f>_xlfn.IFNA(IF(VLOOKUP("*"&amp;A4&amp;"*",'Oct 23'!$A:$I,8,FALSE)="",VLOOKUP("*"&amp;A4&amp;"*",'Oct 23'!$A:$I,9,FALSE),VLOOKUP("*"&amp;A4&amp;"*",'Oct 23'!$A:$I,8,FALSE)),NA())</f>
        <v>3.2766998080831347E-2</v>
      </c>
      <c r="P4" s="12">
        <f>_xlfn.IFNA(IF(VLOOKUP("*"&amp;A4&amp;"*",'Nov 23'!$A:$I,8,FALSE)="",VLOOKUP("*"&amp;A4&amp;"*",'Nov 23'!$A:$I,9,FALSE),VLOOKUP("*"&amp;A4&amp;"*",'Nov 23'!$A:$I,8,FALSE)),NA())</f>
        <v>4.6419322186976551E-2</v>
      </c>
      <c r="Q4" s="12">
        <f>_xlfn.IFNA(IF(VLOOKUP("*"&amp;A4&amp;"*",'Dec 23'!$A:$I,8,FALSE)="",VLOOKUP("*"&amp;A4&amp;"*",'Dec 23'!$A:$I,9,FALSE),VLOOKUP("*"&amp;A4&amp;"*",'Dec 23'!$A:$I,8,FALSE)),NA())</f>
        <v>2.4705076477965146E-3</v>
      </c>
      <c r="S4" t="str">
        <f t="shared" si="0"/>
        <v xml:space="preserve">158 - Oscar Dawu              </v>
      </c>
      <c r="T4" s="12">
        <f>_xlfn.IFNA(IF(VLOOKUP("*"&amp;A4&amp;"*",Totaled!$A:$I,8,FALSE)="",VLOOKUP("*"&amp;A4&amp;"*",Totaled!$A:$I,9,FALSE),VLOOKUP("*"&amp;A4&amp;"*",Totaled!$A:$I,8,FALSE)),NA())</f>
        <v>9.0048619359057169E-3</v>
      </c>
      <c r="W4" s="16" t="s">
        <v>30</v>
      </c>
    </row>
    <row r="5" spans="1:23" x14ac:dyDescent="0.25">
      <c r="A5" t="s">
        <v>54</v>
      </c>
      <c r="B5" s="12">
        <f>_xlfn.IFNA(IF(VLOOKUP("*"&amp;A5&amp;"*",'Sep 22'!$A:$I,8,FALSE)="",VLOOKUP("*"&amp;A5&amp;"*",'Sep 22'!$A:$I,9,FALSE),VLOOKUP("*"&amp;A5&amp;"*",'Sep 22'!$A:$I,8,FALSE)),NA())</f>
        <v>-3.4222983942148802E-2</v>
      </c>
      <c r="C5" s="12">
        <f>_xlfn.IFNA(IF(VLOOKUP("*"&amp;A5&amp;"*",'Oct 22'!$A:$I,8,FALSE)="",VLOOKUP("*"&amp;A5&amp;"*",'Oct 22'!$A:$I,9,FALSE),VLOOKUP("*"&amp;A5&amp;"*",'Oct 22'!$A:$I,8,FALSE)),NA())</f>
        <v>3.4213416059418383E-2</v>
      </c>
      <c r="D5" s="12">
        <f>_xlfn.IFNA(IF(VLOOKUP("*"&amp;A5&amp;"*",'Nov 22'!$A:$I,8,FALSE)="",VLOOKUP("*"&amp;A5&amp;"*",'Nov 22'!$A:$I,9,FALSE),VLOOKUP("*"&amp;A5&amp;"*",'Nov 22'!$A:$I,8,FALSE)),NA())</f>
        <v>3.6541577347011384E-2</v>
      </c>
      <c r="E5" s="12">
        <f>_xlfn.IFNA(IF(VLOOKUP("*"&amp;A5&amp;"*",'Dec 22'!$A:$I,8,FALSE)="",VLOOKUP("*"&amp;A5&amp;"*",'Dec 22'!$A:$I,9,FALSE),VLOOKUP("*"&amp;A5&amp;"*",'Dec 22'!$A:$I,8,FALSE)),NA())</f>
        <v>3.3259465584013923E-2</v>
      </c>
      <c r="F5" s="12">
        <f>_xlfn.IFNA(IF(VLOOKUP("*"&amp;A5&amp;"*",'Jan 23'!$A:$I,8,FALSE)="",VLOOKUP("*"&amp;A5&amp;"*",'Jan 23'!$A:$I,9,FALSE),VLOOKUP("*"&amp;A5&amp;"*",'Jan 23'!$A:$I,8,FALSE)),NA())</f>
        <v>2.301803390359608E-2</v>
      </c>
      <c r="G5" s="12">
        <f>_xlfn.IFNA(IF(VLOOKUP("*"&amp;A5&amp;"*",'Feb 23'!$A:$I,8,FALSE)="",VLOOKUP("*"&amp;A5&amp;"*",'Feb 23'!$A:$I,9,FALSE),VLOOKUP("*"&amp;A5&amp;"*",'Feb 23'!$A:$I,8,FALSE)),NA())</f>
        <v>-1.7393590670733858E-2</v>
      </c>
      <c r="H5" s="12">
        <f>_xlfn.IFNA(IF(VLOOKUP("*"&amp;A5&amp;"*",'Mar 23'!$A:$I,8,FALSE)="",VLOOKUP("*"&amp;A5&amp;"*",'Mar 23'!$A:$I,9,FALSE),VLOOKUP("*"&amp;A5&amp;"*",'Mar 23'!$A:$I,8,FALSE)),NA())</f>
        <v>-1.3673263183034967E-2</v>
      </c>
      <c r="I5" s="12">
        <f>_xlfn.IFNA(IF(VLOOKUP("*"&amp;A5&amp;"*",'Apr 23'!$A:$I,8,FALSE)="",VLOOKUP("*"&amp;A5&amp;"*",'Apr 23'!$A:$I,9,FALSE),VLOOKUP("*"&amp;A5&amp;"*",'Apr 23'!$A:$I,8,FALSE)),NA())</f>
        <v>-8.0052575857593733E-3</v>
      </c>
      <c r="J5" s="12">
        <f>_xlfn.IFNA(IF(VLOOKUP("*"&amp;A5&amp;"*",'May 23'!$A:$I,8,FALSE)="",VLOOKUP("*"&amp;A5&amp;"*",'May 23'!$A:$I,9,FALSE),VLOOKUP("*"&amp;A5&amp;"*",'May 23'!$A:$I,8,FALSE)),NA())</f>
        <v>2.8174733260222878E-2</v>
      </c>
      <c r="K5" s="12">
        <f>_xlfn.IFNA(IF(VLOOKUP("*"&amp;A5&amp;"*",'June 23'!$A:$I,8,FALSE)="",VLOOKUP("*"&amp;A5&amp;"*",'June 23'!$A:$I,9,FALSE),VLOOKUP("*"&amp;A5&amp;"*",'June 23'!$A:$I,8,FALSE)),NA())</f>
        <v>1.1652248631082912E-2</v>
      </c>
      <c r="L5" s="12">
        <f>_xlfn.IFNA(IF(VLOOKUP("*"&amp;A5&amp;"*",'July 23'!$A:$I,8,FALSE)="",VLOOKUP("*"&amp;A5&amp;"*",'July 23'!$A:$I,9,FALSE),VLOOKUP("*"&amp;A5&amp;"*",'July 23'!$A:$I,8,FALSE)),NA())</f>
        <v>1.2830354570978739E-2</v>
      </c>
      <c r="M5" s="12">
        <f>_xlfn.IFNA(IF(VLOOKUP("*"&amp;A5&amp;"*",'Aug 23'!$A:$I,8,FALSE)="",VLOOKUP("*"&amp;A5&amp;"*",'Aug 23'!$A:$I,9,FALSE),VLOOKUP("*"&amp;A5&amp;"*",'Aug 23'!$A:$I,8,FALSE)),NA())</f>
        <v>-8.4240432593080117E-4</v>
      </c>
      <c r="N5" s="12">
        <f>_xlfn.IFNA(IF(VLOOKUP("*"&amp;A5&amp;"*",'Sep 23'!$A:$I,8,FALSE)="",VLOOKUP("*"&amp;A5&amp;"*",'Sep 23'!$A:$I,9,FALSE),VLOOKUP("*"&amp;A5&amp;"*",'Sep 23'!$A:$I,8,FALSE)),NA())</f>
        <v>3.838045103976423E-3</v>
      </c>
      <c r="O5" s="12">
        <f>_xlfn.IFNA(IF(VLOOKUP("*"&amp;A5&amp;"*",'Oct 23'!$A:$I,8,FALSE)="",VLOOKUP("*"&amp;A5&amp;"*",'Oct 23'!$A:$I,9,FALSE),VLOOKUP("*"&amp;A5&amp;"*",'Oct 23'!$A:$I,8,FALSE)),NA())</f>
        <v>2.3955107155550603E-2</v>
      </c>
      <c r="P5" s="12">
        <f>_xlfn.IFNA(IF(VLOOKUP("*"&amp;A5&amp;"*",'Nov 23'!$A:$I,8,FALSE)="",VLOOKUP("*"&amp;A5&amp;"*",'Nov 23'!$A:$I,9,FALSE),VLOOKUP("*"&amp;A5&amp;"*",'Nov 23'!$A:$I,8,FALSE)),NA())</f>
        <v>5.2114793509695577E-2</v>
      </c>
      <c r="Q5" s="12">
        <f>_xlfn.IFNA(IF(VLOOKUP("*"&amp;A5&amp;"*",'Dec 23'!$A:$I,8,FALSE)="",VLOOKUP("*"&amp;A5&amp;"*",'Dec 23'!$A:$I,9,FALSE),VLOOKUP("*"&amp;A5&amp;"*",'Dec 23'!$A:$I,8,FALSE)),NA())</f>
        <v>1.8258534241825553E-2</v>
      </c>
      <c r="S5" t="str">
        <f t="shared" si="0"/>
        <v xml:space="preserve">16 - Brian Mtshali BT        </v>
      </c>
      <c r="T5" s="12">
        <f>_xlfn.IFNA(IF(VLOOKUP("*"&amp;A5&amp;"*",Totaled!$A:$I,8,FALSE)="",VLOOKUP("*"&amp;A5&amp;"*",Totaled!$A:$I,9,FALSE),VLOOKUP("*"&amp;A5&amp;"*",Totaled!$A:$I,8,FALSE)),NA())</f>
        <v>1.0974141604594562E-2</v>
      </c>
    </row>
    <row r="6" spans="1:23" x14ac:dyDescent="0.25">
      <c r="A6" t="s">
        <v>135</v>
      </c>
      <c r="B6" s="12" t="e">
        <f>_xlfn.IFNA(IF(VLOOKUP("*"&amp;A6&amp;"*",'Sep 22'!$A:$I,8,FALSE)="",VLOOKUP("*"&amp;A6&amp;"*",'Sep 22'!$A:$I,9,FALSE),VLOOKUP("*"&amp;A6&amp;"*",'Sep 22'!$A:$I,8,FALSE)),NA())</f>
        <v>#N/A</v>
      </c>
      <c r="C6" s="12" t="e">
        <f>_xlfn.IFNA(IF(VLOOKUP("*"&amp;A6&amp;"*",'Oct 22'!$A:$I,8,FALSE)="",VLOOKUP("*"&amp;A6&amp;"*",'Oct 22'!$A:$I,9,FALSE),VLOOKUP("*"&amp;A6&amp;"*",'Oct 22'!$A:$I,8,FALSE)),NA())</f>
        <v>#N/A</v>
      </c>
      <c r="D6" s="12" t="e">
        <f>_xlfn.IFNA(IF(VLOOKUP("*"&amp;A6&amp;"*",'Nov 22'!$A:$I,8,FALSE)="",VLOOKUP("*"&amp;A6&amp;"*",'Nov 22'!$A:$I,9,FALSE),VLOOKUP("*"&amp;A6&amp;"*",'Nov 22'!$A:$I,8,FALSE)),NA())</f>
        <v>#N/A</v>
      </c>
      <c r="E6" s="12" t="e">
        <f>_xlfn.IFNA(IF(VLOOKUP("*"&amp;A6&amp;"*",'Dec 22'!$A:$I,8,FALSE)="",VLOOKUP("*"&amp;A6&amp;"*",'Dec 22'!$A:$I,9,FALSE),VLOOKUP("*"&amp;A6&amp;"*",'Dec 22'!$A:$I,8,FALSE)),NA())</f>
        <v>#N/A</v>
      </c>
      <c r="F6" s="12" t="e">
        <f>_xlfn.IFNA(IF(VLOOKUP("*"&amp;A6&amp;"*",'Jan 23'!$A:$I,8,FALSE)="",VLOOKUP("*"&amp;A6&amp;"*",'Jan 23'!$A:$I,9,FALSE),VLOOKUP("*"&amp;A6&amp;"*",'Jan 23'!$A:$I,8,FALSE)),NA())</f>
        <v>#N/A</v>
      </c>
      <c r="G6" s="12" t="e">
        <f>_xlfn.IFNA(IF(VLOOKUP("*"&amp;A6&amp;"*",'Feb 23'!$A:$I,8,FALSE)="",VLOOKUP("*"&amp;A6&amp;"*",'Feb 23'!$A:$I,9,FALSE),VLOOKUP("*"&amp;A6&amp;"*",'Feb 23'!$A:$I,8,FALSE)),NA())</f>
        <v>#N/A</v>
      </c>
      <c r="H6" s="12" t="e">
        <f>_xlfn.IFNA(IF(VLOOKUP("*"&amp;A6&amp;"*",'Mar 23'!$A:$I,8,FALSE)="",VLOOKUP("*"&amp;A6&amp;"*",'Mar 23'!$A:$I,9,FALSE),VLOOKUP("*"&amp;A6&amp;"*",'Mar 23'!$A:$I,8,FALSE)),NA())</f>
        <v>#N/A</v>
      </c>
      <c r="I6" s="12" t="e">
        <f>_xlfn.IFNA(IF(VLOOKUP("*"&amp;A6&amp;"*",'Apr 23'!$A:$I,8,FALSE)="",VLOOKUP("*"&amp;A6&amp;"*",'Apr 23'!$A:$I,9,FALSE),VLOOKUP("*"&amp;A6&amp;"*",'Apr 23'!$A:$I,8,FALSE)),NA())</f>
        <v>#N/A</v>
      </c>
      <c r="J6" s="12">
        <f>_xlfn.IFNA(IF(VLOOKUP("*"&amp;A6&amp;"*",'May 23'!$A:$I,8,FALSE)="",VLOOKUP("*"&amp;A6&amp;"*",'May 23'!$A:$I,9,FALSE),VLOOKUP("*"&amp;A6&amp;"*",'May 23'!$A:$I,8,FALSE)),NA())</f>
        <v>-5.3985402430292845E-3</v>
      </c>
      <c r="K6" s="12">
        <f>_xlfn.IFNA(IF(VLOOKUP("*"&amp;A6&amp;"*",'June 23'!$A:$I,8,FALSE)="",VLOOKUP("*"&amp;A6&amp;"*",'June 23'!$A:$I,9,FALSE),VLOOKUP("*"&amp;A6&amp;"*",'June 23'!$A:$I,8,FALSE)),NA())</f>
        <v>-5.8395994858752437E-3</v>
      </c>
      <c r="L6" s="12">
        <f>_xlfn.IFNA(IF(VLOOKUP("*"&amp;A6&amp;"*",'July 23'!$A:$I,8,FALSE)="",VLOOKUP("*"&amp;A6&amp;"*",'July 23'!$A:$I,9,FALSE),VLOOKUP("*"&amp;A6&amp;"*",'July 23'!$A:$I,8,FALSE)),NA())</f>
        <v>-1.5106822173068003E-2</v>
      </c>
      <c r="M6" s="12">
        <f>_xlfn.IFNA(IF(VLOOKUP("*"&amp;A6&amp;"*",'Aug 23'!$A:$I,8,FALSE)="",VLOOKUP("*"&amp;A6&amp;"*",'Aug 23'!$A:$I,9,FALSE),VLOOKUP("*"&amp;A6&amp;"*",'Aug 23'!$A:$I,8,FALSE)),NA())</f>
        <v>-9.8580082410882064E-3</v>
      </c>
      <c r="N6" s="12">
        <f>_xlfn.IFNA(IF(VLOOKUP("*"&amp;A6&amp;"*",'Sep 23'!$A:$I,8,FALSE)="",VLOOKUP("*"&amp;A6&amp;"*",'Sep 23'!$A:$I,9,FALSE),VLOOKUP("*"&amp;A6&amp;"*",'Sep 23'!$A:$I,8,FALSE)),NA())</f>
        <v>-4.1813865111379196E-2</v>
      </c>
      <c r="O6" s="12">
        <f>_xlfn.IFNA(IF(VLOOKUP("*"&amp;A6&amp;"*",'Oct 23'!$A:$I,8,FALSE)="",VLOOKUP("*"&amp;A6&amp;"*",'Oct 23'!$A:$I,9,FALSE),VLOOKUP("*"&amp;A6&amp;"*",'Oct 23'!$A:$I,8,FALSE)),NA())</f>
        <v>-6.0102874851064164E-3</v>
      </c>
      <c r="P6" s="12">
        <f>_xlfn.IFNA(IF(VLOOKUP("*"&amp;A6&amp;"*",'Nov 23'!$A:$I,8,FALSE)="",VLOOKUP("*"&amp;A6&amp;"*",'Nov 23'!$A:$I,9,FALSE),VLOOKUP("*"&amp;A6&amp;"*",'Nov 23'!$A:$I,8,FALSE)),NA())</f>
        <v>-8.9819199628769497E-3</v>
      </c>
      <c r="Q6" s="12">
        <f>_xlfn.IFNA(IF(VLOOKUP("*"&amp;A6&amp;"*",'Dec 23'!$A:$I,8,FALSE)="",VLOOKUP("*"&amp;A6&amp;"*",'Dec 23'!$A:$I,9,FALSE),VLOOKUP("*"&amp;A6&amp;"*",'Dec 23'!$A:$I,8,FALSE)),NA())</f>
        <v>1.3210702168232918E-2</v>
      </c>
      <c r="S6" t="str">
        <f t="shared" si="0"/>
        <v>14 - Patrick BT</v>
      </c>
      <c r="T6" s="12">
        <f>_xlfn.IFNA(IF(VLOOKUP("*"&amp;A6&amp;"*",Totaled!$A:$I,8,FALSE)="",VLOOKUP("*"&amp;A6&amp;"*",Totaled!$A:$I,9,FALSE),VLOOKUP("*"&amp;A6&amp;"*",Totaled!$A:$I,8,FALSE)),NA())</f>
        <v>-2.8494404140909209E-2</v>
      </c>
    </row>
    <row r="7" spans="1:23" x14ac:dyDescent="0.25">
      <c r="A7" t="s">
        <v>137</v>
      </c>
      <c r="B7" s="12" t="e">
        <f>_xlfn.IFNA(IF(VLOOKUP("*"&amp;A7&amp;"*",'Sep 22'!$A:$I,8,FALSE)="",VLOOKUP("*"&amp;A7&amp;"*",'Sep 22'!$A:$I,9,FALSE),VLOOKUP("*"&amp;A7&amp;"*",'Sep 22'!$A:$I,8,FALSE)),NA())</f>
        <v>#N/A</v>
      </c>
      <c r="C7" s="12" t="e">
        <f>_xlfn.IFNA(IF(VLOOKUP("*"&amp;A7&amp;"*",'Oct 22'!$A:$I,8,FALSE)="",VLOOKUP("*"&amp;A7&amp;"*",'Oct 22'!$A:$I,9,FALSE),VLOOKUP("*"&amp;A7&amp;"*",'Oct 22'!$A:$I,8,FALSE)),NA())</f>
        <v>#N/A</v>
      </c>
      <c r="D7" s="12" t="e">
        <f>_xlfn.IFNA(IF(VLOOKUP("*"&amp;A7&amp;"*",'Nov 22'!$A:$I,8,FALSE)="",VLOOKUP("*"&amp;A7&amp;"*",'Nov 22'!$A:$I,9,FALSE),VLOOKUP("*"&amp;A7&amp;"*",'Nov 22'!$A:$I,8,FALSE)),NA())</f>
        <v>#N/A</v>
      </c>
      <c r="E7" s="12" t="e">
        <f>_xlfn.IFNA(IF(VLOOKUP("*"&amp;A7&amp;"*",'Dec 22'!$A:$I,8,FALSE)="",VLOOKUP("*"&amp;A7&amp;"*",'Dec 22'!$A:$I,9,FALSE),VLOOKUP("*"&amp;A7&amp;"*",'Dec 22'!$A:$I,8,FALSE)),NA())</f>
        <v>#N/A</v>
      </c>
      <c r="F7" s="12" t="e">
        <f>_xlfn.IFNA(IF(VLOOKUP("*"&amp;A7&amp;"*",'Jan 23'!$A:$I,8,FALSE)="",VLOOKUP("*"&amp;A7&amp;"*",'Jan 23'!$A:$I,9,FALSE),VLOOKUP("*"&amp;A7&amp;"*",'Jan 23'!$A:$I,8,FALSE)),NA())</f>
        <v>#N/A</v>
      </c>
      <c r="G7" s="12" t="e">
        <f>_xlfn.IFNA(IF(VLOOKUP("*"&amp;A7&amp;"*",'Feb 23'!$A:$I,8,FALSE)="",VLOOKUP("*"&amp;A7&amp;"*",'Feb 23'!$A:$I,9,FALSE),VLOOKUP("*"&amp;A7&amp;"*",'Feb 23'!$A:$I,8,FALSE)),NA())</f>
        <v>#N/A</v>
      </c>
      <c r="H7" s="12" t="e">
        <f>_xlfn.IFNA(IF(VLOOKUP("*"&amp;A7&amp;"*",'Mar 23'!$A:$I,8,FALSE)="",VLOOKUP("*"&amp;A7&amp;"*",'Mar 23'!$A:$I,9,FALSE),VLOOKUP("*"&amp;A7&amp;"*",'Mar 23'!$A:$I,8,FALSE)),NA())</f>
        <v>#N/A</v>
      </c>
      <c r="I7" s="12" t="e">
        <f>_xlfn.IFNA(IF(VLOOKUP("*"&amp;A7&amp;"*",'Apr 23'!$A:$I,8,FALSE)="",VLOOKUP("*"&amp;A7&amp;"*",'Apr 23'!$A:$I,9,FALSE),VLOOKUP("*"&amp;A7&amp;"*",'Apr 23'!$A:$I,8,FALSE)),NA())</f>
        <v>#N/A</v>
      </c>
      <c r="J7" s="12" t="e">
        <f>_xlfn.IFNA(IF(VLOOKUP("*"&amp;A7&amp;"*",'May 23'!$A:$I,8,FALSE)="",VLOOKUP("*"&amp;A7&amp;"*",'May 23'!$A:$I,9,FALSE),VLOOKUP("*"&amp;A7&amp;"*",'May 23'!$A:$I,8,FALSE)),NA())</f>
        <v>#N/A</v>
      </c>
      <c r="K7" s="12" t="e">
        <f>_xlfn.IFNA(IF(VLOOKUP("*"&amp;A7&amp;"*",'June 23'!$A:$I,8,FALSE)="",VLOOKUP("*"&amp;A7&amp;"*",'June 23'!$A:$I,9,FALSE),VLOOKUP("*"&amp;A7&amp;"*",'June 23'!$A:$I,8,FALSE)),NA())</f>
        <v>#N/A</v>
      </c>
      <c r="L7" s="12">
        <f>_xlfn.IFNA(IF(VLOOKUP("*"&amp;A7&amp;"*",'July 23'!$A:$I,8,FALSE)="",VLOOKUP("*"&amp;A7&amp;"*",'July 23'!$A:$I,9,FALSE),VLOOKUP("*"&amp;A7&amp;"*",'July 23'!$A:$I,8,FALSE)),NA())</f>
        <v>-2.2438794039914438E-2</v>
      </c>
      <c r="M7" s="12">
        <f>_xlfn.IFNA(IF(VLOOKUP("*"&amp;A7&amp;"*",'Aug 23'!$A:$I,8,FALSE)="",VLOOKUP("*"&amp;A7&amp;"*",'Aug 23'!$A:$I,9,FALSE),VLOOKUP("*"&amp;A7&amp;"*",'Aug 23'!$A:$I,8,FALSE)),NA())</f>
        <v>6.2993217349789465E-2</v>
      </c>
      <c r="N7" s="12">
        <f>_xlfn.IFNA(IF(VLOOKUP("*"&amp;A7&amp;"*",'Sep 23'!$A:$I,8,FALSE)="",VLOOKUP("*"&amp;A7&amp;"*",'Sep 23'!$A:$I,9,FALSE),VLOOKUP("*"&amp;A7&amp;"*",'Sep 23'!$A:$I,8,FALSE)),NA())</f>
        <v>1.6049637414821905E-2</v>
      </c>
      <c r="O7" s="12">
        <f>_xlfn.IFNA(IF(VLOOKUP("*"&amp;A7&amp;"*",'Oct 23'!$A:$I,8,FALSE)="",VLOOKUP("*"&amp;A7&amp;"*",'Oct 23'!$A:$I,9,FALSE),VLOOKUP("*"&amp;A7&amp;"*",'Oct 23'!$A:$I,8,FALSE)),NA())</f>
        <v>1.6940366699145198E-2</v>
      </c>
      <c r="P7" s="12">
        <f>_xlfn.IFNA(IF(VLOOKUP("*"&amp;A7&amp;"*",'Nov 23'!$A:$I,8,FALSE)="",VLOOKUP("*"&amp;A7&amp;"*",'Nov 23'!$A:$I,9,FALSE),VLOOKUP("*"&amp;A7&amp;"*",'Nov 23'!$A:$I,8,FALSE)),NA())</f>
        <v>-1.7676971918438762E-2</v>
      </c>
      <c r="Q7" s="12">
        <f>_xlfn.IFNA(IF(VLOOKUP("*"&amp;A7&amp;"*",'Dec 23'!$A:$I,8,FALSE)="",VLOOKUP("*"&amp;A7&amp;"*",'Dec 23'!$A:$I,9,FALSE),VLOOKUP("*"&amp;A7&amp;"*",'Dec 23'!$A:$I,8,FALSE)),NA())</f>
        <v>-1.5088548836028837E-2</v>
      </c>
      <c r="S7" t="str">
        <f t="shared" si="0"/>
        <v>3 - Joseph BT</v>
      </c>
      <c r="T7" s="12">
        <f>_xlfn.IFNA(IF(VLOOKUP("*"&amp;A7&amp;"*",Totaled!$A:$I,8,FALSE)="",VLOOKUP("*"&amp;A7&amp;"*",Totaled!$A:$I,9,FALSE),VLOOKUP("*"&amp;A7&amp;"*",Totaled!$A:$I,8,FALSE)),NA())</f>
        <v>-1.2135536634982638E-2</v>
      </c>
    </row>
    <row r="8" spans="1:23" x14ac:dyDescent="0.25">
      <c r="A8" t="s">
        <v>138</v>
      </c>
      <c r="B8" s="12" t="e">
        <f>_xlfn.IFNA(IF(VLOOKUP("*"&amp;A8&amp;"*",'Sep 22'!$A:$I,8,FALSE)="",VLOOKUP("*"&amp;A8&amp;"*",'Sep 22'!$A:$I,9,FALSE),VLOOKUP("*"&amp;A8&amp;"*",'Sep 22'!$A:$I,8,FALSE)),NA())</f>
        <v>#N/A</v>
      </c>
      <c r="C8" s="12" t="e">
        <f>_xlfn.IFNA(IF(VLOOKUP("*"&amp;A8&amp;"*",'Oct 22'!$A:$I,8,FALSE)="",VLOOKUP("*"&amp;A8&amp;"*",'Oct 22'!$A:$I,9,FALSE),VLOOKUP("*"&amp;A8&amp;"*",'Oct 22'!$A:$I,8,FALSE)),NA())</f>
        <v>#N/A</v>
      </c>
      <c r="D8" s="12" t="e">
        <f>_xlfn.IFNA(IF(VLOOKUP("*"&amp;A8&amp;"*",'Nov 22'!$A:$I,8,FALSE)="",VLOOKUP("*"&amp;A8&amp;"*",'Nov 22'!$A:$I,9,FALSE),VLOOKUP("*"&amp;A8&amp;"*",'Nov 22'!$A:$I,8,FALSE)),NA())</f>
        <v>#N/A</v>
      </c>
      <c r="E8" s="12" t="e">
        <f>_xlfn.IFNA(IF(VLOOKUP("*"&amp;A8&amp;"*",'Dec 22'!$A:$I,8,FALSE)="",VLOOKUP("*"&amp;A8&amp;"*",'Dec 22'!$A:$I,9,FALSE),VLOOKUP("*"&amp;A8&amp;"*",'Dec 22'!$A:$I,8,FALSE)),NA())</f>
        <v>#N/A</v>
      </c>
      <c r="F8" s="12" t="e">
        <f>_xlfn.IFNA(IF(VLOOKUP("*"&amp;A8&amp;"*",'Jan 23'!$A:$I,8,FALSE)="",VLOOKUP("*"&amp;A8&amp;"*",'Jan 23'!$A:$I,9,FALSE),VLOOKUP("*"&amp;A8&amp;"*",'Jan 23'!$A:$I,8,FALSE)),NA())</f>
        <v>#N/A</v>
      </c>
      <c r="G8" s="12" t="e">
        <f>_xlfn.IFNA(IF(VLOOKUP("*"&amp;A8&amp;"*",'Feb 23'!$A:$I,8,FALSE)="",VLOOKUP("*"&amp;A8&amp;"*",'Feb 23'!$A:$I,9,FALSE),VLOOKUP("*"&amp;A8&amp;"*",'Feb 23'!$A:$I,8,FALSE)),NA())</f>
        <v>#N/A</v>
      </c>
      <c r="H8" s="12" t="e">
        <f>_xlfn.IFNA(IF(VLOOKUP("*"&amp;A8&amp;"*",'Mar 23'!$A:$I,8,FALSE)="",VLOOKUP("*"&amp;A8&amp;"*",'Mar 23'!$A:$I,9,FALSE),VLOOKUP("*"&amp;A8&amp;"*",'Mar 23'!$A:$I,8,FALSE)),NA())</f>
        <v>#N/A</v>
      </c>
      <c r="I8" s="12" t="e">
        <f>_xlfn.IFNA(IF(VLOOKUP("*"&amp;A8&amp;"*",'Apr 23'!$A:$I,8,FALSE)="",VLOOKUP("*"&amp;A8&amp;"*",'Apr 23'!$A:$I,9,FALSE),VLOOKUP("*"&amp;A8&amp;"*",'Apr 23'!$A:$I,8,FALSE)),NA())</f>
        <v>#N/A</v>
      </c>
      <c r="J8" s="12" t="e">
        <f>_xlfn.IFNA(IF(VLOOKUP("*"&amp;A8&amp;"*",'May 23'!$A:$I,8,FALSE)="",VLOOKUP("*"&amp;A8&amp;"*",'May 23'!$A:$I,9,FALSE),VLOOKUP("*"&amp;A8&amp;"*",'May 23'!$A:$I,8,FALSE)),NA())</f>
        <v>#N/A</v>
      </c>
      <c r="K8" s="12" t="e">
        <f>_xlfn.IFNA(IF(VLOOKUP("*"&amp;A8&amp;"*",'June 23'!$A:$I,8,FALSE)="",VLOOKUP("*"&amp;A8&amp;"*",'June 23'!$A:$I,9,FALSE),VLOOKUP("*"&amp;A8&amp;"*",'June 23'!$A:$I,8,FALSE)),NA())</f>
        <v>#N/A</v>
      </c>
      <c r="L8" s="12" t="e">
        <f>_xlfn.IFNA(IF(VLOOKUP("*"&amp;A8&amp;"*",'July 23'!$A:$I,8,FALSE)="",VLOOKUP("*"&amp;A8&amp;"*",'July 23'!$A:$I,9,FALSE),VLOOKUP("*"&amp;A8&amp;"*",'July 23'!$A:$I,8,FALSE)),NA())</f>
        <v>#N/A</v>
      </c>
      <c r="M8" s="12">
        <f>_xlfn.IFNA(IF(VLOOKUP("*"&amp;A8&amp;"*",'Aug 23'!$A:$I,8,FALSE)="",VLOOKUP("*"&amp;A8&amp;"*",'Aug 23'!$A:$I,9,FALSE),VLOOKUP("*"&amp;A8&amp;"*",'Aug 23'!$A:$I,8,FALSE)),NA())</f>
        <v>-6.0067214044696095E-2</v>
      </c>
      <c r="N8" s="12">
        <f>_xlfn.IFNA(IF(VLOOKUP("*"&amp;A8&amp;"*",'Sep 23'!$A:$I,8,FALSE)="",VLOOKUP("*"&amp;A8&amp;"*",'Sep 23'!$A:$I,9,FALSE),VLOOKUP("*"&amp;A8&amp;"*",'Sep 23'!$A:$I,8,FALSE)),NA())</f>
        <v>-4.9207642151415106E-2</v>
      </c>
      <c r="O8" s="12">
        <f>_xlfn.IFNA(IF(VLOOKUP("*"&amp;A8&amp;"*",'Oct 23'!$A:$I,8,FALSE)="",VLOOKUP("*"&amp;A8&amp;"*",'Oct 23'!$A:$I,9,FALSE),VLOOKUP("*"&amp;A8&amp;"*",'Oct 23'!$A:$I,8,FALSE)),NA())</f>
        <v>-4.7564038040245303E-2</v>
      </c>
      <c r="P8" s="12">
        <f>_xlfn.IFNA(IF(VLOOKUP("*"&amp;A8&amp;"*",'Nov 23'!$A:$I,8,FALSE)="",VLOOKUP("*"&amp;A8&amp;"*",'Nov 23'!$A:$I,9,FALSE),VLOOKUP("*"&amp;A8&amp;"*",'Nov 23'!$A:$I,8,FALSE)),NA())</f>
        <v>-2.4609129132923228E-2</v>
      </c>
      <c r="Q8" s="12">
        <f>_xlfn.IFNA(IF(VLOOKUP("*"&amp;A8&amp;"*",'Dec 23'!$A:$I,8,FALSE)="",VLOOKUP("*"&amp;A8&amp;"*",'Dec 23'!$A:$I,9,FALSE),VLOOKUP("*"&amp;A8&amp;"*",'Dec 23'!$A:$I,8,FALSE)),NA())</f>
        <v>-2.6666581095159379E-2</v>
      </c>
      <c r="S8" t="str">
        <f t="shared" si="0"/>
        <v>12 - Xolani</v>
      </c>
      <c r="T8" s="12">
        <f>_xlfn.IFNA(IF(VLOOKUP("*"&amp;A8&amp;"*",Totaled!$A:$I,8,FALSE)="",VLOOKUP("*"&amp;A8&amp;"*",Totaled!$A:$I,9,FALSE),VLOOKUP("*"&amp;A8&amp;"*",Totaled!$A:$I,8,FALSE)),NA())</f>
        <v>-5.8664553784847584E-2</v>
      </c>
    </row>
    <row r="9" spans="1:23" x14ac:dyDescent="0.25">
      <c r="A9" t="s">
        <v>141</v>
      </c>
      <c r="B9" s="12" t="e">
        <f>_xlfn.IFNA(IF(VLOOKUP("*"&amp;A9&amp;"*",'Sep 22'!$A:$I,8,FALSE)="",VLOOKUP("*"&amp;A9&amp;"*",'Sep 22'!$A:$I,9,FALSE),VLOOKUP("*"&amp;A9&amp;"*",'Sep 22'!$A:$I,8,FALSE)),NA())</f>
        <v>#N/A</v>
      </c>
      <c r="C9" s="12" t="e">
        <f>_xlfn.IFNA(IF(VLOOKUP("*"&amp;A9&amp;"*",'Oct 22'!$A:$I,8,FALSE)="",VLOOKUP("*"&amp;A9&amp;"*",'Oct 22'!$A:$I,9,FALSE),VLOOKUP("*"&amp;A9&amp;"*",'Oct 22'!$A:$I,8,FALSE)),NA())</f>
        <v>#N/A</v>
      </c>
      <c r="D9" s="12" t="e">
        <f>_xlfn.IFNA(IF(VLOOKUP("*"&amp;A9&amp;"*",'Nov 22'!$A:$I,8,FALSE)="",VLOOKUP("*"&amp;A9&amp;"*",'Nov 22'!$A:$I,9,FALSE),VLOOKUP("*"&amp;A9&amp;"*",'Nov 22'!$A:$I,8,FALSE)),NA())</f>
        <v>#N/A</v>
      </c>
      <c r="E9" s="12" t="e">
        <f>_xlfn.IFNA(IF(VLOOKUP("*"&amp;A9&amp;"*",'Dec 22'!$A:$I,8,FALSE)="",VLOOKUP("*"&amp;A9&amp;"*",'Dec 22'!$A:$I,9,FALSE),VLOOKUP("*"&amp;A9&amp;"*",'Dec 22'!$A:$I,8,FALSE)),NA())</f>
        <v>#N/A</v>
      </c>
      <c r="F9" s="12" t="e">
        <f>_xlfn.IFNA(IF(VLOOKUP("*"&amp;A9&amp;"*",'Jan 23'!$A:$I,8,FALSE)="",VLOOKUP("*"&amp;A9&amp;"*",'Jan 23'!$A:$I,9,FALSE),VLOOKUP("*"&amp;A9&amp;"*",'Jan 23'!$A:$I,8,FALSE)),NA())</f>
        <v>#N/A</v>
      </c>
      <c r="G9" s="12" t="e">
        <f>_xlfn.IFNA(IF(VLOOKUP("*"&amp;A9&amp;"*",'Feb 23'!$A:$I,8,FALSE)="",VLOOKUP("*"&amp;A9&amp;"*",'Feb 23'!$A:$I,9,FALSE),VLOOKUP("*"&amp;A9&amp;"*",'Feb 23'!$A:$I,8,FALSE)),NA())</f>
        <v>#N/A</v>
      </c>
      <c r="H9" s="12" t="e">
        <f>_xlfn.IFNA(IF(VLOOKUP("*"&amp;A9&amp;"*",'Mar 23'!$A:$I,8,FALSE)="",VLOOKUP("*"&amp;A9&amp;"*",'Mar 23'!$A:$I,9,FALSE),VLOOKUP("*"&amp;A9&amp;"*",'Mar 23'!$A:$I,8,FALSE)),NA())</f>
        <v>#N/A</v>
      </c>
      <c r="I9" s="12" t="e">
        <f>_xlfn.IFNA(IF(VLOOKUP("*"&amp;A9&amp;"*",'Apr 23'!$A:$I,8,FALSE)="",VLOOKUP("*"&amp;A9&amp;"*",'Apr 23'!$A:$I,9,FALSE),VLOOKUP("*"&amp;A9&amp;"*",'Apr 23'!$A:$I,8,FALSE)),NA())</f>
        <v>#N/A</v>
      </c>
      <c r="J9" s="12" t="e">
        <f>_xlfn.IFNA(IF(VLOOKUP("*"&amp;A9&amp;"*",'May 23'!$A:$I,8,FALSE)="",VLOOKUP("*"&amp;A9&amp;"*",'May 23'!$A:$I,9,FALSE),VLOOKUP("*"&amp;A9&amp;"*",'May 23'!$A:$I,8,FALSE)),NA())</f>
        <v>#N/A</v>
      </c>
      <c r="K9" s="12" t="e">
        <f>_xlfn.IFNA(IF(VLOOKUP("*"&amp;A9&amp;"*",'June 23'!$A:$I,8,FALSE)="",VLOOKUP("*"&amp;A9&amp;"*",'June 23'!$A:$I,9,FALSE),VLOOKUP("*"&amp;A9&amp;"*",'June 23'!$A:$I,8,FALSE)),NA())</f>
        <v>#N/A</v>
      </c>
      <c r="L9" s="12" t="e">
        <f>_xlfn.IFNA(IF(VLOOKUP("*"&amp;A9&amp;"*",'July 23'!$A:$I,8,FALSE)="",VLOOKUP("*"&amp;A9&amp;"*",'July 23'!$A:$I,9,FALSE),VLOOKUP("*"&amp;A9&amp;"*",'July 23'!$A:$I,8,FALSE)),NA())</f>
        <v>#N/A</v>
      </c>
      <c r="M9" s="12">
        <f>_xlfn.IFNA(IF(VLOOKUP("*"&amp;A9&amp;"*",'Aug 23'!$A:$I,8,FALSE)="",VLOOKUP("*"&amp;A9&amp;"*",'Aug 23'!$A:$I,9,FALSE),VLOOKUP("*"&amp;A9&amp;"*",'Aug 23'!$A:$I,8,FALSE)),NA())</f>
        <v>9.9426084254143759E-3</v>
      </c>
      <c r="N9" s="12">
        <f>_xlfn.IFNA(IF(VLOOKUP("*"&amp;A9&amp;"*",'Sep 23'!$A:$I,8,FALSE)="",VLOOKUP("*"&amp;A9&amp;"*",'Sep 23'!$A:$I,9,FALSE),VLOOKUP("*"&amp;A9&amp;"*",'Sep 23'!$A:$I,8,FALSE)),NA())</f>
        <v>7.1651080141749146E-3</v>
      </c>
      <c r="O9" s="12">
        <f>_xlfn.IFNA(IF(VLOOKUP("*"&amp;A9&amp;"*",'Oct 23'!$A:$I,8,FALSE)="",VLOOKUP("*"&amp;A9&amp;"*",'Oct 23'!$A:$I,9,FALSE),VLOOKUP("*"&amp;A9&amp;"*",'Oct 23'!$A:$I,8,FALSE)),NA())</f>
        <v>-8.9643548289611297E-4</v>
      </c>
      <c r="P9" s="12">
        <f>_xlfn.IFNA(IF(VLOOKUP("*"&amp;A9&amp;"*",'Nov 23'!$A:$I,8,FALSE)="",VLOOKUP("*"&amp;A9&amp;"*",'Nov 23'!$A:$I,9,FALSE),VLOOKUP("*"&amp;A9&amp;"*",'Nov 23'!$A:$I,8,FALSE)),NA())</f>
        <v>-4.2754848230612548E-2</v>
      </c>
      <c r="Q9" s="12">
        <f>_xlfn.IFNA(IF(VLOOKUP("*"&amp;A9&amp;"*",'Dec 23'!$A:$I,8,FALSE)="",VLOOKUP("*"&amp;A9&amp;"*",'Dec 23'!$A:$I,9,FALSE),VLOOKUP("*"&amp;A9&amp;"*",'Dec 23'!$A:$I,8,FALSE)),NA())</f>
        <v>-3.5385332882540761E-2</v>
      </c>
      <c r="S9" t="str">
        <f t="shared" si="0"/>
        <v>6 - Thabo  BT</v>
      </c>
      <c r="T9" s="12">
        <f>_xlfn.IFNA(IF(VLOOKUP("*"&amp;A9&amp;"*",Totaled!$A:$I,8,FALSE)="",VLOOKUP("*"&amp;A9&amp;"*",Totaled!$A:$I,9,FALSE),VLOOKUP("*"&amp;A9&amp;"*",Totaled!$A:$I,8,FALSE)),NA())</f>
        <v>-2.7077227607388794E-2</v>
      </c>
    </row>
    <row r="10" spans="1:23" x14ac:dyDescent="0.25">
      <c r="A10" t="s">
        <v>142</v>
      </c>
      <c r="B10" s="12" t="e">
        <f>_xlfn.IFNA(IF(VLOOKUP("*"&amp;A10&amp;"*",'Sep 22'!$A:$I,8,FALSE)="",VLOOKUP("*"&amp;A10&amp;"*",'Sep 22'!$A:$I,9,FALSE),VLOOKUP("*"&amp;A10&amp;"*",'Sep 22'!$A:$I,8,FALSE)),NA())</f>
        <v>#N/A</v>
      </c>
      <c r="C10" s="12" t="e">
        <f>_xlfn.IFNA(IF(VLOOKUP("*"&amp;A10&amp;"*",'Oct 22'!$A:$I,8,FALSE)="",VLOOKUP("*"&amp;A10&amp;"*",'Oct 22'!$A:$I,9,FALSE),VLOOKUP("*"&amp;A10&amp;"*",'Oct 22'!$A:$I,8,FALSE)),NA())</f>
        <v>#N/A</v>
      </c>
      <c r="D10" s="12" t="e">
        <f>_xlfn.IFNA(IF(VLOOKUP("*"&amp;A10&amp;"*",'Nov 22'!$A:$I,8,FALSE)="",VLOOKUP("*"&amp;A10&amp;"*",'Nov 22'!$A:$I,9,FALSE),VLOOKUP("*"&amp;A10&amp;"*",'Nov 22'!$A:$I,8,FALSE)),NA())</f>
        <v>#N/A</v>
      </c>
      <c r="E10" s="12" t="e">
        <f>_xlfn.IFNA(IF(VLOOKUP("*"&amp;A10&amp;"*",'Dec 22'!$A:$I,8,FALSE)="",VLOOKUP("*"&amp;A10&amp;"*",'Dec 22'!$A:$I,9,FALSE),VLOOKUP("*"&amp;A10&amp;"*",'Dec 22'!$A:$I,8,FALSE)),NA())</f>
        <v>#N/A</v>
      </c>
      <c r="F10" s="12" t="e">
        <f>_xlfn.IFNA(IF(VLOOKUP("*"&amp;A10&amp;"*",'Jan 23'!$A:$I,8,FALSE)="",VLOOKUP("*"&amp;A10&amp;"*",'Jan 23'!$A:$I,9,FALSE),VLOOKUP("*"&amp;A10&amp;"*",'Jan 23'!$A:$I,8,FALSE)),NA())</f>
        <v>#N/A</v>
      </c>
      <c r="G10" s="12" t="e">
        <f>_xlfn.IFNA(IF(VLOOKUP("*"&amp;A10&amp;"*",'Feb 23'!$A:$I,8,FALSE)="",VLOOKUP("*"&amp;A10&amp;"*",'Feb 23'!$A:$I,9,FALSE),VLOOKUP("*"&amp;A10&amp;"*",'Feb 23'!$A:$I,8,FALSE)),NA())</f>
        <v>#N/A</v>
      </c>
      <c r="H10" s="12" t="e">
        <f>_xlfn.IFNA(IF(VLOOKUP("*"&amp;A10&amp;"*",'Mar 23'!$A:$I,8,FALSE)="",VLOOKUP("*"&amp;A10&amp;"*",'Mar 23'!$A:$I,9,FALSE),VLOOKUP("*"&amp;A10&amp;"*",'Mar 23'!$A:$I,8,FALSE)),NA())</f>
        <v>#N/A</v>
      </c>
      <c r="I10" s="12" t="e">
        <f>_xlfn.IFNA(IF(VLOOKUP("*"&amp;A10&amp;"*",'Apr 23'!$A:$I,8,FALSE)="",VLOOKUP("*"&amp;A10&amp;"*",'Apr 23'!$A:$I,9,FALSE),VLOOKUP("*"&amp;A10&amp;"*",'Apr 23'!$A:$I,8,FALSE)),NA())</f>
        <v>#N/A</v>
      </c>
      <c r="J10" s="12" t="e">
        <f>_xlfn.IFNA(IF(VLOOKUP("*"&amp;A10&amp;"*",'May 23'!$A:$I,8,FALSE)="",VLOOKUP("*"&amp;A10&amp;"*",'May 23'!$A:$I,9,FALSE),VLOOKUP("*"&amp;A10&amp;"*",'May 23'!$A:$I,8,FALSE)),NA())</f>
        <v>#N/A</v>
      </c>
      <c r="K10" s="12" t="e">
        <f>_xlfn.IFNA(IF(VLOOKUP("*"&amp;A10&amp;"*",'June 23'!$A:$I,8,FALSE)="",VLOOKUP("*"&amp;A10&amp;"*",'June 23'!$A:$I,9,FALSE),VLOOKUP("*"&amp;A10&amp;"*",'June 23'!$A:$I,8,FALSE)),NA())</f>
        <v>#N/A</v>
      </c>
      <c r="L10" s="12" t="e">
        <f>_xlfn.IFNA(IF(VLOOKUP("*"&amp;A10&amp;"*",'July 23'!$A:$I,8,FALSE)="",VLOOKUP("*"&amp;A10&amp;"*",'July 23'!$A:$I,9,FALSE),VLOOKUP("*"&amp;A10&amp;"*",'July 23'!$A:$I,8,FALSE)),NA())</f>
        <v>#N/A</v>
      </c>
      <c r="M10" s="12" t="e">
        <f>_xlfn.IFNA(IF(VLOOKUP("*"&amp;A10&amp;"*",'Aug 23'!$A:$I,8,FALSE)="",VLOOKUP("*"&amp;A10&amp;"*",'Aug 23'!$A:$I,9,FALSE),VLOOKUP("*"&amp;A10&amp;"*",'Aug 23'!$A:$I,8,FALSE)),NA())</f>
        <v>#N/A</v>
      </c>
      <c r="N10" s="12">
        <f>_xlfn.IFNA(IF(VLOOKUP("*"&amp;A10&amp;"*",'Sep 23'!$A:$I,8,FALSE)="",VLOOKUP("*"&amp;A10&amp;"*",'Sep 23'!$A:$I,9,FALSE),VLOOKUP("*"&amp;A10&amp;"*",'Sep 23'!$A:$I,8,FALSE)),NA())</f>
        <v>4.7478359903415451E-2</v>
      </c>
      <c r="O10" s="12">
        <f>_xlfn.IFNA(IF(VLOOKUP("*"&amp;A10&amp;"*",'Oct 23'!$A:$I,8,FALSE)="",VLOOKUP("*"&amp;A10&amp;"*",'Oct 23'!$A:$I,9,FALSE),VLOOKUP("*"&amp;A10&amp;"*",'Oct 23'!$A:$I,8,FALSE)),NA())</f>
        <v>-1.4545786183524166E-2</v>
      </c>
      <c r="P10" s="12">
        <f>_xlfn.IFNA(IF(VLOOKUP("*"&amp;A10&amp;"*",'Nov 23'!$A:$I,8,FALSE)="",VLOOKUP("*"&amp;A10&amp;"*",'Nov 23'!$A:$I,9,FALSE),VLOOKUP("*"&amp;A10&amp;"*",'Nov 23'!$A:$I,8,FALSE)),NA())</f>
        <v>3.0005253801676228E-2</v>
      </c>
      <c r="Q10" s="12">
        <f>_xlfn.IFNA(IF(VLOOKUP("*"&amp;A10&amp;"*",'Dec 23'!$A:$I,8,FALSE)="",VLOOKUP("*"&amp;A10&amp;"*",'Dec 23'!$A:$I,9,FALSE),VLOOKUP("*"&amp;A10&amp;"*",'Dec 23'!$A:$I,8,FALSE)),NA())</f>
        <v>3.3899153218756542E-2</v>
      </c>
      <c r="S10" t="str">
        <f t="shared" si="0"/>
        <v>21 - Bongani  BT</v>
      </c>
      <c r="T10" s="12">
        <f>_xlfn.IFNA(IF(VLOOKUP("*"&amp;A10&amp;"*",Totaled!$A:$I,8,FALSE)="",VLOOKUP("*"&amp;A10&amp;"*",Totaled!$A:$I,9,FALSE),VLOOKUP("*"&amp;A10&amp;"*",Totaled!$A:$I,8,FALSE)),NA())</f>
        <v>-1.0834218174162608E-3</v>
      </c>
    </row>
    <row r="11" spans="1:23" x14ac:dyDescent="0.25">
      <c r="A11" t="s">
        <v>139</v>
      </c>
      <c r="B11" s="12" t="e">
        <f>_xlfn.IFNA(IF(VLOOKUP("*"&amp;A11&amp;"*",'Sep 22'!$A:$I,8,FALSE)="",VLOOKUP("*"&amp;A11&amp;"*",'Sep 22'!$A:$I,9,FALSE),VLOOKUP("*"&amp;A11&amp;"*",'Sep 22'!$A:$I,8,FALSE)),NA())</f>
        <v>#N/A</v>
      </c>
      <c r="C11" s="12" t="e">
        <f>_xlfn.IFNA(IF(VLOOKUP("*"&amp;A11&amp;"*",'Oct 22'!$A:$I,8,FALSE)="",VLOOKUP("*"&amp;A11&amp;"*",'Oct 22'!$A:$I,9,FALSE),VLOOKUP("*"&amp;A11&amp;"*",'Oct 22'!$A:$I,8,FALSE)),NA())</f>
        <v>#N/A</v>
      </c>
      <c r="D11" s="12" t="e">
        <f>_xlfn.IFNA(IF(VLOOKUP("*"&amp;A11&amp;"*",'Nov 22'!$A:$I,8,FALSE)="",VLOOKUP("*"&amp;A11&amp;"*",'Nov 22'!$A:$I,9,FALSE),VLOOKUP("*"&amp;A11&amp;"*",'Nov 22'!$A:$I,8,FALSE)),NA())</f>
        <v>#N/A</v>
      </c>
      <c r="E11" s="12" t="e">
        <f>_xlfn.IFNA(IF(VLOOKUP("*"&amp;A11&amp;"*",'Dec 22'!$A:$I,8,FALSE)="",VLOOKUP("*"&amp;A11&amp;"*",'Dec 22'!$A:$I,9,FALSE),VLOOKUP("*"&amp;A11&amp;"*",'Dec 22'!$A:$I,8,FALSE)),NA())</f>
        <v>#N/A</v>
      </c>
      <c r="F11" s="12" t="e">
        <f>_xlfn.IFNA(IF(VLOOKUP("*"&amp;A11&amp;"*",'Jan 23'!$A:$I,8,FALSE)="",VLOOKUP("*"&amp;A11&amp;"*",'Jan 23'!$A:$I,9,FALSE),VLOOKUP("*"&amp;A11&amp;"*",'Jan 23'!$A:$I,8,FALSE)),NA())</f>
        <v>#N/A</v>
      </c>
      <c r="G11" s="12" t="e">
        <f>_xlfn.IFNA(IF(VLOOKUP("*"&amp;A11&amp;"*",'Feb 23'!$A:$I,8,FALSE)="",VLOOKUP("*"&amp;A11&amp;"*",'Feb 23'!$A:$I,9,FALSE),VLOOKUP("*"&amp;A11&amp;"*",'Feb 23'!$A:$I,8,FALSE)),NA())</f>
        <v>#N/A</v>
      </c>
      <c r="H11" s="12" t="e">
        <f>_xlfn.IFNA(IF(VLOOKUP("*"&amp;A11&amp;"*",'Mar 23'!$A:$I,8,FALSE)="",VLOOKUP("*"&amp;A11&amp;"*",'Mar 23'!$A:$I,9,FALSE),VLOOKUP("*"&amp;A11&amp;"*",'Mar 23'!$A:$I,8,FALSE)),NA())</f>
        <v>#N/A</v>
      </c>
      <c r="I11" s="12" t="e">
        <f>_xlfn.IFNA(IF(VLOOKUP("*"&amp;A11&amp;"*",'Apr 23'!$A:$I,8,FALSE)="",VLOOKUP("*"&amp;A11&amp;"*",'Apr 23'!$A:$I,9,FALSE),VLOOKUP("*"&amp;A11&amp;"*",'Apr 23'!$A:$I,8,FALSE)),NA())</f>
        <v>#N/A</v>
      </c>
      <c r="J11" s="12" t="e">
        <f>_xlfn.IFNA(IF(VLOOKUP("*"&amp;A11&amp;"*",'May 23'!$A:$I,8,FALSE)="",VLOOKUP("*"&amp;A11&amp;"*",'May 23'!$A:$I,9,FALSE),VLOOKUP("*"&amp;A11&amp;"*",'May 23'!$A:$I,8,FALSE)),NA())</f>
        <v>#N/A</v>
      </c>
      <c r="K11" s="12" t="e">
        <f>_xlfn.IFNA(IF(VLOOKUP("*"&amp;A11&amp;"*",'June 23'!$A:$I,8,FALSE)="",VLOOKUP("*"&amp;A11&amp;"*",'June 23'!$A:$I,9,FALSE),VLOOKUP("*"&amp;A11&amp;"*",'June 23'!$A:$I,8,FALSE)),NA())</f>
        <v>#N/A</v>
      </c>
      <c r="L11" s="12" t="e">
        <f>_xlfn.IFNA(IF(VLOOKUP("*"&amp;A11&amp;"*",'July 23'!$A:$I,8,FALSE)="",VLOOKUP("*"&amp;A11&amp;"*",'July 23'!$A:$I,9,FALSE),VLOOKUP("*"&amp;A11&amp;"*",'July 23'!$A:$I,8,FALSE)),NA())</f>
        <v>#N/A</v>
      </c>
      <c r="M11" s="12" t="e">
        <f>_xlfn.IFNA(IF(VLOOKUP("*"&amp;A11&amp;"*",'Aug 23'!$A:$I,8,FALSE)="",VLOOKUP("*"&amp;A11&amp;"*",'Aug 23'!$A:$I,9,FALSE),VLOOKUP("*"&amp;A11&amp;"*",'Aug 23'!$A:$I,8,FALSE)),NA())</f>
        <v>#N/A</v>
      </c>
      <c r="N11" s="12">
        <f>_xlfn.IFNA(IF(VLOOKUP("*"&amp;A11&amp;"*",'Sep 23'!$A:$I,8,FALSE)="",VLOOKUP("*"&amp;A11&amp;"*",'Sep 23'!$A:$I,9,FALSE),VLOOKUP("*"&amp;A11&amp;"*",'Sep 23'!$A:$I,8,FALSE)),NA())</f>
        <v>7.7165016396296332E-2</v>
      </c>
      <c r="O11" s="12">
        <f>_xlfn.IFNA(IF(VLOOKUP("*"&amp;A11&amp;"*",'Oct 23'!$A:$I,8,FALSE)="",VLOOKUP("*"&amp;A11&amp;"*",'Oct 23'!$A:$I,9,FALSE),VLOOKUP("*"&amp;A11&amp;"*",'Oct 23'!$A:$I,8,FALSE)),NA())</f>
        <v>6.5073940903816449E-2</v>
      </c>
      <c r="P11" s="12">
        <f>_xlfn.IFNA(IF(VLOOKUP("*"&amp;A11&amp;"*",'Nov 23'!$A:$I,8,FALSE)="",VLOOKUP("*"&amp;A11&amp;"*",'Nov 23'!$A:$I,9,FALSE),VLOOKUP("*"&amp;A11&amp;"*",'Nov 23'!$A:$I,8,FALSE)),NA())</f>
        <v>3.9362996518989626E-3</v>
      </c>
      <c r="Q11" s="12">
        <f>_xlfn.IFNA(IF(VLOOKUP("*"&amp;A11&amp;"*",'Dec 23'!$A:$I,8,FALSE)="",VLOOKUP("*"&amp;A11&amp;"*",'Dec 23'!$A:$I,9,FALSE),VLOOKUP("*"&amp;A11&amp;"*",'Dec 23'!$A:$I,8,FALSE)),NA())</f>
        <v>-2.0398367631067824E-3</v>
      </c>
      <c r="S11" t="str">
        <f t="shared" si="0"/>
        <v>22 - Dario</v>
      </c>
      <c r="T11" s="12">
        <f>_xlfn.IFNA(IF(VLOOKUP("*"&amp;A11&amp;"*",Totaled!$A:$I,8,FALSE)="",VLOOKUP("*"&amp;A11&amp;"*",Totaled!$A:$I,9,FALSE),VLOOKUP("*"&amp;A11&amp;"*",Totaled!$A:$I,8,FALSE)),NA())</f>
        <v>-5.6603628805090705E-3</v>
      </c>
    </row>
    <row r="12" spans="1:23" x14ac:dyDescent="0.25">
      <c r="A12" t="s">
        <v>140</v>
      </c>
      <c r="B12" s="12" t="e">
        <f>_xlfn.IFNA(IF(VLOOKUP("*"&amp;A12&amp;"*",'Sep 22'!$A:$I,8,FALSE)="",VLOOKUP("*"&amp;A12&amp;"*",'Sep 22'!$A:$I,9,FALSE),VLOOKUP("*"&amp;A12&amp;"*",'Sep 22'!$A:$I,8,FALSE)),NA())</f>
        <v>#N/A</v>
      </c>
      <c r="C12" s="12" t="e">
        <f>_xlfn.IFNA(IF(VLOOKUP("*"&amp;A12&amp;"*",'Oct 22'!$A:$I,8,FALSE)="",VLOOKUP("*"&amp;A12&amp;"*",'Oct 22'!$A:$I,9,FALSE),VLOOKUP("*"&amp;A12&amp;"*",'Oct 22'!$A:$I,8,FALSE)),NA())</f>
        <v>#N/A</v>
      </c>
      <c r="D12" s="12" t="e">
        <f>_xlfn.IFNA(IF(VLOOKUP("*"&amp;A12&amp;"*",'Nov 22'!$A:$I,8,FALSE)="",VLOOKUP("*"&amp;A12&amp;"*",'Nov 22'!$A:$I,9,FALSE),VLOOKUP("*"&amp;A12&amp;"*",'Nov 22'!$A:$I,8,FALSE)),NA())</f>
        <v>#N/A</v>
      </c>
      <c r="E12" s="12" t="e">
        <f>_xlfn.IFNA(IF(VLOOKUP("*"&amp;A12&amp;"*",'Dec 22'!$A:$I,8,FALSE)="",VLOOKUP("*"&amp;A12&amp;"*",'Dec 22'!$A:$I,9,FALSE),VLOOKUP("*"&amp;A12&amp;"*",'Dec 22'!$A:$I,8,FALSE)),NA())</f>
        <v>#N/A</v>
      </c>
      <c r="F12" s="12" t="e">
        <f>_xlfn.IFNA(IF(VLOOKUP("*"&amp;A12&amp;"*",'Jan 23'!$A:$I,8,FALSE)="",VLOOKUP("*"&amp;A12&amp;"*",'Jan 23'!$A:$I,9,FALSE),VLOOKUP("*"&amp;A12&amp;"*",'Jan 23'!$A:$I,8,FALSE)),NA())</f>
        <v>#N/A</v>
      </c>
      <c r="G12" s="12" t="e">
        <f>_xlfn.IFNA(IF(VLOOKUP("*"&amp;A12&amp;"*",'Feb 23'!$A:$I,8,FALSE)="",VLOOKUP("*"&amp;A12&amp;"*",'Feb 23'!$A:$I,9,FALSE),VLOOKUP("*"&amp;A12&amp;"*",'Feb 23'!$A:$I,8,FALSE)),NA())</f>
        <v>#N/A</v>
      </c>
      <c r="H12" s="12" t="e">
        <f>_xlfn.IFNA(IF(VLOOKUP("*"&amp;A12&amp;"*",'Mar 23'!$A:$I,8,FALSE)="",VLOOKUP("*"&amp;A12&amp;"*",'Mar 23'!$A:$I,9,FALSE),VLOOKUP("*"&amp;A12&amp;"*",'Mar 23'!$A:$I,8,FALSE)),NA())</f>
        <v>#N/A</v>
      </c>
      <c r="I12" s="12" t="e">
        <f>_xlfn.IFNA(IF(VLOOKUP("*"&amp;A12&amp;"*",'Apr 23'!$A:$I,8,FALSE)="",VLOOKUP("*"&amp;A12&amp;"*",'Apr 23'!$A:$I,9,FALSE),VLOOKUP("*"&amp;A12&amp;"*",'Apr 23'!$A:$I,8,FALSE)),NA())</f>
        <v>#N/A</v>
      </c>
      <c r="J12" s="12" t="e">
        <f>_xlfn.IFNA(IF(VLOOKUP("*"&amp;A12&amp;"*",'May 23'!$A:$I,8,FALSE)="",VLOOKUP("*"&amp;A12&amp;"*",'May 23'!$A:$I,9,FALSE),VLOOKUP("*"&amp;A12&amp;"*",'May 23'!$A:$I,8,FALSE)),NA())</f>
        <v>#N/A</v>
      </c>
      <c r="K12" s="12" t="e">
        <f>_xlfn.IFNA(IF(VLOOKUP("*"&amp;A12&amp;"*",'June 23'!$A:$I,8,FALSE)="",VLOOKUP("*"&amp;A12&amp;"*",'June 23'!$A:$I,9,FALSE),VLOOKUP("*"&amp;A12&amp;"*",'June 23'!$A:$I,8,FALSE)),NA())</f>
        <v>#N/A</v>
      </c>
      <c r="L12" s="12" t="e">
        <f>_xlfn.IFNA(IF(VLOOKUP("*"&amp;A12&amp;"*",'July 23'!$A:$I,8,FALSE)="",VLOOKUP("*"&amp;A12&amp;"*",'July 23'!$A:$I,9,FALSE),VLOOKUP("*"&amp;A12&amp;"*",'July 23'!$A:$I,8,FALSE)),NA())</f>
        <v>#N/A</v>
      </c>
      <c r="M12" s="12" t="e">
        <f>_xlfn.IFNA(IF(VLOOKUP("*"&amp;A12&amp;"*",'Aug 23'!$A:$I,8,FALSE)="",VLOOKUP("*"&amp;A12&amp;"*",'Aug 23'!$A:$I,9,FALSE),VLOOKUP("*"&amp;A12&amp;"*",'Aug 23'!$A:$I,8,FALSE)),NA())</f>
        <v>#N/A</v>
      </c>
      <c r="N12" s="12">
        <f>_xlfn.IFNA(IF(VLOOKUP("*"&amp;A12&amp;"*",'Sep 23'!$A:$I,8,FALSE)="",VLOOKUP("*"&amp;A12&amp;"*",'Sep 23'!$A:$I,9,FALSE),VLOOKUP("*"&amp;A12&amp;"*",'Sep 23'!$A:$I,8,FALSE)),NA())</f>
        <v>-2.320308443325405E-2</v>
      </c>
      <c r="O12" s="12">
        <f>_xlfn.IFNA(IF(VLOOKUP("*"&amp;A12&amp;"*",'Oct 23'!$A:$I,8,FALSE)="",VLOOKUP("*"&amp;A12&amp;"*",'Oct 23'!$A:$I,9,FALSE),VLOOKUP("*"&amp;A12&amp;"*",'Oct 23'!$A:$I,8,FALSE)),NA())</f>
        <v>-1.0538330291563758E-3</v>
      </c>
      <c r="P12" s="12">
        <f>_xlfn.IFNA(IF(VLOOKUP("*"&amp;A12&amp;"*",'Nov 23'!$A:$I,8,FALSE)="",VLOOKUP("*"&amp;A12&amp;"*",'Nov 23'!$A:$I,9,FALSE),VLOOKUP("*"&amp;A12&amp;"*",'Nov 23'!$A:$I,8,FALSE)),NA())</f>
        <v>2.3313289375744485E-2</v>
      </c>
      <c r="Q12" s="12">
        <f>_xlfn.IFNA(IF(VLOOKUP("*"&amp;A12&amp;"*",'Dec 23'!$A:$I,8,FALSE)="",VLOOKUP("*"&amp;A12&amp;"*",'Dec 23'!$A:$I,9,FALSE),VLOOKUP("*"&amp;A12&amp;"*",'Dec 23'!$A:$I,8,FALSE)),NA())</f>
        <v>2.4657994934355651E-2</v>
      </c>
      <c r="S12" t="str">
        <f t="shared" si="0"/>
        <v xml:space="preserve"> 23 - Irvin      BT</v>
      </c>
      <c r="T12" s="12">
        <f>_xlfn.IFNA(IF(VLOOKUP("*"&amp;A12&amp;"*",Totaled!$A:$I,8,FALSE)="",VLOOKUP("*"&amp;A12&amp;"*",Totaled!$A:$I,9,FALSE),VLOOKUP("*"&amp;A12&amp;"*",Totaled!$A:$I,8,FALSE)),NA())</f>
        <v>-9.9771051194557647E-3</v>
      </c>
    </row>
    <row r="13" spans="1:23" x14ac:dyDescent="0.25">
      <c r="A13" t="s">
        <v>175</v>
      </c>
      <c r="B13" s="12" t="e">
        <f>_xlfn.IFNA(IF(VLOOKUP("*"&amp;A13&amp;"*",'Sep 22'!$A:$I,8,FALSE)="",VLOOKUP("*"&amp;A13&amp;"*",'Sep 22'!$A:$I,9,FALSE),VLOOKUP("*"&amp;A13&amp;"*",'Sep 22'!$A:$I,8,FALSE)),NA())</f>
        <v>#N/A</v>
      </c>
      <c r="C13" s="12" t="e">
        <f>_xlfn.IFNA(IF(VLOOKUP("*"&amp;A13&amp;"*",'Oct 22'!$A:$I,8,FALSE)="",VLOOKUP("*"&amp;A13&amp;"*",'Oct 22'!$A:$I,9,FALSE),VLOOKUP("*"&amp;A13&amp;"*",'Oct 22'!$A:$I,8,FALSE)),NA())</f>
        <v>#N/A</v>
      </c>
      <c r="D13" s="12" t="e">
        <f>_xlfn.IFNA(IF(VLOOKUP("*"&amp;A13&amp;"*",'Nov 22'!$A:$I,8,FALSE)="",VLOOKUP("*"&amp;A13&amp;"*",'Nov 22'!$A:$I,9,FALSE),VLOOKUP("*"&amp;A13&amp;"*",'Nov 22'!$A:$I,8,FALSE)),NA())</f>
        <v>#N/A</v>
      </c>
      <c r="E13" s="12" t="e">
        <f>_xlfn.IFNA(IF(VLOOKUP("*"&amp;A13&amp;"*",'Dec 22'!$A:$I,8,FALSE)="",VLOOKUP("*"&amp;A13&amp;"*",'Dec 22'!$A:$I,9,FALSE),VLOOKUP("*"&amp;A13&amp;"*",'Dec 22'!$A:$I,8,FALSE)),NA())</f>
        <v>#N/A</v>
      </c>
      <c r="F13" s="12" t="e">
        <f>_xlfn.IFNA(IF(VLOOKUP("*"&amp;A13&amp;"*",'Jan 23'!$A:$I,8,FALSE)="",VLOOKUP("*"&amp;A13&amp;"*",'Jan 23'!$A:$I,9,FALSE),VLOOKUP("*"&amp;A13&amp;"*",'Jan 23'!$A:$I,8,FALSE)),NA())</f>
        <v>#N/A</v>
      </c>
      <c r="G13" s="12" t="e">
        <f>_xlfn.IFNA(IF(VLOOKUP("*"&amp;A13&amp;"*",'Feb 23'!$A:$I,8,FALSE)="",VLOOKUP("*"&amp;A13&amp;"*",'Feb 23'!$A:$I,9,FALSE),VLOOKUP("*"&amp;A13&amp;"*",'Feb 23'!$A:$I,8,FALSE)),NA())</f>
        <v>#N/A</v>
      </c>
      <c r="H13" s="12" t="e">
        <f>_xlfn.IFNA(IF(VLOOKUP("*"&amp;A13&amp;"*",'Mar 23'!$A:$I,8,FALSE)="",VLOOKUP("*"&amp;A13&amp;"*",'Mar 23'!$A:$I,9,FALSE),VLOOKUP("*"&amp;A13&amp;"*",'Mar 23'!$A:$I,8,FALSE)),NA())</f>
        <v>#N/A</v>
      </c>
      <c r="I13" s="12" t="e">
        <f>_xlfn.IFNA(IF(VLOOKUP("*"&amp;A13&amp;"*",'Apr 23'!$A:$I,8,FALSE)="",VLOOKUP("*"&amp;A13&amp;"*",'Apr 23'!$A:$I,9,FALSE),VLOOKUP("*"&amp;A13&amp;"*",'Apr 23'!$A:$I,8,FALSE)),NA())</f>
        <v>#N/A</v>
      </c>
      <c r="J13" s="12" t="e">
        <f>_xlfn.IFNA(IF(VLOOKUP("*"&amp;A13&amp;"*",'May 23'!$A:$I,8,FALSE)="",VLOOKUP("*"&amp;A13&amp;"*",'May 23'!$A:$I,9,FALSE),VLOOKUP("*"&amp;A13&amp;"*",'May 23'!$A:$I,8,FALSE)),NA())</f>
        <v>#N/A</v>
      </c>
      <c r="K13" s="12" t="e">
        <f>_xlfn.IFNA(IF(VLOOKUP("*"&amp;A13&amp;"*",'June 23'!$A:$I,8,FALSE)="",VLOOKUP("*"&amp;A13&amp;"*",'June 23'!$A:$I,9,FALSE),VLOOKUP("*"&amp;A13&amp;"*",'June 23'!$A:$I,8,FALSE)),NA())</f>
        <v>#N/A</v>
      </c>
      <c r="L13" s="12" t="e">
        <f>_xlfn.IFNA(IF(VLOOKUP("*"&amp;A13&amp;"*",'July 23'!$A:$I,8,FALSE)="",VLOOKUP("*"&amp;A13&amp;"*",'July 23'!$A:$I,9,FALSE),VLOOKUP("*"&amp;A13&amp;"*",'July 23'!$A:$I,8,FALSE)),NA())</f>
        <v>#N/A</v>
      </c>
      <c r="M13" s="12" t="e">
        <f>_xlfn.IFNA(IF(VLOOKUP("*"&amp;A13&amp;"*",'Aug 23'!$A:$I,8,FALSE)="",VLOOKUP("*"&amp;A13&amp;"*",'Aug 23'!$A:$I,9,FALSE),VLOOKUP("*"&amp;A13&amp;"*",'Aug 23'!$A:$I,8,FALSE)),NA())</f>
        <v>#N/A</v>
      </c>
      <c r="N13" s="12" t="e">
        <f>_xlfn.IFNA(IF(VLOOKUP("*"&amp;A13&amp;"*",'Sep 23'!$A:$I,8,FALSE)="",VLOOKUP("*"&amp;A13&amp;"*",'Sep 23'!$A:$I,9,FALSE),VLOOKUP("*"&amp;A13&amp;"*",'Sep 23'!$A:$I,8,FALSE)),NA())</f>
        <v>#N/A</v>
      </c>
      <c r="O13" s="12" t="e">
        <f>_xlfn.IFNA(IF(VLOOKUP("*"&amp;A13&amp;"*",'Oct 23'!$A:$I,8,FALSE)="",VLOOKUP("*"&amp;A13&amp;"*",'Oct 23'!$A:$I,9,FALSE),VLOOKUP("*"&amp;A13&amp;"*",'Oct 23'!$A:$I,8,FALSE)),NA())</f>
        <v>#N/A</v>
      </c>
      <c r="P13" s="12" t="e">
        <f>_xlfn.IFNA(IF(VLOOKUP("*"&amp;A13&amp;"*",'Nov 23'!$A:$I,8,FALSE)="",VLOOKUP("*"&amp;A13&amp;"*",'Nov 23'!$A:$I,9,FALSE),VLOOKUP("*"&amp;A13&amp;"*",'Nov 23'!$A:$I,8,FALSE)),NA())</f>
        <v>#N/A</v>
      </c>
      <c r="Q13" s="12">
        <f>_xlfn.IFNA(IF(VLOOKUP("*"&amp;A13&amp;"*",'Dec 23'!$A:$I,8,FALSE)="",VLOOKUP("*"&amp;A13&amp;"*",'Dec 23'!$A:$I,9,FALSE),VLOOKUP("*"&amp;A13&amp;"*",'Dec 23'!$A:$I,8,FALSE)),NA())</f>
        <v>5.2900757655828815E-2</v>
      </c>
      <c r="T13" s="12"/>
    </row>
    <row r="14" spans="1:23" x14ac:dyDescent="0.25">
      <c r="A14" t="s">
        <v>55</v>
      </c>
      <c r="B14" s="12" t="e">
        <f>_xlfn.IFNA(IF(VLOOKUP("*"&amp;A14&amp;"*",'Sep 22'!$A:$I,8,FALSE)="",VLOOKUP("*"&amp;A14&amp;"*",'Sep 22'!$A:$I,9,FALSE),VLOOKUP("*"&amp;A14&amp;"*",'Sep 22'!$A:$I,8,FALSE)),NA())</f>
        <v>#N/A</v>
      </c>
      <c r="C14" s="12">
        <f>_xlfn.IFNA(IF(VLOOKUP("*"&amp;A14&amp;"*",'Oct 22'!$A:$I,8,FALSE)="",VLOOKUP("*"&amp;A14&amp;"*",'Oct 22'!$A:$I,9,FALSE),VLOOKUP("*"&amp;A14&amp;"*",'Oct 22'!$A:$I,8,FALSE)),NA())</f>
        <v>2.9940161722748215E-2</v>
      </c>
      <c r="D14" s="12">
        <f>_xlfn.IFNA(IF(VLOOKUP("*"&amp;A14&amp;"*",'Nov 22'!$A:$I,8,FALSE)="",VLOOKUP("*"&amp;A14&amp;"*",'Nov 22'!$A:$I,9,FALSE),VLOOKUP("*"&amp;A14&amp;"*",'Nov 22'!$A:$I,8,FALSE)),NA())</f>
        <v>-1.0894186775452522E-2</v>
      </c>
      <c r="E14" s="12">
        <f>_xlfn.IFNA(IF(VLOOKUP("*"&amp;A14&amp;"*",'Dec 22'!$A:$I,8,FALSE)="",VLOOKUP("*"&amp;A14&amp;"*",'Dec 22'!$A:$I,9,FALSE),VLOOKUP("*"&amp;A14&amp;"*",'Dec 22'!$A:$I,8,FALSE)),NA())</f>
        <v>-4.545688637933154E-2</v>
      </c>
      <c r="F14" s="12">
        <f>_xlfn.IFNA(IF(VLOOKUP("*"&amp;A14&amp;"*",'Jan 23'!$A:$I,8,FALSE)="",VLOOKUP("*"&amp;A14&amp;"*",'Jan 23'!$A:$I,9,FALSE),VLOOKUP("*"&amp;A14&amp;"*",'Jan 23'!$A:$I,8,FALSE)),NA())</f>
        <v>-1.6708224509512856E-2</v>
      </c>
      <c r="G14" s="12">
        <f>_xlfn.IFNA(IF(VLOOKUP("*"&amp;A14&amp;"*",'Feb 23'!$A:$I,8,FALSE)="",VLOOKUP("*"&amp;A14&amp;"*",'Feb 23'!$A:$I,9,FALSE),VLOOKUP("*"&amp;A14&amp;"*",'Feb 23'!$A:$I,8,FALSE)),NA())</f>
        <v>-2.5662408003924067E-2</v>
      </c>
      <c r="H14" s="12">
        <f>_xlfn.IFNA(IF(VLOOKUP("*"&amp;A14&amp;"*",'Mar 23'!$A:$I,8,FALSE)="",VLOOKUP("*"&amp;A14&amp;"*",'Mar 23'!$A:$I,9,FALSE),VLOOKUP("*"&amp;A14&amp;"*",'Mar 23'!$A:$I,8,FALSE)),NA())</f>
        <v>2.572469401636282E-2</v>
      </c>
      <c r="I14" s="12">
        <f>_xlfn.IFNA(IF(VLOOKUP("*"&amp;A14&amp;"*",'Apr 23'!$A:$I,8,FALSE)="",VLOOKUP("*"&amp;A14&amp;"*",'Apr 23'!$A:$I,9,FALSE),VLOOKUP("*"&amp;A14&amp;"*",'Apr 23'!$A:$I,8,FALSE)),NA())</f>
        <v>-2.832478161031806E-2</v>
      </c>
      <c r="J14" s="12">
        <f>_xlfn.IFNA(IF(VLOOKUP("*"&amp;A14&amp;"*",'May 23'!$A:$I,8,FALSE)="",VLOOKUP("*"&amp;A14&amp;"*",'May 23'!$A:$I,9,FALSE),VLOOKUP("*"&amp;A14&amp;"*",'May 23'!$A:$I,8,FALSE)),NA())</f>
        <v>-4.7958863852310782E-2</v>
      </c>
      <c r="K14" s="12">
        <f>_xlfn.IFNA(IF(VLOOKUP("*"&amp;A14&amp;"*",'June 23'!$A:$I,8,FALSE)="",VLOOKUP("*"&amp;A14&amp;"*",'June 23'!$A:$I,9,FALSE),VLOOKUP("*"&amp;A14&amp;"*",'June 23'!$A:$I,8,FALSE)),NA())</f>
        <v>-3.3101100332805188E-2</v>
      </c>
      <c r="L14" s="12">
        <f>_xlfn.IFNA(IF(VLOOKUP("*"&amp;A14&amp;"*",'July 23'!$A:$I,8,FALSE)="",VLOOKUP("*"&amp;A14&amp;"*",'July 23'!$A:$I,9,FALSE),VLOOKUP("*"&amp;A14&amp;"*",'July 23'!$A:$I,8,FALSE)),NA())</f>
        <v>1.4907819694500737E-2</v>
      </c>
      <c r="M14" s="12">
        <f>_xlfn.IFNA(IF(VLOOKUP("*"&amp;A14&amp;"*",'Aug 23'!$A:$I,8,FALSE)="",VLOOKUP("*"&amp;A14&amp;"*",'Aug 23'!$A:$I,9,FALSE),VLOOKUP("*"&amp;A14&amp;"*",'Aug 23'!$A:$I,8,FALSE)),NA())</f>
        <v>4.4205097615767935E-2</v>
      </c>
      <c r="N14" s="12">
        <f>_xlfn.IFNA(IF(VLOOKUP("*"&amp;A14&amp;"*",'Sep 23'!$A:$I,8,FALSE)="",VLOOKUP("*"&amp;A14&amp;"*",'Sep 23'!$A:$I,9,FALSE),VLOOKUP("*"&amp;A14&amp;"*",'Sep 23'!$A:$I,8,FALSE)),NA())</f>
        <v>1.7905414255724325E-2</v>
      </c>
      <c r="O14" s="12">
        <f>_xlfn.IFNA(IF(VLOOKUP("*"&amp;A14&amp;"*",'Oct 23'!$A:$I,8,FALSE)="",VLOOKUP("*"&amp;A14&amp;"*",'Oct 23'!$A:$I,9,FALSE),VLOOKUP("*"&amp;A14&amp;"*",'Oct 23'!$A:$I,8,FALSE)),NA())</f>
        <v>1.7670947952610802E-2</v>
      </c>
      <c r="P14" s="12">
        <f>_xlfn.IFNA(IF(VLOOKUP("*"&amp;A14&amp;"*",'Nov 23'!$A:$I,8,FALSE)="",VLOOKUP("*"&amp;A14&amp;"*",'Nov 23'!$A:$I,9,FALSE),VLOOKUP("*"&amp;A14&amp;"*",'Nov 23'!$A:$I,8,FALSE)),NA())</f>
        <v>-1.3868257321208478E-2</v>
      </c>
      <c r="Q14" s="12">
        <f>_xlfn.IFNA(IF(VLOOKUP("*"&amp;A14&amp;"*",'Dec 23'!$A:$I,8,FALSE)="",VLOOKUP("*"&amp;A14&amp;"*",'Dec 23'!$A:$I,9,FALSE),VLOOKUP("*"&amp;A14&amp;"*",'Dec 23'!$A:$I,8,FALSE)),NA())</f>
        <v>-7.793554440158057E-5</v>
      </c>
      <c r="S14" t="str">
        <f t="shared" si="0"/>
        <v xml:space="preserve">165 - Binold Sibanda BT       </v>
      </c>
      <c r="T14" s="12">
        <f>_xlfn.IFNA(IF(VLOOKUP("*"&amp;A14&amp;"*",Totaled!$A:$I,8,FALSE)="",VLOOKUP("*"&amp;A14&amp;"*",Totaled!$A:$I,9,FALSE),VLOOKUP("*"&amp;A14&amp;"*",Totaled!$A:$I,8,FALSE)),NA())</f>
        <v>-1.2101498787877904E-2</v>
      </c>
    </row>
    <row r="15" spans="1:23" s="14" customFormat="1" ht="21" x14ac:dyDescent="0.35">
      <c r="A15" s="14" t="s">
        <v>32</v>
      </c>
      <c r="B15" s="15">
        <v>44834</v>
      </c>
      <c r="C15" s="15">
        <v>44835</v>
      </c>
      <c r="D15" s="15" t="s">
        <v>47</v>
      </c>
      <c r="E15" s="15">
        <v>44926</v>
      </c>
      <c r="F15" s="15">
        <v>44956</v>
      </c>
      <c r="G15" s="15">
        <v>44985</v>
      </c>
      <c r="H15" s="15">
        <v>45016</v>
      </c>
      <c r="I15" s="15">
        <v>45046</v>
      </c>
      <c r="J15" s="15">
        <v>45077</v>
      </c>
      <c r="K15" s="15">
        <v>45107</v>
      </c>
      <c r="L15" s="15">
        <v>45138</v>
      </c>
      <c r="M15" s="15">
        <v>45168</v>
      </c>
      <c r="N15" s="15">
        <v>45199</v>
      </c>
      <c r="O15" s="15">
        <v>45230</v>
      </c>
      <c r="P15" s="15">
        <v>45260</v>
      </c>
      <c r="Q15" s="15">
        <v>45291</v>
      </c>
      <c r="T15" s="14" t="s">
        <v>2</v>
      </c>
    </row>
    <row r="16" spans="1:23" x14ac:dyDescent="0.25">
      <c r="A16" t="s">
        <v>160</v>
      </c>
      <c r="B16" s="12" t="e">
        <f>_xlfn.IFNA(IF(VLOOKUP("*"&amp;A16&amp;"*",'Sep 22'!$A:$I,8,FALSE)="",VLOOKUP("*"&amp;A16&amp;"*",'Sep 22'!$A:$I,9,FALSE),VLOOKUP("*"&amp;A16&amp;"*",'Sep 22'!$A:$I,8,FALSE)),NA())</f>
        <v>#N/A</v>
      </c>
      <c r="C16" s="12" t="e">
        <f>_xlfn.IFNA(IF(VLOOKUP("*"&amp;A16&amp;"*",'Oct 22'!$A:$I,8,FALSE)="",VLOOKUP("*"&amp;A16&amp;"*",'Oct 22'!$A:$I,9,FALSE),VLOOKUP("*"&amp;A16&amp;"*",'Oct 22'!$A:$I,8,FALSE)),NA())</f>
        <v>#N/A</v>
      </c>
      <c r="D16" s="12" t="e">
        <f>_xlfn.IFNA(IF(VLOOKUP("*"&amp;A16&amp;"*",'Nov 22'!$A:$I,8,FALSE)="",VLOOKUP("*"&amp;A16&amp;"*",'Nov 22'!$A:$I,9,FALSE),VLOOKUP("*"&amp;A16&amp;"*",'Nov 22'!$A:$I,8,FALSE)),NA())</f>
        <v>#N/A</v>
      </c>
      <c r="E16" s="12" t="e">
        <f>_xlfn.IFNA(IF(VLOOKUP("*"&amp;A16&amp;"*",'Dec 22'!$A:$I,8,FALSE)="",VLOOKUP("*"&amp;A16&amp;"*",'Dec 22'!$A:$I,9,FALSE),VLOOKUP("*"&amp;A16&amp;"*",'Dec 22'!$A:$I,8,FALSE)),NA())</f>
        <v>#N/A</v>
      </c>
      <c r="F16" s="12" t="e">
        <f>_xlfn.IFNA(IF(VLOOKUP("*"&amp;A16&amp;"*",'Jan 23'!$A:$I,8,FALSE)="",VLOOKUP("*"&amp;A16&amp;"*",'Jan 23'!$A:$I,9,FALSE),VLOOKUP("*"&amp;A16&amp;"*",'Jan 23'!$A:$I,8,FALSE)),NA())</f>
        <v>#N/A</v>
      </c>
      <c r="G16" s="12" t="e">
        <f>_xlfn.IFNA(IF(VLOOKUP("*"&amp;A16&amp;"*",'Feb 23'!$A:$I,8,FALSE)="",VLOOKUP("*"&amp;A16&amp;"*",'Feb 23'!$A:$I,9,FALSE),VLOOKUP("*"&amp;A16&amp;"*",'Feb 23'!$A:$I,8,FALSE)),NA())</f>
        <v>#N/A</v>
      </c>
      <c r="H16" s="12" t="e">
        <f>_xlfn.IFNA(IF(VLOOKUP("*"&amp;A16&amp;"*",'Mar 23'!$A:$I,8,FALSE)="",VLOOKUP("*"&amp;A16&amp;"*",'Mar 23'!$A:$I,9,FALSE),VLOOKUP("*"&amp;A16&amp;"*",'Mar 23'!$A:$I,8,FALSE)),NA())</f>
        <v>#N/A</v>
      </c>
      <c r="I16" s="12" t="e">
        <f>_xlfn.IFNA(IF(VLOOKUP("*"&amp;A16&amp;"*",'Apr 23'!$A:$I,8,FALSE)="",VLOOKUP("*"&amp;A16&amp;"*",'Apr 23'!$A:$I,9,FALSE),VLOOKUP("*"&amp;A16&amp;"*",'Apr 23'!$A:$I,8,FALSE)),NA())</f>
        <v>#N/A</v>
      </c>
      <c r="J16" s="12" t="e">
        <f>_xlfn.IFNA(IF(VLOOKUP("*"&amp;A16&amp;"*",'May 23'!$A:$I,8,FALSE)="",VLOOKUP("*"&amp;A16&amp;"*",'May 23'!$A:$I,9,FALSE),VLOOKUP("*"&amp;A16&amp;"*",'May 23'!$A:$I,8,FALSE)),NA())</f>
        <v>#N/A</v>
      </c>
      <c r="K16" s="12" t="e">
        <f>_xlfn.IFNA(IF(VLOOKUP("*"&amp;A16&amp;"*",'June 23'!$A:$I,8,FALSE)="",VLOOKUP("*"&amp;A16&amp;"*",'June 23'!$A:$I,9,FALSE),VLOOKUP("*"&amp;A16&amp;"*",'June 23'!$A:$I,8,FALSE)),NA())</f>
        <v>#N/A</v>
      </c>
      <c r="L16" s="12" t="e">
        <f>_xlfn.IFNA(IF(VLOOKUP("*"&amp;A16&amp;"*",'July 23'!$A:$I,8,FALSE)="",VLOOKUP("*"&amp;A16&amp;"*",'July 23'!$A:$I,9,FALSE),VLOOKUP("*"&amp;A16&amp;"*",'July 23'!$A:$I,8,FALSE)),NA())</f>
        <v>#N/A</v>
      </c>
      <c r="M16" s="12">
        <f>_xlfn.IFNA(IF(VLOOKUP("*"&amp;A16&amp;"*",'Aug 23'!$A:$I,8,FALSE)="",VLOOKUP("*"&amp;A16&amp;"*",'Aug 23'!$A:$I,9,FALSE),VLOOKUP("*"&amp;A16&amp;"*",'Aug 23'!$A:$I,8,FALSE)),NA())</f>
        <v>1.3554291883581676E-2</v>
      </c>
      <c r="N16" s="12">
        <f>_xlfn.IFNA(IF(VLOOKUP("*"&amp;A16&amp;"*",'Sep 23'!$A:$I,8,FALSE)="",VLOOKUP("*"&amp;A16&amp;"*",'Sep 23'!$A:$I,9,FALSE),VLOOKUP("*"&amp;A16&amp;"*",'Sep 23'!$A:$I,8,FALSE)),NA())</f>
        <v>-3.2210654617884263E-2</v>
      </c>
      <c r="O16" s="12">
        <f>_xlfn.IFNA(IF(VLOOKUP("*"&amp;A16&amp;"*",'Oct 23'!$A:$I,8,FALSE)="",VLOOKUP("*"&amp;A16&amp;"*",'Oct 23'!$A:$I,9,FALSE),VLOOKUP("*"&amp;A16&amp;"*",'Oct 23'!$A:$I,8,FALSE)),NA())</f>
        <v>2.5933530177811581E-2</v>
      </c>
      <c r="P16" s="12">
        <f>_xlfn.IFNA(IF(VLOOKUP("*"&amp;A16&amp;"*",'Nov 23'!$A:$I,8,FALSE)="",VLOOKUP("*"&amp;A16&amp;"*",'Nov 23'!$A:$I,9,FALSE),VLOOKUP("*"&amp;A16&amp;"*",'Nov 23'!$A:$I,8,FALSE)),NA())</f>
        <v>1.1390870340473695E-2</v>
      </c>
      <c r="Q16" s="12">
        <f>_xlfn.IFNA(IF(VLOOKUP("*"&amp;A16&amp;"*",'Dec 23'!$A:$I,8,FALSE)="",VLOOKUP("*"&amp;A16&amp;"*",'Dec 23'!$A:$I,9,FALSE),VLOOKUP("*"&amp;A16&amp;"*",'Dec 23'!$A:$I,8,FALSE)),NA())</f>
        <v>-7.5940901177671202E-3</v>
      </c>
      <c r="S16" t="str">
        <f t="shared" ref="S16:S34" si="1">A16</f>
        <v>10 - Andrew</v>
      </c>
      <c r="T16" s="12">
        <f>_xlfn.IFNA(IF(VLOOKUP("*"&amp;A16&amp;"*",Totaled!$A:$I,8,FALSE)="",VLOOKUP("*"&amp;A16&amp;"*",Totaled!$A:$I,9,FALSE),VLOOKUP("*"&amp;A16&amp;"*",Totaled!$A:$I,8,FALSE)),NA())</f>
        <v>-8.7675668544268462E-3</v>
      </c>
    </row>
    <row r="17" spans="1:23" x14ac:dyDescent="0.25">
      <c r="A17" t="s">
        <v>161</v>
      </c>
      <c r="B17" s="12" t="e">
        <f>_xlfn.IFNA(IF(VLOOKUP("*"&amp;A17&amp;"*",'Sep 22'!$A:$I,8,FALSE)="",VLOOKUP("*"&amp;A17&amp;"*",'Sep 22'!$A:$I,9,FALSE),VLOOKUP("*"&amp;A17&amp;"*",'Sep 22'!$A:$I,8,FALSE)),NA())</f>
        <v>#N/A</v>
      </c>
      <c r="C17" s="12" t="e">
        <f>_xlfn.IFNA(IF(VLOOKUP("*"&amp;A17&amp;"*",'Oct 22'!$A:$I,8,FALSE)="",VLOOKUP("*"&amp;A17&amp;"*",'Oct 22'!$A:$I,9,FALSE),VLOOKUP("*"&amp;A17&amp;"*",'Oct 22'!$A:$I,8,FALSE)),NA())</f>
        <v>#N/A</v>
      </c>
      <c r="D17" s="12" t="e">
        <f>_xlfn.IFNA(IF(VLOOKUP("*"&amp;A17&amp;"*",'Nov 22'!$A:$I,8,FALSE)="",VLOOKUP("*"&amp;A17&amp;"*",'Nov 22'!$A:$I,9,FALSE),VLOOKUP("*"&amp;A17&amp;"*",'Nov 22'!$A:$I,8,FALSE)),NA())</f>
        <v>#N/A</v>
      </c>
      <c r="E17" s="12" t="e">
        <f>_xlfn.IFNA(IF(VLOOKUP("*"&amp;A17&amp;"*",'Dec 22'!$A:$I,8,FALSE)="",VLOOKUP("*"&amp;A17&amp;"*",'Dec 22'!$A:$I,9,FALSE),VLOOKUP("*"&amp;A17&amp;"*",'Dec 22'!$A:$I,8,FALSE)),NA())</f>
        <v>#N/A</v>
      </c>
      <c r="F17" s="12" t="e">
        <f>_xlfn.IFNA(IF(VLOOKUP("*"&amp;A17&amp;"*",'Jan 23'!$A:$I,8,FALSE)="",VLOOKUP("*"&amp;A17&amp;"*",'Jan 23'!$A:$I,9,FALSE),VLOOKUP("*"&amp;A17&amp;"*",'Jan 23'!$A:$I,8,FALSE)),NA())</f>
        <v>#N/A</v>
      </c>
      <c r="G17" s="12" t="e">
        <f>_xlfn.IFNA(IF(VLOOKUP("*"&amp;A17&amp;"*",'Feb 23'!$A:$I,8,FALSE)="",VLOOKUP("*"&amp;A17&amp;"*",'Feb 23'!$A:$I,9,FALSE),VLOOKUP("*"&amp;A17&amp;"*",'Feb 23'!$A:$I,8,FALSE)),NA())</f>
        <v>#N/A</v>
      </c>
      <c r="H17" s="12" t="e">
        <f>_xlfn.IFNA(IF(VLOOKUP("*"&amp;A17&amp;"*",'Mar 23'!$A:$I,8,FALSE)="",VLOOKUP("*"&amp;A17&amp;"*",'Mar 23'!$A:$I,9,FALSE),VLOOKUP("*"&amp;A17&amp;"*",'Mar 23'!$A:$I,8,FALSE)),NA())</f>
        <v>#N/A</v>
      </c>
      <c r="I17" s="12" t="e">
        <f>_xlfn.IFNA(IF(VLOOKUP("*"&amp;A17&amp;"*",'Apr 23'!$A:$I,8,FALSE)="",VLOOKUP("*"&amp;A17&amp;"*",'Apr 23'!$A:$I,9,FALSE),VLOOKUP("*"&amp;A17&amp;"*",'Apr 23'!$A:$I,8,FALSE)),NA())</f>
        <v>#N/A</v>
      </c>
      <c r="J17" s="12" t="e">
        <f>_xlfn.IFNA(IF(VLOOKUP("*"&amp;A17&amp;"*",'May 23'!$A:$I,8,FALSE)="",VLOOKUP("*"&amp;A17&amp;"*",'May 23'!$A:$I,9,FALSE),VLOOKUP("*"&amp;A17&amp;"*",'May 23'!$A:$I,8,FALSE)),NA())</f>
        <v>#N/A</v>
      </c>
      <c r="K17" s="12">
        <f>_xlfn.IFNA(IF(VLOOKUP("*"&amp;A17&amp;"*",'June 23'!$A:$I,8,FALSE)="",VLOOKUP("*"&amp;A17&amp;"*",'June 23'!$A:$I,9,FALSE),VLOOKUP("*"&amp;A17&amp;"*",'June 23'!$A:$I,8,FALSE)),NA())</f>
        <v>6.1462906795532457E-3</v>
      </c>
      <c r="L17" s="12">
        <f>_xlfn.IFNA(IF(VLOOKUP("*"&amp;A17&amp;"*",'July 23'!$A:$I,8,FALSE)="",VLOOKUP("*"&amp;A17&amp;"*",'July 23'!$A:$I,9,FALSE),VLOOKUP("*"&amp;A17&amp;"*",'July 23'!$A:$I,8,FALSE)),NA())</f>
        <v>-4.6527566673969456E-2</v>
      </c>
      <c r="M17" s="12">
        <f>_xlfn.IFNA(IF(VLOOKUP("*"&amp;A17&amp;"*",'Aug 23'!$A:$I,8,FALSE)="",VLOOKUP("*"&amp;A17&amp;"*",'Aug 23'!$A:$I,9,FALSE),VLOOKUP("*"&amp;A17&amp;"*",'Aug 23'!$A:$I,8,FALSE)),NA())</f>
        <v>9.4679461936229253E-2</v>
      </c>
      <c r="N17" s="12">
        <f>_xlfn.IFNA(IF(VLOOKUP("*"&amp;A17&amp;"*",'Sep 23'!$A:$I,8,FALSE)="",VLOOKUP("*"&amp;A17&amp;"*",'Sep 23'!$A:$I,9,FALSE),VLOOKUP("*"&amp;A17&amp;"*",'Sep 23'!$A:$I,8,FALSE)),NA())</f>
        <v>7.0842725681267427E-3</v>
      </c>
      <c r="O17" s="12">
        <f>_xlfn.IFNA(IF(VLOOKUP("*"&amp;A17&amp;"*",'Oct 23'!$A:$I,8,FALSE)="",VLOOKUP("*"&amp;A17&amp;"*",'Oct 23'!$A:$I,9,FALSE),VLOOKUP("*"&amp;A17&amp;"*",'Oct 23'!$A:$I,8,FALSE)),NA())</f>
        <v>-6.1111987288979402E-3</v>
      </c>
      <c r="P17" s="12">
        <f>_xlfn.IFNA(IF(VLOOKUP("*"&amp;A17&amp;"*",'Nov 23'!$A:$I,8,FALSE)="",VLOOKUP("*"&amp;A17&amp;"*",'Nov 23'!$A:$I,9,FALSE),VLOOKUP("*"&amp;A17&amp;"*",'Nov 23'!$A:$I,8,FALSE)),NA())</f>
        <v>-7.3199350537756155E-3</v>
      </c>
      <c r="Q17" s="12">
        <f>_xlfn.IFNA(IF(VLOOKUP("*"&amp;A17&amp;"*",'Dec 23'!$A:$I,8,FALSE)="",VLOOKUP("*"&amp;A17&amp;"*",'Dec 23'!$A:$I,9,FALSE),VLOOKUP("*"&amp;A17&amp;"*",'Dec 23'!$A:$I,8,FALSE)),NA())</f>
        <v>2.0106553817807529E-2</v>
      </c>
      <c r="S17" t="str">
        <f t="shared" si="1"/>
        <v>11 - Bonisile</v>
      </c>
      <c r="T17" s="12">
        <f>_xlfn.IFNA(IF(VLOOKUP("*"&amp;A17&amp;"*",Totaled!$A:$I,8,FALSE)="",VLOOKUP("*"&amp;A17&amp;"*",Totaled!$A:$I,9,FALSE),VLOOKUP("*"&amp;A17&amp;"*",Totaled!$A:$I,8,FALSE)),NA())</f>
        <v>5.2461760237644123E-3</v>
      </c>
    </row>
    <row r="18" spans="1:23" x14ac:dyDescent="0.25">
      <c r="A18" t="s">
        <v>143</v>
      </c>
      <c r="B18" s="12" t="e">
        <f>_xlfn.IFNA(IF(VLOOKUP("*"&amp;A18&amp;"*",'Sep 22'!$A:$I,8,FALSE)="",VLOOKUP("*"&amp;A18&amp;"*",'Sep 22'!$A:$I,9,FALSE),VLOOKUP("*"&amp;A18&amp;"*",'Sep 22'!$A:$I,8,FALSE)),NA())</f>
        <v>#N/A</v>
      </c>
      <c r="C18" s="12" t="e">
        <f>_xlfn.IFNA(IF(VLOOKUP("*"&amp;A18&amp;"*",'Oct 22'!$A:$I,8,FALSE)="",VLOOKUP("*"&amp;A18&amp;"*",'Oct 22'!$A:$I,9,FALSE),VLOOKUP("*"&amp;A18&amp;"*",'Oct 22'!$A:$I,8,FALSE)),NA())</f>
        <v>#N/A</v>
      </c>
      <c r="D18" s="12" t="e">
        <f>_xlfn.IFNA(IF(VLOOKUP("*"&amp;A18&amp;"*",'Nov 22'!$A:$I,8,FALSE)="",VLOOKUP("*"&amp;A18&amp;"*",'Nov 22'!$A:$I,9,FALSE),VLOOKUP("*"&amp;A18&amp;"*",'Nov 22'!$A:$I,8,FALSE)),NA())</f>
        <v>#N/A</v>
      </c>
      <c r="E18" s="12" t="e">
        <f>_xlfn.IFNA(IF(VLOOKUP("*"&amp;A18&amp;"*",'Dec 22'!$A:$I,8,FALSE)="",VLOOKUP("*"&amp;A18&amp;"*",'Dec 22'!$A:$I,9,FALSE),VLOOKUP("*"&amp;A18&amp;"*",'Dec 22'!$A:$I,8,FALSE)),NA())</f>
        <v>#N/A</v>
      </c>
      <c r="F18" s="12" t="e">
        <f>_xlfn.IFNA(IF(VLOOKUP("*"&amp;A18&amp;"*",'Jan 23'!$A:$I,8,FALSE)="",VLOOKUP("*"&amp;A18&amp;"*",'Jan 23'!$A:$I,9,FALSE),VLOOKUP("*"&amp;A18&amp;"*",'Jan 23'!$A:$I,8,FALSE)),NA())</f>
        <v>#N/A</v>
      </c>
      <c r="G18" s="12" t="e">
        <f>_xlfn.IFNA(IF(VLOOKUP("*"&amp;A18&amp;"*",'Feb 23'!$A:$I,8,FALSE)="",VLOOKUP("*"&amp;A18&amp;"*",'Feb 23'!$A:$I,9,FALSE),VLOOKUP("*"&amp;A18&amp;"*",'Feb 23'!$A:$I,8,FALSE)),NA())</f>
        <v>#N/A</v>
      </c>
      <c r="H18" s="12" t="e">
        <f>_xlfn.IFNA(IF(VLOOKUP("*"&amp;A18&amp;"*",'Mar 23'!$A:$I,8,FALSE)="",VLOOKUP("*"&amp;A18&amp;"*",'Mar 23'!$A:$I,9,FALSE),VLOOKUP("*"&amp;A18&amp;"*",'Mar 23'!$A:$I,8,FALSE)),NA())</f>
        <v>#N/A</v>
      </c>
      <c r="I18" s="12" t="e">
        <f>_xlfn.IFNA(IF(VLOOKUP("*"&amp;A18&amp;"*",'Apr 23'!$A:$I,8,FALSE)="",VLOOKUP("*"&amp;A18&amp;"*",'Apr 23'!$A:$I,9,FALSE),VLOOKUP("*"&amp;A18&amp;"*",'Apr 23'!$A:$I,8,FALSE)),NA())</f>
        <v>#N/A</v>
      </c>
      <c r="J18" s="12" t="e">
        <f>_xlfn.IFNA(IF(VLOOKUP("*"&amp;A18&amp;"*",'May 23'!$A:$I,8,FALSE)="",VLOOKUP("*"&amp;A18&amp;"*",'May 23'!$A:$I,9,FALSE),VLOOKUP("*"&amp;A18&amp;"*",'May 23'!$A:$I,8,FALSE)),NA())</f>
        <v>#N/A</v>
      </c>
      <c r="K18" s="12" t="e">
        <f>_xlfn.IFNA(IF(VLOOKUP("*"&amp;A18&amp;"*",'June 23'!$A:$I,8,FALSE)="",VLOOKUP("*"&amp;A18&amp;"*",'June 23'!$A:$I,9,FALSE),VLOOKUP("*"&amp;A18&amp;"*",'June 23'!$A:$I,8,FALSE)),NA())</f>
        <v>#N/A</v>
      </c>
      <c r="L18" s="12" t="e">
        <f>_xlfn.IFNA(IF(VLOOKUP("*"&amp;A18&amp;"*",'July 23'!$A:$I,8,FALSE)="",VLOOKUP("*"&amp;A18&amp;"*",'July 23'!$A:$I,9,FALSE),VLOOKUP("*"&amp;A18&amp;"*",'July 23'!$A:$I,8,FALSE)),NA())</f>
        <v>#N/A</v>
      </c>
      <c r="M18" s="12">
        <f>_xlfn.IFNA(IF(VLOOKUP("*"&amp;A18&amp;"*",'Aug 23'!$A:$I,8,FALSE)="",VLOOKUP("*"&amp;A18&amp;"*",'Aug 23'!$A:$I,9,FALSE),VLOOKUP("*"&amp;A18&amp;"*",'Aug 23'!$A:$I,8,FALSE)),NA())</f>
        <v>3.1129565883376689E-2</v>
      </c>
      <c r="N18" s="12">
        <f>_xlfn.IFNA(IF(VLOOKUP("*"&amp;A18&amp;"*",'Sep 23'!$A:$I,8,FALSE)="",VLOOKUP("*"&amp;A18&amp;"*",'Sep 23'!$A:$I,9,FALSE),VLOOKUP("*"&amp;A18&amp;"*",'Sep 23'!$A:$I,8,FALSE)),NA())</f>
        <v>-6.5435701324735862E-3</v>
      </c>
      <c r="O18" s="12">
        <f>_xlfn.IFNA(IF(VLOOKUP("*"&amp;A18&amp;"*",'Oct 23'!$A:$I,8,FALSE)="",VLOOKUP("*"&amp;A18&amp;"*",'Oct 23'!$A:$I,9,FALSE),VLOOKUP("*"&amp;A18&amp;"*",'Oct 23'!$A:$I,8,FALSE)),NA())</f>
        <v>-2.0511634796105772E-2</v>
      </c>
      <c r="P18" s="12">
        <f>_xlfn.IFNA(IF(VLOOKUP("*"&amp;A18&amp;"*",'Nov 23'!$A:$I,8,FALSE)="",VLOOKUP("*"&amp;A18&amp;"*",'Nov 23'!$A:$I,9,FALSE),VLOOKUP("*"&amp;A18&amp;"*",'Nov 23'!$A:$I,8,FALSE)),NA())</f>
        <v>-1.1201732409907135E-2</v>
      </c>
      <c r="Q18" s="12">
        <f>_xlfn.IFNA(IF(VLOOKUP("*"&amp;A18&amp;"*",'Dec 23'!$A:$I,8,FALSE)="",VLOOKUP("*"&amp;A18&amp;"*",'Dec 23'!$A:$I,9,FALSE),VLOOKUP("*"&amp;A18&amp;"*",'Dec 23'!$A:$I,8,FALSE)),NA())</f>
        <v>1.0473865125692039E-2</v>
      </c>
      <c r="S18" t="str">
        <f t="shared" si="1"/>
        <v>15 - Andgil</v>
      </c>
      <c r="T18" s="12">
        <f>_xlfn.IFNA(IF(VLOOKUP("*"&amp;A18&amp;"*",Totaled!$A:$I,8,FALSE)="",VLOOKUP("*"&amp;A18&amp;"*",Totaled!$A:$I,9,FALSE),VLOOKUP("*"&amp;A18&amp;"*",Totaled!$A:$I,8,FALSE)),NA())</f>
        <v>-1.2472331203537565E-2</v>
      </c>
    </row>
    <row r="19" spans="1:23" x14ac:dyDescent="0.25">
      <c r="A19" t="s">
        <v>144</v>
      </c>
      <c r="B19" s="12" t="e">
        <f>_xlfn.IFNA(IF(VLOOKUP("*"&amp;A19&amp;"*",'Sep 22'!$A:$I,8,FALSE)="",VLOOKUP("*"&amp;A19&amp;"*",'Sep 22'!$A:$I,9,FALSE),VLOOKUP("*"&amp;A19&amp;"*",'Sep 22'!$A:$I,8,FALSE)),NA())</f>
        <v>#N/A</v>
      </c>
      <c r="C19" s="12" t="e">
        <f>_xlfn.IFNA(IF(VLOOKUP("*"&amp;A19&amp;"*",'Oct 22'!$A:$I,8,FALSE)="",VLOOKUP("*"&amp;A19&amp;"*",'Oct 22'!$A:$I,9,FALSE),VLOOKUP("*"&amp;A19&amp;"*",'Oct 22'!$A:$I,8,FALSE)),NA())</f>
        <v>#N/A</v>
      </c>
      <c r="D19" s="12" t="e">
        <f>_xlfn.IFNA(IF(VLOOKUP("*"&amp;A19&amp;"*",'Nov 22'!$A:$I,8,FALSE)="",VLOOKUP("*"&amp;A19&amp;"*",'Nov 22'!$A:$I,9,FALSE),VLOOKUP("*"&amp;A19&amp;"*",'Nov 22'!$A:$I,8,FALSE)),NA())</f>
        <v>#N/A</v>
      </c>
      <c r="E19" s="12" t="e">
        <f>_xlfn.IFNA(IF(VLOOKUP("*"&amp;A19&amp;"*",'Dec 22'!$A:$I,8,FALSE)="",VLOOKUP("*"&amp;A19&amp;"*",'Dec 22'!$A:$I,9,FALSE),VLOOKUP("*"&amp;A19&amp;"*",'Dec 22'!$A:$I,8,FALSE)),NA())</f>
        <v>#N/A</v>
      </c>
      <c r="F19" s="12" t="e">
        <f>_xlfn.IFNA(IF(VLOOKUP("*"&amp;A19&amp;"*",'Jan 23'!$A:$I,8,FALSE)="",VLOOKUP("*"&amp;A19&amp;"*",'Jan 23'!$A:$I,9,FALSE),VLOOKUP("*"&amp;A19&amp;"*",'Jan 23'!$A:$I,8,FALSE)),NA())</f>
        <v>#N/A</v>
      </c>
      <c r="G19" s="12" t="e">
        <f>_xlfn.IFNA(IF(VLOOKUP("*"&amp;A19&amp;"*",'Feb 23'!$A:$I,8,FALSE)="",VLOOKUP("*"&amp;A19&amp;"*",'Feb 23'!$A:$I,9,FALSE),VLOOKUP("*"&amp;A19&amp;"*",'Feb 23'!$A:$I,8,FALSE)),NA())</f>
        <v>#N/A</v>
      </c>
      <c r="H19" s="12">
        <f>_xlfn.IFNA(IF(VLOOKUP("*"&amp;A19&amp;"*",'Mar 23'!$A:$I,8,FALSE)="",VLOOKUP("*"&amp;A19&amp;"*",'Mar 23'!$A:$I,9,FALSE),VLOOKUP("*"&amp;A19&amp;"*",'Mar 23'!$A:$I,8,FALSE)),NA())</f>
        <v>-8.3540984506875055E-3</v>
      </c>
      <c r="I19" s="12">
        <f>_xlfn.IFNA(IF(VLOOKUP("*"&amp;A19&amp;"*",'Apr 23'!$A:$I,8,FALSE)="",VLOOKUP("*"&amp;A19&amp;"*",'Apr 23'!$A:$I,9,FALSE),VLOOKUP("*"&amp;A19&amp;"*",'Apr 23'!$A:$I,8,FALSE)),NA())</f>
        <v>2.4489822085554391E-2</v>
      </c>
      <c r="J19" s="12">
        <f>_xlfn.IFNA(IF(VLOOKUP("*"&amp;A19&amp;"*",'May 23'!$A:$I,8,FALSE)="",VLOOKUP("*"&amp;A19&amp;"*",'May 23'!$A:$I,9,FALSE),VLOOKUP("*"&amp;A19&amp;"*",'May 23'!$A:$I,8,FALSE)),NA())</f>
        <v>-7.0405062800037027E-3</v>
      </c>
      <c r="K19" s="12">
        <f>_xlfn.IFNA(IF(VLOOKUP("*"&amp;A19&amp;"*",'June 23'!$A:$I,8,FALSE)="",VLOOKUP("*"&amp;A19&amp;"*",'June 23'!$A:$I,9,FALSE),VLOOKUP("*"&amp;A19&amp;"*",'June 23'!$A:$I,8,FALSE)),NA())</f>
        <v>1.7980569894015447E-2</v>
      </c>
      <c r="L19" s="12">
        <f>_xlfn.IFNA(IF(VLOOKUP("*"&amp;A19&amp;"*",'July 23'!$A:$I,8,FALSE)="",VLOOKUP("*"&amp;A19&amp;"*",'July 23'!$A:$I,9,FALSE),VLOOKUP("*"&amp;A19&amp;"*",'July 23'!$A:$I,8,FALSE)),NA())</f>
        <v>-3.3605290825233086E-2</v>
      </c>
      <c r="M19" s="12">
        <f>_xlfn.IFNA(IF(VLOOKUP("*"&amp;A19&amp;"*",'Aug 23'!$A:$I,8,FALSE)="",VLOOKUP("*"&amp;A19&amp;"*",'Aug 23'!$A:$I,9,FALSE),VLOOKUP("*"&amp;A19&amp;"*",'Aug 23'!$A:$I,8,FALSE)),NA())</f>
        <v>-2.5788297790495997E-2</v>
      </c>
      <c r="N19" s="12">
        <f>_xlfn.IFNA(IF(VLOOKUP("*"&amp;A19&amp;"*",'Sep 23'!$A:$I,8,FALSE)="",VLOOKUP("*"&amp;A19&amp;"*",'Sep 23'!$A:$I,9,FALSE),VLOOKUP("*"&amp;A19&amp;"*",'Sep 23'!$A:$I,8,FALSE)),NA())</f>
        <v>1.3915879092764746E-2</v>
      </c>
      <c r="O19" s="12">
        <f>_xlfn.IFNA(IF(VLOOKUP("*"&amp;A19&amp;"*",'Oct 23'!$A:$I,8,FALSE)="",VLOOKUP("*"&amp;A19&amp;"*",'Oct 23'!$A:$I,9,FALSE),VLOOKUP("*"&amp;A19&amp;"*",'Oct 23'!$A:$I,8,FALSE)),NA())</f>
        <v>1.0224976657503826E-4</v>
      </c>
      <c r="P19" s="12">
        <f>_xlfn.IFNA(IF(VLOOKUP("*"&amp;A19&amp;"*",'Nov 23'!$A:$I,8,FALSE)="",VLOOKUP("*"&amp;A19&amp;"*",'Nov 23'!$A:$I,9,FALSE),VLOOKUP("*"&amp;A19&amp;"*",'Nov 23'!$A:$I,8,FALSE)),NA())</f>
        <v>4.4907565362083672E-2</v>
      </c>
      <c r="Q19" s="12">
        <f>_xlfn.IFNA(IF(VLOOKUP("*"&amp;A19&amp;"*",'Dec 23'!$A:$I,8,FALSE)="",VLOOKUP("*"&amp;A19&amp;"*",'Dec 23'!$A:$I,9,FALSE),VLOOKUP("*"&amp;A19&amp;"*",'Dec 23'!$A:$I,8,FALSE)),NA())</f>
        <v>-6.6209816464804644E-3</v>
      </c>
      <c r="S19" t="str">
        <f t="shared" si="1"/>
        <v>177 - Cindy Mlangeni</v>
      </c>
      <c r="T19" s="12">
        <f>_xlfn.IFNA(IF(VLOOKUP("*"&amp;A19&amp;"*",Totaled!$A:$I,8,FALSE)="",VLOOKUP("*"&amp;A19&amp;"*",Totaled!$A:$I,9,FALSE),VLOOKUP("*"&amp;A19&amp;"*",Totaled!$A:$I,8,FALSE)),NA())</f>
        <v>-2.995928443344606E-3</v>
      </c>
    </row>
    <row r="20" spans="1:23" x14ac:dyDescent="0.25">
      <c r="A20" t="s">
        <v>145</v>
      </c>
      <c r="B20" s="12" t="e">
        <f>_xlfn.IFNA(IF(VLOOKUP("*"&amp;A20&amp;"*",'Sep 22'!$A:$I,8,FALSE)="",VLOOKUP("*"&amp;A20&amp;"*",'Sep 22'!$A:$I,9,FALSE),VLOOKUP("*"&amp;A20&amp;"*",'Sep 22'!$A:$I,8,FALSE)),NA())</f>
        <v>#N/A</v>
      </c>
      <c r="C20" s="12" t="e">
        <f>_xlfn.IFNA(IF(VLOOKUP("*"&amp;A20&amp;"*",'Oct 22'!$A:$I,8,FALSE)="",VLOOKUP("*"&amp;A20&amp;"*",'Oct 22'!$A:$I,9,FALSE),VLOOKUP("*"&amp;A20&amp;"*",'Oct 22'!$A:$I,8,FALSE)),NA())</f>
        <v>#N/A</v>
      </c>
      <c r="D20" s="12" t="e">
        <f>_xlfn.IFNA(IF(VLOOKUP("*"&amp;A20&amp;"*",'Nov 22'!$A:$I,8,FALSE)="",VLOOKUP("*"&amp;A20&amp;"*",'Nov 22'!$A:$I,9,FALSE),VLOOKUP("*"&amp;A20&amp;"*",'Nov 22'!$A:$I,8,FALSE)),NA())</f>
        <v>#N/A</v>
      </c>
      <c r="E20" s="12" t="e">
        <f>_xlfn.IFNA(IF(VLOOKUP("*"&amp;A20&amp;"*",'Dec 22'!$A:$I,8,FALSE)="",VLOOKUP("*"&amp;A20&amp;"*",'Dec 22'!$A:$I,9,FALSE),VLOOKUP("*"&amp;A20&amp;"*",'Dec 22'!$A:$I,8,FALSE)),NA())</f>
        <v>#N/A</v>
      </c>
      <c r="F20" s="12" t="e">
        <f>_xlfn.IFNA(IF(VLOOKUP("*"&amp;A20&amp;"*",'Jan 23'!$A:$I,8,FALSE)="",VLOOKUP("*"&amp;A20&amp;"*",'Jan 23'!$A:$I,9,FALSE),VLOOKUP("*"&amp;A20&amp;"*",'Jan 23'!$A:$I,8,FALSE)),NA())</f>
        <v>#N/A</v>
      </c>
      <c r="G20" s="12" t="e">
        <f>_xlfn.IFNA(IF(VLOOKUP("*"&amp;A20&amp;"*",'Feb 23'!$A:$I,8,FALSE)="",VLOOKUP("*"&amp;A20&amp;"*",'Feb 23'!$A:$I,9,FALSE),VLOOKUP("*"&amp;A20&amp;"*",'Feb 23'!$A:$I,8,FALSE)),NA())</f>
        <v>#N/A</v>
      </c>
      <c r="H20" s="12" t="e">
        <f>_xlfn.IFNA(IF(VLOOKUP("*"&amp;A20&amp;"*",'Mar 23'!$A:$I,8,FALSE)="",VLOOKUP("*"&amp;A20&amp;"*",'Mar 23'!$A:$I,9,FALSE),VLOOKUP("*"&amp;A20&amp;"*",'Mar 23'!$A:$I,8,FALSE)),NA())</f>
        <v>#N/A</v>
      </c>
      <c r="I20" s="12" t="e">
        <f>_xlfn.IFNA(IF(VLOOKUP("*"&amp;A20&amp;"*",'Apr 23'!$A:$I,8,FALSE)="",VLOOKUP("*"&amp;A20&amp;"*",'Apr 23'!$A:$I,9,FALSE),VLOOKUP("*"&amp;A20&amp;"*",'Apr 23'!$A:$I,8,FALSE)),NA())</f>
        <v>#N/A</v>
      </c>
      <c r="J20" s="12" t="e">
        <f>_xlfn.IFNA(IF(VLOOKUP("*"&amp;A20&amp;"*",'May 23'!$A:$I,8,FALSE)="",VLOOKUP("*"&amp;A20&amp;"*",'May 23'!$A:$I,9,FALSE),VLOOKUP("*"&amp;A20&amp;"*",'May 23'!$A:$I,8,FALSE)),NA())</f>
        <v>#N/A</v>
      </c>
      <c r="K20" s="12" t="e">
        <f>_xlfn.IFNA(IF(VLOOKUP("*"&amp;A20&amp;"*",'June 23'!$A:$I,8,FALSE)="",VLOOKUP("*"&amp;A20&amp;"*",'June 23'!$A:$I,9,FALSE),VLOOKUP("*"&amp;A20&amp;"*",'June 23'!$A:$I,8,FALSE)),NA())</f>
        <v>#N/A</v>
      </c>
      <c r="L20" s="12" t="e">
        <f>_xlfn.IFNA(IF(VLOOKUP("*"&amp;A20&amp;"*",'July 23'!$A:$I,8,FALSE)="",VLOOKUP("*"&amp;A20&amp;"*",'July 23'!$A:$I,9,FALSE),VLOOKUP("*"&amp;A20&amp;"*",'July 23'!$A:$I,8,FALSE)),NA())</f>
        <v>#N/A</v>
      </c>
      <c r="M20" s="12" t="e">
        <f>_xlfn.IFNA(IF(VLOOKUP("*"&amp;A20&amp;"*",'Aug 23'!$A:$I,8,FALSE)="",VLOOKUP("*"&amp;A20&amp;"*",'Aug 23'!$A:$I,9,FALSE),VLOOKUP("*"&amp;A20&amp;"*",'Aug 23'!$A:$I,8,FALSE)),NA())</f>
        <v>#N/A</v>
      </c>
      <c r="N20" s="12">
        <f>_xlfn.IFNA(IF(VLOOKUP("*"&amp;A20&amp;"*",'Sep 23'!$A:$I,8,FALSE)="",VLOOKUP("*"&amp;A20&amp;"*",'Sep 23'!$A:$I,9,FALSE),VLOOKUP("*"&amp;A20&amp;"*",'Sep 23'!$A:$I,8,FALSE)),NA())</f>
        <v>4.6829894719526616E-2</v>
      </c>
      <c r="O20" s="12">
        <f>_xlfn.IFNA(IF(VLOOKUP("*"&amp;A20&amp;"*",'Oct 23'!$A:$I,8,FALSE)="",VLOOKUP("*"&amp;A20&amp;"*",'Oct 23'!$A:$I,9,FALSE),VLOOKUP("*"&amp;A20&amp;"*",'Oct 23'!$A:$I,8,FALSE)),NA())</f>
        <v>-2.9698526681307263E-3</v>
      </c>
      <c r="P20" s="12">
        <f>_xlfn.IFNA(IF(VLOOKUP("*"&amp;A20&amp;"*",'Nov 23'!$A:$I,8,FALSE)="",VLOOKUP("*"&amp;A20&amp;"*",'Nov 23'!$A:$I,9,FALSE),VLOOKUP("*"&amp;A20&amp;"*",'Nov 23'!$A:$I,8,FALSE)),NA())</f>
        <v>-1.1399840633775617E-2</v>
      </c>
      <c r="Q20" s="12">
        <f>_xlfn.IFNA(IF(VLOOKUP("*"&amp;A20&amp;"*",'Dec 23'!$A:$I,8,FALSE)="",VLOOKUP("*"&amp;A20&amp;"*",'Dec 23'!$A:$I,9,FALSE),VLOOKUP("*"&amp;A20&amp;"*",'Dec 23'!$A:$I,8,FALSE)),NA())</f>
        <v>-1.1251477639540965E-2</v>
      </c>
      <c r="S20" t="str">
        <f t="shared" si="1"/>
        <v>18 - Mel</v>
      </c>
      <c r="T20" s="12">
        <f>_xlfn.IFNA(IF(VLOOKUP("*"&amp;A20&amp;"*",Totaled!$A:$I,8,FALSE)="",VLOOKUP("*"&amp;A20&amp;"*",Totaled!$A:$I,9,FALSE),VLOOKUP("*"&amp;A20&amp;"*",Totaled!$A:$I,8,FALSE)),NA())</f>
        <v>-2.9677831494174661E-3</v>
      </c>
    </row>
    <row r="21" spans="1:23" x14ac:dyDescent="0.25">
      <c r="A21" t="s">
        <v>13</v>
      </c>
      <c r="B21" s="12">
        <f>_xlfn.IFNA(IF(VLOOKUP("*"&amp;A21&amp;"*",'Sep 22'!$A:$I,8,FALSE)="",VLOOKUP("*"&amp;A21&amp;"*",'Sep 22'!$A:$I,9,FALSE),VLOOKUP("*"&amp;A21&amp;"*",'Sep 22'!$A:$I,8,FALSE)),NA())</f>
        <v>7.2463523492949017E-2</v>
      </c>
      <c r="C21" s="12">
        <f>_xlfn.IFNA(IF(VLOOKUP("*"&amp;A21&amp;"*",'Oct 22'!$A:$I,8,FALSE)="",VLOOKUP("*"&amp;A21&amp;"*",'Oct 22'!$A:$I,9,FALSE),VLOOKUP("*"&amp;A21&amp;"*",'Oct 22'!$A:$I,8,FALSE)),NA())</f>
        <v>-2.3791280561365313E-2</v>
      </c>
      <c r="D21" s="12">
        <f>_xlfn.IFNA(IF(VLOOKUP("*"&amp;A21&amp;"*",'Nov 22'!$A:$I,8,FALSE)="",VLOOKUP("*"&amp;A21&amp;"*",'Nov 22'!$A:$I,9,FALSE),VLOOKUP("*"&amp;A21&amp;"*",'Nov 22'!$A:$I,8,FALSE)),NA())</f>
        <v>-3.3679215605123825E-2</v>
      </c>
      <c r="E21" s="12">
        <f>_xlfn.IFNA(IF(VLOOKUP("*"&amp;A21&amp;"*",'Dec 22'!$A:$I,8,FALSE)="",VLOOKUP("*"&amp;A21&amp;"*",'Dec 22'!$A:$I,9,FALSE),VLOOKUP("*"&amp;A21&amp;"*",'Dec 22'!$A:$I,8,FALSE)),NA())</f>
        <v>2.3537546728345168E-2</v>
      </c>
      <c r="F21" s="12">
        <f>_xlfn.IFNA(IF(VLOOKUP("*"&amp;A21&amp;"*",'Jan 23'!$A:$I,8,FALSE)="",VLOOKUP("*"&amp;A21&amp;"*",'Jan 23'!$A:$I,9,FALSE),VLOOKUP("*"&amp;A21&amp;"*",'Jan 23'!$A:$I,8,FALSE)),NA())</f>
        <v>3.2950111051594622E-2</v>
      </c>
      <c r="G21" s="12">
        <f>_xlfn.IFNA(IF(VLOOKUP("*"&amp;A21&amp;"*",'Feb 23'!$A:$I,8,FALSE)="",VLOOKUP("*"&amp;A21&amp;"*",'Feb 23'!$A:$I,9,FALSE),VLOOKUP("*"&amp;A21&amp;"*",'Feb 23'!$A:$I,8,FALSE)),NA())</f>
        <v>4.0579949671937426E-2</v>
      </c>
      <c r="H21" s="12">
        <f>_xlfn.IFNA(IF(VLOOKUP("*"&amp;A21&amp;"*",'Mar 23'!$A:$I,8,FALSE)="",VLOOKUP("*"&amp;A21&amp;"*",'Mar 23'!$A:$I,9,FALSE),VLOOKUP("*"&amp;A21&amp;"*",'Mar 23'!$A:$I,8,FALSE)),NA())</f>
        <v>3.347463940830786E-2</v>
      </c>
      <c r="I21" s="12">
        <f>_xlfn.IFNA(IF(VLOOKUP("*"&amp;A21&amp;"*",'Apr 23'!$A:$I,8,FALSE)="",VLOOKUP("*"&amp;A21&amp;"*",'Apr 23'!$A:$I,9,FALSE),VLOOKUP("*"&amp;A21&amp;"*",'Apr 23'!$A:$I,8,FALSE)),NA())</f>
        <v>5.6818544747365557E-3</v>
      </c>
      <c r="J21" s="12">
        <f>_xlfn.IFNA(IF(VLOOKUP("*"&amp;A21&amp;"*",'May 23'!$A:$I,8,FALSE)="",VLOOKUP("*"&amp;A21&amp;"*",'May 23'!$A:$I,9,FALSE),VLOOKUP("*"&amp;A21&amp;"*",'May 23'!$A:$I,8,FALSE)),NA())</f>
        <v>5.636677940974695E-2</v>
      </c>
      <c r="K21" s="12">
        <f>_xlfn.IFNA(IF(VLOOKUP("*"&amp;A21&amp;"*",'June 23'!$A:$I,8,FALSE)="",VLOOKUP("*"&amp;A21&amp;"*",'June 23'!$A:$I,9,FALSE),VLOOKUP("*"&amp;A21&amp;"*",'June 23'!$A:$I,8,FALSE)),NA())</f>
        <v>6.9827892963887916E-2</v>
      </c>
      <c r="L21" s="12">
        <f>_xlfn.IFNA(IF(VLOOKUP("*"&amp;A21&amp;"*",'July 23'!$A:$I,8,FALSE)="",VLOOKUP("*"&amp;A21&amp;"*",'July 23'!$A:$I,9,FALSE),VLOOKUP("*"&amp;A21&amp;"*",'July 23'!$A:$I,8,FALSE)),NA())</f>
        <v>9.1729292283638963E-2</v>
      </c>
      <c r="M21" s="12">
        <f>_xlfn.IFNA(IF(VLOOKUP("*"&amp;A21&amp;"*",'Aug 23'!$A:$I,8,FALSE)="",VLOOKUP("*"&amp;A21&amp;"*",'Aug 23'!$A:$I,9,FALSE),VLOOKUP("*"&amp;A21&amp;"*",'Aug 23'!$A:$I,8,FALSE)),NA())</f>
        <v>1.9547297899427662E-3</v>
      </c>
      <c r="N21" s="12">
        <f>_xlfn.IFNA(IF(VLOOKUP("*"&amp;A21&amp;"*",'Sep 23'!$A:$I,8,FALSE)="",VLOOKUP("*"&amp;A21&amp;"*",'Sep 23'!$A:$I,9,FALSE),VLOOKUP("*"&amp;A21&amp;"*",'Sep 23'!$A:$I,8,FALSE)),NA())</f>
        <v>1.5988848819349935E-2</v>
      </c>
      <c r="O21" s="12">
        <f>_xlfn.IFNA(IF(VLOOKUP("*"&amp;A21&amp;"*",'Oct 23'!$A:$I,8,FALSE)="",VLOOKUP("*"&amp;A21&amp;"*",'Oct 23'!$A:$I,9,FALSE),VLOOKUP("*"&amp;A21&amp;"*",'Oct 23'!$A:$I,8,FALSE)),NA())</f>
        <v>-4.2498505617424992E-3</v>
      </c>
      <c r="P21" s="12">
        <f>_xlfn.IFNA(IF(VLOOKUP("*"&amp;A21&amp;"*",'Nov 23'!$A:$I,8,FALSE)="",VLOOKUP("*"&amp;A21&amp;"*",'Nov 23'!$A:$I,9,FALSE),VLOOKUP("*"&amp;A21&amp;"*",'Nov 23'!$A:$I,8,FALSE)),NA())</f>
        <v>-3.1083781556774017E-2</v>
      </c>
      <c r="Q21" s="12">
        <f>_xlfn.IFNA(IF(VLOOKUP("*"&amp;A21&amp;"*",'Dec 23'!$A:$I,8,FALSE)="",VLOOKUP("*"&amp;A21&amp;"*",'Dec 23'!$A:$I,9,FALSE),VLOOKUP("*"&amp;A21&amp;"*",'Dec 23'!$A:$I,8,FALSE)),NA())</f>
        <v>2.5309463514434291E-3</v>
      </c>
      <c r="S21" t="str">
        <f t="shared" si="1"/>
        <v xml:space="preserve">199 - Awakhiwe Nyathi         </v>
      </c>
      <c r="T21" s="12">
        <f>_xlfn.IFNA(IF(VLOOKUP("*"&amp;A21&amp;"*",Totaled!$A:$I,8,FALSE)="",VLOOKUP("*"&amp;A21&amp;"*",Totaled!$A:$I,9,FALSE),VLOOKUP("*"&amp;A21&amp;"*",Totaled!$A:$I,8,FALSE)),NA())</f>
        <v>2.2240384811524461E-2</v>
      </c>
    </row>
    <row r="22" spans="1:23" x14ac:dyDescent="0.25">
      <c r="A22" t="s">
        <v>169</v>
      </c>
      <c r="B22" s="12" t="e">
        <f>_xlfn.IFNA(IF(VLOOKUP("*"&amp;A22&amp;"*",'Sep 22'!$A:$I,8,FALSE)="",VLOOKUP("*"&amp;A22&amp;"*",'Sep 22'!$A:$I,9,FALSE),VLOOKUP("*"&amp;A22&amp;"*",'Sep 22'!$A:$I,8,FALSE)),NA())</f>
        <v>#N/A</v>
      </c>
      <c r="C22" s="12" t="e">
        <f>_xlfn.IFNA(IF(VLOOKUP("*"&amp;A22&amp;"*",'Oct 22'!$A:$I,8,FALSE)="",VLOOKUP("*"&amp;A22&amp;"*",'Oct 22'!$A:$I,9,FALSE),VLOOKUP("*"&amp;A22&amp;"*",'Oct 22'!$A:$I,8,FALSE)),NA())</f>
        <v>#N/A</v>
      </c>
      <c r="D22" s="12" t="e">
        <f>_xlfn.IFNA(IF(VLOOKUP("*"&amp;A22&amp;"*",'Nov 22'!$A:$I,8,FALSE)="",VLOOKUP("*"&amp;A22&amp;"*",'Nov 22'!$A:$I,9,FALSE),VLOOKUP("*"&amp;A22&amp;"*",'Nov 22'!$A:$I,8,FALSE)),NA())</f>
        <v>#N/A</v>
      </c>
      <c r="E22" s="12" t="e">
        <f>_xlfn.IFNA(IF(VLOOKUP("*"&amp;A22&amp;"*",'Dec 22'!$A:$I,8,FALSE)="",VLOOKUP("*"&amp;A22&amp;"*",'Dec 22'!$A:$I,9,FALSE),VLOOKUP("*"&amp;A22&amp;"*",'Dec 22'!$A:$I,8,FALSE)),NA())</f>
        <v>#N/A</v>
      </c>
      <c r="F22" s="12" t="e">
        <f>_xlfn.IFNA(IF(VLOOKUP("*"&amp;A22&amp;"*",'Jan 23'!$A:$I,8,FALSE)="",VLOOKUP("*"&amp;A22&amp;"*",'Jan 23'!$A:$I,9,FALSE),VLOOKUP("*"&amp;A22&amp;"*",'Jan 23'!$A:$I,8,FALSE)),NA())</f>
        <v>#N/A</v>
      </c>
      <c r="G22" s="12" t="e">
        <f>_xlfn.IFNA(IF(VLOOKUP("*"&amp;A22&amp;"*",'Feb 23'!$A:$I,8,FALSE)="",VLOOKUP("*"&amp;A22&amp;"*",'Feb 23'!$A:$I,9,FALSE),VLOOKUP("*"&amp;A22&amp;"*",'Feb 23'!$A:$I,8,FALSE)),NA())</f>
        <v>#N/A</v>
      </c>
      <c r="H22" s="12" t="e">
        <f>_xlfn.IFNA(IF(VLOOKUP("*"&amp;A22&amp;"*",'Mar 23'!$A:$I,8,FALSE)="",VLOOKUP("*"&amp;A22&amp;"*",'Mar 23'!$A:$I,9,FALSE),VLOOKUP("*"&amp;A22&amp;"*",'Mar 23'!$A:$I,8,FALSE)),NA())</f>
        <v>#N/A</v>
      </c>
      <c r="I22" s="12" t="e">
        <f>_xlfn.IFNA(IF(VLOOKUP("*"&amp;A22&amp;"*",'Apr 23'!$A:$I,8,FALSE)="",VLOOKUP("*"&amp;A22&amp;"*",'Apr 23'!$A:$I,9,FALSE),VLOOKUP("*"&amp;A22&amp;"*",'Apr 23'!$A:$I,8,FALSE)),NA())</f>
        <v>#N/A</v>
      </c>
      <c r="J22" s="12" t="e">
        <f>_xlfn.IFNA(IF(VLOOKUP("*"&amp;A22&amp;"*",'May 23'!$A:$I,8,FALSE)="",VLOOKUP("*"&amp;A22&amp;"*",'May 23'!$A:$I,9,FALSE),VLOOKUP("*"&amp;A22&amp;"*",'May 23'!$A:$I,8,FALSE)),NA())</f>
        <v>#N/A</v>
      </c>
      <c r="K22" s="12" t="e">
        <f>_xlfn.IFNA(IF(VLOOKUP("*"&amp;A22&amp;"*",'June 23'!$A:$I,8,FALSE)="",VLOOKUP("*"&amp;A22&amp;"*",'June 23'!$A:$I,9,FALSE),VLOOKUP("*"&amp;A22&amp;"*",'June 23'!$A:$I,8,FALSE)),NA())</f>
        <v>#N/A</v>
      </c>
      <c r="L22" s="12" t="e">
        <f>_xlfn.IFNA(IF(VLOOKUP("*"&amp;A22&amp;"*",'July 23'!$A:$I,8,FALSE)="",VLOOKUP("*"&amp;A22&amp;"*",'July 23'!$A:$I,9,FALSE),VLOOKUP("*"&amp;A22&amp;"*",'July 23'!$A:$I,8,FALSE)),NA())</f>
        <v>#N/A</v>
      </c>
      <c r="M22" s="12" t="e">
        <f>_xlfn.IFNA(IF(VLOOKUP("*"&amp;A22&amp;"*",'Aug 23'!$A:$I,8,FALSE)="",VLOOKUP("*"&amp;A22&amp;"*",'Aug 23'!$A:$I,9,FALSE),VLOOKUP("*"&amp;A22&amp;"*",'Aug 23'!$A:$I,8,FALSE)),NA())</f>
        <v>#N/A</v>
      </c>
      <c r="N22" s="12" t="e">
        <f>_xlfn.IFNA(IF(VLOOKUP("*"&amp;A22&amp;"*",'Sep 23'!$A:$I,8,FALSE)="",VLOOKUP("*"&amp;A22&amp;"*",'Sep 23'!$A:$I,9,FALSE),VLOOKUP("*"&amp;A22&amp;"*",'Sep 23'!$A:$I,8,FALSE)),NA())</f>
        <v>#N/A</v>
      </c>
      <c r="O22" s="12">
        <f>_xlfn.IFNA(IF(VLOOKUP("*"&amp;A22&amp;"*",'Oct 23'!$A:$I,8,FALSE)="",VLOOKUP("*"&amp;A22&amp;"*",'Oct 23'!$A:$I,9,FALSE),VLOOKUP("*"&amp;A22&amp;"*",'Oct 23'!$A:$I,8,FALSE)),NA())</f>
        <v>-1.5227727533945051E-2</v>
      </c>
      <c r="P22" s="12">
        <f>_xlfn.IFNA(IF(VLOOKUP("*"&amp;A22&amp;"*",'Nov 23'!$A:$I,8,FALSE)="",VLOOKUP("*"&amp;A22&amp;"*",'Nov 23'!$A:$I,9,FALSE),VLOOKUP("*"&amp;A22&amp;"*",'Nov 23'!$A:$I,8,FALSE)),NA())</f>
        <v>-3.0931254421013996E-2</v>
      </c>
      <c r="Q22" s="12">
        <f>_xlfn.IFNA(IF(VLOOKUP("*"&amp;A22&amp;"*",'Dec 23'!$A:$I,8,FALSE)="",VLOOKUP("*"&amp;A22&amp;"*",'Dec 23'!$A:$I,9,FALSE),VLOOKUP("*"&amp;A22&amp;"*",'Dec 23'!$A:$I,8,FALSE)),NA())</f>
        <v>5.5529484979565072E-2</v>
      </c>
      <c r="T22" s="12"/>
    </row>
    <row r="23" spans="1:23" x14ac:dyDescent="0.25">
      <c r="A23" t="s">
        <v>146</v>
      </c>
      <c r="B23" s="12" t="e">
        <f>_xlfn.IFNA(IF(VLOOKUP("*"&amp;A23&amp;"*",'Sep 22'!$A:$I,8,FALSE)="",VLOOKUP("*"&amp;A23&amp;"*",'Sep 22'!$A:$I,9,FALSE),VLOOKUP("*"&amp;A23&amp;"*",'Sep 22'!$A:$I,8,FALSE)),NA())</f>
        <v>#N/A</v>
      </c>
      <c r="C23" s="12" t="e">
        <f>_xlfn.IFNA(IF(VLOOKUP("*"&amp;A23&amp;"*",'Oct 22'!$A:$I,8,FALSE)="",VLOOKUP("*"&amp;A23&amp;"*",'Oct 22'!$A:$I,9,FALSE),VLOOKUP("*"&amp;A23&amp;"*",'Oct 22'!$A:$I,8,FALSE)),NA())</f>
        <v>#N/A</v>
      </c>
      <c r="D23" s="12" t="e">
        <f>_xlfn.IFNA(IF(VLOOKUP("*"&amp;A23&amp;"*",'Nov 22'!$A:$I,8,FALSE)="",VLOOKUP("*"&amp;A23&amp;"*",'Nov 22'!$A:$I,9,FALSE),VLOOKUP("*"&amp;A23&amp;"*",'Nov 22'!$A:$I,8,FALSE)),NA())</f>
        <v>#N/A</v>
      </c>
      <c r="E23" s="12" t="e">
        <f>_xlfn.IFNA(IF(VLOOKUP("*"&amp;A23&amp;"*",'Dec 22'!$A:$I,8,FALSE)="",VLOOKUP("*"&amp;A23&amp;"*",'Dec 22'!$A:$I,9,FALSE),VLOOKUP("*"&amp;A23&amp;"*",'Dec 22'!$A:$I,8,FALSE)),NA())</f>
        <v>#N/A</v>
      </c>
      <c r="F23" s="12" t="e">
        <f>_xlfn.IFNA(IF(VLOOKUP("*"&amp;A23&amp;"*",'Jan 23'!$A:$I,8,FALSE)="",VLOOKUP("*"&amp;A23&amp;"*",'Jan 23'!$A:$I,9,FALSE),VLOOKUP("*"&amp;A23&amp;"*",'Jan 23'!$A:$I,8,FALSE)),NA())</f>
        <v>#N/A</v>
      </c>
      <c r="G23" s="12" t="e">
        <f>_xlfn.IFNA(IF(VLOOKUP("*"&amp;A23&amp;"*",'Feb 23'!$A:$I,8,FALSE)="",VLOOKUP("*"&amp;A23&amp;"*",'Feb 23'!$A:$I,9,FALSE),VLOOKUP("*"&amp;A23&amp;"*",'Feb 23'!$A:$I,8,FALSE)),NA())</f>
        <v>#N/A</v>
      </c>
      <c r="H23" s="12" t="e">
        <f>_xlfn.IFNA(IF(VLOOKUP("*"&amp;A23&amp;"*",'Mar 23'!$A:$I,8,FALSE)="",VLOOKUP("*"&amp;A23&amp;"*",'Mar 23'!$A:$I,9,FALSE),VLOOKUP("*"&amp;A23&amp;"*",'Mar 23'!$A:$I,8,FALSE)),NA())</f>
        <v>#N/A</v>
      </c>
      <c r="I23" s="12" t="e">
        <f>_xlfn.IFNA(IF(VLOOKUP("*"&amp;A23&amp;"*",'Apr 23'!$A:$I,8,FALSE)="",VLOOKUP("*"&amp;A23&amp;"*",'Apr 23'!$A:$I,9,FALSE),VLOOKUP("*"&amp;A23&amp;"*",'Apr 23'!$A:$I,8,FALSE)),NA())</f>
        <v>#N/A</v>
      </c>
      <c r="J23" s="12" t="e">
        <f>_xlfn.IFNA(IF(VLOOKUP("*"&amp;A23&amp;"*",'May 23'!$A:$I,8,FALSE)="",VLOOKUP("*"&amp;A23&amp;"*",'May 23'!$A:$I,9,FALSE),VLOOKUP("*"&amp;A23&amp;"*",'May 23'!$A:$I,8,FALSE)),NA())</f>
        <v>#N/A</v>
      </c>
      <c r="K23" s="12">
        <f>_xlfn.IFNA(IF(VLOOKUP("*"&amp;A23&amp;"*",'June 23'!$A:$I,8,FALSE)="",VLOOKUP("*"&amp;A23&amp;"*",'June 23'!$A:$I,9,FALSE),VLOOKUP("*"&amp;A23&amp;"*",'June 23'!$A:$I,8,FALSE)),NA())</f>
        <v>-2.5474923757773535E-2</v>
      </c>
      <c r="L23" s="12">
        <f>_xlfn.IFNA(IF(VLOOKUP("*"&amp;A23&amp;"*",'July 23'!$A:$I,8,FALSE)="",VLOOKUP("*"&amp;A23&amp;"*",'July 23'!$A:$I,9,FALSE),VLOOKUP("*"&amp;A23&amp;"*",'July 23'!$A:$I,8,FALSE)),NA())</f>
        <v>-3.1642901565374602E-2</v>
      </c>
      <c r="M23" s="12">
        <f>_xlfn.IFNA(IF(VLOOKUP("*"&amp;A23&amp;"*",'Aug 23'!$A:$I,8,FALSE)="",VLOOKUP("*"&amp;A23&amp;"*",'Aug 23'!$A:$I,9,FALSE),VLOOKUP("*"&amp;A23&amp;"*",'Aug 23'!$A:$I,8,FALSE)),NA())</f>
        <v>3.9089007341440898E-2</v>
      </c>
      <c r="N23" s="12">
        <f>_xlfn.IFNA(IF(VLOOKUP("*"&amp;A23&amp;"*",'Sep 23'!$A:$I,8,FALSE)="",VLOOKUP("*"&amp;A23&amp;"*",'Sep 23'!$A:$I,9,FALSE),VLOOKUP("*"&amp;A23&amp;"*",'Sep 23'!$A:$I,8,FALSE)),NA())</f>
        <v>-4.1643779281892987E-2</v>
      </c>
      <c r="O23" s="12">
        <f>_xlfn.IFNA(IF(VLOOKUP("*"&amp;A23&amp;"*",'Oct 23'!$A:$I,8,FALSE)="",VLOOKUP("*"&amp;A23&amp;"*",'Oct 23'!$A:$I,9,FALSE),VLOOKUP("*"&amp;A23&amp;"*",'Oct 23'!$A:$I,8,FALSE)),NA())</f>
        <v>-2.6598213319933284E-2</v>
      </c>
      <c r="P23" s="12">
        <f>_xlfn.IFNA(IF(VLOOKUP("*"&amp;A23&amp;"*",'Nov 23'!$A:$I,8,FALSE)="",VLOOKUP("*"&amp;A23&amp;"*",'Nov 23'!$A:$I,9,FALSE),VLOOKUP("*"&amp;A23&amp;"*",'Nov 23'!$A:$I,8,FALSE)),NA())</f>
        <v>5.8185434353299502E-2</v>
      </c>
      <c r="Q23" s="12">
        <f>_xlfn.IFNA(IF(VLOOKUP("*"&amp;A23&amp;"*",'Dec 23'!$A:$I,8,FALSE)="",VLOOKUP("*"&amp;A23&amp;"*",'Dec 23'!$A:$I,9,FALSE),VLOOKUP("*"&amp;A23&amp;"*",'Dec 23'!$A:$I,8,FALSE)),NA())</f>
        <v>1.4319753466473226E-2</v>
      </c>
      <c r="S23" t="str">
        <f t="shared" si="1"/>
        <v>20 - Asisipho</v>
      </c>
      <c r="T23" s="12">
        <f>_xlfn.IFNA(IF(VLOOKUP("*"&amp;A23&amp;"*",Totaled!$A:$I,8,FALSE)="",VLOOKUP("*"&amp;A23&amp;"*",Totaled!$A:$I,9,FALSE),VLOOKUP("*"&amp;A23&amp;"*",Totaled!$A:$I,8,FALSE)),NA())</f>
        <v>-6.7930595645246672E-3</v>
      </c>
    </row>
    <row r="24" spans="1:23" x14ac:dyDescent="0.25">
      <c r="A24" t="s">
        <v>59</v>
      </c>
      <c r="B24" s="12">
        <f>_xlfn.IFNA(IF(VLOOKUP("*"&amp;A24&amp;"*",'Sep 22'!$A:$I,8,FALSE)="",VLOOKUP("*"&amp;A24&amp;"*",'Sep 22'!$A:$I,9,FALSE),VLOOKUP("*"&amp;A24&amp;"*",'Sep 22'!$A:$I,8,FALSE)),NA())</f>
        <v>-2.4590752437627816E-2</v>
      </c>
      <c r="C24" s="12">
        <f>_xlfn.IFNA(IF(VLOOKUP("*"&amp;A24&amp;"*",'Oct 22'!$A:$I,8,FALSE)="",VLOOKUP("*"&amp;A24&amp;"*",'Oct 22'!$A:$I,9,FALSE),VLOOKUP("*"&amp;A24&amp;"*",'Oct 22'!$A:$I,8,FALSE)),NA())</f>
        <v>7.0603062612594317E-2</v>
      </c>
      <c r="D24" s="12">
        <f>_xlfn.IFNA(IF(VLOOKUP("*"&amp;A24&amp;"*",'Nov 22'!$A:$I,8,FALSE)="",VLOOKUP("*"&amp;A24&amp;"*",'Nov 22'!$A:$I,9,FALSE),VLOOKUP("*"&amp;A24&amp;"*",'Nov 22'!$A:$I,8,FALSE)),NA())</f>
        <v>-1.0051736167192168E-2</v>
      </c>
      <c r="E24" s="12">
        <f>_xlfn.IFNA(IF(VLOOKUP("*"&amp;A24&amp;"*",'Dec 22'!$A:$I,8,FALSE)="",VLOOKUP("*"&amp;A24&amp;"*",'Dec 22'!$A:$I,9,FALSE),VLOOKUP("*"&amp;A24&amp;"*",'Dec 22'!$A:$I,8,FALSE)),NA())</f>
        <v>6.340465579693505E-3</v>
      </c>
      <c r="F24" s="12">
        <f>_xlfn.IFNA(IF(VLOOKUP("*"&amp;A24&amp;"*",'Jan 23'!$A:$I,8,FALSE)="",VLOOKUP("*"&amp;A24&amp;"*",'Jan 23'!$A:$I,9,FALSE),VLOOKUP("*"&amp;A24&amp;"*",'Jan 23'!$A:$I,8,FALSE)),NA())</f>
        <v>3.7336122817053147E-2</v>
      </c>
      <c r="G24" s="12">
        <f>_xlfn.IFNA(IF(VLOOKUP("*"&amp;A24&amp;"*",'Feb 23'!$A:$I,8,FALSE)="",VLOOKUP("*"&amp;A24&amp;"*",'Feb 23'!$A:$I,9,FALSE),VLOOKUP("*"&amp;A24&amp;"*",'Feb 23'!$A:$I,8,FALSE)),NA())</f>
        <v>2.6658449580207133E-2</v>
      </c>
      <c r="H24" s="12">
        <f>_xlfn.IFNA(IF(VLOOKUP("*"&amp;A24&amp;"*",'Mar 23'!$A:$I,8,FALSE)="",VLOOKUP("*"&amp;A24&amp;"*",'Mar 23'!$A:$I,9,FALSE),VLOOKUP("*"&amp;A24&amp;"*",'Mar 23'!$A:$I,8,FALSE)),NA())</f>
        <v>1.5723322936326181E-2</v>
      </c>
      <c r="I24" s="12">
        <f>_xlfn.IFNA(IF(VLOOKUP("*"&amp;A24&amp;"*",'Apr 23'!$A:$I,8,FALSE)="",VLOOKUP("*"&amp;A24&amp;"*",'Apr 23'!$A:$I,9,FALSE),VLOOKUP("*"&amp;A24&amp;"*",'Apr 23'!$A:$I,8,FALSE)),NA())</f>
        <v>2.7529018144118123E-2</v>
      </c>
      <c r="J24" s="12">
        <f>_xlfn.IFNA(IF(VLOOKUP("*"&amp;A24&amp;"*",'May 23'!$A:$I,8,FALSE)="",VLOOKUP("*"&amp;A24&amp;"*",'May 23'!$A:$I,9,FALSE),VLOOKUP("*"&amp;A24&amp;"*",'May 23'!$A:$I,8,FALSE)),NA())</f>
        <v>3.5105764068759593E-2</v>
      </c>
      <c r="K24" s="12">
        <f>_xlfn.IFNA(IF(VLOOKUP("*"&amp;A24&amp;"*",'June 23'!$A:$I,8,FALSE)="",VLOOKUP("*"&amp;A24&amp;"*",'June 23'!$A:$I,9,FALSE),VLOOKUP("*"&amp;A24&amp;"*",'June 23'!$A:$I,8,FALSE)),NA())</f>
        <v>-2.3090604054298566E-2</v>
      </c>
      <c r="L24" s="12">
        <f>_xlfn.IFNA(IF(VLOOKUP("*"&amp;A24&amp;"*",'July 23'!$A:$I,8,FALSE)="",VLOOKUP("*"&amp;A24&amp;"*",'July 23'!$A:$I,9,FALSE),VLOOKUP("*"&amp;A24&amp;"*",'July 23'!$A:$I,8,FALSE)),NA())</f>
        <v>3.0922553451823306E-2</v>
      </c>
      <c r="M24" s="12">
        <f>_xlfn.IFNA(IF(VLOOKUP("*"&amp;A24&amp;"*",'Aug 23'!$A:$I,8,FALSE)="",VLOOKUP("*"&amp;A24&amp;"*",'Aug 23'!$A:$I,9,FALSE),VLOOKUP("*"&amp;A24&amp;"*",'Aug 23'!$A:$I,8,FALSE)),NA())</f>
        <v>-3.1089449008797447E-2</v>
      </c>
      <c r="N24" s="12">
        <f>_xlfn.IFNA(IF(VLOOKUP("*"&amp;A24&amp;"*",'Sep 23'!$A:$I,8,FALSE)="",VLOOKUP("*"&amp;A24&amp;"*",'Sep 23'!$A:$I,9,FALSE),VLOOKUP("*"&amp;A24&amp;"*",'Sep 23'!$A:$I,8,FALSE)),NA())</f>
        <v>2.4690915004047659E-3</v>
      </c>
      <c r="O24" s="12">
        <f>_xlfn.IFNA(IF(VLOOKUP("*"&amp;A24&amp;"*",'Oct 23'!$A:$I,8,FALSE)="",VLOOKUP("*"&amp;A24&amp;"*",'Oct 23'!$A:$I,9,FALSE),VLOOKUP("*"&amp;A24&amp;"*",'Oct 23'!$A:$I,8,FALSE)),NA())</f>
        <v>-4.8431433329640936E-2</v>
      </c>
      <c r="P24" s="12">
        <f>_xlfn.IFNA(IF(VLOOKUP("*"&amp;A24&amp;"*",'Nov 23'!$A:$I,8,FALSE)="",VLOOKUP("*"&amp;A24&amp;"*",'Nov 23'!$A:$I,9,FALSE),VLOOKUP("*"&amp;A24&amp;"*",'Nov 23'!$A:$I,8,FALSE)),NA())</f>
        <v>1.6432262045405842E-2</v>
      </c>
      <c r="Q24" s="12">
        <f>_xlfn.IFNA(IF(VLOOKUP("*"&amp;A24&amp;"*",'Dec 23'!$A:$I,8,FALSE)="",VLOOKUP("*"&amp;A24&amp;"*",'Dec 23'!$A:$I,9,FALSE),VLOOKUP("*"&amp;A24&amp;"*",'Dec 23'!$A:$I,8,FALSE)),NA())</f>
        <v>-1.9925809179916279E-3</v>
      </c>
      <c r="S24" t="str">
        <f t="shared" si="1"/>
        <v xml:space="preserve">24 - Dudu-W                  </v>
      </c>
      <c r="T24" s="12">
        <f>_xlfn.IFNA(IF(VLOOKUP("*"&amp;A24&amp;"*",Totaled!$A:$I,8,FALSE)="",VLOOKUP("*"&amp;A24&amp;"*",Totaled!$A:$I,9,FALSE),VLOOKUP("*"&amp;A24&amp;"*",Totaled!$A:$I,8,FALSE)),NA())</f>
        <v>5.7852612344278243E-3</v>
      </c>
    </row>
    <row r="25" spans="1:23" x14ac:dyDescent="0.25">
      <c r="A25" t="s">
        <v>60</v>
      </c>
      <c r="B25" s="12">
        <f>_xlfn.IFNA(IF(VLOOKUP("*"&amp;A25&amp;"*",'Sep 22'!$A:$I,8,FALSE)="",VLOOKUP("*"&amp;A25&amp;"*",'Sep 22'!$A:$I,9,FALSE),VLOOKUP("*"&amp;A25&amp;"*",'Sep 22'!$A:$I,8,FALSE)),NA())</f>
        <v>-1.3333715565687659E-2</v>
      </c>
      <c r="C25" s="12">
        <f>_xlfn.IFNA(IF(VLOOKUP("*"&amp;A25&amp;"*",'Oct 22'!$A:$I,8,FALSE)="",VLOOKUP("*"&amp;A25&amp;"*",'Oct 22'!$A:$I,9,FALSE),VLOOKUP("*"&amp;A25&amp;"*",'Oct 22'!$A:$I,8,FALSE)),NA())</f>
        <v>3.4961102425982798E-2</v>
      </c>
      <c r="D25" s="12">
        <f>_xlfn.IFNA(IF(VLOOKUP("*"&amp;A25&amp;"*",'Nov 22'!$A:$I,8,FALSE)="",VLOOKUP("*"&amp;A25&amp;"*",'Nov 22'!$A:$I,9,FALSE),VLOOKUP("*"&amp;A25&amp;"*",'Nov 22'!$A:$I,8,FALSE)),NA())</f>
        <v>-4.8346219514089697E-2</v>
      </c>
      <c r="E25" s="12">
        <f>_xlfn.IFNA(IF(VLOOKUP("*"&amp;A25&amp;"*",'Dec 22'!$A:$I,8,FALSE)="",VLOOKUP("*"&amp;A25&amp;"*",'Dec 22'!$A:$I,9,FALSE),VLOOKUP("*"&amp;A25&amp;"*",'Dec 22'!$A:$I,8,FALSE)),NA())</f>
        <v>-3.4545587229796143E-2</v>
      </c>
      <c r="F25" s="12">
        <f>_xlfn.IFNA(IF(VLOOKUP("*"&amp;A25&amp;"*",'Jan 23'!$A:$I,8,FALSE)="",VLOOKUP("*"&amp;A25&amp;"*",'Jan 23'!$A:$I,9,FALSE),VLOOKUP("*"&amp;A25&amp;"*",'Jan 23'!$A:$I,8,FALSE)),NA())</f>
        <v>4.5318997909563521E-2</v>
      </c>
      <c r="G25" s="12">
        <f>_xlfn.IFNA(IF(VLOOKUP("*"&amp;A25&amp;"*",'Feb 23'!$A:$I,8,FALSE)="",VLOOKUP("*"&amp;A25&amp;"*",'Feb 23'!$A:$I,9,FALSE),VLOOKUP("*"&amp;A25&amp;"*",'Feb 23'!$A:$I,8,FALSE)),NA())</f>
        <v>-1.9606621244147832E-2</v>
      </c>
      <c r="H25" s="12">
        <f>_xlfn.IFNA(IF(VLOOKUP("*"&amp;A25&amp;"*",'Mar 23'!$A:$I,8,FALSE)="",VLOOKUP("*"&amp;A25&amp;"*",'Mar 23'!$A:$I,9,FALSE),VLOOKUP("*"&amp;A25&amp;"*",'Mar 23'!$A:$I,8,FALSE)),NA())</f>
        <v>1.0625980516584851E-2</v>
      </c>
      <c r="I25" s="12">
        <f>_xlfn.IFNA(IF(VLOOKUP("*"&amp;A25&amp;"*",'Apr 23'!$A:$I,8,FALSE)="",VLOOKUP("*"&amp;A25&amp;"*",'Apr 23'!$A:$I,9,FALSE),VLOOKUP("*"&amp;A25&amp;"*",'Apr 23'!$A:$I,8,FALSE)),NA())</f>
        <v>-2.874958640533512E-2</v>
      </c>
      <c r="J25" s="12">
        <f>_xlfn.IFNA(IF(VLOOKUP("*"&amp;A25&amp;"*",'May 23'!$A:$I,8,FALSE)="",VLOOKUP("*"&amp;A25&amp;"*",'May 23'!$A:$I,9,FALSE),VLOOKUP("*"&amp;A25&amp;"*",'May 23'!$A:$I,8,FALSE)),NA())</f>
        <v>5.2855827159433919E-2</v>
      </c>
      <c r="K25" s="12">
        <f>_xlfn.IFNA(IF(VLOOKUP("*"&amp;A25&amp;"*",'June 23'!$A:$I,8,FALSE)="",VLOOKUP("*"&amp;A25&amp;"*",'June 23'!$A:$I,9,FALSE),VLOOKUP("*"&amp;A25&amp;"*",'June 23'!$A:$I,8,FALSE)),NA())</f>
        <v>-3.7885089588252603E-2</v>
      </c>
      <c r="L25" s="12">
        <f>_xlfn.IFNA(IF(VLOOKUP("*"&amp;A25&amp;"*",'July 23'!$A:$I,8,FALSE)="",VLOOKUP("*"&amp;A25&amp;"*",'July 23'!$A:$I,9,FALSE),VLOOKUP("*"&amp;A25&amp;"*",'July 23'!$A:$I,8,FALSE)),NA())</f>
        <v>-2.7508832989702546E-2</v>
      </c>
      <c r="M25" s="12">
        <f>_xlfn.IFNA(IF(VLOOKUP("*"&amp;A25&amp;"*",'Aug 23'!$A:$I,8,FALSE)="",VLOOKUP("*"&amp;A25&amp;"*",'Aug 23'!$A:$I,9,FALSE),VLOOKUP("*"&amp;A25&amp;"*",'Aug 23'!$A:$I,8,FALSE)),NA())</f>
        <v>4.376735898943894E-2</v>
      </c>
      <c r="N25" s="12">
        <f>_xlfn.IFNA(IF(VLOOKUP("*"&amp;A25&amp;"*",'Sep 23'!$A:$I,8,FALSE)="",VLOOKUP("*"&amp;A25&amp;"*",'Sep 23'!$A:$I,9,FALSE),VLOOKUP("*"&amp;A25&amp;"*",'Sep 23'!$A:$I,8,FALSE)),NA())</f>
        <v>-1.6701851977769994E-2</v>
      </c>
      <c r="O25" s="12">
        <f>_xlfn.IFNA(IF(VLOOKUP("*"&amp;A25&amp;"*",'Oct 23'!$A:$I,8,FALSE)="",VLOOKUP("*"&amp;A25&amp;"*",'Oct 23'!$A:$I,9,FALSE),VLOOKUP("*"&amp;A25&amp;"*",'Oct 23'!$A:$I,8,FALSE)),NA())</f>
        <v>-1.6914051978678443E-2</v>
      </c>
      <c r="P25" s="12">
        <f>_xlfn.IFNA(IF(VLOOKUP("*"&amp;A25&amp;"*",'Nov 23'!$A:$I,8,FALSE)="",VLOOKUP("*"&amp;A25&amp;"*",'Nov 23'!$A:$I,9,FALSE),VLOOKUP("*"&amp;A25&amp;"*",'Nov 23'!$A:$I,8,FALSE)),NA())</f>
        <v>-1.8419285426323866E-2</v>
      </c>
      <c r="Q25" s="12">
        <f>_xlfn.IFNA(IF(VLOOKUP("*"&amp;A25&amp;"*",'Dec 23'!$A:$I,8,FALSE)="",VLOOKUP("*"&amp;A25&amp;"*",'Dec 23'!$A:$I,9,FALSE),VLOOKUP("*"&amp;A25&amp;"*",'Dec 23'!$A:$I,8,FALSE)),NA())</f>
        <v>-1.213777136816626E-2</v>
      </c>
      <c r="S25" t="str">
        <f t="shared" si="1"/>
        <v xml:space="preserve">26 - Petronella W            </v>
      </c>
      <c r="T25" s="12">
        <f>_xlfn.IFNA(IF(VLOOKUP("*"&amp;A25&amp;"*",Totaled!$A:$I,8,FALSE)="",VLOOKUP("*"&amp;A25&amp;"*",Totaled!$A:$I,9,FALSE),VLOOKUP("*"&amp;A25&amp;"*",Totaled!$A:$I,8,FALSE)),NA())</f>
        <v>-6.1715530329242985E-3</v>
      </c>
    </row>
    <row r="26" spans="1:23" x14ac:dyDescent="0.25">
      <c r="A26" t="s">
        <v>61</v>
      </c>
      <c r="B26" s="12">
        <f>_xlfn.IFNA(IF(VLOOKUP("*"&amp;A26&amp;"*",'Sep 22'!$A:$I,8,FALSE)="",VLOOKUP("*"&amp;A26&amp;"*",'Sep 22'!$A:$I,9,FALSE),VLOOKUP("*"&amp;A26&amp;"*",'Sep 22'!$A:$I,8,FALSE)),NA())</f>
        <v>-3.3409818772905386E-2</v>
      </c>
      <c r="C26" s="12">
        <f>_xlfn.IFNA(IF(VLOOKUP("*"&amp;A26&amp;"*",'Oct 22'!$A:$I,8,FALSE)="",VLOOKUP("*"&amp;A26&amp;"*",'Oct 22'!$A:$I,9,FALSE),VLOOKUP("*"&amp;A26&amp;"*",'Oct 22'!$A:$I,8,FALSE)),NA())</f>
        <v>1.9676895438347844E-2</v>
      </c>
      <c r="D26" s="12">
        <f>_xlfn.IFNA(IF(VLOOKUP("*"&amp;A26&amp;"*",'Nov 22'!$A:$I,8,FALSE)="",VLOOKUP("*"&amp;A26&amp;"*",'Nov 22'!$A:$I,9,FALSE),VLOOKUP("*"&amp;A26&amp;"*",'Nov 22'!$A:$I,8,FALSE)),NA())</f>
        <v>-2.220093602425556E-2</v>
      </c>
      <c r="E26" s="12">
        <f>_xlfn.IFNA(IF(VLOOKUP("*"&amp;A26&amp;"*",'Dec 22'!$A:$I,8,FALSE)="",VLOOKUP("*"&amp;A26&amp;"*",'Dec 22'!$A:$I,9,FALSE),VLOOKUP("*"&amp;A26&amp;"*",'Dec 22'!$A:$I,8,FALSE)),NA())</f>
        <v>-2.7212090161198008E-2</v>
      </c>
      <c r="F26" s="12">
        <f>_xlfn.IFNA(IF(VLOOKUP("*"&amp;A26&amp;"*",'Jan 23'!$A:$I,8,FALSE)="",VLOOKUP("*"&amp;A26&amp;"*",'Jan 23'!$A:$I,9,FALSE),VLOOKUP("*"&amp;A26&amp;"*",'Jan 23'!$A:$I,8,FALSE)),NA())</f>
        <v>3.2682358435172129E-2</v>
      </c>
      <c r="G26" s="12" t="e">
        <f>_xlfn.IFNA(IF(VLOOKUP("*"&amp;A26&amp;"*",'Feb 23'!$A:$I,8,FALSE)="",VLOOKUP("*"&amp;A26&amp;"*",'Feb 23'!$A:$I,9,FALSE),VLOOKUP("*"&amp;A26&amp;"*",'Feb 23'!$A:$I,8,FALSE)),NA())</f>
        <v>#N/A</v>
      </c>
      <c r="H26" s="12" t="e">
        <f>_xlfn.IFNA(IF(VLOOKUP("*"&amp;A26&amp;"*",'Mar 23'!$A:$I,8,FALSE)="",VLOOKUP("*"&amp;A26&amp;"*",'Mar 23'!$A:$I,9,FALSE),VLOOKUP("*"&amp;A26&amp;"*",'Mar 23'!$A:$I,8,FALSE)),NA())</f>
        <v>#N/A</v>
      </c>
      <c r="I26" s="12">
        <f>_xlfn.IFNA(IF(VLOOKUP("*"&amp;A26&amp;"*",'Apr 23'!$A:$I,8,FALSE)="",VLOOKUP("*"&amp;A26&amp;"*",'Apr 23'!$A:$I,9,FALSE),VLOOKUP("*"&amp;A26&amp;"*",'Apr 23'!$A:$I,8,FALSE)),NA())</f>
        <v>-3.5579298819945579E-2</v>
      </c>
      <c r="J26" s="12">
        <f>_xlfn.IFNA(IF(VLOOKUP("*"&amp;A26&amp;"*",'May 23'!$A:$I,8,FALSE)="",VLOOKUP("*"&amp;A26&amp;"*",'May 23'!$A:$I,9,FALSE),VLOOKUP("*"&amp;A26&amp;"*",'May 23'!$A:$I,8,FALSE)),NA())</f>
        <v>2.6633823377735247E-2</v>
      </c>
      <c r="K26" s="12">
        <f>_xlfn.IFNA(IF(VLOOKUP("*"&amp;A26&amp;"*",'June 23'!$A:$I,8,FALSE)="",VLOOKUP("*"&amp;A26&amp;"*",'June 23'!$A:$I,9,FALSE),VLOOKUP("*"&amp;A26&amp;"*",'June 23'!$A:$I,8,FALSE)),NA())</f>
        <v>-4.1244016102367907E-2</v>
      </c>
      <c r="L26" s="12">
        <f>_xlfn.IFNA(IF(VLOOKUP("*"&amp;A26&amp;"*",'July 23'!$A:$I,8,FALSE)="",VLOOKUP("*"&amp;A26&amp;"*",'July 23'!$A:$I,9,FALSE),VLOOKUP("*"&amp;A26&amp;"*",'July 23'!$A:$I,8,FALSE)),NA())</f>
        <v>-2.8273830883225652E-2</v>
      </c>
      <c r="M26" s="12">
        <f>_xlfn.IFNA(IF(VLOOKUP("*"&amp;A26&amp;"*",'Aug 23'!$A:$I,8,FALSE)="",VLOOKUP("*"&amp;A26&amp;"*",'Aug 23'!$A:$I,9,FALSE),VLOOKUP("*"&amp;A26&amp;"*",'Aug 23'!$A:$I,8,FALSE)),NA())</f>
        <v>2.6478599813721804E-3</v>
      </c>
      <c r="N26" s="12">
        <f>_xlfn.IFNA(IF(VLOOKUP("*"&amp;A26&amp;"*",'Sep 23'!$A:$I,8,FALSE)="",VLOOKUP("*"&amp;A26&amp;"*",'Sep 23'!$A:$I,9,FALSE),VLOOKUP("*"&amp;A26&amp;"*",'Sep 23'!$A:$I,8,FALSE)),NA())</f>
        <v>-3.9256953477509723E-2</v>
      </c>
      <c r="O26" s="12">
        <f>_xlfn.IFNA(IF(VLOOKUP("*"&amp;A26&amp;"*",'Oct 23'!$A:$I,8,FALSE)="",VLOOKUP("*"&amp;A26&amp;"*",'Oct 23'!$A:$I,9,FALSE),VLOOKUP("*"&amp;A26&amp;"*",'Oct 23'!$A:$I,8,FALSE)),NA())</f>
        <v>-3.1853545712914322E-3</v>
      </c>
      <c r="P26" s="12">
        <f>_xlfn.IFNA(IF(VLOOKUP("*"&amp;A26&amp;"*",'Nov 23'!$A:$I,8,FALSE)="",VLOOKUP("*"&amp;A26&amp;"*",'Nov 23'!$A:$I,9,FALSE),VLOOKUP("*"&amp;A26&amp;"*",'Nov 23'!$A:$I,8,FALSE)),NA())</f>
        <v>-2.8367082730448211E-2</v>
      </c>
      <c r="Q26" s="12">
        <f>_xlfn.IFNA(IF(VLOOKUP("*"&amp;A26&amp;"*",'Dec 23'!$A:$I,8,FALSE)="",VLOOKUP("*"&amp;A26&amp;"*",'Dec 23'!$A:$I,9,FALSE),VLOOKUP("*"&amp;A26&amp;"*",'Dec 23'!$A:$I,8,FALSE)),NA())</f>
        <v>-3.6836264002405229E-2</v>
      </c>
      <c r="S26" t="str">
        <f t="shared" si="1"/>
        <v xml:space="preserve">28 - Gugu W                  </v>
      </c>
      <c r="T26" s="12">
        <f>_xlfn.IFNA(IF(VLOOKUP("*"&amp;A26&amp;"*",Totaled!$A:$I,8,FALSE)="",VLOOKUP("*"&amp;A26&amp;"*",Totaled!$A:$I,9,FALSE),VLOOKUP("*"&amp;A26&amp;"*",Totaled!$A:$I,8,FALSE)),NA())</f>
        <v>-2.2020838929352457E-2</v>
      </c>
    </row>
    <row r="27" spans="1:23" x14ac:dyDescent="0.25">
      <c r="A27" t="s">
        <v>62</v>
      </c>
      <c r="B27" s="12">
        <f>_xlfn.IFNA(IF(VLOOKUP("*"&amp;A27&amp;"*",'Sep 22'!$A:$I,8,FALSE)="",VLOOKUP("*"&amp;A27&amp;"*",'Sep 22'!$A:$I,9,FALSE),VLOOKUP("*"&amp;A27&amp;"*",'Sep 22'!$A:$I,8,FALSE)),NA())</f>
        <v>-3.3892968386740385E-2</v>
      </c>
      <c r="C27" s="12">
        <f>_xlfn.IFNA(IF(VLOOKUP("*"&amp;A27&amp;"*",'Oct 22'!$A:$I,8,FALSE)="",VLOOKUP("*"&amp;A27&amp;"*",'Oct 22'!$A:$I,9,FALSE),VLOOKUP("*"&amp;A27&amp;"*",'Oct 22'!$A:$I,8,FALSE)),NA())</f>
        <v>7.2184409774053895E-2</v>
      </c>
      <c r="D27" s="12">
        <f>_xlfn.IFNA(IF(VLOOKUP("*"&amp;A27&amp;"*",'Nov 22'!$A:$I,8,FALSE)="",VLOOKUP("*"&amp;A27&amp;"*",'Nov 22'!$A:$I,9,FALSE),VLOOKUP("*"&amp;A27&amp;"*",'Nov 22'!$A:$I,8,FALSE)),NA())</f>
        <v>-4.0495065026225276E-2</v>
      </c>
      <c r="E27" s="12">
        <f>_xlfn.IFNA(IF(VLOOKUP("*"&amp;A27&amp;"*",'Dec 22'!$A:$I,8,FALSE)="",VLOOKUP("*"&amp;A27&amp;"*",'Dec 22'!$A:$I,9,FALSE),VLOOKUP("*"&amp;A27&amp;"*",'Dec 22'!$A:$I,8,FALSE)),NA())</f>
        <v>0.20678761339573726</v>
      </c>
      <c r="F27" s="12">
        <f>_xlfn.IFNA(IF(VLOOKUP("*"&amp;A27&amp;"*",'Jan 23'!$A:$I,8,FALSE)="",VLOOKUP("*"&amp;A27&amp;"*",'Jan 23'!$A:$I,9,FALSE),VLOOKUP("*"&amp;A27&amp;"*",'Jan 23'!$A:$I,8,FALSE)),NA())</f>
        <v>-1.7186335126809359E-2</v>
      </c>
      <c r="G27" s="12">
        <f>_xlfn.IFNA(IF(VLOOKUP("*"&amp;A27&amp;"*",'Feb 23'!$A:$I,8,FALSE)="",VLOOKUP("*"&amp;A27&amp;"*",'Feb 23'!$A:$I,9,FALSE),VLOOKUP("*"&amp;A27&amp;"*",'Feb 23'!$A:$I,8,FALSE)),NA())</f>
        <v>5.3361193821888087E-2</v>
      </c>
      <c r="H27" s="12">
        <f>_xlfn.IFNA(IF(VLOOKUP("*"&amp;A27&amp;"*",'Mar 23'!$A:$I,8,FALSE)="",VLOOKUP("*"&amp;A27&amp;"*",'Mar 23'!$A:$I,9,FALSE),VLOOKUP("*"&amp;A27&amp;"*",'Mar 23'!$A:$I,8,FALSE)),NA())</f>
        <v>-5.9254133296625516E-3</v>
      </c>
      <c r="I27" s="12">
        <f>_xlfn.IFNA(IF(VLOOKUP("*"&amp;A27&amp;"*",'Apr 23'!$A:$I,8,FALSE)="",VLOOKUP("*"&amp;A27&amp;"*",'Apr 23'!$A:$I,9,FALSE),VLOOKUP("*"&amp;A27&amp;"*",'Apr 23'!$A:$I,8,FALSE)),NA())</f>
        <v>6.6168222407847338E-3</v>
      </c>
      <c r="J27" s="12">
        <f>_xlfn.IFNA(IF(VLOOKUP("*"&amp;A27&amp;"*",'May 23'!$A:$I,8,FALSE)="",VLOOKUP("*"&amp;A27&amp;"*",'May 23'!$A:$I,9,FALSE),VLOOKUP("*"&amp;A27&amp;"*",'May 23'!$A:$I,8,FALSE)),NA())</f>
        <v>8.1588567654624217E-3</v>
      </c>
      <c r="K27" s="12">
        <f>_xlfn.IFNA(IF(VLOOKUP("*"&amp;A27&amp;"*",'June 23'!$A:$I,8,FALSE)="",VLOOKUP("*"&amp;A27&amp;"*",'June 23'!$A:$I,9,FALSE),VLOOKUP("*"&amp;A27&amp;"*",'June 23'!$A:$I,8,FALSE)),NA())</f>
        <v>1.424844832845247E-2</v>
      </c>
      <c r="L27" s="12">
        <f>_xlfn.IFNA(IF(VLOOKUP("*"&amp;A27&amp;"*",'July 23'!$A:$I,8,FALSE)="",VLOOKUP("*"&amp;A27&amp;"*",'July 23'!$A:$I,9,FALSE),VLOOKUP("*"&amp;A27&amp;"*",'July 23'!$A:$I,8,FALSE)),NA())</f>
        <v>4.3609530237972149E-3</v>
      </c>
      <c r="M27" s="12">
        <f>_xlfn.IFNA(IF(VLOOKUP("*"&amp;A27&amp;"*",'Aug 23'!$A:$I,8,FALSE)="",VLOOKUP("*"&amp;A27&amp;"*",'Aug 23'!$A:$I,9,FALSE),VLOOKUP("*"&amp;A27&amp;"*",'Aug 23'!$A:$I,8,FALSE)),NA())</f>
        <v>-2.9113032620017784E-2</v>
      </c>
      <c r="N27" s="12">
        <f>_xlfn.IFNA(IF(VLOOKUP("*"&amp;A27&amp;"*",'Sep 23'!$A:$I,8,FALSE)="",VLOOKUP("*"&amp;A27&amp;"*",'Sep 23'!$A:$I,9,FALSE),VLOOKUP("*"&amp;A27&amp;"*",'Sep 23'!$A:$I,8,FALSE)),NA())</f>
        <v>2.7956368517845734E-2</v>
      </c>
      <c r="O27" s="12">
        <f>_xlfn.IFNA(IF(VLOOKUP("*"&amp;A27&amp;"*",'Oct 23'!$A:$I,8,FALSE)="",VLOOKUP("*"&amp;A27&amp;"*",'Oct 23'!$A:$I,9,FALSE),VLOOKUP("*"&amp;A27&amp;"*",'Oct 23'!$A:$I,8,FALSE)),NA())</f>
        <v>-2.2854290239150851E-2</v>
      </c>
      <c r="P27" s="12">
        <f>_xlfn.IFNA(IF(VLOOKUP("*"&amp;A27&amp;"*",'Nov 23'!$A:$I,8,FALSE)="",VLOOKUP("*"&amp;A27&amp;"*",'Nov 23'!$A:$I,9,FALSE),VLOOKUP("*"&amp;A27&amp;"*",'Nov 23'!$A:$I,8,FALSE)),NA())</f>
        <v>-3.2598368909390316E-2</v>
      </c>
      <c r="Q27" s="12">
        <f>_xlfn.IFNA(IF(VLOOKUP("*"&amp;A27&amp;"*",'Dec 23'!$A:$I,8,FALSE)="",VLOOKUP("*"&amp;A27&amp;"*",'Dec 23'!$A:$I,9,FALSE),VLOOKUP("*"&amp;A27&amp;"*",'Dec 23'!$A:$I,8,FALSE)),NA())</f>
        <v>-6.5102586320941805E-3</v>
      </c>
      <c r="S27" t="str">
        <f t="shared" si="1"/>
        <v xml:space="preserve">31 - Ntokozo-W               </v>
      </c>
      <c r="T27" s="12">
        <f>_xlfn.IFNA(IF(VLOOKUP("*"&amp;A27&amp;"*",Totaled!$A:$I,8,FALSE)="",VLOOKUP("*"&amp;A27&amp;"*",Totaled!$A:$I,9,FALSE),VLOOKUP("*"&amp;A27&amp;"*",Totaled!$A:$I,8,FALSE)),NA())</f>
        <v>1.3165322865145074E-2</v>
      </c>
    </row>
    <row r="28" spans="1:23" x14ac:dyDescent="0.25">
      <c r="A28" t="s">
        <v>163</v>
      </c>
      <c r="B28" s="12" t="e">
        <f>_xlfn.IFNA(IF(VLOOKUP("*"&amp;A28&amp;"*",'Sep 22'!$A:$I,8,FALSE)="",VLOOKUP("*"&amp;A28&amp;"*",'Sep 22'!$A:$I,9,FALSE),VLOOKUP("*"&amp;A28&amp;"*",'Sep 22'!$A:$I,8,FALSE)),NA())</f>
        <v>#N/A</v>
      </c>
      <c r="C28" s="12" t="e">
        <f>_xlfn.IFNA(IF(VLOOKUP("*"&amp;A28&amp;"*",'Oct 22'!$A:$I,8,FALSE)="",VLOOKUP("*"&amp;A28&amp;"*",'Oct 22'!$A:$I,9,FALSE),VLOOKUP("*"&amp;A28&amp;"*",'Oct 22'!$A:$I,8,FALSE)),NA())</f>
        <v>#N/A</v>
      </c>
      <c r="D28" s="12" t="e">
        <f>_xlfn.IFNA(IF(VLOOKUP("*"&amp;A28&amp;"*",'Nov 22'!$A:$I,8,FALSE)="",VLOOKUP("*"&amp;A28&amp;"*",'Nov 22'!$A:$I,9,FALSE),VLOOKUP("*"&amp;A28&amp;"*",'Nov 22'!$A:$I,8,FALSE)),NA())</f>
        <v>#N/A</v>
      </c>
      <c r="E28" s="12" t="e">
        <f>_xlfn.IFNA(IF(VLOOKUP("*"&amp;A28&amp;"*",'Dec 22'!$A:$I,8,FALSE)="",VLOOKUP("*"&amp;A28&amp;"*",'Dec 22'!$A:$I,9,FALSE),VLOOKUP("*"&amp;A28&amp;"*",'Dec 22'!$A:$I,8,FALSE)),NA())</f>
        <v>#N/A</v>
      </c>
      <c r="F28" s="12" t="e">
        <f>_xlfn.IFNA(IF(VLOOKUP("*"&amp;A28&amp;"*",'Jan 23'!$A:$I,8,FALSE)="",VLOOKUP("*"&amp;A28&amp;"*",'Jan 23'!$A:$I,9,FALSE),VLOOKUP("*"&amp;A28&amp;"*",'Jan 23'!$A:$I,8,FALSE)),NA())</f>
        <v>#N/A</v>
      </c>
      <c r="G28" s="12" t="e">
        <f>_xlfn.IFNA(IF(VLOOKUP("*"&amp;A28&amp;"*",'Feb 23'!$A:$I,8,FALSE)="",VLOOKUP("*"&amp;A28&amp;"*",'Feb 23'!$A:$I,9,FALSE),VLOOKUP("*"&amp;A28&amp;"*",'Feb 23'!$A:$I,8,FALSE)),NA())</f>
        <v>#N/A</v>
      </c>
      <c r="H28" s="12" t="e">
        <f>_xlfn.IFNA(IF(VLOOKUP("*"&amp;A28&amp;"*",'Mar 23'!$A:$I,8,FALSE)="",VLOOKUP("*"&amp;A28&amp;"*",'Mar 23'!$A:$I,9,FALSE),VLOOKUP("*"&amp;A28&amp;"*",'Mar 23'!$A:$I,8,FALSE)),NA())</f>
        <v>#N/A</v>
      </c>
      <c r="I28" s="12" t="e">
        <f>_xlfn.IFNA(IF(VLOOKUP("*"&amp;A28&amp;"*",'Apr 23'!$A:$I,8,FALSE)="",VLOOKUP("*"&amp;A28&amp;"*",'Apr 23'!$A:$I,9,FALSE),VLOOKUP("*"&amp;A28&amp;"*",'Apr 23'!$A:$I,8,FALSE)),NA())</f>
        <v>#N/A</v>
      </c>
      <c r="J28" s="12" t="e">
        <f>_xlfn.IFNA(IF(VLOOKUP("*"&amp;A28&amp;"*",'May 23'!$A:$I,8,FALSE)="",VLOOKUP("*"&amp;A28&amp;"*",'May 23'!$A:$I,9,FALSE),VLOOKUP("*"&amp;A28&amp;"*",'May 23'!$A:$I,8,FALSE)),NA())</f>
        <v>#N/A</v>
      </c>
      <c r="K28" s="12">
        <f>_xlfn.IFNA(IF(VLOOKUP("*"&amp;A28&amp;"*",'June 23'!$A:$I,8,FALSE)="",VLOOKUP("*"&amp;A28&amp;"*",'June 23'!$A:$I,9,FALSE),VLOOKUP("*"&amp;A28&amp;"*",'June 23'!$A:$I,8,FALSE)),NA())</f>
        <v>-3.3304386414901931E-2</v>
      </c>
      <c r="L28" s="12">
        <f>_xlfn.IFNA(IF(VLOOKUP("*"&amp;A28&amp;"*",'July 23'!$A:$I,8,FALSE)="",VLOOKUP("*"&amp;A28&amp;"*",'July 23'!$A:$I,9,FALSE),VLOOKUP("*"&amp;A28&amp;"*",'July 23'!$A:$I,8,FALSE)),NA())</f>
        <v>5.4808288344418629E-2</v>
      </c>
      <c r="M28" s="12">
        <f>_xlfn.IFNA(IF(VLOOKUP("*"&amp;A28&amp;"*",'Aug 23'!$A:$I,8,FALSE)="",VLOOKUP("*"&amp;A28&amp;"*",'Aug 23'!$A:$I,9,FALSE),VLOOKUP("*"&amp;A28&amp;"*",'Aug 23'!$A:$I,8,FALSE)),NA())</f>
        <v>8.0603999601186749E-3</v>
      </c>
      <c r="N28" s="12">
        <f>_xlfn.IFNA(IF(VLOOKUP("*"&amp;A28&amp;"*",'Sep 23'!$A:$I,8,FALSE)="",VLOOKUP("*"&amp;A28&amp;"*",'Sep 23'!$A:$I,9,FALSE),VLOOKUP("*"&amp;A28&amp;"*",'Sep 23'!$A:$I,8,FALSE)),NA())</f>
        <v>1.68199467946685E-3</v>
      </c>
      <c r="O28" s="12">
        <f>_xlfn.IFNA(IF(VLOOKUP("*"&amp;A28&amp;"*",'Oct 23'!$A:$I,8,FALSE)="",VLOOKUP("*"&amp;A28&amp;"*",'Oct 23'!$A:$I,9,FALSE),VLOOKUP("*"&amp;A28&amp;"*",'Oct 23'!$A:$I,8,FALSE)),NA())</f>
        <v>1.2328640042503503E-3</v>
      </c>
      <c r="P28" s="12">
        <f>_xlfn.IFNA(IF(VLOOKUP("*"&amp;A28&amp;"*",'Nov 23'!$A:$I,8,FALSE)="",VLOOKUP("*"&amp;A28&amp;"*",'Nov 23'!$A:$I,9,FALSE),VLOOKUP("*"&amp;A28&amp;"*",'Nov 23'!$A:$I,8,FALSE)),NA())</f>
        <v>-4.0251515766417431E-2</v>
      </c>
      <c r="Q28" s="12">
        <f>_xlfn.IFNA(IF(VLOOKUP("*"&amp;A28&amp;"*",'Dec 23'!$A:$I,8,FALSE)="",VLOOKUP("*"&amp;A28&amp;"*",'Dec 23'!$A:$I,9,FALSE),VLOOKUP("*"&amp;A28&amp;"*",'Dec 23'!$A:$I,8,FALSE)),NA())</f>
        <v>-9.3948022452569613E-3</v>
      </c>
      <c r="S28" t="str">
        <f t="shared" si="1"/>
        <v>57 - Joyce</v>
      </c>
      <c r="T28" s="12">
        <f>_xlfn.IFNA(IF(VLOOKUP("*"&amp;A28&amp;"*",Totaled!$A:$I,8,FALSE)="",VLOOKUP("*"&amp;A28&amp;"*",Totaled!$A:$I,9,FALSE),VLOOKUP("*"&amp;A28&amp;"*",Totaled!$A:$I,8,FALSE)),NA())</f>
        <v>-6.2296721248225329E-3</v>
      </c>
    </row>
    <row r="29" spans="1:23" x14ac:dyDescent="0.25">
      <c r="A29" t="s">
        <v>151</v>
      </c>
      <c r="B29" s="12" t="e">
        <f>_xlfn.IFNA(IF(VLOOKUP("*"&amp;A29&amp;"*",'Sep 22'!$A:$I,8,FALSE)="",VLOOKUP("*"&amp;A29&amp;"*",'Sep 22'!$A:$I,9,FALSE),VLOOKUP("*"&amp;A29&amp;"*",'Sep 22'!$A:$I,8,FALSE)),NA())</f>
        <v>#N/A</v>
      </c>
      <c r="C29" s="12" t="e">
        <f>_xlfn.IFNA(IF(VLOOKUP("*"&amp;A29&amp;"*",'Oct 22'!$A:$I,8,FALSE)="",VLOOKUP("*"&amp;A29&amp;"*",'Oct 22'!$A:$I,9,FALSE),VLOOKUP("*"&amp;A29&amp;"*",'Oct 22'!$A:$I,8,FALSE)),NA())</f>
        <v>#N/A</v>
      </c>
      <c r="D29" s="12" t="e">
        <f>_xlfn.IFNA(IF(VLOOKUP("*"&amp;A29&amp;"*",'Nov 22'!$A:$I,8,FALSE)="",VLOOKUP("*"&amp;A29&amp;"*",'Nov 22'!$A:$I,9,FALSE),VLOOKUP("*"&amp;A29&amp;"*",'Nov 22'!$A:$I,8,FALSE)),NA())</f>
        <v>#N/A</v>
      </c>
      <c r="E29" s="12" t="e">
        <f>_xlfn.IFNA(IF(VLOOKUP("*"&amp;A29&amp;"*",'Dec 22'!$A:$I,8,FALSE)="",VLOOKUP("*"&amp;A29&amp;"*",'Dec 22'!$A:$I,9,FALSE),VLOOKUP("*"&amp;A29&amp;"*",'Dec 22'!$A:$I,8,FALSE)),NA())</f>
        <v>#N/A</v>
      </c>
      <c r="F29" s="12" t="e">
        <f>_xlfn.IFNA(IF(VLOOKUP("*"&amp;A29&amp;"*",'Jan 23'!$A:$I,8,FALSE)="",VLOOKUP("*"&amp;A29&amp;"*",'Jan 23'!$A:$I,9,FALSE),VLOOKUP("*"&amp;A29&amp;"*",'Jan 23'!$A:$I,8,FALSE)),NA())</f>
        <v>#N/A</v>
      </c>
      <c r="G29" s="12" t="e">
        <f>_xlfn.IFNA(IF(VLOOKUP("*"&amp;A29&amp;"*",'Feb 23'!$A:$I,8,FALSE)="",VLOOKUP("*"&amp;A29&amp;"*",'Feb 23'!$A:$I,9,FALSE),VLOOKUP("*"&amp;A29&amp;"*",'Feb 23'!$A:$I,8,FALSE)),NA())</f>
        <v>#N/A</v>
      </c>
      <c r="H29" s="12" t="e">
        <f>_xlfn.IFNA(IF(VLOOKUP("*"&amp;A29&amp;"*",'Mar 23'!$A:$I,8,FALSE)="",VLOOKUP("*"&amp;A29&amp;"*",'Mar 23'!$A:$I,9,FALSE),VLOOKUP("*"&amp;A29&amp;"*",'Mar 23'!$A:$I,8,FALSE)),NA())</f>
        <v>#N/A</v>
      </c>
      <c r="I29" s="12" t="e">
        <f>_xlfn.IFNA(IF(VLOOKUP("*"&amp;A29&amp;"*",'Apr 23'!$A:$I,8,FALSE)="",VLOOKUP("*"&amp;A29&amp;"*",'Apr 23'!$A:$I,9,FALSE),VLOOKUP("*"&amp;A29&amp;"*",'Apr 23'!$A:$I,8,FALSE)),NA())</f>
        <v>#N/A</v>
      </c>
      <c r="J29" s="12" t="e">
        <f>_xlfn.IFNA(IF(VLOOKUP("*"&amp;A29&amp;"*",'May 23'!$A:$I,8,FALSE)="",VLOOKUP("*"&amp;A29&amp;"*",'May 23'!$A:$I,9,FALSE),VLOOKUP("*"&amp;A29&amp;"*",'May 23'!$A:$I,8,FALSE)),NA())</f>
        <v>#N/A</v>
      </c>
      <c r="K29" s="12">
        <f>_xlfn.IFNA(IF(VLOOKUP("*"&amp;A29&amp;"*",'June 23'!$A:$I,8,FALSE)="",VLOOKUP("*"&amp;A29&amp;"*",'June 23'!$A:$I,9,FALSE),VLOOKUP("*"&amp;A29&amp;"*",'June 23'!$A:$I,8,FALSE)),NA())</f>
        <v>-3.5828421916523134E-2</v>
      </c>
      <c r="L29" s="12">
        <f>_xlfn.IFNA(IF(VLOOKUP("*"&amp;A29&amp;"*",'July 23'!$A:$I,8,FALSE)="",VLOOKUP("*"&amp;A29&amp;"*",'July 23'!$A:$I,9,FALSE),VLOOKUP("*"&amp;A29&amp;"*",'July 23'!$A:$I,8,FALSE)),NA())</f>
        <v>3.0997118210213392E-3</v>
      </c>
      <c r="M29" s="12">
        <f>_xlfn.IFNA(IF(VLOOKUP("*"&amp;A29&amp;"*",'Aug 23'!$A:$I,8,FALSE)="",VLOOKUP("*"&amp;A29&amp;"*",'Aug 23'!$A:$I,9,FALSE),VLOOKUP("*"&amp;A29&amp;"*",'Aug 23'!$A:$I,8,FALSE)),NA())</f>
        <v>8.9759701555739146E-3</v>
      </c>
      <c r="N29" s="12">
        <f>_xlfn.IFNA(IF(VLOOKUP("*"&amp;A29&amp;"*",'Sep 23'!$A:$I,8,FALSE)="",VLOOKUP("*"&amp;A29&amp;"*",'Sep 23'!$A:$I,9,FALSE),VLOOKUP("*"&amp;A29&amp;"*",'Sep 23'!$A:$I,8,FALSE)),NA())</f>
        <v>9.6749059139337221E-2</v>
      </c>
      <c r="O29" s="12">
        <f>_xlfn.IFNA(IF(VLOOKUP("*"&amp;A29&amp;"*",'Oct 23'!$A:$I,8,FALSE)="",VLOOKUP("*"&amp;A29&amp;"*",'Oct 23'!$A:$I,9,FALSE),VLOOKUP("*"&amp;A29&amp;"*",'Oct 23'!$A:$I,8,FALSE)),NA())</f>
        <v>2.709239200638619E-3</v>
      </c>
      <c r="P29" s="12">
        <f>_xlfn.IFNA(IF(VLOOKUP("*"&amp;A29&amp;"*",'Nov 23'!$A:$I,8,FALSE)="",VLOOKUP("*"&amp;A29&amp;"*",'Nov 23'!$A:$I,9,FALSE),VLOOKUP("*"&amp;A29&amp;"*",'Nov 23'!$A:$I,8,FALSE)),NA())</f>
        <v>9.1539954913803373E-2</v>
      </c>
      <c r="Q29" s="12">
        <f>_xlfn.IFNA(IF(VLOOKUP("*"&amp;A29&amp;"*",'Dec 23'!$A:$I,8,FALSE)="",VLOOKUP("*"&amp;A29&amp;"*",'Dec 23'!$A:$I,9,FALSE),VLOOKUP("*"&amp;A29&amp;"*",'Dec 23'!$A:$I,8,FALSE)),NA())</f>
        <v>-1.9616821509180135E-3</v>
      </c>
      <c r="S29" t="str">
        <f t="shared" si="1"/>
        <v>60 - Linda</v>
      </c>
      <c r="T29" s="12">
        <f>_xlfn.IFNA(IF(VLOOKUP("*"&amp;A29&amp;"*",Totaled!$A:$I,8,FALSE)="",VLOOKUP("*"&amp;A29&amp;"*",Totaled!$A:$I,9,FALSE),VLOOKUP("*"&amp;A29&amp;"*",Totaled!$A:$I,8,FALSE)),NA())</f>
        <v>1.7760279129548528E-2</v>
      </c>
    </row>
    <row r="30" spans="1:23" ht="23.25" x14ac:dyDescent="0.35">
      <c r="A30" t="s">
        <v>66</v>
      </c>
      <c r="B30" s="12">
        <f>_xlfn.IFNA(IF(VLOOKUP("*"&amp;A30&amp;"*",'Sep 22'!$A:$I,8,FALSE)="",VLOOKUP("*"&amp;A30&amp;"*",'Sep 22'!$A:$I,9,FALSE),VLOOKUP("*"&amp;A30&amp;"*",'Sep 22'!$A:$I,8,FALSE)),NA())</f>
        <v>5.8248747614261714E-2</v>
      </c>
      <c r="C30" s="12">
        <f>_xlfn.IFNA(IF(VLOOKUP("*"&amp;A30&amp;"*",'Oct 22'!$A:$I,8,FALSE)="",VLOOKUP("*"&amp;A30&amp;"*",'Oct 22'!$A:$I,9,FALSE),VLOOKUP("*"&amp;A30&amp;"*",'Oct 22'!$A:$I,8,FALSE)),NA())</f>
        <v>3.9398759024656949E-2</v>
      </c>
      <c r="D30" s="12">
        <f>_xlfn.IFNA(IF(VLOOKUP("*"&amp;A30&amp;"*",'Nov 22'!$A:$I,8,FALSE)="",VLOOKUP("*"&amp;A30&amp;"*",'Nov 22'!$A:$I,9,FALSE),VLOOKUP("*"&amp;A30&amp;"*",'Nov 22'!$A:$I,8,FALSE)),NA())</f>
        <v>4.9732692847934412E-2</v>
      </c>
      <c r="E30" s="12">
        <f>_xlfn.IFNA(IF(VLOOKUP("*"&amp;A30&amp;"*",'Dec 22'!$A:$I,8,FALSE)="",VLOOKUP("*"&amp;A30&amp;"*",'Dec 22'!$A:$I,9,FALSE),VLOOKUP("*"&amp;A30&amp;"*",'Dec 22'!$A:$I,8,FALSE)),NA())</f>
        <v>-1.2144047713876144E-2</v>
      </c>
      <c r="F30" s="12">
        <f>_xlfn.IFNA(IF(VLOOKUP("*"&amp;A30&amp;"*",'Jan 23'!$A:$I,8,FALSE)="",VLOOKUP("*"&amp;A30&amp;"*",'Jan 23'!$A:$I,9,FALSE),VLOOKUP("*"&amp;A30&amp;"*",'Jan 23'!$A:$I,8,FALSE)),NA())</f>
        <v>9.236688844819152E-3</v>
      </c>
      <c r="G30" s="12">
        <f>_xlfn.IFNA(IF(VLOOKUP("*"&amp;A30&amp;"*",'Feb 23'!$A:$I,8,FALSE)="",VLOOKUP("*"&amp;A30&amp;"*",'Feb 23'!$A:$I,9,FALSE),VLOOKUP("*"&amp;A30&amp;"*",'Feb 23'!$A:$I,8,FALSE)),NA())</f>
        <v>6.0980540677506717E-3</v>
      </c>
      <c r="H30" s="12">
        <f>_xlfn.IFNA(IF(VLOOKUP("*"&amp;A30&amp;"*",'Mar 23'!$A:$I,8,FALSE)="",VLOOKUP("*"&amp;A30&amp;"*",'Mar 23'!$A:$I,9,FALSE),VLOOKUP("*"&amp;A30&amp;"*",'Mar 23'!$A:$I,8,FALSE)),NA())</f>
        <v>-3.802909331943409E-2</v>
      </c>
      <c r="I30" s="12">
        <f>_xlfn.IFNA(IF(VLOOKUP("*"&amp;A30&amp;"*",'Apr 23'!$A:$I,8,FALSE)="",VLOOKUP("*"&amp;A30&amp;"*",'Apr 23'!$A:$I,9,FALSE),VLOOKUP("*"&amp;A30&amp;"*",'Apr 23'!$A:$I,8,FALSE)),NA())</f>
        <v>3.797073242353885E-3</v>
      </c>
      <c r="J30" s="12">
        <f>_xlfn.IFNA(IF(VLOOKUP("*"&amp;A30&amp;"*",'May 23'!$A:$I,8,FALSE)="",VLOOKUP("*"&amp;A30&amp;"*",'May 23'!$A:$I,9,FALSE),VLOOKUP("*"&amp;A30&amp;"*",'May 23'!$A:$I,8,FALSE)),NA())</f>
        <v>-3.4235434436045362E-2</v>
      </c>
      <c r="K30" s="12">
        <f>_xlfn.IFNA(IF(VLOOKUP("*"&amp;A30&amp;"*",'June 23'!$A:$I,8,FALSE)="",VLOOKUP("*"&amp;A30&amp;"*",'June 23'!$A:$I,9,FALSE),VLOOKUP("*"&amp;A30&amp;"*",'June 23'!$A:$I,8,FALSE)),NA())</f>
        <v>2.1752449743511149E-2</v>
      </c>
      <c r="L30" s="12">
        <f>_xlfn.IFNA(IF(VLOOKUP("*"&amp;A30&amp;"*",'July 23'!$A:$I,8,FALSE)="",VLOOKUP("*"&amp;A30&amp;"*",'July 23'!$A:$I,9,FALSE),VLOOKUP("*"&amp;A30&amp;"*",'July 23'!$A:$I,8,FALSE)),NA())</f>
        <v>5.7331546988286103E-3</v>
      </c>
      <c r="M30" s="12">
        <f>_xlfn.IFNA(IF(VLOOKUP("*"&amp;A30&amp;"*",'Aug 23'!$A:$I,8,FALSE)="",VLOOKUP("*"&amp;A30&amp;"*",'Aug 23'!$A:$I,9,FALSE),VLOOKUP("*"&amp;A30&amp;"*",'Aug 23'!$A:$I,8,FALSE)),NA())</f>
        <v>-1.0140557033261242E-2</v>
      </c>
      <c r="N30" s="12">
        <f>_xlfn.IFNA(IF(VLOOKUP("*"&amp;A30&amp;"*",'Sep 23'!$A:$I,8,FALSE)="",VLOOKUP("*"&amp;A30&amp;"*",'Sep 23'!$A:$I,9,FALSE),VLOOKUP("*"&amp;A30&amp;"*",'Sep 23'!$A:$I,8,FALSE)),NA())</f>
        <v>8.935521367115562E-3</v>
      </c>
      <c r="O30" s="12">
        <f>_xlfn.IFNA(IF(VLOOKUP("*"&amp;A30&amp;"*",'Oct 23'!$A:$I,8,FALSE)="",VLOOKUP("*"&amp;A30&amp;"*",'Oct 23'!$A:$I,9,FALSE),VLOOKUP("*"&amp;A30&amp;"*",'Oct 23'!$A:$I,8,FALSE)),NA())</f>
        <v>5.2732629187671159E-2</v>
      </c>
      <c r="P30" s="12">
        <f>_xlfn.IFNA(IF(VLOOKUP("*"&amp;A30&amp;"*",'Nov 23'!$A:$I,8,FALSE)="",VLOOKUP("*"&amp;A30&amp;"*",'Nov 23'!$A:$I,9,FALSE),VLOOKUP("*"&amp;A30&amp;"*",'Nov 23'!$A:$I,8,FALSE)),NA())</f>
        <v>4.9737653552720737E-3</v>
      </c>
      <c r="Q30" s="12">
        <f>_xlfn.IFNA(IF(VLOOKUP("*"&amp;A30&amp;"*",'Dec 23'!$A:$I,8,FALSE)="",VLOOKUP("*"&amp;A30&amp;"*",'Dec 23'!$A:$I,9,FALSE),VLOOKUP("*"&amp;A30&amp;"*",'Dec 23'!$A:$I,8,FALSE)),NA())</f>
        <v>1.1927603012111765E-2</v>
      </c>
      <c r="S30" t="str">
        <f t="shared" si="1"/>
        <v xml:space="preserve">7 - MIKE -W                 </v>
      </c>
      <c r="T30" s="12">
        <f>_xlfn.IFNA(IF(VLOOKUP("*"&amp;A30&amp;"*",Totaled!$A:$I,8,FALSE)="",VLOOKUP("*"&amp;A30&amp;"*",Totaled!$A:$I,9,FALSE),VLOOKUP("*"&amp;A30&amp;"*",Totaled!$A:$I,8,FALSE)),NA())</f>
        <v>8.3755690910192332E-3</v>
      </c>
      <c r="W30" s="16" t="s">
        <v>32</v>
      </c>
    </row>
    <row r="31" spans="1:23" x14ac:dyDescent="0.25">
      <c r="A31" t="s">
        <v>156</v>
      </c>
      <c r="B31" s="12" t="e">
        <f>_xlfn.IFNA(IF(VLOOKUP("*"&amp;A31&amp;"*",'Sep 22'!$A:$I,8,FALSE)="",VLOOKUP("*"&amp;A31&amp;"*",'Sep 22'!$A:$I,9,FALSE),VLOOKUP("*"&amp;A31&amp;"*",'Sep 22'!$A:$I,8,FALSE)),NA())</f>
        <v>#N/A</v>
      </c>
      <c r="C31" s="12" t="e">
        <f>_xlfn.IFNA(IF(VLOOKUP("*"&amp;A31&amp;"*",'Oct 22'!$A:$I,8,FALSE)="",VLOOKUP("*"&amp;A31&amp;"*",'Oct 22'!$A:$I,9,FALSE),VLOOKUP("*"&amp;A31&amp;"*",'Oct 22'!$A:$I,8,FALSE)),NA())</f>
        <v>#N/A</v>
      </c>
      <c r="D31" s="12" t="e">
        <f>_xlfn.IFNA(IF(VLOOKUP("*"&amp;A31&amp;"*",'Nov 22'!$A:$I,8,FALSE)="",VLOOKUP("*"&amp;A31&amp;"*",'Nov 22'!$A:$I,9,FALSE),VLOOKUP("*"&amp;A31&amp;"*",'Nov 22'!$A:$I,8,FALSE)),NA())</f>
        <v>#N/A</v>
      </c>
      <c r="E31" s="12" t="e">
        <f>_xlfn.IFNA(IF(VLOOKUP("*"&amp;A31&amp;"*",'Dec 22'!$A:$I,8,FALSE)="",VLOOKUP("*"&amp;A31&amp;"*",'Dec 22'!$A:$I,9,FALSE),VLOOKUP("*"&amp;A31&amp;"*",'Dec 22'!$A:$I,8,FALSE)),NA())</f>
        <v>#N/A</v>
      </c>
      <c r="F31" s="12" t="e">
        <f>_xlfn.IFNA(IF(VLOOKUP("*"&amp;A31&amp;"*",'Jan 23'!$A:$I,8,FALSE)="",VLOOKUP("*"&amp;A31&amp;"*",'Jan 23'!$A:$I,9,FALSE),VLOOKUP("*"&amp;A31&amp;"*",'Jan 23'!$A:$I,8,FALSE)),NA())</f>
        <v>#N/A</v>
      </c>
      <c r="G31" s="12" t="e">
        <f>_xlfn.IFNA(IF(VLOOKUP("*"&amp;A31&amp;"*",'Feb 23'!$A:$I,8,FALSE)="",VLOOKUP("*"&amp;A31&amp;"*",'Feb 23'!$A:$I,9,FALSE),VLOOKUP("*"&amp;A31&amp;"*",'Feb 23'!$A:$I,8,FALSE)),NA())</f>
        <v>#N/A</v>
      </c>
      <c r="H31" s="12">
        <f>_xlfn.IFNA(IF(VLOOKUP("*"&amp;A31&amp;"*",'Mar 23'!$A:$I,8,FALSE)="",VLOOKUP("*"&amp;A31&amp;"*",'Mar 23'!$A:$I,9,FALSE),VLOOKUP("*"&amp;A31&amp;"*",'Mar 23'!$A:$I,8,FALSE)),NA())</f>
        <v>2.3018214221213057E-2</v>
      </c>
      <c r="I31" s="12">
        <f>_xlfn.IFNA(IF(VLOOKUP("*"&amp;A31&amp;"*",'Apr 23'!$A:$I,8,FALSE)="",VLOOKUP("*"&amp;A31&amp;"*",'Apr 23'!$A:$I,9,FALSE),VLOOKUP("*"&amp;A31&amp;"*",'Apr 23'!$A:$I,8,FALSE)),NA())</f>
        <v>3.1325303834499704E-2</v>
      </c>
      <c r="J31" s="12">
        <f>_xlfn.IFNA(IF(VLOOKUP("*"&amp;A31&amp;"*",'May 23'!$A:$I,8,FALSE)="",VLOOKUP("*"&amp;A31&amp;"*",'May 23'!$A:$I,9,FALSE),VLOOKUP("*"&amp;A31&amp;"*",'May 23'!$A:$I,8,FALSE)),NA())</f>
        <v>-4.9960872504001122E-2</v>
      </c>
      <c r="K31" s="12">
        <f>_xlfn.IFNA(IF(VLOOKUP("*"&amp;A31&amp;"*",'June 23'!$A:$I,8,FALSE)="",VLOOKUP("*"&amp;A31&amp;"*",'June 23'!$A:$I,9,FALSE),VLOOKUP("*"&amp;A31&amp;"*",'June 23'!$A:$I,8,FALSE)),NA())</f>
        <v>2.582175445485585E-3</v>
      </c>
      <c r="L31" s="12">
        <f>_xlfn.IFNA(IF(VLOOKUP("*"&amp;A31&amp;"*",'July 23'!$A:$I,8,FALSE)="",VLOOKUP("*"&amp;A31&amp;"*",'July 23'!$A:$I,9,FALSE),VLOOKUP("*"&amp;A31&amp;"*",'July 23'!$A:$I,8,FALSE)),NA())</f>
        <v>-1.9353140611295803E-2</v>
      </c>
      <c r="M31" s="12">
        <f>_xlfn.IFNA(IF(VLOOKUP("*"&amp;A31&amp;"*",'Aug 23'!$A:$I,8,FALSE)="",VLOOKUP("*"&amp;A31&amp;"*",'Aug 23'!$A:$I,9,FALSE),VLOOKUP("*"&amp;A31&amp;"*",'Aug 23'!$A:$I,8,FALSE)),NA())</f>
        <v>-4.7531129122501736E-2</v>
      </c>
      <c r="N31" s="12">
        <f>_xlfn.IFNA(IF(VLOOKUP("*"&amp;A31&amp;"*",'Sep 23'!$A:$I,8,FALSE)="",VLOOKUP("*"&amp;A31&amp;"*",'Sep 23'!$A:$I,9,FALSE),VLOOKUP("*"&amp;A31&amp;"*",'Sep 23'!$A:$I,8,FALSE)),NA())</f>
        <v>1.6673074454026798E-3</v>
      </c>
      <c r="O31" s="12">
        <f>_xlfn.IFNA(IF(VLOOKUP("*"&amp;A31&amp;"*",'Oct 23'!$A:$I,8,FALSE)="",VLOOKUP("*"&amp;A31&amp;"*",'Oct 23'!$A:$I,9,FALSE),VLOOKUP("*"&amp;A31&amp;"*",'Oct 23'!$A:$I,8,FALSE)),NA())</f>
        <v>-4.5210984586487861E-2</v>
      </c>
      <c r="P31" s="12">
        <f>_xlfn.IFNA(IF(VLOOKUP("*"&amp;A31&amp;"*",'Nov 23'!$A:$I,8,FALSE)="",VLOOKUP("*"&amp;A31&amp;"*",'Nov 23'!$A:$I,9,FALSE),VLOOKUP("*"&amp;A31&amp;"*",'Nov 23'!$A:$I,8,FALSE)),NA())</f>
        <v>-1.3719363345030454E-2</v>
      </c>
      <c r="Q31" s="12">
        <f>_xlfn.IFNA(IF(VLOOKUP("*"&amp;A31&amp;"*",'Dec 23'!$A:$I,8,FALSE)="",VLOOKUP("*"&amp;A31&amp;"*",'Dec 23'!$A:$I,9,FALSE),VLOOKUP("*"&amp;A31&amp;"*",'Dec 23'!$A:$I,8,FALSE)),NA())</f>
        <v>-4.1944508907096334E-3</v>
      </c>
      <c r="S31" t="str">
        <f t="shared" si="1"/>
        <v>83 - Charlton</v>
      </c>
      <c r="T31" s="12">
        <f>_xlfn.IFNA(IF(VLOOKUP("*"&amp;A31&amp;"*",Totaled!$A:$I,8,FALSE)="",VLOOKUP("*"&amp;A31&amp;"*",Totaled!$A:$I,9,FALSE),VLOOKUP("*"&amp;A31&amp;"*",Totaled!$A:$I,8,FALSE)),NA())</f>
        <v>-1.3530146074209666E-2</v>
      </c>
    </row>
    <row r="32" spans="1:23" x14ac:dyDescent="0.25">
      <c r="A32" t="s">
        <v>158</v>
      </c>
      <c r="B32" s="12" t="e">
        <f>_xlfn.IFNA(IF(VLOOKUP("*"&amp;A32&amp;"*",'Sep 22'!$A:$I,8,FALSE)="",VLOOKUP("*"&amp;A32&amp;"*",'Sep 22'!$A:$I,9,FALSE),VLOOKUP("*"&amp;A32&amp;"*",'Sep 22'!$A:$I,8,FALSE)),NA())</f>
        <v>#N/A</v>
      </c>
      <c r="C32" s="12" t="e">
        <f>_xlfn.IFNA(IF(VLOOKUP("*"&amp;A32&amp;"*",'Oct 22'!$A:$I,8,FALSE)="",VLOOKUP("*"&amp;A32&amp;"*",'Oct 22'!$A:$I,9,FALSE),VLOOKUP("*"&amp;A32&amp;"*",'Oct 22'!$A:$I,8,FALSE)),NA())</f>
        <v>#N/A</v>
      </c>
      <c r="D32" s="12" t="e">
        <f>_xlfn.IFNA(IF(VLOOKUP("*"&amp;A32&amp;"*",'Nov 22'!$A:$I,8,FALSE)="",VLOOKUP("*"&amp;A32&amp;"*",'Nov 22'!$A:$I,9,FALSE),VLOOKUP("*"&amp;A32&amp;"*",'Nov 22'!$A:$I,8,FALSE)),NA())</f>
        <v>#N/A</v>
      </c>
      <c r="E32" s="12" t="e">
        <f>_xlfn.IFNA(IF(VLOOKUP("*"&amp;A32&amp;"*",'Dec 22'!$A:$I,8,FALSE)="",VLOOKUP("*"&amp;A32&amp;"*",'Dec 22'!$A:$I,9,FALSE),VLOOKUP("*"&amp;A32&amp;"*",'Dec 22'!$A:$I,8,FALSE)),NA())</f>
        <v>#N/A</v>
      </c>
      <c r="F32" s="12" t="e">
        <f>_xlfn.IFNA(IF(VLOOKUP("*"&amp;A32&amp;"*",'Jan 23'!$A:$I,8,FALSE)="",VLOOKUP("*"&amp;A32&amp;"*",'Jan 23'!$A:$I,9,FALSE),VLOOKUP("*"&amp;A32&amp;"*",'Jan 23'!$A:$I,8,FALSE)),NA())</f>
        <v>#N/A</v>
      </c>
      <c r="G32" s="12" t="e">
        <f>_xlfn.IFNA(IF(VLOOKUP("*"&amp;A32&amp;"*",'Feb 23'!$A:$I,8,FALSE)="",VLOOKUP("*"&amp;A32&amp;"*",'Feb 23'!$A:$I,9,FALSE),VLOOKUP("*"&amp;A32&amp;"*",'Feb 23'!$A:$I,8,FALSE)),NA())</f>
        <v>#N/A</v>
      </c>
      <c r="H32" s="12" t="e">
        <f>_xlfn.IFNA(IF(VLOOKUP("*"&amp;A32&amp;"*",'Mar 23'!$A:$I,8,FALSE)="",VLOOKUP("*"&amp;A32&amp;"*",'Mar 23'!$A:$I,9,FALSE),VLOOKUP("*"&amp;A32&amp;"*",'Mar 23'!$A:$I,8,FALSE)),NA())</f>
        <v>#N/A</v>
      </c>
      <c r="I32" s="12" t="e">
        <f>_xlfn.IFNA(IF(VLOOKUP("*"&amp;A32&amp;"*",'Apr 23'!$A:$I,8,FALSE)="",VLOOKUP("*"&amp;A32&amp;"*",'Apr 23'!$A:$I,9,FALSE),VLOOKUP("*"&amp;A32&amp;"*",'Apr 23'!$A:$I,8,FALSE)),NA())</f>
        <v>#N/A</v>
      </c>
      <c r="J32" s="12">
        <f>_xlfn.IFNA(IF(VLOOKUP("*"&amp;A32&amp;"*",'May 23'!$A:$I,8,FALSE)="",VLOOKUP("*"&amp;A32&amp;"*",'May 23'!$A:$I,9,FALSE),VLOOKUP("*"&amp;A32&amp;"*",'May 23'!$A:$I,8,FALSE)),NA())</f>
        <v>-3.3187280905869289E-2</v>
      </c>
      <c r="K32" s="12">
        <f>_xlfn.IFNA(IF(VLOOKUP("*"&amp;A32&amp;"*",'June 23'!$A:$I,8,FALSE)="",VLOOKUP("*"&amp;A32&amp;"*",'June 23'!$A:$I,9,FALSE),VLOOKUP("*"&amp;A32&amp;"*",'June 23'!$A:$I,8,FALSE)),NA())</f>
        <v>5.6939023158277063E-2</v>
      </c>
      <c r="L32" s="12">
        <f>_xlfn.IFNA(IF(VLOOKUP("*"&amp;A32&amp;"*",'July 23'!$A:$I,8,FALSE)="",VLOOKUP("*"&amp;A32&amp;"*",'July 23'!$A:$I,9,FALSE),VLOOKUP("*"&amp;A32&amp;"*",'July 23'!$A:$I,8,FALSE)),NA())</f>
        <v>-3.5659789968472258E-2</v>
      </c>
      <c r="M32" s="12">
        <f>_xlfn.IFNA(IF(VLOOKUP("*"&amp;A32&amp;"*",'Aug 23'!$A:$I,8,FALSE)="",VLOOKUP("*"&amp;A32&amp;"*",'Aug 23'!$A:$I,9,FALSE),VLOOKUP("*"&amp;A32&amp;"*",'Aug 23'!$A:$I,8,FALSE)),NA())</f>
        <v>-5.5690239345357467E-2</v>
      </c>
      <c r="N32" s="12">
        <f>_xlfn.IFNA(IF(VLOOKUP("*"&amp;A32&amp;"*",'Sep 23'!$A:$I,8,FALSE)="",VLOOKUP("*"&amp;A32&amp;"*",'Sep 23'!$A:$I,9,FALSE),VLOOKUP("*"&amp;A32&amp;"*",'Sep 23'!$A:$I,8,FALSE)),NA())</f>
        <v>-2.6431625782873933E-2</v>
      </c>
      <c r="O32" s="12">
        <f>_xlfn.IFNA(IF(VLOOKUP("*"&amp;A32&amp;"*",'Oct 23'!$A:$I,8,FALSE)="",VLOOKUP("*"&amp;A32&amp;"*",'Oct 23'!$A:$I,9,FALSE),VLOOKUP("*"&amp;A32&amp;"*",'Oct 23'!$A:$I,8,FALSE)),NA())</f>
        <v>0.1112211199201141</v>
      </c>
      <c r="P32" s="12">
        <f>_xlfn.IFNA(IF(VLOOKUP("*"&amp;A32&amp;"*",'Nov 23'!$A:$I,8,FALSE)="",VLOOKUP("*"&amp;A32&amp;"*",'Nov 23'!$A:$I,9,FALSE),VLOOKUP("*"&amp;A32&amp;"*",'Nov 23'!$A:$I,8,FALSE)),NA())</f>
        <v>-1.9535335111897825E-2</v>
      </c>
      <c r="Q32" s="12">
        <f>_xlfn.IFNA(IF(VLOOKUP("*"&amp;A32&amp;"*",'Dec 23'!$A:$I,8,FALSE)="",VLOOKUP("*"&amp;A32&amp;"*",'Dec 23'!$A:$I,9,FALSE),VLOOKUP("*"&amp;A32&amp;"*",'Dec 23'!$A:$I,8,FALSE)),NA())</f>
        <v>-6.4761900387572194E-3</v>
      </c>
      <c r="S32" t="str">
        <f t="shared" si="1"/>
        <v>86 - Themba</v>
      </c>
      <c r="T32" s="12">
        <f>_xlfn.IFNA(IF(VLOOKUP("*"&amp;A32&amp;"*",Totaled!$A:$I,8,FALSE)="",VLOOKUP("*"&amp;A32&amp;"*",Totaled!$A:$I,9,FALSE),VLOOKUP("*"&amp;A32&amp;"*",Totaled!$A:$I,8,FALSE)),NA())</f>
        <v>-5.7578287108466103E-3</v>
      </c>
    </row>
    <row r="33" spans="1:20" x14ac:dyDescent="0.25">
      <c r="A33" t="s">
        <v>159</v>
      </c>
      <c r="B33" s="12" t="e">
        <f>_xlfn.IFNA(IF(VLOOKUP("*"&amp;A33&amp;"*",'Sep 22'!$A:$I,8,FALSE)="",VLOOKUP("*"&amp;A33&amp;"*",'Sep 22'!$A:$I,9,FALSE),VLOOKUP("*"&amp;A33&amp;"*",'Sep 22'!$A:$I,8,FALSE)),NA())</f>
        <v>#N/A</v>
      </c>
      <c r="C33" s="12" t="e">
        <f>_xlfn.IFNA(IF(VLOOKUP("*"&amp;A33&amp;"*",'Oct 22'!$A:$I,8,FALSE)="",VLOOKUP("*"&amp;A33&amp;"*",'Oct 22'!$A:$I,9,FALSE),VLOOKUP("*"&amp;A33&amp;"*",'Oct 22'!$A:$I,8,FALSE)),NA())</f>
        <v>#N/A</v>
      </c>
      <c r="D33" s="12" t="e">
        <f>_xlfn.IFNA(IF(VLOOKUP("*"&amp;A33&amp;"*",'Nov 22'!$A:$I,8,FALSE)="",VLOOKUP("*"&amp;A33&amp;"*",'Nov 22'!$A:$I,9,FALSE),VLOOKUP("*"&amp;A33&amp;"*",'Nov 22'!$A:$I,8,FALSE)),NA())</f>
        <v>#N/A</v>
      </c>
      <c r="E33" s="12" t="e">
        <f>_xlfn.IFNA(IF(VLOOKUP("*"&amp;A33&amp;"*",'Dec 22'!$A:$I,8,FALSE)="",VLOOKUP("*"&amp;A33&amp;"*",'Dec 22'!$A:$I,9,FALSE),VLOOKUP("*"&amp;A33&amp;"*",'Dec 22'!$A:$I,8,FALSE)),NA())</f>
        <v>#N/A</v>
      </c>
      <c r="F33" s="12" t="e">
        <f>_xlfn.IFNA(IF(VLOOKUP("*"&amp;A33&amp;"*",'Jan 23'!$A:$I,8,FALSE)="",VLOOKUP("*"&amp;A33&amp;"*",'Jan 23'!$A:$I,9,FALSE),VLOOKUP("*"&amp;A33&amp;"*",'Jan 23'!$A:$I,8,FALSE)),NA())</f>
        <v>#N/A</v>
      </c>
      <c r="G33" s="12" t="e">
        <f>_xlfn.IFNA(IF(VLOOKUP("*"&amp;A33&amp;"*",'Feb 23'!$A:$I,8,FALSE)="",VLOOKUP("*"&amp;A33&amp;"*",'Feb 23'!$A:$I,9,FALSE),VLOOKUP("*"&amp;A33&amp;"*",'Feb 23'!$A:$I,8,FALSE)),NA())</f>
        <v>#N/A</v>
      </c>
      <c r="H33" s="12" t="e">
        <f>_xlfn.IFNA(IF(VLOOKUP("*"&amp;A33&amp;"*",'Mar 23'!$A:$I,8,FALSE)="",VLOOKUP("*"&amp;A33&amp;"*",'Mar 23'!$A:$I,9,FALSE),VLOOKUP("*"&amp;A33&amp;"*",'Mar 23'!$A:$I,8,FALSE)),NA())</f>
        <v>#N/A</v>
      </c>
      <c r="I33" s="12" t="e">
        <f>_xlfn.IFNA(IF(VLOOKUP("*"&amp;A33&amp;"*",'Apr 23'!$A:$I,8,FALSE)="",VLOOKUP("*"&amp;A33&amp;"*",'Apr 23'!$A:$I,9,FALSE),VLOOKUP("*"&amp;A33&amp;"*",'Apr 23'!$A:$I,8,FALSE)),NA())</f>
        <v>#N/A</v>
      </c>
      <c r="J33" s="12" t="e">
        <f>_xlfn.IFNA(IF(VLOOKUP("*"&amp;A33&amp;"*",'May 23'!$A:$I,8,FALSE)="",VLOOKUP("*"&amp;A33&amp;"*",'May 23'!$A:$I,9,FALSE),VLOOKUP("*"&amp;A33&amp;"*",'May 23'!$A:$I,8,FALSE)),NA())</f>
        <v>#N/A</v>
      </c>
      <c r="K33" s="12">
        <f>_xlfn.IFNA(IF(VLOOKUP("*"&amp;A33&amp;"*",'June 23'!$A:$I,8,FALSE)="",VLOOKUP("*"&amp;A33&amp;"*",'June 23'!$A:$I,9,FALSE),VLOOKUP("*"&amp;A33&amp;"*",'June 23'!$A:$I,8,FALSE)),NA())</f>
        <v>4.6280264410345773E-3</v>
      </c>
      <c r="L33" s="12">
        <f>_xlfn.IFNA(IF(VLOOKUP("*"&amp;A33&amp;"*",'July 23'!$A:$I,8,FALSE)="",VLOOKUP("*"&amp;A33&amp;"*",'July 23'!$A:$I,9,FALSE),VLOOKUP("*"&amp;A33&amp;"*",'July 23'!$A:$I,8,FALSE)),NA())</f>
        <v>2.4479598299663646E-2</v>
      </c>
      <c r="M33" s="12">
        <f>_xlfn.IFNA(IF(VLOOKUP("*"&amp;A33&amp;"*",'Aug 23'!$A:$I,8,FALSE)="",VLOOKUP("*"&amp;A33&amp;"*",'Aug 23'!$A:$I,9,FALSE),VLOOKUP("*"&amp;A33&amp;"*",'Aug 23'!$A:$I,8,FALSE)),NA())</f>
        <v>-6.8329472815689407E-3</v>
      </c>
      <c r="N33" s="12">
        <f>_xlfn.IFNA(IF(VLOOKUP("*"&amp;A33&amp;"*",'Sep 23'!$A:$I,8,FALSE)="",VLOOKUP("*"&amp;A33&amp;"*",'Sep 23'!$A:$I,9,FALSE),VLOOKUP("*"&amp;A33&amp;"*",'Sep 23'!$A:$I,8,FALSE)),NA())</f>
        <v>-5.5179896709323106E-3</v>
      </c>
      <c r="O33" s="12">
        <f>_xlfn.IFNA(IF(VLOOKUP("*"&amp;A33&amp;"*",'Oct 23'!$A:$I,8,FALSE)="",VLOOKUP("*"&amp;A33&amp;"*",'Oct 23'!$A:$I,9,FALSE),VLOOKUP("*"&amp;A33&amp;"*",'Oct 23'!$A:$I,8,FALSE)),NA())</f>
        <v>-2.7910754908672931E-2</v>
      </c>
      <c r="P33" s="12">
        <f>_xlfn.IFNA(IF(VLOOKUP("*"&amp;A33&amp;"*",'Nov 23'!$A:$I,8,FALSE)="",VLOOKUP("*"&amp;A33&amp;"*",'Nov 23'!$A:$I,9,FALSE),VLOOKUP("*"&amp;A33&amp;"*",'Nov 23'!$A:$I,8,FALSE)),NA())</f>
        <v>-2.0628349457056147E-2</v>
      </c>
      <c r="Q33" s="12">
        <f>_xlfn.IFNA(IF(VLOOKUP("*"&amp;A33&amp;"*",'Dec 23'!$A:$I,8,FALSE)="",VLOOKUP("*"&amp;A33&amp;"*",'Dec 23'!$A:$I,9,FALSE),VLOOKUP("*"&amp;A33&amp;"*",'Dec 23'!$A:$I,8,FALSE)),NA())</f>
        <v>5.6806625210682818E-3</v>
      </c>
      <c r="S33" t="str">
        <f t="shared" si="1"/>
        <v>87 - Wonderboy Masombuka</v>
      </c>
      <c r="T33" s="12">
        <f>_xlfn.IFNA(IF(VLOOKUP("*"&amp;A33&amp;"*",Totaled!$A:$I,8,FALSE)="",VLOOKUP("*"&amp;A33&amp;"*",Totaled!$A:$I,9,FALSE),VLOOKUP("*"&amp;A33&amp;"*",Totaled!$A:$I,8,FALSE)),NA())</f>
        <v>-9.2168398360513992E-3</v>
      </c>
    </row>
    <row r="34" spans="1:20" x14ac:dyDescent="0.25">
      <c r="A34" t="s">
        <v>165</v>
      </c>
      <c r="B34" s="12">
        <f>_xlfn.IFNA(IF(VLOOKUP("*"&amp;A34&amp;"*",'Sep 22'!$A:$I,8,FALSE)="",VLOOKUP("*"&amp;A34&amp;"*",'Sep 22'!$A:$I,9,FALSE),VLOOKUP("*"&amp;A34&amp;"*",'Sep 22'!$A:$I,8,FALSE)),NA())</f>
        <v>-5.7831076503338241E-3</v>
      </c>
      <c r="C34" s="12">
        <f>_xlfn.IFNA(IF(VLOOKUP("*"&amp;A34&amp;"*",'Oct 22'!$A:$I,8,FALSE)="",VLOOKUP("*"&amp;A34&amp;"*",'Oct 22'!$A:$I,9,FALSE),VLOOKUP("*"&amp;A34&amp;"*",'Oct 22'!$A:$I,8,FALSE)),NA())</f>
        <v>-3.1528884503447013E-2</v>
      </c>
      <c r="D34" s="12">
        <f>_xlfn.IFNA(IF(VLOOKUP("*"&amp;A34&amp;"*",'Nov 22'!$A:$I,8,FALSE)="",VLOOKUP("*"&amp;A34&amp;"*",'Nov 22'!$A:$I,9,FALSE),VLOOKUP("*"&amp;A34&amp;"*",'Nov 22'!$A:$I,8,FALSE)),NA())</f>
        <v>-3.567430695068053E-2</v>
      </c>
      <c r="E34" s="12">
        <f>_xlfn.IFNA(IF(VLOOKUP("*"&amp;A34&amp;"*",'Dec 22'!$A:$I,8,FALSE)="",VLOOKUP("*"&amp;A34&amp;"*",'Dec 22'!$A:$I,9,FALSE),VLOOKUP("*"&amp;A34&amp;"*",'Dec 22'!$A:$I,8,FALSE)),NA())</f>
        <v>-5.2967963379347414E-2</v>
      </c>
      <c r="F34" s="12">
        <f>_xlfn.IFNA(IF(VLOOKUP("*"&amp;A34&amp;"*",'Jan 23'!$A:$I,8,FALSE)="",VLOOKUP("*"&amp;A34&amp;"*",'Jan 23'!$A:$I,9,FALSE),VLOOKUP("*"&amp;A34&amp;"*",'Jan 23'!$A:$I,8,FALSE)),NA())</f>
        <v>-3.2540424916799503E-2</v>
      </c>
      <c r="G34" s="12">
        <f>_xlfn.IFNA(IF(VLOOKUP("*"&amp;A34&amp;"*",'Feb 23'!$A:$I,8,FALSE)="",VLOOKUP("*"&amp;A34&amp;"*",'Feb 23'!$A:$I,9,FALSE),VLOOKUP("*"&amp;A34&amp;"*",'Feb 23'!$A:$I,8,FALSE)),NA())</f>
        <v>-1.5642569842835213E-2</v>
      </c>
      <c r="H34" s="12">
        <f>_xlfn.IFNA(IF(VLOOKUP("*"&amp;A34&amp;"*",'Mar 23'!$A:$I,8,FALSE)="",VLOOKUP("*"&amp;A34&amp;"*",'Mar 23'!$A:$I,9,FALSE),VLOOKUP("*"&amp;A34&amp;"*",'Mar 23'!$A:$I,8,FALSE)),NA())</f>
        <v>7.3139916014106771E-3</v>
      </c>
      <c r="I34" s="12">
        <f>_xlfn.IFNA(IF(VLOOKUP("*"&amp;A34&amp;"*",'Apr 23'!$A:$I,8,FALSE)="",VLOOKUP("*"&amp;A34&amp;"*",'Apr 23'!$A:$I,9,FALSE),VLOOKUP("*"&amp;A34&amp;"*",'Apr 23'!$A:$I,8,FALSE)),NA())</f>
        <v>8.0662228928745305E-2</v>
      </c>
      <c r="J34" s="12">
        <f>_xlfn.IFNA(IF(VLOOKUP("*"&amp;A34&amp;"*",'May 23'!$A:$I,8,FALSE)="",VLOOKUP("*"&amp;A34&amp;"*",'May 23'!$A:$I,9,FALSE),VLOOKUP("*"&amp;A34&amp;"*",'May 23'!$A:$I,8,FALSE)),NA())</f>
        <v>4.9153080755261716E-2</v>
      </c>
      <c r="K34" s="12">
        <f>_xlfn.IFNA(IF(VLOOKUP("*"&amp;A34&amp;"*",'June 23'!$A:$I,8,FALSE)="",VLOOKUP("*"&amp;A34&amp;"*",'June 23'!$A:$I,9,FALSE),VLOOKUP("*"&amp;A34&amp;"*",'June 23'!$A:$I,8,FALSE)),NA())</f>
        <v>-1.1338852446337214E-2</v>
      </c>
      <c r="L34" s="12">
        <f>_xlfn.IFNA(IF(VLOOKUP("*"&amp;A34&amp;"*",'July 23'!$A:$I,8,FALSE)="",VLOOKUP("*"&amp;A34&amp;"*",'July 23'!$A:$I,9,FALSE),VLOOKUP("*"&amp;A34&amp;"*",'July 23'!$A:$I,8,FALSE)),NA())</f>
        <v>-2.1712582895411871E-2</v>
      </c>
      <c r="M34" s="12">
        <f>_xlfn.IFNA(IF(VLOOKUP("*"&amp;A34&amp;"*",'Aug 23'!$A:$I,8,FALSE)="",VLOOKUP("*"&amp;A34&amp;"*",'Aug 23'!$A:$I,9,FALSE),VLOOKUP("*"&amp;A34&amp;"*",'Aug 23'!$A:$I,8,FALSE)),NA())</f>
        <v>-9.0589558788945479E-3</v>
      </c>
      <c r="N34" s="12">
        <f>_xlfn.IFNA(IF(VLOOKUP("*"&amp;A34&amp;"*",'Sep 23'!$A:$I,8,FALSE)="",VLOOKUP("*"&amp;A34&amp;"*",'Sep 23'!$A:$I,9,FALSE),VLOOKUP("*"&amp;A34&amp;"*",'Sep 23'!$A:$I,8,FALSE)),NA())</f>
        <v>-2.7942039991107191E-2</v>
      </c>
      <c r="O34" s="12">
        <f>_xlfn.IFNA(IF(VLOOKUP("*"&amp;A34&amp;"*",'Oct 23'!$A:$I,8,FALSE)="",VLOOKUP("*"&amp;A34&amp;"*",'Oct 23'!$A:$I,9,FALSE),VLOOKUP("*"&amp;A34&amp;"*",'Oct 23'!$A:$I,8,FALSE)),NA())</f>
        <v>3.2096197337453544E-2</v>
      </c>
      <c r="P34" s="12">
        <f>_xlfn.IFNA(IF(VLOOKUP("*"&amp;A34&amp;"*",'Nov 23'!$A:$I,8,FALSE)="",VLOOKUP("*"&amp;A34&amp;"*",'Nov 23'!$A:$I,9,FALSE),VLOOKUP("*"&amp;A34&amp;"*",'Nov 23'!$A:$I,8,FALSE)),NA())</f>
        <v>5.0882436225125234E-2</v>
      </c>
      <c r="Q34" s="12">
        <f>_xlfn.IFNA(IF(VLOOKUP("*"&amp;A34&amp;"*",'Dec 23'!$A:$I,8,FALSE)="",VLOOKUP("*"&amp;A34&amp;"*",'Dec 23'!$A:$I,9,FALSE),VLOOKUP("*"&amp;A34&amp;"*",'Dec 23'!$A:$I,8,FALSE)),NA())</f>
        <v>6.3728090605853938E-2</v>
      </c>
      <c r="S34" t="str">
        <f t="shared" si="1"/>
        <v>9 - Nkosinathi</v>
      </c>
      <c r="T34" s="12">
        <f>_xlfn.IFNA(IF(VLOOKUP("*"&amp;A34&amp;"*",Totaled!$A:$I,8,FALSE)="",VLOOKUP("*"&amp;A34&amp;"*",Totaled!$A:$I,9,FALSE),VLOOKUP("*"&amp;A34&amp;"*",Totaled!$A:$I,8,FALSE)),NA())</f>
        <v>1.9266383423122424E-3</v>
      </c>
    </row>
    <row r="37" spans="1:20" ht="23.25" x14ac:dyDescent="0.35">
      <c r="A37" s="16" t="s">
        <v>167</v>
      </c>
    </row>
    <row r="38" spans="1:20" ht="23.25" x14ac:dyDescent="0.35">
      <c r="A38" s="16" t="s">
        <v>168</v>
      </c>
    </row>
    <row r="39" spans="1:20" x14ac:dyDescent="0.25">
      <c r="A39" t="s">
        <v>18</v>
      </c>
      <c r="B39" s="12">
        <f>_xlfn.IFNA(IF(VLOOKUP("*"&amp;A39&amp;"*",'Sep 22'!$A:$I,8,FALSE)="",VLOOKUP("*"&amp;A39&amp;"*",'Sep 22'!$A:$I,9,FALSE),VLOOKUP("*"&amp;A39&amp;"*",'Sep 22'!$A:$I,8,FALSE)),NA())</f>
        <v>3.4283181104766733E-2</v>
      </c>
      <c r="C39" s="12">
        <f>_xlfn.IFNA(IF(VLOOKUP("*"&amp;A39&amp;"*",'Oct 22'!$A:$I,8,FALSE)="",VLOOKUP("*"&amp;A39&amp;"*",'Oct 22'!$A:$I,9,FALSE),VLOOKUP("*"&amp;A39&amp;"*",'Oct 22'!$A:$I,8,FALSE)),NA())</f>
        <v>-8.9121590377456109E-2</v>
      </c>
      <c r="D39" s="12" t="e">
        <f>_xlfn.IFNA(IF(VLOOKUP("*"&amp;A39&amp;"*",'Nov 22'!$A:$I,8,FALSE)="",VLOOKUP("*"&amp;A39&amp;"*",'Nov 22'!$A:$I,9,FALSE),VLOOKUP("*"&amp;A39&amp;"*",'Nov 22'!$A:$I,8,FALSE)),NA())</f>
        <v>#N/A</v>
      </c>
      <c r="E39" s="12" t="e">
        <f>_xlfn.IFNA(IF(VLOOKUP("*"&amp;A39&amp;"*",'Dec 22'!$A:$I,8,FALSE)="",VLOOKUP("*"&amp;A39&amp;"*",'Dec 22'!$A:$I,9,FALSE),VLOOKUP("*"&amp;A39&amp;"*",'Dec 22'!$A:$I,8,FALSE)),NA())</f>
        <v>#N/A</v>
      </c>
      <c r="F39" s="12" t="e">
        <f>_xlfn.IFNA(IF(VLOOKUP("*"&amp;A39&amp;"*",'Jan 23'!$A:$I,8,FALSE)="",VLOOKUP("*"&amp;A39&amp;"*",'Jan 23'!$A:$I,9,FALSE),VLOOKUP("*"&amp;A39&amp;"*",'Jan 23'!$A:$I,8,FALSE)),NA())</f>
        <v>#N/A</v>
      </c>
      <c r="G39" s="12" t="e">
        <f>_xlfn.IFNA(IF(VLOOKUP("*"&amp;A39&amp;"*",'Feb 23'!$A:$I,8,FALSE)="",VLOOKUP("*"&amp;A39&amp;"*",'Feb 23'!$A:$I,9,FALSE),VLOOKUP("*"&amp;A39&amp;"*",'Feb 23'!$A:$I,8,FALSE)),NA())</f>
        <v>#N/A</v>
      </c>
      <c r="H39" s="12" t="e">
        <f>_xlfn.IFNA(IF(VLOOKUP("*"&amp;A39&amp;"*",'Mar 23'!$A:$I,8,FALSE)="",VLOOKUP("*"&amp;A39&amp;"*",'Mar 23'!$A:$I,9,FALSE),VLOOKUP("*"&amp;A39&amp;"*",'Mar 23'!$A:$I,8,FALSE)),NA())</f>
        <v>#N/A</v>
      </c>
      <c r="I39" s="12" t="e">
        <f>_xlfn.IFNA(IF(VLOOKUP("*"&amp;A39&amp;"*",'Apr 23'!$A:$I,8,FALSE)="",VLOOKUP("*"&amp;A39&amp;"*",'Apr 23'!$A:$I,9,FALSE),VLOOKUP("*"&amp;A39&amp;"*",'Apr 23'!$A:$I,8,FALSE)),NA())</f>
        <v>#N/A</v>
      </c>
      <c r="J39" s="12" t="e">
        <f>_xlfn.IFNA(IF(VLOOKUP("*"&amp;A39&amp;"*",'May 23'!$A:$I,8,FALSE)="",VLOOKUP("*"&amp;A39&amp;"*",'May 23'!$A:$I,9,FALSE),VLOOKUP("*"&amp;A39&amp;"*",'May 23'!$A:$I,8,FALSE)),NA())</f>
        <v>#N/A</v>
      </c>
      <c r="K39" s="12" t="e">
        <f>_xlfn.IFNA(IF(VLOOKUP("*"&amp;A39&amp;"*",'June 23'!$A:$I,8,FALSE)="",VLOOKUP("*"&amp;A39&amp;"*",'June 23'!$A:$I,9,FALSE),VLOOKUP("*"&amp;A39&amp;"*",'June 23'!$A:$I,8,FALSE)),NA())</f>
        <v>#N/A</v>
      </c>
      <c r="L39" s="12" t="e">
        <f>_xlfn.IFNA(IF(VLOOKUP("*"&amp;A39&amp;"*",'July 23'!$A:$I,8,FALSE)="",VLOOKUP("*"&amp;A39&amp;"*",'July 23'!$A:$I,9,FALSE),VLOOKUP("*"&amp;A39&amp;"*",'July 23'!$A:$I,8,FALSE)),NA())</f>
        <v>#N/A</v>
      </c>
      <c r="M39" s="12" t="e">
        <f>_xlfn.IFNA(IF(VLOOKUP("*"&amp;A39&amp;"*",'Aug 23'!$A:$I,8,FALSE)="",VLOOKUP("*"&amp;A39&amp;"*",'Aug 23'!$A:$I,9,FALSE),VLOOKUP("*"&amp;A39&amp;"*",'Aug 23'!$A:$I,8,FALSE)),NA())</f>
        <v>#N/A</v>
      </c>
      <c r="N39" s="12" t="e">
        <f>_xlfn.IFNA(IF(VLOOKUP("*"&amp;A39&amp;"*",'Sep 23'!$A:$I,8,FALSE)="",VLOOKUP("*"&amp;A39&amp;"*",'Sep 23'!$A:$I,9,FALSE),VLOOKUP("*"&amp;A39&amp;"*",'Sep 23'!$A:$I,8,FALSE)),NA())</f>
        <v>#N/A</v>
      </c>
      <c r="O39" s="12" t="e">
        <f>_xlfn.IFNA(IF(VLOOKUP("*"&amp;A39&amp;"*",'Oct 23'!$A:$I,8,FALSE)="",VLOOKUP("*"&amp;A39&amp;"*",'Oct 23'!$A:$I,9,FALSE),VLOOKUP("*"&amp;A39&amp;"*",'Oct 23'!$A:$I,8,FALSE)),NA())</f>
        <v>#N/A</v>
      </c>
      <c r="P39" s="12" t="e">
        <f>_xlfn.IFNA(IF(VLOOKUP("*"&amp;A39&amp;"*",'Nov 23'!$A:$I,8,FALSE)="",VLOOKUP("*"&amp;A39&amp;"*",'Nov 23'!$A:$I,9,FALSE),VLOOKUP("*"&amp;A39&amp;"*",'Nov 23'!$A:$I,8,FALSE)),NA())</f>
        <v>#N/A</v>
      </c>
      <c r="Q39" s="12" t="e">
        <f>_xlfn.IFNA(IF(VLOOKUP("*"&amp;A39&amp;"*",'Dec 23'!$A:$I,8,FALSE)="",VLOOKUP("*"&amp;A39&amp;"*",'Dec 23'!$A:$I,9,FALSE),VLOOKUP("*"&amp;A39&amp;"*",'Dec 23'!$A:$I,8,FALSE)),NA())</f>
        <v>#N/A</v>
      </c>
      <c r="S39" t="str">
        <f t="shared" ref="S39" si="2">A39</f>
        <v xml:space="preserve">34 - Carolina                </v>
      </c>
      <c r="T39" s="12">
        <f>_xlfn.IFNA(IF(VLOOKUP("*"&amp;A39&amp;"*",Totaled!$A:$I,8,FALSE)="",VLOOKUP("*"&amp;A39&amp;"*",Totaled!$A:$I,9,FALSE),VLOOKUP("*"&amp;A39&amp;"*",Totaled!$A:$I,8,FALSE)),NA())</f>
        <v>-4.6344641026066884E-2</v>
      </c>
    </row>
    <row r="40" spans="1:20" x14ac:dyDescent="0.25">
      <c r="A40" t="s">
        <v>19</v>
      </c>
      <c r="B40" s="12">
        <f>_xlfn.IFNA(IF(VLOOKUP("*"&amp;A40&amp;"*",'Sep 22'!$A:$I,8,FALSE)="",VLOOKUP("*"&amp;A40&amp;"*",'Sep 22'!$A:$I,9,FALSE),VLOOKUP("*"&amp;A40&amp;"*",'Sep 22'!$A:$I,8,FALSE)),NA())</f>
        <v>0.12073545352443245</v>
      </c>
      <c r="C40" s="12" t="e">
        <f>_xlfn.IFNA(IF(VLOOKUP("*"&amp;A40&amp;"*",'Oct 22'!$A:$I,8,FALSE)="",VLOOKUP("*"&amp;A40&amp;"*",'Oct 22'!$A:$I,9,FALSE),VLOOKUP("*"&amp;A40&amp;"*",'Oct 22'!$A:$I,8,FALSE)),NA())</f>
        <v>#N/A</v>
      </c>
      <c r="D40" s="12">
        <f>_xlfn.IFNA(IF(VLOOKUP("*"&amp;A40&amp;"*",'Nov 22'!$A:$I,8,FALSE)="",VLOOKUP("*"&amp;A40&amp;"*",'Nov 22'!$A:$I,9,FALSE),VLOOKUP("*"&amp;A40&amp;"*",'Nov 22'!$A:$I,8,FALSE)),NA())</f>
        <v>-8.8902884543997099E-2</v>
      </c>
      <c r="E40" s="12" t="e">
        <f>_xlfn.IFNA(IF(VLOOKUP("*"&amp;A40&amp;"*",'Dec 22'!$A:$I,8,FALSE)="",VLOOKUP("*"&amp;A40&amp;"*",'Dec 22'!$A:$I,9,FALSE),VLOOKUP("*"&amp;A40&amp;"*",'Dec 22'!$A:$I,8,FALSE)),NA())</f>
        <v>#DIV/0!</v>
      </c>
      <c r="F40" s="12">
        <f>_xlfn.IFNA(IF(VLOOKUP("*"&amp;A40&amp;"*",'Jan 23'!$A:$I,8,FALSE)="",VLOOKUP("*"&amp;A40&amp;"*",'Jan 23'!$A:$I,9,FALSE),VLOOKUP("*"&amp;A40&amp;"*",'Jan 23'!$A:$I,8,FALSE)),NA())</f>
        <v>-7.5906296746190816E-2</v>
      </c>
      <c r="G40" s="12" t="e">
        <f>_xlfn.IFNA(IF(VLOOKUP("*"&amp;A40&amp;"*",'Feb 23'!$A:$I,8,FALSE)="",VLOOKUP("*"&amp;A40&amp;"*",'Feb 23'!$A:$I,9,FALSE),VLOOKUP("*"&amp;A40&amp;"*",'Feb 23'!$A:$I,8,FALSE)),NA())</f>
        <v>#N/A</v>
      </c>
      <c r="H40" s="12" t="e">
        <f>_xlfn.IFNA(IF(VLOOKUP("*"&amp;A40&amp;"*",'Mar 23'!$A:$I,8,FALSE)="",VLOOKUP("*"&amp;A40&amp;"*",'Mar 23'!$A:$I,9,FALSE),VLOOKUP("*"&amp;A40&amp;"*",'Mar 23'!$A:$I,8,FALSE)),NA())</f>
        <v>#N/A</v>
      </c>
      <c r="I40" s="12" t="e">
        <f>_xlfn.IFNA(IF(VLOOKUP("*"&amp;A40&amp;"*",'Apr 23'!$A:$I,8,FALSE)="",VLOOKUP("*"&amp;A40&amp;"*",'Apr 23'!$A:$I,9,FALSE),VLOOKUP("*"&amp;A40&amp;"*",'Apr 23'!$A:$I,8,FALSE)),NA())</f>
        <v>#N/A</v>
      </c>
      <c r="J40" s="12" t="e">
        <f>_xlfn.IFNA(IF(VLOOKUP("*"&amp;A40&amp;"*",'May 23'!$A:$I,8,FALSE)="",VLOOKUP("*"&amp;A40&amp;"*",'May 23'!$A:$I,9,FALSE),VLOOKUP("*"&amp;A40&amp;"*",'May 23'!$A:$I,8,FALSE)),NA())</f>
        <v>#N/A</v>
      </c>
      <c r="K40" s="12" t="e">
        <f>_xlfn.IFNA(IF(VLOOKUP("*"&amp;A40&amp;"*",'June 23'!$A:$I,8,FALSE)="",VLOOKUP("*"&amp;A40&amp;"*",'June 23'!$A:$I,9,FALSE),VLOOKUP("*"&amp;A40&amp;"*",'June 23'!$A:$I,8,FALSE)),NA())</f>
        <v>#N/A</v>
      </c>
      <c r="L40" s="12" t="e">
        <f>_xlfn.IFNA(IF(VLOOKUP("*"&amp;A40&amp;"*",'July 23'!$A:$I,8,FALSE)="",VLOOKUP("*"&amp;A40&amp;"*",'July 23'!$A:$I,9,FALSE),VLOOKUP("*"&amp;A40&amp;"*",'July 23'!$A:$I,8,FALSE)),NA())</f>
        <v>#N/A</v>
      </c>
      <c r="M40" s="12" t="e">
        <f>_xlfn.IFNA(IF(VLOOKUP("*"&amp;A40&amp;"*",'Aug 23'!$A:$I,8,FALSE)="",VLOOKUP("*"&amp;A40&amp;"*",'Aug 23'!$A:$I,9,FALSE),VLOOKUP("*"&amp;A40&amp;"*",'Aug 23'!$A:$I,8,FALSE)),NA())</f>
        <v>#N/A</v>
      </c>
      <c r="N40" s="12" t="e">
        <f>_xlfn.IFNA(IF(VLOOKUP("*"&amp;A40&amp;"*",'Sep 23'!$A:$I,8,FALSE)="",VLOOKUP("*"&amp;A40&amp;"*",'Sep 23'!$A:$I,9,FALSE),VLOOKUP("*"&amp;A40&amp;"*",'Sep 23'!$A:$I,8,FALSE)),NA())</f>
        <v>#N/A</v>
      </c>
      <c r="O40" s="12">
        <f>_xlfn.IFNA(IF(VLOOKUP("*"&amp;A40&amp;"*",'Oct 23'!$A:$I,8,FALSE)="",VLOOKUP("*"&amp;A40&amp;"*",'Oct 23'!$A:$I,9,FALSE),VLOOKUP("*"&amp;A40&amp;"*",'Oct 23'!$A:$I,8,FALSE)),NA())</f>
        <v>-1.8388373159396759E-2</v>
      </c>
      <c r="P40" s="12">
        <f>_xlfn.IFNA(IF(VLOOKUP("*"&amp;A40&amp;"*",'Nov 23'!$A:$I,8,FALSE)="",VLOOKUP("*"&amp;A40&amp;"*",'Nov 23'!$A:$I,9,FALSE),VLOOKUP("*"&amp;A40&amp;"*",'Nov 23'!$A:$I,8,FALSE)),NA())</f>
        <v>-3.251589224951236E-2</v>
      </c>
      <c r="Q40" s="12" t="e">
        <f>_xlfn.IFNA(IF(VLOOKUP("*"&amp;A40&amp;"*",'Dec 23'!$A:$I,8,FALSE)="",VLOOKUP("*"&amp;A40&amp;"*",'Dec 23'!$A:$I,9,FALSE),VLOOKUP("*"&amp;A40&amp;"*",'Dec 23'!$A:$I,8,FALSE)),NA())</f>
        <v>#N/A</v>
      </c>
      <c r="S40" t="str">
        <f t="shared" ref="S40:S51" si="3">A40</f>
        <v xml:space="preserve">35 - Michael Lembke          </v>
      </c>
      <c r="T40" s="12">
        <f>_xlfn.IFNA(IF(VLOOKUP("*"&amp;A40&amp;"*",Totaled!$A:$I,8,FALSE)="",VLOOKUP("*"&amp;A40&amp;"*",Totaled!$A:$I,9,FALSE),VLOOKUP("*"&amp;A40&amp;"*",Totaled!$A:$I,8,FALSE)),NA())</f>
        <v>-1.1753958932249134E-2</v>
      </c>
    </row>
    <row r="41" spans="1:20" x14ac:dyDescent="0.25">
      <c r="A41" t="s">
        <v>22</v>
      </c>
      <c r="B41" s="12">
        <f>_xlfn.IFNA(IF(VLOOKUP("*"&amp;A41&amp;"*",'Sep 22'!$A:$I,8,FALSE)="",VLOOKUP("*"&amp;A41&amp;"*",'Sep 22'!$A:$I,9,FALSE),VLOOKUP("*"&amp;A41&amp;"*",'Sep 22'!$A:$I,8,FALSE)),NA())</f>
        <v>7.1431355230292773E-2</v>
      </c>
      <c r="C41" s="12" t="e">
        <f>_xlfn.IFNA(IF(VLOOKUP("*"&amp;A41&amp;"*",'Oct 22'!$A:$I,8,FALSE)="",VLOOKUP("*"&amp;A41&amp;"*",'Oct 22'!$A:$I,9,FALSE),VLOOKUP("*"&amp;A41&amp;"*",'Oct 22'!$A:$I,8,FALSE)),NA())</f>
        <v>#N/A</v>
      </c>
      <c r="D41" s="12" t="e">
        <f>_xlfn.IFNA(IF(VLOOKUP("*"&amp;A41&amp;"*",'Nov 22'!$A:$I,8,FALSE)="",VLOOKUP("*"&amp;A41&amp;"*",'Nov 22'!$A:$I,9,FALSE),VLOOKUP("*"&amp;A41&amp;"*",'Nov 22'!$A:$I,8,FALSE)),NA())</f>
        <v>#N/A</v>
      </c>
      <c r="E41" s="12" t="e">
        <f>_xlfn.IFNA(IF(VLOOKUP("*"&amp;A41&amp;"*",'Dec 22'!$A:$I,8,FALSE)="",VLOOKUP("*"&amp;A41&amp;"*",'Dec 22'!$A:$I,9,FALSE),VLOOKUP("*"&amp;A41&amp;"*",'Dec 22'!$A:$I,8,FALSE)),NA())</f>
        <v>#N/A</v>
      </c>
      <c r="F41" s="12" t="e">
        <f>_xlfn.IFNA(IF(VLOOKUP("*"&amp;A41&amp;"*",'Jan 23'!$A:$I,8,FALSE)="",VLOOKUP("*"&amp;A41&amp;"*",'Jan 23'!$A:$I,9,FALSE),VLOOKUP("*"&amp;A41&amp;"*",'Jan 23'!$A:$I,8,FALSE)),NA())</f>
        <v>#N/A</v>
      </c>
      <c r="G41" s="12" t="e">
        <f>_xlfn.IFNA(IF(VLOOKUP("*"&amp;A41&amp;"*",'Feb 23'!$A:$I,8,FALSE)="",VLOOKUP("*"&amp;A41&amp;"*",'Feb 23'!$A:$I,9,FALSE),VLOOKUP("*"&amp;A41&amp;"*",'Feb 23'!$A:$I,8,FALSE)),NA())</f>
        <v>#N/A</v>
      </c>
      <c r="H41" s="12" t="e">
        <f>_xlfn.IFNA(IF(VLOOKUP("*"&amp;A41&amp;"*",'Mar 23'!$A:$I,8,FALSE)="",VLOOKUP("*"&amp;A41&amp;"*",'Mar 23'!$A:$I,9,FALSE),VLOOKUP("*"&amp;A41&amp;"*",'Mar 23'!$A:$I,8,FALSE)),NA())</f>
        <v>#N/A</v>
      </c>
      <c r="I41" s="12" t="e">
        <f>_xlfn.IFNA(IF(VLOOKUP("*"&amp;A41&amp;"*",'Apr 23'!$A:$I,8,FALSE)="",VLOOKUP("*"&amp;A41&amp;"*",'Apr 23'!$A:$I,9,FALSE),VLOOKUP("*"&amp;A41&amp;"*",'Apr 23'!$A:$I,8,FALSE)),NA())</f>
        <v>#N/A</v>
      </c>
      <c r="J41" s="12" t="e">
        <f>_xlfn.IFNA(IF(VLOOKUP("*"&amp;A41&amp;"*",'May 23'!$A:$I,8,FALSE)="",VLOOKUP("*"&amp;A41&amp;"*",'May 23'!$A:$I,9,FALSE),VLOOKUP("*"&amp;A41&amp;"*",'May 23'!$A:$I,8,FALSE)),NA())</f>
        <v>#N/A</v>
      </c>
      <c r="K41" s="12" t="e">
        <f>_xlfn.IFNA(IF(VLOOKUP("*"&amp;A41&amp;"*",'June 23'!$A:$I,8,FALSE)="",VLOOKUP("*"&amp;A41&amp;"*",'June 23'!$A:$I,9,FALSE),VLOOKUP("*"&amp;A41&amp;"*",'June 23'!$A:$I,8,FALSE)),NA())</f>
        <v>#N/A</v>
      </c>
      <c r="L41" s="12" t="e">
        <f>_xlfn.IFNA(IF(VLOOKUP("*"&amp;A41&amp;"*",'July 23'!$A:$I,8,FALSE)="",VLOOKUP("*"&amp;A41&amp;"*",'July 23'!$A:$I,9,FALSE),VLOOKUP("*"&amp;A41&amp;"*",'July 23'!$A:$I,8,FALSE)),NA())</f>
        <v>#N/A</v>
      </c>
      <c r="M41" s="12" t="e">
        <f>_xlfn.IFNA(IF(VLOOKUP("*"&amp;A41&amp;"*",'Aug 23'!$A:$I,8,FALSE)="",VLOOKUP("*"&amp;A41&amp;"*",'Aug 23'!$A:$I,9,FALSE),VLOOKUP("*"&amp;A41&amp;"*",'Aug 23'!$A:$I,8,FALSE)),NA())</f>
        <v>#N/A</v>
      </c>
      <c r="N41" s="12" t="e">
        <f>_xlfn.IFNA(IF(VLOOKUP("*"&amp;A41&amp;"*",'Sep 23'!$A:$I,8,FALSE)="",VLOOKUP("*"&amp;A41&amp;"*",'Sep 23'!$A:$I,9,FALSE),VLOOKUP("*"&amp;A41&amp;"*",'Sep 23'!$A:$I,8,FALSE)),NA())</f>
        <v>#N/A</v>
      </c>
      <c r="O41" s="12" t="e">
        <f>_xlfn.IFNA(IF(VLOOKUP("*"&amp;A41&amp;"*",'Oct 23'!$A:$I,8,FALSE)="",VLOOKUP("*"&amp;A41&amp;"*",'Oct 23'!$A:$I,9,FALSE),VLOOKUP("*"&amp;A41&amp;"*",'Oct 23'!$A:$I,8,FALSE)),NA())</f>
        <v>#N/A</v>
      </c>
      <c r="P41" s="12" t="e">
        <f>_xlfn.IFNA(IF(VLOOKUP("*"&amp;A41&amp;"*",'Nov 23'!$A:$I,8,FALSE)="",VLOOKUP("*"&amp;A41&amp;"*",'Nov 23'!$A:$I,9,FALSE),VLOOKUP("*"&amp;A41&amp;"*",'Nov 23'!$A:$I,8,FALSE)),NA())</f>
        <v>#N/A</v>
      </c>
      <c r="Q41" s="12" t="e">
        <f>_xlfn.IFNA(IF(VLOOKUP("*"&amp;A41&amp;"*",'Dec 23'!$A:$I,8,FALSE)="",VLOOKUP("*"&amp;A41&amp;"*",'Dec 23'!$A:$I,9,FALSE),VLOOKUP("*"&amp;A41&amp;"*",'Dec 23'!$A:$I,8,FALSE)),NA())</f>
        <v>#N/A</v>
      </c>
      <c r="S41" t="str">
        <f t="shared" si="3"/>
        <v xml:space="preserve">41 - mojo                    </v>
      </c>
      <c r="T41" s="12">
        <f>_xlfn.IFNA(IF(VLOOKUP("*"&amp;A41&amp;"*",Totaled!$A:$I,8,FALSE)="",VLOOKUP("*"&amp;A41&amp;"*",Totaled!$A:$I,9,FALSE),VLOOKUP("*"&amp;A41&amp;"*",Totaled!$A:$I,8,FALSE)),NA())</f>
        <v>9.254133916179165E-2</v>
      </c>
    </row>
    <row r="42" spans="1:20" x14ac:dyDescent="0.25">
      <c r="A42" t="s">
        <v>39</v>
      </c>
      <c r="B42" s="12" t="e">
        <f>_xlfn.IFNA(IF(VLOOKUP("*"&amp;A42&amp;"*",'Sep 22'!$A:$I,8,FALSE)="",VLOOKUP("*"&amp;A42&amp;"*",'Sep 22'!$A:$I,9,FALSE),VLOOKUP("*"&amp;A42&amp;"*",'Sep 22'!$A:$I,8,FALSE)),NA())</f>
        <v>#N/A</v>
      </c>
      <c r="C42" s="12" t="e">
        <f>_xlfn.IFNA(IF(VLOOKUP("*"&amp;A42&amp;"*",'Oct 22'!$A:$I,8,FALSE)="",VLOOKUP("*"&amp;A42&amp;"*",'Oct 22'!$A:$I,9,FALSE),VLOOKUP("*"&amp;A42&amp;"*",'Oct 22'!$A:$I,8,FALSE)),NA())</f>
        <v>#N/A</v>
      </c>
      <c r="D42" s="12">
        <f>_xlfn.IFNA(IF(VLOOKUP("*"&amp;A42&amp;"*",'Nov 22'!$A:$I,8,FALSE)="",VLOOKUP("*"&amp;A42&amp;"*",'Nov 22'!$A:$I,9,FALSE),VLOOKUP("*"&amp;A42&amp;"*",'Nov 22'!$A:$I,8,FALSE)),NA())</f>
        <v>8.7817817023900888E-2</v>
      </c>
      <c r="E42" s="12" t="e">
        <f>_xlfn.IFNA(IF(VLOOKUP("*"&amp;A42&amp;"*",'Dec 22'!$A:$I,8,FALSE)="",VLOOKUP("*"&amp;A42&amp;"*",'Dec 22'!$A:$I,9,FALSE),VLOOKUP("*"&amp;A42&amp;"*",'Dec 22'!$A:$I,8,FALSE)),NA())</f>
        <v>#DIV/0!</v>
      </c>
      <c r="F42" s="12" t="e">
        <f>_xlfn.IFNA(IF(VLOOKUP("*"&amp;A42&amp;"*",'Jan 23'!$A:$I,8,FALSE)="",VLOOKUP("*"&amp;A42&amp;"*",'Jan 23'!$A:$I,9,FALSE),VLOOKUP("*"&amp;A42&amp;"*",'Jan 23'!$A:$I,8,FALSE)),NA())</f>
        <v>#N/A</v>
      </c>
      <c r="G42" s="12" t="e">
        <f>_xlfn.IFNA(IF(VLOOKUP("*"&amp;A42&amp;"*",'Feb 23'!$A:$I,8,FALSE)="",VLOOKUP("*"&amp;A42&amp;"*",'Feb 23'!$A:$I,9,FALSE),VLOOKUP("*"&amp;A42&amp;"*",'Feb 23'!$A:$I,8,FALSE)),NA())</f>
        <v>#N/A</v>
      </c>
      <c r="H42" s="12" t="e">
        <f>_xlfn.IFNA(IF(VLOOKUP("*"&amp;A42&amp;"*",'Mar 23'!$A:$I,8,FALSE)="",VLOOKUP("*"&amp;A42&amp;"*",'Mar 23'!$A:$I,9,FALSE),VLOOKUP("*"&amp;A42&amp;"*",'Mar 23'!$A:$I,8,FALSE)),NA())</f>
        <v>#N/A</v>
      </c>
      <c r="I42" s="12" t="e">
        <f>_xlfn.IFNA(IF(VLOOKUP("*"&amp;A42&amp;"*",'Apr 23'!$A:$I,8,FALSE)="",VLOOKUP("*"&amp;A42&amp;"*",'Apr 23'!$A:$I,9,FALSE),VLOOKUP("*"&amp;A42&amp;"*",'Apr 23'!$A:$I,8,FALSE)),NA())</f>
        <v>#N/A</v>
      </c>
      <c r="J42" s="12" t="e">
        <f>_xlfn.IFNA(IF(VLOOKUP("*"&amp;A42&amp;"*",'May 23'!$A:$I,8,FALSE)="",VLOOKUP("*"&amp;A42&amp;"*",'May 23'!$A:$I,9,FALSE),VLOOKUP("*"&amp;A42&amp;"*",'May 23'!$A:$I,8,FALSE)),NA())</f>
        <v>#N/A</v>
      </c>
      <c r="K42" s="12" t="e">
        <f>_xlfn.IFNA(IF(VLOOKUP("*"&amp;A42&amp;"*",'June 23'!$A:$I,8,FALSE)="",VLOOKUP("*"&amp;A42&amp;"*",'June 23'!$A:$I,9,FALSE),VLOOKUP("*"&amp;A42&amp;"*",'June 23'!$A:$I,8,FALSE)),NA())</f>
        <v>#N/A</v>
      </c>
      <c r="L42" s="12" t="e">
        <f>_xlfn.IFNA(IF(VLOOKUP("*"&amp;A42&amp;"*",'July 23'!$A:$I,8,FALSE)="",VLOOKUP("*"&amp;A42&amp;"*",'July 23'!$A:$I,9,FALSE),VLOOKUP("*"&amp;A42&amp;"*",'July 23'!$A:$I,8,FALSE)),NA())</f>
        <v>#N/A</v>
      </c>
      <c r="M42" s="12" t="e">
        <f>_xlfn.IFNA(IF(VLOOKUP("*"&amp;A42&amp;"*",'Aug 23'!$A:$I,8,FALSE)="",VLOOKUP("*"&amp;A42&amp;"*",'Aug 23'!$A:$I,9,FALSE),VLOOKUP("*"&amp;A42&amp;"*",'Aug 23'!$A:$I,8,FALSE)),NA())</f>
        <v>#N/A</v>
      </c>
      <c r="N42" s="12" t="e">
        <f>_xlfn.IFNA(IF(VLOOKUP("*"&amp;A42&amp;"*",'Sep 23'!$A:$I,8,FALSE)="",VLOOKUP("*"&amp;A42&amp;"*",'Sep 23'!$A:$I,9,FALSE),VLOOKUP("*"&amp;A42&amp;"*",'Sep 23'!$A:$I,8,FALSE)),NA())</f>
        <v>#N/A</v>
      </c>
      <c r="O42" s="12" t="e">
        <f>_xlfn.IFNA(IF(VLOOKUP("*"&amp;A42&amp;"*",'Oct 23'!$A:$I,8,FALSE)="",VLOOKUP("*"&amp;A42&amp;"*",'Oct 23'!$A:$I,9,FALSE),VLOOKUP("*"&amp;A42&amp;"*",'Oct 23'!$A:$I,8,FALSE)),NA())</f>
        <v>#N/A</v>
      </c>
      <c r="P42" s="12" t="e">
        <f>_xlfn.IFNA(IF(VLOOKUP("*"&amp;A42&amp;"*",'Nov 23'!$A:$I,8,FALSE)="",VLOOKUP("*"&amp;A42&amp;"*",'Nov 23'!$A:$I,9,FALSE),VLOOKUP("*"&amp;A42&amp;"*",'Nov 23'!$A:$I,8,FALSE)),NA())</f>
        <v>#N/A</v>
      </c>
      <c r="Q42" s="12" t="e">
        <f>_xlfn.IFNA(IF(VLOOKUP("*"&amp;A42&amp;"*",'Dec 23'!$A:$I,8,FALSE)="",VLOOKUP("*"&amp;A42&amp;"*",'Dec 23'!$A:$I,9,FALSE),VLOOKUP("*"&amp;A42&amp;"*",'Dec 23'!$A:$I,8,FALSE)),NA())</f>
        <v>#N/A</v>
      </c>
      <c r="S42" t="str">
        <f>A42</f>
        <v xml:space="preserve">29 - Yves k                  </v>
      </c>
      <c r="T42" s="12">
        <f>_xlfn.IFNA(IF(VLOOKUP("*"&amp;A42&amp;"*",Totaled!$A:$I,8,FALSE)="",VLOOKUP("*"&amp;A42&amp;"*",Totaled!$A:$I,9,FALSE),VLOOKUP("*"&amp;A42&amp;"*",Totaled!$A:$I,8,FALSE)),NA())</f>
        <v>9.0068412058709038E-2</v>
      </c>
    </row>
    <row r="43" spans="1:20" x14ac:dyDescent="0.25">
      <c r="A43" t="s">
        <v>166</v>
      </c>
      <c r="B43" s="12" t="e">
        <f>_xlfn.IFNA(IF(VLOOKUP("*"&amp;A43&amp;"*",'Sep 22'!$A:$I,8,FALSE)="",VLOOKUP("*"&amp;A43&amp;"*",'Sep 22'!$A:$I,9,FALSE),VLOOKUP("*"&amp;A43&amp;"*",'Sep 22'!$A:$I,8,FALSE)),NA())</f>
        <v>#N/A</v>
      </c>
      <c r="C43" s="12" t="e">
        <f>_xlfn.IFNA(IF(VLOOKUP("*"&amp;A43&amp;"*",'Oct 22'!$A:$I,8,FALSE)="",VLOOKUP("*"&amp;A43&amp;"*",'Oct 22'!$A:$I,9,FALSE),VLOOKUP("*"&amp;A43&amp;"*",'Oct 22'!$A:$I,8,FALSE)),NA())</f>
        <v>#N/A</v>
      </c>
      <c r="D43" s="12" t="e">
        <f>_xlfn.IFNA(IF(VLOOKUP("*"&amp;A43&amp;"*",'Nov 22'!$A:$I,8,FALSE)="",VLOOKUP("*"&amp;A43&amp;"*",'Nov 22'!$A:$I,9,FALSE),VLOOKUP("*"&amp;A43&amp;"*",'Nov 22'!$A:$I,8,FALSE)),NA())</f>
        <v>#N/A</v>
      </c>
      <c r="E43" s="12" t="e">
        <f>_xlfn.IFNA(IF(VLOOKUP("*"&amp;A43&amp;"*",'Dec 22'!$A:$I,8,FALSE)="",VLOOKUP("*"&amp;A43&amp;"*",'Dec 22'!$A:$I,9,FALSE),VLOOKUP("*"&amp;A43&amp;"*",'Dec 22'!$A:$I,8,FALSE)),NA())</f>
        <v>#N/A</v>
      </c>
      <c r="F43" s="12">
        <f>_xlfn.IFNA(IF(VLOOKUP("*"&amp;A43&amp;"*",'Jan 23'!$A:$I,8,FALSE)="",VLOOKUP("*"&amp;A43&amp;"*",'Jan 23'!$A:$I,9,FALSE),VLOOKUP("*"&amp;A43&amp;"*",'Jan 23'!$A:$I,8,FALSE)),NA())</f>
        <v>-8.619436258981221E-2</v>
      </c>
      <c r="G43" s="12">
        <f>_xlfn.IFNA(IF(VLOOKUP("*"&amp;A43&amp;"*",'Feb 23'!$A:$I,8,FALSE)="",VLOOKUP("*"&amp;A43&amp;"*",'Feb 23'!$A:$I,9,FALSE),VLOOKUP("*"&amp;A43&amp;"*",'Feb 23'!$A:$I,8,FALSE)),NA())</f>
        <v>-9.9749884305878805E-2</v>
      </c>
      <c r="H43" s="12">
        <f>_xlfn.IFNA(IF(VLOOKUP("*"&amp;A43&amp;"*",'Mar 23'!$A:$I,8,FALSE)="",VLOOKUP("*"&amp;A43&amp;"*",'Mar 23'!$A:$I,9,FALSE),VLOOKUP("*"&amp;A43&amp;"*",'Mar 23'!$A:$I,8,FALSE)),NA())</f>
        <v>-7.8743624055956682E-2</v>
      </c>
      <c r="I43" s="12">
        <f>_xlfn.IFNA(IF(VLOOKUP("*"&amp;A43&amp;"*",'Apr 23'!$A:$I,8,FALSE)="",VLOOKUP("*"&amp;A43&amp;"*",'Apr 23'!$A:$I,9,FALSE),VLOOKUP("*"&amp;A43&amp;"*",'Apr 23'!$A:$I,8,FALSE)),NA())</f>
        <v>-6.4732505030045476E-2</v>
      </c>
      <c r="J43" s="12">
        <f>_xlfn.IFNA(IF(VLOOKUP("*"&amp;A43&amp;"*",'May 23'!$A:$I,8,FALSE)="",VLOOKUP("*"&amp;A43&amp;"*",'May 23'!$A:$I,9,FALSE),VLOOKUP("*"&amp;A43&amp;"*",'May 23'!$A:$I,8,FALSE)),NA())</f>
        <v>-7.5807474280605303E-2</v>
      </c>
      <c r="K43" s="12">
        <f>_xlfn.IFNA(IF(VLOOKUP("*"&amp;A43&amp;"*",'June 23'!$A:$I,8,FALSE)="",VLOOKUP("*"&amp;A43&amp;"*",'June 23'!$A:$I,9,FALSE),VLOOKUP("*"&amp;A43&amp;"*",'June 23'!$A:$I,8,FALSE)),NA())</f>
        <v>-6.2261297333390801E-2</v>
      </c>
      <c r="L43" s="12">
        <f>_xlfn.IFNA(IF(VLOOKUP("*"&amp;A43&amp;"*",'July 23'!$A:$I,8,FALSE)="",VLOOKUP("*"&amp;A43&amp;"*",'July 23'!$A:$I,9,FALSE),VLOOKUP("*"&amp;A43&amp;"*",'July 23'!$A:$I,8,FALSE)),NA())</f>
        <v>-5.6695493893992678E-2</v>
      </c>
      <c r="M43" s="12">
        <f>_xlfn.IFNA(IF(VLOOKUP("*"&amp;A43&amp;"*",'Aug 23'!$A:$I,8,FALSE)="",VLOOKUP("*"&amp;A43&amp;"*",'Aug 23'!$A:$I,9,FALSE),VLOOKUP("*"&amp;A43&amp;"*",'Aug 23'!$A:$I,8,FALSE)),NA())</f>
        <v>-3.9103799769430007E-2</v>
      </c>
      <c r="N43" s="12">
        <f>_xlfn.IFNA(IF(VLOOKUP("*"&amp;A43&amp;"*",'Sep 23'!$A:$I,8,FALSE)="",VLOOKUP("*"&amp;A43&amp;"*",'Sep 23'!$A:$I,9,FALSE),VLOOKUP("*"&amp;A43&amp;"*",'Sep 23'!$A:$I,8,FALSE)),NA())</f>
        <v>-6.006916812039878E-2</v>
      </c>
      <c r="O43" s="12">
        <f>_xlfn.IFNA(IF(VLOOKUP("*"&amp;A43&amp;"*",'Oct 23'!$A:$I,8,FALSE)="",VLOOKUP("*"&amp;A43&amp;"*",'Oct 23'!$A:$I,9,FALSE),VLOOKUP("*"&amp;A43&amp;"*",'Oct 23'!$A:$I,8,FALSE)),NA())</f>
        <v>7.9059451909963552E-3</v>
      </c>
      <c r="P43" s="12">
        <f>_xlfn.IFNA(IF(VLOOKUP("*"&amp;A43&amp;"*",'Nov 23'!$A:$I,8,FALSE)="",VLOOKUP("*"&amp;A43&amp;"*",'Nov 23'!$A:$I,9,FALSE),VLOOKUP("*"&amp;A43&amp;"*",'Nov 23'!$A:$I,8,FALSE)),NA())</f>
        <v>-2.642747020183734E-2</v>
      </c>
      <c r="Q43" s="12" t="e">
        <f>_xlfn.IFNA(IF(VLOOKUP("*"&amp;A43&amp;"*",'Dec 23'!$A:$I,8,FALSE)="",VLOOKUP("*"&amp;A43&amp;"*",'Dec 23'!$A:$I,9,FALSE),VLOOKUP("*"&amp;A43&amp;"*",'Dec 23'!$A:$I,8,FALSE)),NA())</f>
        <v>#N/A</v>
      </c>
      <c r="S43" t="str">
        <f t="shared" si="3"/>
        <v>72 - Shaelyn</v>
      </c>
      <c r="T43" s="12">
        <f>_xlfn.IFNA(IF(VLOOKUP("*"&amp;A43&amp;"*",Totaled!$A:$I,8,FALSE)="",VLOOKUP("*"&amp;A43&amp;"*",Totaled!$A:$I,9,FALSE),VLOOKUP("*"&amp;A43&amp;"*",Totaled!$A:$I,8,FALSE)),NA())</f>
        <v>-7.4481460908955632E-2</v>
      </c>
    </row>
    <row r="44" spans="1:20" x14ac:dyDescent="0.25">
      <c r="A44" t="s">
        <v>38</v>
      </c>
      <c r="B44" s="12" t="e">
        <f>_xlfn.IFNA(IF(VLOOKUP("*"&amp;A44&amp;"*",'Sep 22'!$A:$I,8,FALSE)="",VLOOKUP("*"&amp;A44&amp;"*",'Sep 22'!$A:$I,9,FALSE),VLOOKUP("*"&amp;A44&amp;"*",'Sep 22'!$A:$I,8,FALSE)),NA())</f>
        <v>#N/A</v>
      </c>
      <c r="C44" s="12" t="e">
        <f>_xlfn.IFNA(IF(VLOOKUP("*"&amp;A44&amp;"*",'Oct 22'!$A:$I,8,FALSE)="",VLOOKUP("*"&amp;A44&amp;"*",'Oct 22'!$A:$I,9,FALSE),VLOOKUP("*"&amp;A44&amp;"*",'Oct 22'!$A:$I,8,FALSE)),NA())</f>
        <v>#N/A</v>
      </c>
      <c r="D44" s="12">
        <f>_xlfn.IFNA(IF(VLOOKUP("*"&amp;A44&amp;"*",'Nov 22'!$A:$I,8,FALSE)="",VLOOKUP("*"&amp;A44&amp;"*",'Nov 22'!$A:$I,9,FALSE),VLOOKUP("*"&amp;A44&amp;"*",'Nov 22'!$A:$I,8,FALSE)),NA())</f>
        <v>-8.3982316569865226E-2</v>
      </c>
      <c r="E44" s="12">
        <f>_xlfn.IFNA(IF(VLOOKUP("*"&amp;A44&amp;"*",'Dec 22'!$A:$I,8,FALSE)="",VLOOKUP("*"&amp;A44&amp;"*",'Dec 22'!$A:$I,9,FALSE),VLOOKUP("*"&amp;A44&amp;"*",'Dec 22'!$A:$I,8,FALSE)),NA())</f>
        <v>-3.2562982088590466E-2</v>
      </c>
      <c r="F44" s="12">
        <f>_xlfn.IFNA(IF(VLOOKUP("*"&amp;A44&amp;"*",'Jan 23'!$A:$I,8,FALSE)="",VLOOKUP("*"&amp;A44&amp;"*",'Jan 23'!$A:$I,9,FALSE),VLOOKUP("*"&amp;A44&amp;"*",'Jan 23'!$A:$I,8,FALSE)),NA())</f>
        <v>-7.3968544538751443E-2</v>
      </c>
      <c r="G44" s="12">
        <f>_xlfn.IFNA(IF(VLOOKUP("*"&amp;A44&amp;"*",'Feb 23'!$A:$I,8,FALSE)="",VLOOKUP("*"&amp;A44&amp;"*",'Feb 23'!$A:$I,9,FALSE),VLOOKUP("*"&amp;A44&amp;"*",'Feb 23'!$A:$I,8,FALSE)),NA())</f>
        <v>-9.292028884694635E-2</v>
      </c>
      <c r="H44" s="12" t="e">
        <f>_xlfn.IFNA(IF(VLOOKUP("*"&amp;A44&amp;"*",'Mar 23'!$A:$I,8,FALSE)="",VLOOKUP("*"&amp;A44&amp;"*",'Mar 23'!$A:$I,9,FALSE),VLOOKUP("*"&amp;A44&amp;"*",'Mar 23'!$A:$I,8,FALSE)),NA())</f>
        <v>#N/A</v>
      </c>
      <c r="I44" s="12">
        <f>_xlfn.IFNA(IF(VLOOKUP("*"&amp;A44&amp;"*",'Apr 23'!$A:$I,8,FALSE)="",VLOOKUP("*"&amp;A44&amp;"*",'Apr 23'!$A:$I,9,FALSE),VLOOKUP("*"&amp;A44&amp;"*",'Apr 23'!$A:$I,8,FALSE)),NA())</f>
        <v>-6.689349908731182E-2</v>
      </c>
      <c r="J44" s="12">
        <f>_xlfn.IFNA(IF(VLOOKUP("*"&amp;A44&amp;"*",'May 23'!$A:$I,8,FALSE)="",VLOOKUP("*"&amp;A44&amp;"*",'May 23'!$A:$I,9,FALSE),VLOOKUP("*"&amp;A44&amp;"*",'May 23'!$A:$I,8,FALSE)),NA())</f>
        <v>-8.0398561450047021E-2</v>
      </c>
      <c r="K44" s="12">
        <f>_xlfn.IFNA(IF(VLOOKUP("*"&amp;A44&amp;"*",'June 23'!$A:$I,8,FALSE)="",VLOOKUP("*"&amp;A44&amp;"*",'June 23'!$A:$I,9,FALSE),VLOOKUP("*"&amp;A44&amp;"*",'June 23'!$A:$I,8,FALSE)),NA())</f>
        <v>-6.6987282377693316E-2</v>
      </c>
      <c r="L44" s="12">
        <f>_xlfn.IFNA(IF(VLOOKUP("*"&amp;A44&amp;"*",'July 23'!$A:$I,8,FALSE)="",VLOOKUP("*"&amp;A44&amp;"*",'July 23'!$A:$I,9,FALSE),VLOOKUP("*"&amp;A44&amp;"*",'July 23'!$A:$I,8,FALSE)),NA())</f>
        <v>-4.9318855146723926E-2</v>
      </c>
      <c r="M44" s="12">
        <f>_xlfn.IFNA(IF(VLOOKUP("*"&amp;A44&amp;"*",'Aug 23'!$A:$I,8,FALSE)="",VLOOKUP("*"&amp;A44&amp;"*",'Aug 23'!$A:$I,9,FALSE),VLOOKUP("*"&amp;A44&amp;"*",'Aug 23'!$A:$I,8,FALSE)),NA())</f>
        <v>-5.2428617028673498E-2</v>
      </c>
      <c r="N44" s="12">
        <f>_xlfn.IFNA(IF(VLOOKUP("*"&amp;A44&amp;"*",'Sep 23'!$A:$I,8,FALSE)="",VLOOKUP("*"&amp;A44&amp;"*",'Sep 23'!$A:$I,9,FALSE),VLOOKUP("*"&amp;A44&amp;"*",'Sep 23'!$A:$I,8,FALSE)),NA())</f>
        <v>-4.0052955611824856E-2</v>
      </c>
      <c r="O44" s="12">
        <f>_xlfn.IFNA(IF(VLOOKUP("*"&amp;A44&amp;"*",'Oct 23'!$A:$I,8,FALSE)="",VLOOKUP("*"&amp;A44&amp;"*",'Oct 23'!$A:$I,9,FALSE),VLOOKUP("*"&amp;A44&amp;"*",'Oct 23'!$A:$I,8,FALSE)),NA())</f>
        <v>-3.4559008080031678E-2</v>
      </c>
      <c r="P44" s="12">
        <f>_xlfn.IFNA(IF(VLOOKUP("*"&amp;A44&amp;"*",'Nov 23'!$A:$I,8,FALSE)="",VLOOKUP("*"&amp;A44&amp;"*",'Nov 23'!$A:$I,9,FALSE),VLOOKUP("*"&amp;A44&amp;"*",'Nov 23'!$A:$I,8,FALSE)),NA())</f>
        <v>-1.2791850071768029E-5</v>
      </c>
      <c r="Q44" s="12">
        <f>_xlfn.IFNA(IF(VLOOKUP("*"&amp;A44&amp;"*",'Dec 23'!$A:$I,8,FALSE)="",VLOOKUP("*"&amp;A44&amp;"*",'Dec 23'!$A:$I,9,FALSE),VLOOKUP("*"&amp;A44&amp;"*",'Dec 23'!$A:$I,8,FALSE)),NA())</f>
        <v>4.674517226103022E-2</v>
      </c>
      <c r="S44" t="str">
        <f t="shared" si="3"/>
        <v xml:space="preserve">172 - Dennis                  </v>
      </c>
      <c r="T44" s="12">
        <f>_xlfn.IFNA(IF(VLOOKUP("*"&amp;A44&amp;"*",Totaled!$A:$I,8,FALSE)="",VLOOKUP("*"&amp;A44&amp;"*",Totaled!$A:$I,9,FALSE),VLOOKUP("*"&amp;A44&amp;"*",Totaled!$A:$I,8,FALSE)),NA())</f>
        <v>-5.6315685098510468E-2</v>
      </c>
    </row>
    <row r="45" spans="1:20" ht="23.25" x14ac:dyDescent="0.35">
      <c r="A45" s="16" t="s">
        <v>30</v>
      </c>
    </row>
    <row r="46" spans="1:20" x14ac:dyDescent="0.25">
      <c r="A46" s="33" t="s">
        <v>15</v>
      </c>
      <c r="B46" s="12">
        <f>_xlfn.IFNA(IF(VLOOKUP("*"&amp;A46&amp;"*",'Sep 22'!$A:$I,8,FALSE)="",VLOOKUP("*"&amp;A46&amp;"*",'Sep 22'!$A:$I,9,FALSE),VLOOKUP("*"&amp;A46&amp;"*",'Sep 22'!$A:$I,8,FALSE)),NA())</f>
        <v>-0.13059792361910114</v>
      </c>
      <c r="C46" s="12" t="e">
        <f>_xlfn.IFNA(IF(VLOOKUP("*"&amp;A46&amp;"*",'Oct 22'!$A:$I,8,FALSE)="",VLOOKUP("*"&amp;A46&amp;"*",'Oct 22'!$A:$I,9,FALSE),VLOOKUP("*"&amp;A46&amp;"*",'Oct 22'!$A:$I,8,FALSE)),NA())</f>
        <v>#N/A</v>
      </c>
      <c r="D46" s="12" t="e">
        <f>_xlfn.IFNA(IF(VLOOKUP("*"&amp;A46&amp;"*",'Nov 22'!$A:$I,8,FALSE)="",VLOOKUP("*"&amp;A46&amp;"*",'Nov 22'!$A:$I,9,FALSE),VLOOKUP("*"&amp;A46&amp;"*",'Nov 22'!$A:$I,8,FALSE)),NA())</f>
        <v>#N/A</v>
      </c>
      <c r="E46" s="12" t="e">
        <f>_xlfn.IFNA(IF(VLOOKUP("*"&amp;A46&amp;"*",'Dec 22'!$A:$I,8,FALSE)="",VLOOKUP("*"&amp;A46&amp;"*",'Dec 22'!$A:$I,9,FALSE),VLOOKUP("*"&amp;A46&amp;"*",'Dec 22'!$A:$I,8,FALSE)),NA())</f>
        <v>#N/A</v>
      </c>
      <c r="F46" s="12" t="e">
        <f>_xlfn.IFNA(IF(VLOOKUP("*"&amp;A46&amp;"*",'Jan 23'!$A:$I,8,FALSE)="",VLOOKUP("*"&amp;A46&amp;"*",'Jan 23'!$A:$I,9,FALSE),VLOOKUP("*"&amp;A46&amp;"*",'Jan 23'!$A:$I,8,FALSE)),NA())</f>
        <v>#N/A</v>
      </c>
      <c r="G46" s="12" t="e">
        <f>_xlfn.IFNA(IF(VLOOKUP("*"&amp;A46&amp;"*",'Feb 23'!$A:$I,8,FALSE)="",VLOOKUP("*"&amp;A46&amp;"*",'Feb 23'!$A:$I,9,FALSE),VLOOKUP("*"&amp;A46&amp;"*",'Feb 23'!$A:$I,8,FALSE)),NA())</f>
        <v>#N/A</v>
      </c>
      <c r="H46" s="12" t="e">
        <f>_xlfn.IFNA(IF(VLOOKUP("*"&amp;A46&amp;"*",'Mar 23'!$A:$I,8,FALSE)="",VLOOKUP("*"&amp;A46&amp;"*",'Mar 23'!$A:$I,9,FALSE),VLOOKUP("*"&amp;A46&amp;"*",'Mar 23'!$A:$I,8,FALSE)),NA())</f>
        <v>#N/A</v>
      </c>
      <c r="I46" s="12" t="e">
        <f>_xlfn.IFNA(IF(VLOOKUP("*"&amp;A46&amp;"*",'Apr 23'!$A:$I,8,FALSE)="",VLOOKUP("*"&amp;A46&amp;"*",'Apr 23'!$A:$I,9,FALSE),VLOOKUP("*"&amp;A46&amp;"*",'Apr 23'!$A:$I,8,FALSE)),NA())</f>
        <v>#N/A</v>
      </c>
      <c r="J46" s="12" t="e">
        <f>_xlfn.IFNA(IF(VLOOKUP("*"&amp;A46&amp;"*",'May 23'!$A:$I,8,FALSE)="",VLOOKUP("*"&amp;A46&amp;"*",'May 23'!$A:$I,9,FALSE),VLOOKUP("*"&amp;A46&amp;"*",'May 23'!$A:$I,8,FALSE)),NA())</f>
        <v>#N/A</v>
      </c>
      <c r="K46" s="12" t="e">
        <f>_xlfn.IFNA(IF(VLOOKUP("*"&amp;A46&amp;"*",'June 23'!$A:$I,8,FALSE)="",VLOOKUP("*"&amp;A46&amp;"*",'June 23'!$A:$I,9,FALSE),VLOOKUP("*"&amp;A46&amp;"*",'June 23'!$A:$I,8,FALSE)),NA())</f>
        <v>#N/A</v>
      </c>
      <c r="L46" s="12" t="e">
        <f>_xlfn.IFNA(IF(VLOOKUP("*"&amp;A46&amp;"*",'July 23'!$A:$I,8,FALSE)="",VLOOKUP("*"&amp;A46&amp;"*",'July 23'!$A:$I,9,FALSE),VLOOKUP("*"&amp;A46&amp;"*",'July 23'!$A:$I,8,FALSE)),NA())</f>
        <v>#N/A</v>
      </c>
      <c r="M46" s="12" t="e">
        <f>_xlfn.IFNA(IF(VLOOKUP("*"&amp;A46&amp;"*",'Aug 23'!$A:$I,8,FALSE)="",VLOOKUP("*"&amp;A46&amp;"*",'Aug 23'!$A:$I,9,FALSE),VLOOKUP("*"&amp;A46&amp;"*",'Aug 23'!$A:$I,8,FALSE)),NA())</f>
        <v>#N/A</v>
      </c>
      <c r="N46" s="12" t="e">
        <f>_xlfn.IFNA(IF(VLOOKUP("*"&amp;A46&amp;"*",'Sep 23'!$A:$I,8,FALSE)="",VLOOKUP("*"&amp;A46&amp;"*",'Sep 23'!$A:$I,9,FALSE),VLOOKUP("*"&amp;A46&amp;"*",'Sep 23'!$A:$I,8,FALSE)),NA())</f>
        <v>#N/A</v>
      </c>
      <c r="O46" s="12" t="e">
        <f>_xlfn.IFNA(IF(VLOOKUP("*"&amp;A46&amp;"*",'Oct 23'!$A:$I,8,FALSE)="",VLOOKUP("*"&amp;A46&amp;"*",'Oct 23'!$A:$I,9,FALSE),VLOOKUP("*"&amp;A46&amp;"*",'Oct 23'!$A:$I,8,FALSE)),NA())</f>
        <v>#N/A</v>
      </c>
      <c r="P46" s="12" t="e">
        <f>_xlfn.IFNA(IF(VLOOKUP("*"&amp;A46&amp;"*",'Nov 23'!$A:$I,8,FALSE)="",VLOOKUP("*"&amp;A46&amp;"*",'Nov 23'!$A:$I,9,FALSE),VLOOKUP("*"&amp;A46&amp;"*",'Nov 23'!$A:$I,8,FALSE)),NA())</f>
        <v>#N/A</v>
      </c>
      <c r="Q46" s="12" t="e">
        <f>_xlfn.IFNA(IF(VLOOKUP("*"&amp;A46&amp;"*",'Dec 23'!$A:$I,8,FALSE)="",VLOOKUP("*"&amp;A46&amp;"*",'Dec 23'!$A:$I,9,FALSE),VLOOKUP("*"&amp;A46&amp;"*",'Dec 23'!$A:$I,8,FALSE)),NA())</f>
        <v>#N/A</v>
      </c>
      <c r="S46" t="str">
        <f>A46</f>
        <v xml:space="preserve">21 - Prince Gama             </v>
      </c>
      <c r="T46" s="12">
        <f>_xlfn.IFNA(IF(VLOOKUP("*"&amp;A46&amp;"*",Totaled!$A:$I,8,FALSE)="",VLOOKUP("*"&amp;A46&amp;"*",Totaled!$A:$I,9,FALSE),VLOOKUP("*"&amp;A46&amp;"*",Totaled!$A:$I,8,FALSE)),NA())</f>
        <v>-8.6652289509188948E-2</v>
      </c>
    </row>
    <row r="47" spans="1:20" x14ac:dyDescent="0.25">
      <c r="A47" t="s">
        <v>41</v>
      </c>
      <c r="B47" s="12" t="e">
        <f>_xlfn.IFNA(IF(VLOOKUP("*"&amp;A47&amp;"*",'Sep 22'!$A:$I,8,FALSE)="",VLOOKUP("*"&amp;A47&amp;"*",'Sep 22'!$A:$I,9,FALSE),VLOOKUP("*"&amp;A47&amp;"*",'Sep 22'!$A:$I,8,FALSE)),NA())</f>
        <v>#N/A</v>
      </c>
      <c r="C47" s="12" t="e">
        <f>_xlfn.IFNA(IF(VLOOKUP("*"&amp;A47&amp;"*",'Oct 22'!$A:$I,8,FALSE)="",VLOOKUP("*"&amp;A47&amp;"*",'Oct 22'!$A:$I,9,FALSE),VLOOKUP("*"&amp;A47&amp;"*",'Oct 22'!$A:$I,8,FALSE)),NA())</f>
        <v>#N/A</v>
      </c>
      <c r="D47" s="12" t="e">
        <f>_xlfn.IFNA(IF(VLOOKUP("*"&amp;A47&amp;"*",'Nov 22'!$A:$I,8,FALSE)="",VLOOKUP("*"&amp;A47&amp;"*",'Nov 22'!$A:$I,9,FALSE),VLOOKUP("*"&amp;A47&amp;"*",'Nov 22'!$A:$I,8,FALSE)),NA())</f>
        <v>#N/A</v>
      </c>
      <c r="E47" s="12">
        <f>_xlfn.IFNA(IF(VLOOKUP("*"&amp;A47&amp;"*",'Dec 22'!$A:$I,8,FALSE)="",VLOOKUP("*"&amp;A47&amp;"*",'Dec 22'!$A:$I,9,FALSE),VLOOKUP("*"&amp;A47&amp;"*",'Dec 22'!$A:$I,8,FALSE)),NA())</f>
        <v>1.1530400508238836E-2</v>
      </c>
      <c r="F47" s="12" t="e">
        <f>_xlfn.IFNA(IF(VLOOKUP("*"&amp;A47&amp;"*",'Jan 23'!$A:$I,8,FALSE)="",VLOOKUP("*"&amp;A47&amp;"*",'Jan 23'!$A:$I,9,FALSE),VLOOKUP("*"&amp;A47&amp;"*",'Jan 23'!$A:$I,8,FALSE)),NA())</f>
        <v>#N/A</v>
      </c>
      <c r="G47" s="12" t="e">
        <f>_xlfn.IFNA(IF(VLOOKUP("*"&amp;A47&amp;"*",'Feb 23'!$A:$I,8,FALSE)="",VLOOKUP("*"&amp;A47&amp;"*",'Feb 23'!$A:$I,9,FALSE),VLOOKUP("*"&amp;A47&amp;"*",'Feb 23'!$A:$I,8,FALSE)),NA())</f>
        <v>#N/A</v>
      </c>
      <c r="H47" s="12" t="e">
        <f>_xlfn.IFNA(IF(VLOOKUP("*"&amp;A47&amp;"*",'Mar 23'!$A:$I,8,FALSE)="",VLOOKUP("*"&amp;A47&amp;"*",'Mar 23'!$A:$I,9,FALSE),VLOOKUP("*"&amp;A47&amp;"*",'Mar 23'!$A:$I,8,FALSE)),NA())</f>
        <v>#N/A</v>
      </c>
      <c r="I47" s="12" t="e">
        <f>_xlfn.IFNA(IF(VLOOKUP("*"&amp;A47&amp;"*",'Apr 23'!$A:$I,8,FALSE)="",VLOOKUP("*"&amp;A47&amp;"*",'Apr 23'!$A:$I,9,FALSE),VLOOKUP("*"&amp;A47&amp;"*",'Apr 23'!$A:$I,8,FALSE)),NA())</f>
        <v>#N/A</v>
      </c>
      <c r="J47" s="12" t="e">
        <f>_xlfn.IFNA(IF(VLOOKUP("*"&amp;A47&amp;"*",'May 23'!$A:$I,8,FALSE)="",VLOOKUP("*"&amp;A47&amp;"*",'May 23'!$A:$I,9,FALSE),VLOOKUP("*"&amp;A47&amp;"*",'May 23'!$A:$I,8,FALSE)),NA())</f>
        <v>#N/A</v>
      </c>
      <c r="K47" s="12" t="e">
        <f>_xlfn.IFNA(IF(VLOOKUP("*"&amp;A47&amp;"*",'June 23'!$A:$I,8,FALSE)="",VLOOKUP("*"&amp;A47&amp;"*",'June 23'!$A:$I,9,FALSE),VLOOKUP("*"&amp;A47&amp;"*",'June 23'!$A:$I,8,FALSE)),NA())</f>
        <v>#N/A</v>
      </c>
      <c r="L47" s="12" t="e">
        <f>_xlfn.IFNA(IF(VLOOKUP("*"&amp;A47&amp;"*",'July 23'!$A:$I,8,FALSE)="",VLOOKUP("*"&amp;A47&amp;"*",'July 23'!$A:$I,9,FALSE),VLOOKUP("*"&amp;A47&amp;"*",'July 23'!$A:$I,8,FALSE)),NA())</f>
        <v>#N/A</v>
      </c>
      <c r="M47" s="12" t="e">
        <f>_xlfn.IFNA(IF(VLOOKUP("*"&amp;A47&amp;"*",'Aug 23'!$A:$I,8,FALSE)="",VLOOKUP("*"&amp;A47&amp;"*",'Aug 23'!$A:$I,9,FALSE),VLOOKUP("*"&amp;A47&amp;"*",'Aug 23'!$A:$I,8,FALSE)),NA())</f>
        <v>#N/A</v>
      </c>
      <c r="N47" s="12" t="e">
        <f>_xlfn.IFNA(IF(VLOOKUP("*"&amp;A47&amp;"*",'Sep 23'!$A:$I,8,FALSE)="",VLOOKUP("*"&amp;A47&amp;"*",'Sep 23'!$A:$I,9,FALSE),VLOOKUP("*"&amp;A47&amp;"*",'Sep 23'!$A:$I,8,FALSE)),NA())</f>
        <v>#N/A</v>
      </c>
      <c r="O47" s="12" t="e">
        <f>_xlfn.IFNA(IF(VLOOKUP("*"&amp;A47&amp;"*",'Oct 23'!$A:$I,8,FALSE)="",VLOOKUP("*"&amp;A47&amp;"*",'Oct 23'!$A:$I,9,FALSE),VLOOKUP("*"&amp;A47&amp;"*",'Oct 23'!$A:$I,8,FALSE)),NA())</f>
        <v>#N/A</v>
      </c>
      <c r="P47" s="12" t="e">
        <f>_xlfn.IFNA(IF(VLOOKUP("*"&amp;A47&amp;"*",'Nov 23'!$A:$I,8,FALSE)="",VLOOKUP("*"&amp;A47&amp;"*",'Nov 23'!$A:$I,9,FALSE),VLOOKUP("*"&amp;A47&amp;"*",'Nov 23'!$A:$I,8,FALSE)),NA())</f>
        <v>#N/A</v>
      </c>
      <c r="Q47" s="12" t="e">
        <f>_xlfn.IFNA(IF(VLOOKUP("*"&amp;A47&amp;"*",'Dec 23'!$A:$I,8,FALSE)="",VLOOKUP("*"&amp;A47&amp;"*",'Dec 23'!$A:$I,9,FALSE),VLOOKUP("*"&amp;A47&amp;"*",'Dec 23'!$A:$I,8,FALSE)),NA())</f>
        <v>#N/A</v>
      </c>
      <c r="S47" t="str">
        <f t="shared" si="3"/>
        <v xml:space="preserve">154 - Happy K BT              </v>
      </c>
      <c r="T47" s="12">
        <f>_xlfn.IFNA(IF(VLOOKUP("*"&amp;A47&amp;"*",Totaled!$A:$I,8,FALSE)="",VLOOKUP("*"&amp;A47&amp;"*",Totaled!$A:$I,9,FALSE),VLOOKUP("*"&amp;A47&amp;"*",Totaled!$A:$I,8,FALSE)),NA())</f>
        <v>1.5267381130860819E-2</v>
      </c>
    </row>
    <row r="48" spans="1:20" x14ac:dyDescent="0.25">
      <c r="A48" t="s">
        <v>42</v>
      </c>
      <c r="B48" s="12" t="e">
        <f>_xlfn.IFNA(IF(VLOOKUP("*"&amp;A48&amp;"*",'Sep 22'!$A:$I,8,FALSE)="",VLOOKUP("*"&amp;A48&amp;"*",'Sep 22'!$A:$I,9,FALSE),VLOOKUP("*"&amp;A48&amp;"*",'Sep 22'!$A:$I,8,FALSE)),NA())</f>
        <v>#N/A</v>
      </c>
      <c r="C48" s="12" t="e">
        <f>_xlfn.IFNA(IF(VLOOKUP("*"&amp;A48&amp;"*",'Oct 22'!$A:$I,8,FALSE)="",VLOOKUP("*"&amp;A48&amp;"*",'Oct 22'!$A:$I,9,FALSE),VLOOKUP("*"&amp;A48&amp;"*",'Oct 22'!$A:$I,8,FALSE)),NA())</f>
        <v>#N/A</v>
      </c>
      <c r="D48" s="12" t="e">
        <f>_xlfn.IFNA(IF(VLOOKUP("*"&amp;A48&amp;"*",'Nov 22'!$A:$I,8,FALSE)="",VLOOKUP("*"&amp;A48&amp;"*",'Nov 22'!$A:$I,9,FALSE),VLOOKUP("*"&amp;A48&amp;"*",'Nov 22'!$A:$I,8,FALSE)),NA())</f>
        <v>#N/A</v>
      </c>
      <c r="E48" s="12">
        <f>_xlfn.IFNA(IF(VLOOKUP("*"&amp;A48&amp;"*",'Dec 22'!$A:$I,8,FALSE)="",VLOOKUP("*"&amp;A48&amp;"*",'Dec 22'!$A:$I,9,FALSE),VLOOKUP("*"&amp;A48&amp;"*",'Dec 22'!$A:$I,8,FALSE)),NA())</f>
        <v>0.23141965099799305</v>
      </c>
      <c r="F48" s="12" t="e">
        <f>_xlfn.IFNA(IF(VLOOKUP("*"&amp;A48&amp;"*",'Jan 23'!$A:$I,8,FALSE)="",VLOOKUP("*"&amp;A48&amp;"*",'Jan 23'!$A:$I,9,FALSE),VLOOKUP("*"&amp;A48&amp;"*",'Jan 23'!$A:$I,8,FALSE)),NA())</f>
        <v>#N/A</v>
      </c>
      <c r="G48" s="12" t="e">
        <f>_xlfn.IFNA(IF(VLOOKUP("*"&amp;A48&amp;"*",'Feb 23'!$A:$I,8,FALSE)="",VLOOKUP("*"&amp;A48&amp;"*",'Feb 23'!$A:$I,9,FALSE),VLOOKUP("*"&amp;A48&amp;"*",'Feb 23'!$A:$I,8,FALSE)),NA())</f>
        <v>#N/A</v>
      </c>
      <c r="H48" s="12">
        <f>_xlfn.IFNA(IF(VLOOKUP("*"&amp;A48&amp;"*",'Mar 23'!$A:$I,8,FALSE)="",VLOOKUP("*"&amp;A48&amp;"*",'Mar 23'!$A:$I,9,FALSE),VLOOKUP("*"&amp;A48&amp;"*",'Mar 23'!$A:$I,8,FALSE)),NA())</f>
        <v>0.1868810286113447</v>
      </c>
      <c r="I48" s="12" t="e">
        <f>_xlfn.IFNA(IF(VLOOKUP("*"&amp;A48&amp;"*",'Apr 23'!$A:$I,8,FALSE)="",VLOOKUP("*"&amp;A48&amp;"*",'Apr 23'!$A:$I,9,FALSE),VLOOKUP("*"&amp;A48&amp;"*",'Apr 23'!$A:$I,8,FALSE)),NA())</f>
        <v>#N/A</v>
      </c>
      <c r="J48" s="12" t="e">
        <f>_xlfn.IFNA(IF(VLOOKUP("*"&amp;A48&amp;"*",'May 23'!$A:$I,8,FALSE)="",VLOOKUP("*"&amp;A48&amp;"*",'May 23'!$A:$I,9,FALSE),VLOOKUP("*"&amp;A48&amp;"*",'May 23'!$A:$I,8,FALSE)),NA())</f>
        <v>#N/A</v>
      </c>
      <c r="K48" s="12" t="e">
        <f>_xlfn.IFNA(IF(VLOOKUP("*"&amp;A48&amp;"*",'June 23'!$A:$I,8,FALSE)="",VLOOKUP("*"&amp;A48&amp;"*",'June 23'!$A:$I,9,FALSE),VLOOKUP("*"&amp;A48&amp;"*",'June 23'!$A:$I,8,FALSE)),NA())</f>
        <v>#N/A</v>
      </c>
      <c r="L48" s="12" t="e">
        <f>_xlfn.IFNA(IF(VLOOKUP("*"&amp;A48&amp;"*",'July 23'!$A:$I,8,FALSE)="",VLOOKUP("*"&amp;A48&amp;"*",'July 23'!$A:$I,9,FALSE),VLOOKUP("*"&amp;A48&amp;"*",'July 23'!$A:$I,8,FALSE)),NA())</f>
        <v>#N/A</v>
      </c>
      <c r="M48" s="12" t="e">
        <f>_xlfn.IFNA(IF(VLOOKUP("*"&amp;A48&amp;"*",'Aug 23'!$A:$I,8,FALSE)="",VLOOKUP("*"&amp;A48&amp;"*",'Aug 23'!$A:$I,9,FALSE),VLOOKUP("*"&amp;A48&amp;"*",'Aug 23'!$A:$I,8,FALSE)),NA())</f>
        <v>#N/A</v>
      </c>
      <c r="N48" s="12" t="e">
        <f>_xlfn.IFNA(IF(VLOOKUP("*"&amp;A48&amp;"*",'Sep 23'!$A:$I,8,FALSE)="",VLOOKUP("*"&amp;A48&amp;"*",'Sep 23'!$A:$I,9,FALSE),VLOOKUP("*"&amp;A48&amp;"*",'Sep 23'!$A:$I,8,FALSE)),NA())</f>
        <v>#N/A</v>
      </c>
      <c r="O48" s="12" t="e">
        <f>_xlfn.IFNA(IF(VLOOKUP("*"&amp;A48&amp;"*",'Oct 23'!$A:$I,8,FALSE)="",VLOOKUP("*"&amp;A48&amp;"*",'Oct 23'!$A:$I,9,FALSE),VLOOKUP("*"&amp;A48&amp;"*",'Oct 23'!$A:$I,8,FALSE)),NA())</f>
        <v>#N/A</v>
      </c>
      <c r="P48" s="12" t="e">
        <f>_xlfn.IFNA(IF(VLOOKUP("*"&amp;A48&amp;"*",'Nov 23'!$A:$I,8,FALSE)="",VLOOKUP("*"&amp;A48&amp;"*",'Nov 23'!$A:$I,9,FALSE),VLOOKUP("*"&amp;A48&amp;"*",'Nov 23'!$A:$I,8,FALSE)),NA())</f>
        <v>#N/A</v>
      </c>
      <c r="Q48" s="12" t="e">
        <f>_xlfn.IFNA(IF(VLOOKUP("*"&amp;A48&amp;"*",'Dec 23'!$A:$I,8,FALSE)="",VLOOKUP("*"&amp;A48&amp;"*",'Dec 23'!$A:$I,9,FALSE),VLOOKUP("*"&amp;A48&amp;"*",'Dec 23'!$A:$I,8,FALSE)),NA())</f>
        <v>#N/A</v>
      </c>
      <c r="S48" t="str">
        <f t="shared" si="3"/>
        <v xml:space="preserve">155 - Shadreck BT             </v>
      </c>
      <c r="T48" s="12">
        <f>_xlfn.IFNA(IF(VLOOKUP("*"&amp;A48&amp;"*",Totaled!$A:$I,8,FALSE)="",VLOOKUP("*"&amp;A48&amp;"*",Totaled!$A:$I,9,FALSE),VLOOKUP("*"&amp;A48&amp;"*",Totaled!$A:$I,8,FALSE)),NA())</f>
        <v>0.21469906184216242</v>
      </c>
    </row>
    <row r="49" spans="1:20" x14ac:dyDescent="0.25">
      <c r="A49" t="s">
        <v>40</v>
      </c>
      <c r="B49" s="12" t="e">
        <f>_xlfn.IFNA(IF(VLOOKUP("*"&amp;A49&amp;"*",'Sep 22'!$A:$I,8,FALSE)="",VLOOKUP("*"&amp;A49&amp;"*",'Sep 22'!$A:$I,9,FALSE),VLOOKUP("*"&amp;A49&amp;"*",'Sep 22'!$A:$I,8,FALSE)),NA())</f>
        <v>#N/A</v>
      </c>
      <c r="C49" s="12" t="e">
        <f>_xlfn.IFNA(IF(VLOOKUP("*"&amp;A49&amp;"*",'Oct 22'!$A:$I,8,FALSE)="",VLOOKUP("*"&amp;A49&amp;"*",'Oct 22'!$A:$I,9,FALSE),VLOOKUP("*"&amp;A49&amp;"*",'Oct 22'!$A:$I,8,FALSE)),NA())</f>
        <v>#N/A</v>
      </c>
      <c r="D49" s="12" t="e">
        <f>_xlfn.IFNA(IF(VLOOKUP("*"&amp;A49&amp;"*",'Nov 22'!$A:$I,8,FALSE)="",VLOOKUP("*"&amp;A49&amp;"*",'Nov 22'!$A:$I,9,FALSE),VLOOKUP("*"&amp;A49&amp;"*",'Nov 22'!$A:$I,8,FALSE)),NA())</f>
        <v>#N/A</v>
      </c>
      <c r="E49" s="12">
        <f>_xlfn.IFNA(IF(VLOOKUP("*"&amp;A49&amp;"*",'Dec 22'!$A:$I,8,FALSE)="",VLOOKUP("*"&amp;A49&amp;"*",'Dec 22'!$A:$I,9,FALSE),VLOOKUP("*"&amp;A49&amp;"*",'Dec 22'!$A:$I,8,FALSE)),NA())</f>
        <v>-8.2472095953979016E-2</v>
      </c>
      <c r="F49" s="12" t="e">
        <f>_xlfn.IFNA(IF(VLOOKUP("*"&amp;A49&amp;"*",'Jan 23'!$A:$I,8,FALSE)="",VLOOKUP("*"&amp;A49&amp;"*",'Jan 23'!$A:$I,9,FALSE),VLOOKUP("*"&amp;A49&amp;"*",'Jan 23'!$A:$I,8,FALSE)),NA())</f>
        <v>#N/A</v>
      </c>
      <c r="G49" s="12" t="e">
        <f>_xlfn.IFNA(IF(VLOOKUP("*"&amp;A49&amp;"*",'Feb 23'!$A:$I,8,FALSE)="",VLOOKUP("*"&amp;A49&amp;"*",'Feb 23'!$A:$I,9,FALSE),VLOOKUP("*"&amp;A49&amp;"*",'Feb 23'!$A:$I,8,FALSE)),NA())</f>
        <v>#N/A</v>
      </c>
      <c r="H49" s="12" t="e">
        <f>_xlfn.IFNA(IF(VLOOKUP("*"&amp;A49&amp;"*",'Mar 23'!$A:$I,8,FALSE)="",VLOOKUP("*"&amp;A49&amp;"*",'Mar 23'!$A:$I,9,FALSE),VLOOKUP("*"&amp;A49&amp;"*",'Mar 23'!$A:$I,8,FALSE)),NA())</f>
        <v>#N/A</v>
      </c>
      <c r="I49" s="12" t="e">
        <f>_xlfn.IFNA(IF(VLOOKUP("*"&amp;A49&amp;"*",'Apr 23'!$A:$I,8,FALSE)="",VLOOKUP("*"&amp;A49&amp;"*",'Apr 23'!$A:$I,9,FALSE),VLOOKUP("*"&amp;A49&amp;"*",'Apr 23'!$A:$I,8,FALSE)),NA())</f>
        <v>#N/A</v>
      </c>
      <c r="J49" s="12" t="e">
        <f>_xlfn.IFNA(IF(VLOOKUP("*"&amp;A49&amp;"*",'May 23'!$A:$I,8,FALSE)="",VLOOKUP("*"&amp;A49&amp;"*",'May 23'!$A:$I,9,FALSE),VLOOKUP("*"&amp;A49&amp;"*",'May 23'!$A:$I,8,FALSE)),NA())</f>
        <v>#N/A</v>
      </c>
      <c r="K49" s="12" t="e">
        <f>_xlfn.IFNA(IF(VLOOKUP("*"&amp;A49&amp;"*",'June 23'!$A:$I,8,FALSE)="",VLOOKUP("*"&amp;A49&amp;"*",'June 23'!$A:$I,9,FALSE),VLOOKUP("*"&amp;A49&amp;"*",'June 23'!$A:$I,8,FALSE)),NA())</f>
        <v>#N/A</v>
      </c>
      <c r="L49" s="12" t="e">
        <f>_xlfn.IFNA(IF(VLOOKUP("*"&amp;A49&amp;"*",'July 23'!$A:$I,8,FALSE)="",VLOOKUP("*"&amp;A49&amp;"*",'July 23'!$A:$I,9,FALSE),VLOOKUP("*"&amp;A49&amp;"*",'July 23'!$A:$I,8,FALSE)),NA())</f>
        <v>#N/A</v>
      </c>
      <c r="M49" s="12" t="e">
        <f>_xlfn.IFNA(IF(VLOOKUP("*"&amp;A49&amp;"*",'Aug 23'!$A:$I,8,FALSE)="",VLOOKUP("*"&amp;A49&amp;"*",'Aug 23'!$A:$I,9,FALSE),VLOOKUP("*"&amp;A49&amp;"*",'Aug 23'!$A:$I,8,FALSE)),NA())</f>
        <v>#N/A</v>
      </c>
      <c r="N49" s="12" t="e">
        <f>_xlfn.IFNA(IF(VLOOKUP("*"&amp;A49&amp;"*",'Sep 23'!$A:$I,8,FALSE)="",VLOOKUP("*"&amp;A49&amp;"*",'Sep 23'!$A:$I,9,FALSE),VLOOKUP("*"&amp;A49&amp;"*",'Sep 23'!$A:$I,8,FALSE)),NA())</f>
        <v>#N/A</v>
      </c>
      <c r="O49" s="12" t="e">
        <f>_xlfn.IFNA(IF(VLOOKUP("*"&amp;A49&amp;"*",'Oct 23'!$A:$I,8,FALSE)="",VLOOKUP("*"&amp;A49&amp;"*",'Oct 23'!$A:$I,9,FALSE),VLOOKUP("*"&amp;A49&amp;"*",'Oct 23'!$A:$I,8,FALSE)),NA())</f>
        <v>#N/A</v>
      </c>
      <c r="P49" s="12" t="e">
        <f>_xlfn.IFNA(IF(VLOOKUP("*"&amp;A49&amp;"*",'Nov 23'!$A:$I,8,FALSE)="",VLOOKUP("*"&amp;A49&amp;"*",'Nov 23'!$A:$I,9,FALSE),VLOOKUP("*"&amp;A49&amp;"*",'Nov 23'!$A:$I,8,FALSE)),NA())</f>
        <v>#N/A</v>
      </c>
      <c r="Q49" s="12" t="e">
        <f>_xlfn.IFNA(IF(VLOOKUP("*"&amp;A49&amp;"*",'Dec 23'!$A:$I,8,FALSE)="",VLOOKUP("*"&amp;A49&amp;"*",'Dec 23'!$A:$I,9,FALSE),VLOOKUP("*"&amp;A49&amp;"*",'Dec 23'!$A:$I,8,FALSE)),NA())</f>
        <v>#N/A</v>
      </c>
      <c r="S49" t="str">
        <f t="shared" si="3"/>
        <v xml:space="preserve">17 - Aaron                   </v>
      </c>
      <c r="T49" s="12">
        <f>_xlfn.IFNA(IF(VLOOKUP("*"&amp;A49&amp;"*",Totaled!$A:$I,8,FALSE)="",VLOOKUP("*"&amp;A49&amp;"*",Totaled!$A:$I,9,FALSE),VLOOKUP("*"&amp;A49&amp;"*",Totaled!$A:$I,8,FALSE)),NA())</f>
        <v>-7.8735115331357033E-2</v>
      </c>
    </row>
    <row r="50" spans="1:20" x14ac:dyDescent="0.25">
      <c r="A50" t="s">
        <v>46</v>
      </c>
      <c r="B50" s="12" t="e">
        <f>_xlfn.IFNA(IF(VLOOKUP("*"&amp;A50&amp;"*",'Sep 22'!$A:$I,8,FALSE)="",VLOOKUP("*"&amp;A50&amp;"*",'Sep 22'!$A:$I,9,FALSE),VLOOKUP("*"&amp;A50&amp;"*",'Sep 22'!$A:$I,8,FALSE)),NA())</f>
        <v>#N/A</v>
      </c>
      <c r="C50" s="12" t="e">
        <f>_xlfn.IFNA(IF(VLOOKUP("*"&amp;A50&amp;"*",'Oct 22'!$A:$I,8,FALSE)="",VLOOKUP("*"&amp;A50&amp;"*",'Oct 22'!$A:$I,9,FALSE),VLOOKUP("*"&amp;A50&amp;"*",'Oct 22'!$A:$I,8,FALSE)),NA())</f>
        <v>#N/A</v>
      </c>
      <c r="D50" s="12" t="e">
        <f>_xlfn.IFNA(IF(VLOOKUP("*"&amp;A50&amp;"*",'Nov 22'!$A:$I,8,FALSE)="",VLOOKUP("*"&amp;A50&amp;"*",'Nov 22'!$A:$I,9,FALSE),VLOOKUP("*"&amp;A50&amp;"*",'Nov 22'!$A:$I,8,FALSE)),NA())</f>
        <v>#N/A</v>
      </c>
      <c r="E50" s="12">
        <f>_xlfn.IFNA(IF(VLOOKUP("*"&amp;A50&amp;"*",'Dec 22'!$A:$I,8,FALSE)="",VLOOKUP("*"&amp;A50&amp;"*",'Dec 22'!$A:$I,9,FALSE),VLOOKUP("*"&amp;A50&amp;"*",'Dec 22'!$A:$I,8,FALSE)),NA())</f>
        <v>-9.0389270131810931E-2</v>
      </c>
      <c r="F50" s="12" t="e">
        <f>_xlfn.IFNA(IF(VLOOKUP("*"&amp;A50&amp;"*",'Jan 23'!$A:$I,8,FALSE)="",VLOOKUP("*"&amp;A50&amp;"*",'Jan 23'!$A:$I,9,FALSE),VLOOKUP("*"&amp;A50&amp;"*",'Jan 23'!$A:$I,8,FALSE)),NA())</f>
        <v>#N/A</v>
      </c>
      <c r="G50" s="12" t="e">
        <f>_xlfn.IFNA(IF(VLOOKUP("*"&amp;A50&amp;"*",'Feb 23'!$A:$I,8,FALSE)="",VLOOKUP("*"&amp;A50&amp;"*",'Feb 23'!$A:$I,9,FALSE),VLOOKUP("*"&amp;A50&amp;"*",'Feb 23'!$A:$I,8,FALSE)),NA())</f>
        <v>#N/A</v>
      </c>
      <c r="H50" s="12" t="e">
        <f>_xlfn.IFNA(IF(VLOOKUP("*"&amp;A50&amp;"*",'Mar 23'!$A:$I,8,FALSE)="",VLOOKUP("*"&amp;A50&amp;"*",'Mar 23'!$A:$I,9,FALSE),VLOOKUP("*"&amp;A50&amp;"*",'Mar 23'!$A:$I,8,FALSE)),NA())</f>
        <v>#N/A</v>
      </c>
      <c r="I50" s="12" t="e">
        <f>_xlfn.IFNA(IF(VLOOKUP("*"&amp;A50&amp;"*",'Apr 23'!$A:$I,8,FALSE)="",VLOOKUP("*"&amp;A50&amp;"*",'Apr 23'!$A:$I,9,FALSE),VLOOKUP("*"&amp;A50&amp;"*",'Apr 23'!$A:$I,8,FALSE)),NA())</f>
        <v>#N/A</v>
      </c>
      <c r="J50" s="12" t="e">
        <f>_xlfn.IFNA(IF(VLOOKUP("*"&amp;A50&amp;"*",'May 23'!$A:$I,8,FALSE)="",VLOOKUP("*"&amp;A50&amp;"*",'May 23'!$A:$I,9,FALSE),VLOOKUP("*"&amp;A50&amp;"*",'May 23'!$A:$I,8,FALSE)),NA())</f>
        <v>#N/A</v>
      </c>
      <c r="K50" s="12" t="e">
        <f>_xlfn.IFNA(IF(VLOOKUP("*"&amp;A50&amp;"*",'June 23'!$A:$I,8,FALSE)="",VLOOKUP("*"&amp;A50&amp;"*",'June 23'!$A:$I,9,FALSE),VLOOKUP("*"&amp;A50&amp;"*",'June 23'!$A:$I,8,FALSE)),NA())</f>
        <v>#N/A</v>
      </c>
      <c r="L50" s="12" t="e">
        <f>_xlfn.IFNA(IF(VLOOKUP("*"&amp;A50&amp;"*",'July 23'!$A:$I,8,FALSE)="",VLOOKUP("*"&amp;A50&amp;"*",'July 23'!$A:$I,9,FALSE),VLOOKUP("*"&amp;A50&amp;"*",'July 23'!$A:$I,8,FALSE)),NA())</f>
        <v>#N/A</v>
      </c>
      <c r="M50" s="12" t="e">
        <f>_xlfn.IFNA(IF(VLOOKUP("*"&amp;A50&amp;"*",'Aug 23'!$A:$I,8,FALSE)="",VLOOKUP("*"&amp;A50&amp;"*",'Aug 23'!$A:$I,9,FALSE),VLOOKUP("*"&amp;A50&amp;"*",'Aug 23'!$A:$I,8,FALSE)),NA())</f>
        <v>#N/A</v>
      </c>
      <c r="N50" s="12" t="e">
        <f>_xlfn.IFNA(IF(VLOOKUP("*"&amp;A50&amp;"*",'Sep 23'!$A:$I,8,FALSE)="",VLOOKUP("*"&amp;A50&amp;"*",'Sep 23'!$A:$I,9,FALSE),VLOOKUP("*"&amp;A50&amp;"*",'Sep 23'!$A:$I,8,FALSE)),NA())</f>
        <v>#N/A</v>
      </c>
      <c r="O50" s="12" t="e">
        <f>_xlfn.IFNA(IF(VLOOKUP("*"&amp;A50&amp;"*",'Oct 23'!$A:$I,8,FALSE)="",VLOOKUP("*"&amp;A50&amp;"*",'Oct 23'!$A:$I,9,FALSE),VLOOKUP("*"&amp;A50&amp;"*",'Oct 23'!$A:$I,8,FALSE)),NA())</f>
        <v>#N/A</v>
      </c>
      <c r="P50" s="12" t="e">
        <f>_xlfn.IFNA(IF(VLOOKUP("*"&amp;A50&amp;"*",'Nov 23'!$A:$I,8,FALSE)="",VLOOKUP("*"&amp;A50&amp;"*",'Nov 23'!$A:$I,9,FALSE),VLOOKUP("*"&amp;A50&amp;"*",'Nov 23'!$A:$I,8,FALSE)),NA())</f>
        <v>#N/A</v>
      </c>
      <c r="Q50" s="12" t="e">
        <f>_xlfn.IFNA(IF(VLOOKUP("*"&amp;A50&amp;"*",'Dec 23'!$A:$I,8,FALSE)="",VLOOKUP("*"&amp;A50&amp;"*",'Dec 23'!$A:$I,9,FALSE),VLOOKUP("*"&amp;A50&amp;"*",'Dec 23'!$A:$I,8,FALSE)),NA())</f>
        <v>#N/A</v>
      </c>
      <c r="S50" t="str">
        <f t="shared" si="3"/>
        <v xml:space="preserve">4 - Dean BT                 </v>
      </c>
      <c r="T50" s="12">
        <f>_xlfn.IFNA(IF(VLOOKUP("*"&amp;A50&amp;"*",Totaled!$A:$I,8,FALSE)="",VLOOKUP("*"&amp;A50&amp;"*",Totaled!$A:$I,9,FALSE),VLOOKUP("*"&amp;A50&amp;"*",Totaled!$A:$I,8,FALSE)),NA())</f>
        <v>-8.6652289509188948E-2</v>
      </c>
    </row>
    <row r="51" spans="1:20" x14ac:dyDescent="0.25">
      <c r="A51" t="s">
        <v>44</v>
      </c>
      <c r="B51" s="12" t="e">
        <f>_xlfn.IFNA(IF(VLOOKUP("*"&amp;A51&amp;"*",'Sep 22'!$A:$I,8,FALSE)="",VLOOKUP("*"&amp;A51&amp;"*",'Sep 22'!$A:$I,9,FALSE),VLOOKUP("*"&amp;A51&amp;"*",'Sep 22'!$A:$I,8,FALSE)),NA())</f>
        <v>#N/A</v>
      </c>
      <c r="C51" s="12" t="e">
        <f>_xlfn.IFNA(IF(VLOOKUP("*"&amp;A51&amp;"*",'Oct 22'!$A:$I,8,FALSE)="",VLOOKUP("*"&amp;A51&amp;"*",'Oct 22'!$A:$I,9,FALSE),VLOOKUP("*"&amp;A51&amp;"*",'Oct 22'!$A:$I,8,FALSE)),NA())</f>
        <v>#N/A</v>
      </c>
      <c r="D51" s="12" t="e">
        <f>_xlfn.IFNA(IF(VLOOKUP("*"&amp;A51&amp;"*",'Nov 22'!$A:$I,8,FALSE)="",VLOOKUP("*"&amp;A51&amp;"*",'Nov 22'!$A:$I,9,FALSE),VLOOKUP("*"&amp;A51&amp;"*",'Nov 22'!$A:$I,8,FALSE)),NA())</f>
        <v>#N/A</v>
      </c>
      <c r="E51" s="12">
        <f>_xlfn.IFNA(IF(VLOOKUP("*"&amp;A51&amp;"*",'Dec 22'!$A:$I,8,FALSE)="",VLOOKUP("*"&amp;A51&amp;"*",'Dec 22'!$A:$I,9,FALSE),VLOOKUP("*"&amp;A51&amp;"*",'Dec 22'!$A:$I,8,FALSE)),NA())</f>
        <v>-9.0389270131810931E-2</v>
      </c>
      <c r="F51" s="12" t="e">
        <f>_xlfn.IFNA(IF(VLOOKUP("*"&amp;A51&amp;"*",'Jan 23'!$A:$I,8,FALSE)="",VLOOKUP("*"&amp;A51&amp;"*",'Jan 23'!$A:$I,9,FALSE),VLOOKUP("*"&amp;A51&amp;"*",'Jan 23'!$A:$I,8,FALSE)),NA())</f>
        <v>#N/A</v>
      </c>
      <c r="G51" s="12" t="e">
        <f>_xlfn.IFNA(IF(VLOOKUP("*"&amp;A51&amp;"*",'Feb 23'!$A:$I,8,FALSE)="",VLOOKUP("*"&amp;A51&amp;"*",'Feb 23'!$A:$I,9,FALSE),VLOOKUP("*"&amp;A51&amp;"*",'Feb 23'!$A:$I,8,FALSE)),NA())</f>
        <v>#N/A</v>
      </c>
      <c r="H51" s="12" t="e">
        <f>_xlfn.IFNA(IF(VLOOKUP("*"&amp;A51&amp;"*",'Mar 23'!$A:$I,8,FALSE)="",VLOOKUP("*"&amp;A51&amp;"*",'Mar 23'!$A:$I,9,FALSE),VLOOKUP("*"&amp;A51&amp;"*",'Mar 23'!$A:$I,8,FALSE)),NA())</f>
        <v>#N/A</v>
      </c>
      <c r="I51" s="12" t="e">
        <f>_xlfn.IFNA(IF(VLOOKUP("*"&amp;A51&amp;"*",'Apr 23'!$A:$I,8,FALSE)="",VLOOKUP("*"&amp;A51&amp;"*",'Apr 23'!$A:$I,9,FALSE),VLOOKUP("*"&amp;A51&amp;"*",'Apr 23'!$A:$I,8,FALSE)),NA())</f>
        <v>#N/A</v>
      </c>
      <c r="J51" s="12" t="e">
        <f>_xlfn.IFNA(IF(VLOOKUP("*"&amp;A51&amp;"*",'May 23'!$A:$I,8,FALSE)="",VLOOKUP("*"&amp;A51&amp;"*",'May 23'!$A:$I,9,FALSE),VLOOKUP("*"&amp;A51&amp;"*",'May 23'!$A:$I,8,FALSE)),NA())</f>
        <v>#N/A</v>
      </c>
      <c r="K51" s="12" t="e">
        <f>_xlfn.IFNA(IF(VLOOKUP("*"&amp;A51&amp;"*",'June 23'!$A:$I,8,FALSE)="",VLOOKUP("*"&amp;A51&amp;"*",'June 23'!$A:$I,9,FALSE),VLOOKUP("*"&amp;A51&amp;"*",'June 23'!$A:$I,8,FALSE)),NA())</f>
        <v>#N/A</v>
      </c>
      <c r="L51" s="12" t="e">
        <f>_xlfn.IFNA(IF(VLOOKUP("*"&amp;A51&amp;"*",'July 23'!$A:$I,8,FALSE)="",VLOOKUP("*"&amp;A51&amp;"*",'July 23'!$A:$I,9,FALSE),VLOOKUP("*"&amp;A51&amp;"*",'July 23'!$A:$I,8,FALSE)),NA())</f>
        <v>#N/A</v>
      </c>
      <c r="M51" s="12" t="e">
        <f>_xlfn.IFNA(IF(VLOOKUP("*"&amp;A51&amp;"*",'Aug 23'!$A:$I,8,FALSE)="",VLOOKUP("*"&amp;A51&amp;"*",'Aug 23'!$A:$I,9,FALSE),VLOOKUP("*"&amp;A51&amp;"*",'Aug 23'!$A:$I,8,FALSE)),NA())</f>
        <v>#N/A</v>
      </c>
      <c r="N51" s="12" t="e">
        <f>_xlfn.IFNA(IF(VLOOKUP("*"&amp;A51&amp;"*",'Sep 23'!$A:$I,8,FALSE)="",VLOOKUP("*"&amp;A51&amp;"*",'Sep 23'!$A:$I,9,FALSE),VLOOKUP("*"&amp;A51&amp;"*",'Sep 23'!$A:$I,8,FALSE)),NA())</f>
        <v>#N/A</v>
      </c>
      <c r="O51" s="12" t="e">
        <f>_xlfn.IFNA(IF(VLOOKUP("*"&amp;A51&amp;"*",'Oct 23'!$A:$I,8,FALSE)="",VLOOKUP("*"&amp;A51&amp;"*",'Oct 23'!$A:$I,9,FALSE),VLOOKUP("*"&amp;A51&amp;"*",'Oct 23'!$A:$I,8,FALSE)),NA())</f>
        <v>#N/A</v>
      </c>
      <c r="P51" s="12" t="e">
        <f>_xlfn.IFNA(IF(VLOOKUP("*"&amp;A51&amp;"*",'Nov 23'!$A:$I,8,FALSE)="",VLOOKUP("*"&amp;A51&amp;"*",'Nov 23'!$A:$I,9,FALSE),VLOOKUP("*"&amp;A51&amp;"*",'Nov 23'!$A:$I,8,FALSE)),NA())</f>
        <v>#N/A</v>
      </c>
      <c r="Q51" s="12" t="e">
        <f>_xlfn.IFNA(IF(VLOOKUP("*"&amp;A51&amp;"*",'Dec 23'!$A:$I,8,FALSE)="",VLOOKUP("*"&amp;A51&amp;"*",'Dec 23'!$A:$I,9,FALSE),VLOOKUP("*"&amp;A51&amp;"*",'Dec 23'!$A:$I,8,FALSE)),NA())</f>
        <v>#N/A</v>
      </c>
      <c r="S51" t="str">
        <f t="shared" si="3"/>
        <v xml:space="preserve">30 - Thabiso Ratsiane        </v>
      </c>
      <c r="T51" s="12">
        <f>_xlfn.IFNA(IF(VLOOKUP("*"&amp;A51&amp;"*",Totaled!$A:$I,8,FALSE)="",VLOOKUP("*"&amp;A51&amp;"*",Totaled!$A:$I,9,FALSE),VLOOKUP("*"&amp;A51&amp;"*",Totaled!$A:$I,8,FALSE)),NA())</f>
        <v>-8.6652289509188948E-2</v>
      </c>
    </row>
    <row r="52" spans="1:20" x14ac:dyDescent="0.25">
      <c r="A52" t="s">
        <v>50</v>
      </c>
      <c r="B52" s="12">
        <f>_xlfn.IFNA(IF(VLOOKUP("*"&amp;A52&amp;"*",'Sep 22'!$A:$I,8,FALSE)="",VLOOKUP("*"&amp;A52&amp;"*",'Sep 22'!$A:$I,9,FALSE),VLOOKUP("*"&amp;A52&amp;"*",'Sep 22'!$A:$I,8,FALSE)),NA())</f>
        <v>-9.3813130026475233E-3</v>
      </c>
      <c r="C52" s="12">
        <f>_xlfn.IFNA(IF(VLOOKUP("*"&amp;A52&amp;"*",'Oct 22'!$A:$I,8,FALSE)="",VLOOKUP("*"&amp;A52&amp;"*",'Oct 22'!$A:$I,9,FALSE),VLOOKUP("*"&amp;A52&amp;"*",'Oct 22'!$A:$I,8,FALSE)),NA())</f>
        <v>-1.875664596589427E-2</v>
      </c>
      <c r="D52" s="12">
        <f>_xlfn.IFNA(IF(VLOOKUP("*"&amp;A52&amp;"*",'Nov 22'!$A:$I,8,FALSE)="",VLOOKUP("*"&amp;A52&amp;"*",'Nov 22'!$A:$I,9,FALSE),VLOOKUP("*"&amp;A52&amp;"*",'Nov 22'!$A:$I,8,FALSE)),NA())</f>
        <v>-6.1722896504115554E-3</v>
      </c>
      <c r="E52" s="12">
        <f>_xlfn.IFNA(IF(VLOOKUP("*"&amp;A52&amp;"*",'Dec 22'!$A:$I,8,FALSE)="",VLOOKUP("*"&amp;A52&amp;"*",'Dec 22'!$A:$I,9,FALSE),VLOOKUP("*"&amp;A52&amp;"*",'Dec 22'!$A:$I,8,FALSE)),NA())</f>
        <v>-2.8459870309640124E-2</v>
      </c>
      <c r="F52" s="12">
        <f>_xlfn.IFNA(IF(VLOOKUP("*"&amp;A52&amp;"*",'Jan 23'!$A:$I,8,FALSE)="",VLOOKUP("*"&amp;A52&amp;"*",'Jan 23'!$A:$I,9,FALSE),VLOOKUP("*"&amp;A52&amp;"*",'Jan 23'!$A:$I,8,FALSE)),NA())</f>
        <v>-3.1949417628377288E-2</v>
      </c>
      <c r="G52" s="12">
        <f>_xlfn.IFNA(IF(VLOOKUP("*"&amp;A52&amp;"*",'Feb 23'!$A:$I,8,FALSE)="",VLOOKUP("*"&amp;A52&amp;"*",'Feb 23'!$A:$I,9,FALSE),VLOOKUP("*"&amp;A52&amp;"*",'Feb 23'!$A:$I,8,FALSE)),NA())</f>
        <v>-3.8572499105922128E-2</v>
      </c>
      <c r="H52" s="12">
        <f>_xlfn.IFNA(IF(VLOOKUP("*"&amp;A52&amp;"*",'Mar 23'!$A:$I,8,FALSE)="",VLOOKUP("*"&amp;A52&amp;"*",'Mar 23'!$A:$I,9,FALSE),VLOOKUP("*"&amp;A52&amp;"*",'Mar 23'!$A:$I,8,FALSE)),NA())</f>
        <v>-2.2665246578644077E-3</v>
      </c>
      <c r="I52" s="12">
        <f>_xlfn.IFNA(IF(VLOOKUP("*"&amp;A52&amp;"*",'Apr 23'!$A:$I,8,FALSE)="",VLOOKUP("*"&amp;A52&amp;"*",'Apr 23'!$A:$I,9,FALSE),VLOOKUP("*"&amp;A52&amp;"*",'Apr 23'!$A:$I,8,FALSE)),NA())</f>
        <v>-2.3789280028706408E-2</v>
      </c>
      <c r="J52" s="12">
        <f>_xlfn.IFNA(IF(VLOOKUP("*"&amp;A52&amp;"*",'May 23'!$A:$I,8,FALSE)="",VLOOKUP("*"&amp;A52&amp;"*",'May 23'!$A:$I,9,FALSE),VLOOKUP("*"&amp;A52&amp;"*",'May 23'!$A:$I,8,FALSE)),NA())</f>
        <v>-4.7341175857019933E-2</v>
      </c>
      <c r="K52" s="12" t="e">
        <f>_xlfn.IFNA(IF(VLOOKUP("*"&amp;A52&amp;"*",'June 23'!$A:$I,8,FALSE)="",VLOOKUP("*"&amp;A52&amp;"*",'June 23'!$A:$I,9,FALSE),VLOOKUP("*"&amp;A52&amp;"*",'June 23'!$A:$I,8,FALSE)),NA())</f>
        <v>#N/A</v>
      </c>
      <c r="L52" s="12" t="e">
        <f>_xlfn.IFNA(IF(VLOOKUP("*"&amp;A52&amp;"*",'July 23'!$A:$I,8,FALSE)="",VLOOKUP("*"&amp;A52&amp;"*",'July 23'!$A:$I,9,FALSE),VLOOKUP("*"&amp;A52&amp;"*",'July 23'!$A:$I,8,FALSE)),NA())</f>
        <v>#N/A</v>
      </c>
      <c r="M52" s="12" t="e">
        <f>_xlfn.IFNA(IF(VLOOKUP("*"&amp;A52&amp;"*",'Aug 23'!$A:$I,8,FALSE)="",VLOOKUP("*"&amp;A52&amp;"*",'Aug 23'!$A:$I,9,FALSE),VLOOKUP("*"&amp;A52&amp;"*",'Aug 23'!$A:$I,8,FALSE)),NA())</f>
        <v>#N/A</v>
      </c>
      <c r="N52" s="12" t="e">
        <f>_xlfn.IFNA(IF(VLOOKUP("*"&amp;A52&amp;"*",'Sep 23'!$A:$I,8,FALSE)="",VLOOKUP("*"&amp;A52&amp;"*",'Sep 23'!$A:$I,9,FALSE),VLOOKUP("*"&amp;A52&amp;"*",'Sep 23'!$A:$I,8,FALSE)),NA())</f>
        <v>#N/A</v>
      </c>
      <c r="O52" s="12" t="e">
        <f>_xlfn.IFNA(IF(VLOOKUP("*"&amp;A52&amp;"*",'Oct 23'!$A:$I,8,FALSE)="",VLOOKUP("*"&amp;A52&amp;"*",'Oct 23'!$A:$I,9,FALSE),VLOOKUP("*"&amp;A52&amp;"*",'Oct 23'!$A:$I,8,FALSE)),NA())</f>
        <v>#N/A</v>
      </c>
      <c r="P52" s="12" t="e">
        <f>_xlfn.IFNA(IF(VLOOKUP("*"&amp;A52&amp;"*",'Nov 23'!$A:$I,8,FALSE)="",VLOOKUP("*"&amp;A52&amp;"*",'Nov 23'!$A:$I,9,FALSE),VLOOKUP("*"&amp;A52&amp;"*",'Nov 23'!$A:$I,8,FALSE)),NA())</f>
        <v>#N/A</v>
      </c>
      <c r="Q52" s="12" t="e">
        <f>_xlfn.IFNA(IF(VLOOKUP("*"&amp;A52&amp;"*",'Dec 23'!$A:$I,8,FALSE)="",VLOOKUP("*"&amp;A52&amp;"*",'Dec 23'!$A:$I,9,FALSE),VLOOKUP("*"&amp;A52&amp;"*",'Dec 23'!$A:$I,8,FALSE)),NA())</f>
        <v>#N/A</v>
      </c>
      <c r="S52" t="str">
        <f t="shared" ref="S52:S75" si="4">A52</f>
        <v xml:space="preserve">12 - Evans BT                </v>
      </c>
      <c r="T52" s="12">
        <f>_xlfn.IFNA(IF(VLOOKUP("*"&amp;A52&amp;"*",Totaled!$A:$I,8,FALSE)="",VLOOKUP("*"&amp;A52&amp;"*",Totaled!$A:$I,9,FALSE),VLOOKUP("*"&amp;A52&amp;"*",Totaled!$A:$I,8,FALSE)),NA())</f>
        <v>-4.3102962808796164E-3</v>
      </c>
    </row>
    <row r="53" spans="1:20" x14ac:dyDescent="0.25">
      <c r="A53" t="s">
        <v>9</v>
      </c>
      <c r="B53" s="12">
        <f>_xlfn.IFNA(IF(VLOOKUP("*"&amp;A53&amp;"*",'Sep 22'!$A:$I,8,FALSE)="",VLOOKUP("*"&amp;A53&amp;"*",'Sep 22'!$A:$I,9,FALSE),VLOOKUP("*"&amp;A53&amp;"*",'Sep 22'!$A:$I,8,FALSE)),NA())</f>
        <v>3.3090727255065816E-2</v>
      </c>
      <c r="C53" s="12">
        <f>_xlfn.IFNA(IF(VLOOKUP("*"&amp;A53&amp;"*",'Oct 22'!$A:$I,8,FALSE)="",VLOOKUP("*"&amp;A53&amp;"*",'Oct 22'!$A:$I,9,FALSE),VLOOKUP("*"&amp;A53&amp;"*",'Oct 22'!$A:$I,8,FALSE)),NA())</f>
        <v>-4.1936393037663722E-3</v>
      </c>
      <c r="D53" s="12">
        <f>_xlfn.IFNA(IF(VLOOKUP("*"&amp;A53&amp;"*",'Nov 22'!$A:$I,8,FALSE)="",VLOOKUP("*"&amp;A53&amp;"*",'Nov 22'!$A:$I,9,FALSE),VLOOKUP("*"&amp;A53&amp;"*",'Nov 22'!$A:$I,8,FALSE)),NA())</f>
        <v>-3.9330329648494575E-2</v>
      </c>
      <c r="E53" s="12">
        <f>_xlfn.IFNA(IF(VLOOKUP("*"&amp;A53&amp;"*",'Dec 22'!$A:$I,8,FALSE)="",VLOOKUP("*"&amp;A53&amp;"*",'Dec 22'!$A:$I,9,FALSE),VLOOKUP("*"&amp;A53&amp;"*",'Dec 22'!$A:$I,8,FALSE)),NA())</f>
        <v>-7.9694790919009328E-2</v>
      </c>
      <c r="F53" s="12" t="e">
        <f>_xlfn.IFNA(IF(VLOOKUP("*"&amp;A53&amp;"*",'Jan 23'!$A:$I,8,FALSE)="",VLOOKUP("*"&amp;A53&amp;"*",'Jan 23'!$A:$I,9,FALSE),VLOOKUP("*"&amp;A53&amp;"*",'Jan 23'!$A:$I,8,FALSE)),NA())</f>
        <v>#N/A</v>
      </c>
      <c r="G53" s="12" t="e">
        <f>_xlfn.IFNA(IF(VLOOKUP("*"&amp;A53&amp;"*",'Feb 23'!$A:$I,8,FALSE)="",VLOOKUP("*"&amp;A53&amp;"*",'Feb 23'!$A:$I,9,FALSE),VLOOKUP("*"&amp;A53&amp;"*",'Feb 23'!$A:$I,8,FALSE)),NA())</f>
        <v>#N/A</v>
      </c>
      <c r="H53" s="12" t="e">
        <f>_xlfn.IFNA(IF(VLOOKUP("*"&amp;A53&amp;"*",'Mar 23'!$A:$I,8,FALSE)="",VLOOKUP("*"&amp;A53&amp;"*",'Mar 23'!$A:$I,9,FALSE),VLOOKUP("*"&amp;A53&amp;"*",'Mar 23'!$A:$I,8,FALSE)),NA())</f>
        <v>#N/A</v>
      </c>
      <c r="I53" s="12" t="e">
        <f>_xlfn.IFNA(IF(VLOOKUP("*"&amp;A53&amp;"*",'Apr 23'!$A:$I,8,FALSE)="",VLOOKUP("*"&amp;A53&amp;"*",'Apr 23'!$A:$I,9,FALSE),VLOOKUP("*"&amp;A53&amp;"*",'Apr 23'!$A:$I,8,FALSE)),NA())</f>
        <v>#N/A</v>
      </c>
      <c r="J53" s="12" t="e">
        <f>_xlfn.IFNA(IF(VLOOKUP("*"&amp;A53&amp;"*",'May 23'!$A:$I,8,FALSE)="",VLOOKUP("*"&amp;A53&amp;"*",'May 23'!$A:$I,9,FALSE),VLOOKUP("*"&amp;A53&amp;"*",'May 23'!$A:$I,8,FALSE)),NA())</f>
        <v>#N/A</v>
      </c>
      <c r="K53" s="12" t="e">
        <f>_xlfn.IFNA(IF(VLOOKUP("*"&amp;A53&amp;"*",'June 23'!$A:$I,8,FALSE)="",VLOOKUP("*"&amp;A53&amp;"*",'June 23'!$A:$I,9,FALSE),VLOOKUP("*"&amp;A53&amp;"*",'June 23'!$A:$I,8,FALSE)),NA())</f>
        <v>#N/A</v>
      </c>
      <c r="L53" s="12" t="e">
        <f>_xlfn.IFNA(IF(VLOOKUP("*"&amp;A53&amp;"*",'July 23'!$A:$I,8,FALSE)="",VLOOKUP("*"&amp;A53&amp;"*",'July 23'!$A:$I,9,FALSE),VLOOKUP("*"&amp;A53&amp;"*",'July 23'!$A:$I,8,FALSE)),NA())</f>
        <v>#N/A</v>
      </c>
      <c r="M53" s="12" t="e">
        <f>_xlfn.IFNA(IF(VLOOKUP("*"&amp;A53&amp;"*",'Aug 23'!$A:$I,8,FALSE)="",VLOOKUP("*"&amp;A53&amp;"*",'Aug 23'!$A:$I,9,FALSE),VLOOKUP("*"&amp;A53&amp;"*",'Aug 23'!$A:$I,8,FALSE)),NA())</f>
        <v>#N/A</v>
      </c>
      <c r="N53" s="12" t="e">
        <f>_xlfn.IFNA(IF(VLOOKUP("*"&amp;A53&amp;"*",'Sep 23'!$A:$I,8,FALSE)="",VLOOKUP("*"&amp;A53&amp;"*",'Sep 23'!$A:$I,9,FALSE),VLOOKUP("*"&amp;A53&amp;"*",'Sep 23'!$A:$I,8,FALSE)),NA())</f>
        <v>#N/A</v>
      </c>
      <c r="O53" s="12" t="e">
        <f>_xlfn.IFNA(IF(VLOOKUP("*"&amp;A53&amp;"*",'Oct 23'!$A:$I,8,FALSE)="",VLOOKUP("*"&amp;A53&amp;"*",'Oct 23'!$A:$I,9,FALSE),VLOOKUP("*"&amp;A53&amp;"*",'Oct 23'!$A:$I,8,FALSE)),NA())</f>
        <v>#N/A</v>
      </c>
      <c r="P53" s="12" t="e">
        <f>_xlfn.IFNA(IF(VLOOKUP("*"&amp;A53&amp;"*",'Nov 23'!$A:$I,8,FALSE)="",VLOOKUP("*"&amp;A53&amp;"*",'Nov 23'!$A:$I,9,FALSE),VLOOKUP("*"&amp;A53&amp;"*",'Nov 23'!$A:$I,8,FALSE)),NA())</f>
        <v>#N/A</v>
      </c>
      <c r="Q53" s="12" t="e">
        <f>_xlfn.IFNA(IF(VLOOKUP("*"&amp;A53&amp;"*",'Dec 23'!$A:$I,8,FALSE)="",VLOOKUP("*"&amp;A53&amp;"*",'Dec 23'!$A:$I,9,FALSE),VLOOKUP("*"&amp;A53&amp;"*",'Dec 23'!$A:$I,8,FALSE)),NA())</f>
        <v>#N/A</v>
      </c>
      <c r="S53" t="str">
        <f t="shared" si="4"/>
        <v xml:space="preserve">14 - Lavender                </v>
      </c>
      <c r="T53" s="12">
        <f>_xlfn.IFNA(IF(VLOOKUP("*"&amp;A53&amp;"*",Totaled!$A:$I,8,FALSE)="",VLOOKUP("*"&amp;A53&amp;"*",Totaled!$A:$I,9,FALSE),VLOOKUP("*"&amp;A53&amp;"*",Totaled!$A:$I,8,FALSE)),NA())</f>
        <v>-6.7664303282892052E-3</v>
      </c>
    </row>
    <row r="54" spans="1:20" x14ac:dyDescent="0.25">
      <c r="A54" t="s">
        <v>52</v>
      </c>
      <c r="B54" s="12">
        <f>_xlfn.IFNA(IF(VLOOKUP("*"&amp;A54&amp;"*",'Sep 22'!$A:$I,8,FALSE)="",VLOOKUP("*"&amp;A54&amp;"*",'Sep 22'!$A:$I,9,FALSE),VLOOKUP("*"&amp;A54&amp;"*",'Sep 22'!$A:$I,8,FALSE)),NA())</f>
        <v>2.5470241067051674E-2</v>
      </c>
      <c r="C54" s="12">
        <f>_xlfn.IFNA(IF(VLOOKUP("*"&amp;A54&amp;"*",'Oct 22'!$A:$I,8,FALSE)="",VLOOKUP("*"&amp;A54&amp;"*",'Oct 22'!$A:$I,9,FALSE),VLOOKUP("*"&amp;A54&amp;"*",'Oct 22'!$A:$I,8,FALSE)),NA())</f>
        <v>3.710773698237374E-2</v>
      </c>
      <c r="D54" s="12">
        <f>_xlfn.IFNA(IF(VLOOKUP("*"&amp;A54&amp;"*",'Nov 22'!$A:$I,8,FALSE)="",VLOOKUP("*"&amp;A54&amp;"*",'Nov 22'!$A:$I,9,FALSE),VLOOKUP("*"&amp;A54&amp;"*",'Nov 22'!$A:$I,8,FALSE)),NA())</f>
        <v>2.1767592311890821E-2</v>
      </c>
      <c r="E54" s="12">
        <f>_xlfn.IFNA(IF(VLOOKUP("*"&amp;A54&amp;"*",'Dec 22'!$A:$I,8,FALSE)="",VLOOKUP("*"&amp;A54&amp;"*",'Dec 22'!$A:$I,9,FALSE),VLOOKUP("*"&amp;A54&amp;"*",'Dec 22'!$A:$I,8,FALSE)),NA())</f>
        <v>4.4411359787518839E-3</v>
      </c>
      <c r="F54" s="12">
        <f>_xlfn.IFNA(IF(VLOOKUP("*"&amp;A54&amp;"*",'Jan 23'!$A:$I,8,FALSE)="",VLOOKUP("*"&amp;A54&amp;"*",'Jan 23'!$A:$I,9,FALSE),VLOOKUP("*"&amp;A54&amp;"*",'Jan 23'!$A:$I,8,FALSE)),NA())</f>
        <v>-3.7703299134500268E-3</v>
      </c>
      <c r="G54" s="12">
        <f>_xlfn.IFNA(IF(VLOOKUP("*"&amp;A54&amp;"*",'Feb 23'!$A:$I,8,FALSE)="",VLOOKUP("*"&amp;A54&amp;"*",'Feb 23'!$A:$I,9,FALSE),VLOOKUP("*"&amp;A54&amp;"*",'Feb 23'!$A:$I,8,FALSE)),NA())</f>
        <v>5.0422322873416026E-2</v>
      </c>
      <c r="H54" s="12">
        <f>_xlfn.IFNA(IF(VLOOKUP("*"&amp;A54&amp;"*",'Mar 23'!$A:$I,8,FALSE)="",VLOOKUP("*"&amp;A54&amp;"*",'Mar 23'!$A:$I,9,FALSE),VLOOKUP("*"&amp;A54&amp;"*",'Mar 23'!$A:$I,8,FALSE)),NA())</f>
        <v>-1.6053283491693937E-2</v>
      </c>
      <c r="I54" s="12">
        <f>_xlfn.IFNA(IF(VLOOKUP("*"&amp;A54&amp;"*",'Apr 23'!$A:$I,8,FALSE)="",VLOOKUP("*"&amp;A54&amp;"*",'Apr 23'!$A:$I,9,FALSE),VLOOKUP("*"&amp;A54&amp;"*",'Apr 23'!$A:$I,8,FALSE)),NA())</f>
        <v>-6.6857625358149181E-3</v>
      </c>
      <c r="J54" s="12">
        <f>_xlfn.IFNA(IF(VLOOKUP("*"&amp;A54&amp;"*",'May 23'!$A:$I,8,FALSE)="",VLOOKUP("*"&amp;A54&amp;"*",'May 23'!$A:$I,9,FALSE),VLOOKUP("*"&amp;A54&amp;"*",'May 23'!$A:$I,8,FALSE)),NA())</f>
        <v>-5.5963894703408151E-3</v>
      </c>
      <c r="K54" s="12" t="e">
        <f>_xlfn.IFNA(IF(VLOOKUP("*"&amp;A54&amp;"*",'June 23'!$A:$I,8,FALSE)="",VLOOKUP("*"&amp;A54&amp;"*",'June 23'!$A:$I,9,FALSE),VLOOKUP("*"&amp;A54&amp;"*",'June 23'!$A:$I,8,FALSE)),NA())</f>
        <v>#N/A</v>
      </c>
      <c r="L54" s="12" t="e">
        <f>_xlfn.IFNA(IF(VLOOKUP("*"&amp;A54&amp;"*",'July 23'!$A:$I,8,FALSE)="",VLOOKUP("*"&amp;A54&amp;"*",'July 23'!$A:$I,9,FALSE),VLOOKUP("*"&amp;A54&amp;"*",'July 23'!$A:$I,8,FALSE)),NA())</f>
        <v>#N/A</v>
      </c>
      <c r="M54" s="12" t="e">
        <f>_xlfn.IFNA(IF(VLOOKUP("*"&amp;A54&amp;"*",'Aug 23'!$A:$I,8,FALSE)="",VLOOKUP("*"&amp;A54&amp;"*",'Aug 23'!$A:$I,9,FALSE),VLOOKUP("*"&amp;A54&amp;"*",'Aug 23'!$A:$I,8,FALSE)),NA())</f>
        <v>#N/A</v>
      </c>
      <c r="N54" s="12" t="e">
        <f>_xlfn.IFNA(IF(VLOOKUP("*"&amp;A54&amp;"*",'Sep 23'!$A:$I,8,FALSE)="",VLOOKUP("*"&amp;A54&amp;"*",'Sep 23'!$A:$I,9,FALSE),VLOOKUP("*"&amp;A54&amp;"*",'Sep 23'!$A:$I,8,FALSE)),NA())</f>
        <v>#N/A</v>
      </c>
      <c r="O54" s="12" t="e">
        <f>_xlfn.IFNA(IF(VLOOKUP("*"&amp;A54&amp;"*",'Oct 23'!$A:$I,8,FALSE)="",VLOOKUP("*"&amp;A54&amp;"*",'Oct 23'!$A:$I,9,FALSE),VLOOKUP("*"&amp;A54&amp;"*",'Oct 23'!$A:$I,8,FALSE)),NA())</f>
        <v>#N/A</v>
      </c>
      <c r="P54" s="12" t="e">
        <f>_xlfn.IFNA(IF(VLOOKUP("*"&amp;A54&amp;"*",'Nov 23'!$A:$I,8,FALSE)="",VLOOKUP("*"&amp;A54&amp;"*",'Nov 23'!$A:$I,9,FALSE),VLOOKUP("*"&amp;A54&amp;"*",'Nov 23'!$A:$I,8,FALSE)),NA())</f>
        <v>#N/A</v>
      </c>
      <c r="Q54" s="12" t="e">
        <f>_xlfn.IFNA(IF(VLOOKUP("*"&amp;A54&amp;"*",'Dec 23'!$A:$I,8,FALSE)="",VLOOKUP("*"&amp;A54&amp;"*",'Dec 23'!$A:$I,9,FALSE),VLOOKUP("*"&amp;A54&amp;"*",'Dec 23'!$A:$I,8,FALSE)),NA())</f>
        <v>#N/A</v>
      </c>
      <c r="S54" t="str">
        <f t="shared" si="4"/>
        <v xml:space="preserve">15 - Pension BT              </v>
      </c>
      <c r="T54" s="12">
        <f>_xlfn.IFNA(IF(VLOOKUP("*"&amp;A54&amp;"*",Totaled!$A:$I,8,FALSE)="",VLOOKUP("*"&amp;A54&amp;"*",Totaled!$A:$I,9,FALSE),VLOOKUP("*"&amp;A54&amp;"*",Totaled!$A:$I,8,FALSE)),NA())</f>
        <v>2.1511399280179269E-2</v>
      </c>
    </row>
    <row r="55" spans="1:20" x14ac:dyDescent="0.25">
      <c r="A55" t="s">
        <v>43</v>
      </c>
      <c r="B55" s="12" t="e">
        <f>_xlfn.IFNA(IF(VLOOKUP("*"&amp;A55&amp;"*",'Sep 22'!$A:$I,8,FALSE)="",VLOOKUP("*"&amp;A55&amp;"*",'Sep 22'!$A:$I,9,FALSE),VLOOKUP("*"&amp;A55&amp;"*",'Sep 22'!$A:$I,8,FALSE)),NA())</f>
        <v>#N/A</v>
      </c>
      <c r="C55" s="12" t="e">
        <f>_xlfn.IFNA(IF(VLOOKUP("*"&amp;A55&amp;"*",'Oct 22'!$A:$I,8,FALSE)="",VLOOKUP("*"&amp;A55&amp;"*",'Oct 22'!$A:$I,9,FALSE),VLOOKUP("*"&amp;A55&amp;"*",'Oct 22'!$A:$I,8,FALSE)),NA())</f>
        <v>#N/A</v>
      </c>
      <c r="D55" s="12" t="e">
        <f>_xlfn.IFNA(IF(VLOOKUP("*"&amp;A55&amp;"*",'Nov 22'!$A:$I,8,FALSE)="",VLOOKUP("*"&amp;A55&amp;"*",'Nov 22'!$A:$I,9,FALSE),VLOOKUP("*"&amp;A55&amp;"*",'Nov 22'!$A:$I,8,FALSE)),NA())</f>
        <v>#N/A</v>
      </c>
      <c r="E55" s="12">
        <f>_xlfn.IFNA(IF(VLOOKUP("*"&amp;A55&amp;"*",'Dec 22'!$A:$I,8,FALSE)="",VLOOKUP("*"&amp;A55&amp;"*",'Dec 22'!$A:$I,9,FALSE),VLOOKUP("*"&amp;A55&amp;"*",'Dec 22'!$A:$I,8,FALSE)),NA())</f>
        <v>3.1838430757362562E-3</v>
      </c>
      <c r="F55" s="12">
        <f>_xlfn.IFNA(IF(VLOOKUP("*"&amp;A55&amp;"*",'Jan 23'!$A:$I,8,FALSE)="",VLOOKUP("*"&amp;A55&amp;"*",'Jan 23'!$A:$I,9,FALSE),VLOOKUP("*"&amp;A55&amp;"*",'Jan 23'!$A:$I,8,FALSE)),NA())</f>
        <v>2.8153110131901887E-2</v>
      </c>
      <c r="G55" s="12">
        <f>_xlfn.IFNA(IF(VLOOKUP("*"&amp;A55&amp;"*",'Feb 23'!$A:$I,8,FALSE)="",VLOOKUP("*"&amp;A55&amp;"*",'Feb 23'!$A:$I,9,FALSE),VLOOKUP("*"&amp;A55&amp;"*",'Feb 23'!$A:$I,8,FALSE)),NA())</f>
        <v>-1.9250250952885004E-2</v>
      </c>
      <c r="H55" s="12">
        <f>_xlfn.IFNA(IF(VLOOKUP("*"&amp;A55&amp;"*",'Mar 23'!$A:$I,8,FALSE)="",VLOOKUP("*"&amp;A55&amp;"*",'Mar 23'!$A:$I,9,FALSE),VLOOKUP("*"&amp;A55&amp;"*",'Mar 23'!$A:$I,8,FALSE)),NA())</f>
        <v>3.3599112321188729E-3</v>
      </c>
      <c r="I55" s="12">
        <f>_xlfn.IFNA(IF(VLOOKUP("*"&amp;A55&amp;"*",'Apr 23'!$A:$I,8,FALSE)="",VLOOKUP("*"&amp;A55&amp;"*",'Apr 23'!$A:$I,9,FALSE),VLOOKUP("*"&amp;A55&amp;"*",'Apr 23'!$A:$I,8,FALSE)),NA())</f>
        <v>1.570314834086195E-2</v>
      </c>
      <c r="J55" s="12">
        <f>_xlfn.IFNA(IF(VLOOKUP("*"&amp;A55&amp;"*",'May 23'!$A:$I,8,FALSE)="",VLOOKUP("*"&amp;A55&amp;"*",'May 23'!$A:$I,9,FALSE),VLOOKUP("*"&amp;A55&amp;"*",'May 23'!$A:$I,8,FALSE)),NA())</f>
        <v>-4.1087772453481317E-2</v>
      </c>
      <c r="K55" s="12">
        <f>_xlfn.IFNA(IF(VLOOKUP("*"&amp;A55&amp;"*",'June 23'!$A:$I,8,FALSE)="",VLOOKUP("*"&amp;A55&amp;"*",'June 23'!$A:$I,9,FALSE),VLOOKUP("*"&amp;A55&amp;"*",'June 23'!$A:$I,8,FALSE)),NA())</f>
        <v>-8.6948591998127558E-3</v>
      </c>
      <c r="L55" s="12">
        <f>_xlfn.IFNA(IF(VLOOKUP("*"&amp;A55&amp;"*",'July 23'!$A:$I,8,FALSE)="",VLOOKUP("*"&amp;A55&amp;"*",'July 23'!$A:$I,9,FALSE),VLOOKUP("*"&amp;A55&amp;"*",'July 23'!$A:$I,8,FALSE)),NA())</f>
        <v>-1.175333334303226E-2</v>
      </c>
      <c r="M55" s="12">
        <f>_xlfn.IFNA(IF(VLOOKUP("*"&amp;A55&amp;"*",'Aug 23'!$A:$I,8,FALSE)="",VLOOKUP("*"&amp;A55&amp;"*",'Aug 23'!$A:$I,9,FALSE),VLOOKUP("*"&amp;A55&amp;"*",'Aug 23'!$A:$I,8,FALSE)),NA())</f>
        <v>6.1495922187278423E-2</v>
      </c>
      <c r="N55" s="12" t="e">
        <f>_xlfn.IFNA(IF(VLOOKUP("*"&amp;A55&amp;"*",'Sep 23'!$A:$I,8,FALSE)="",VLOOKUP("*"&amp;A55&amp;"*",'Sep 23'!$A:$I,9,FALSE),VLOOKUP("*"&amp;A55&amp;"*",'Sep 23'!$A:$I,8,FALSE)),NA())</f>
        <v>#N/A</v>
      </c>
      <c r="O55" s="12" t="e">
        <f>_xlfn.IFNA(IF(VLOOKUP("*"&amp;A55&amp;"*",'Oct 23'!$A:$I,8,FALSE)="",VLOOKUP("*"&amp;A55&amp;"*",'Oct 23'!$A:$I,9,FALSE),VLOOKUP("*"&amp;A55&amp;"*",'Oct 23'!$A:$I,8,FALSE)),NA())</f>
        <v>#N/A</v>
      </c>
      <c r="P55" s="12" t="e">
        <f>_xlfn.IFNA(IF(VLOOKUP("*"&amp;A55&amp;"*",'Nov 23'!$A:$I,8,FALSE)="",VLOOKUP("*"&amp;A55&amp;"*",'Nov 23'!$A:$I,9,FALSE),VLOOKUP("*"&amp;A55&amp;"*",'Nov 23'!$A:$I,8,FALSE)),NA())</f>
        <v>#N/A</v>
      </c>
      <c r="Q55" s="12" t="e">
        <f>_xlfn.IFNA(IF(VLOOKUP("*"&amp;A55&amp;"*",'Dec 23'!$A:$I,8,FALSE)="",VLOOKUP("*"&amp;A55&amp;"*",'Dec 23'!$A:$I,9,FALSE),VLOOKUP("*"&amp;A55&amp;"*",'Dec 23'!$A:$I,8,FALSE)),NA())</f>
        <v>#N/A</v>
      </c>
      <c r="S55" t="str">
        <f t="shared" si="4"/>
        <v xml:space="preserve">157 - Alex Barton             </v>
      </c>
      <c r="T55" s="12">
        <f>_xlfn.IFNA(IF(VLOOKUP("*"&amp;A55&amp;"*",Totaled!$A:$I,8,FALSE)="",VLOOKUP("*"&amp;A55&amp;"*",Totaled!$A:$I,9,FALSE),VLOOKUP("*"&amp;A55&amp;"*",Totaled!$A:$I,8,FALSE)),NA())</f>
        <v>-2.6786894865031552E-3</v>
      </c>
    </row>
    <row r="56" spans="1:20" x14ac:dyDescent="0.25">
      <c r="A56" t="s">
        <v>34</v>
      </c>
      <c r="B56" s="12" t="e">
        <f>_xlfn.IFNA(IF(VLOOKUP("*"&amp;A56&amp;"*",'Sep 22'!$A:$I,8,FALSE)="",VLOOKUP("*"&amp;A56&amp;"*",'Sep 22'!$A:$I,9,FALSE),VLOOKUP("*"&amp;A56&amp;"*",'Sep 22'!$A:$I,8,FALSE)),NA())</f>
        <v>#N/A</v>
      </c>
      <c r="C56" s="12">
        <f>_xlfn.IFNA(IF(VLOOKUP("*"&amp;A56&amp;"*",'Oct 22'!$A:$I,8,FALSE)="",VLOOKUP("*"&amp;A56&amp;"*",'Oct 22'!$A:$I,9,FALSE),VLOOKUP("*"&amp;A56&amp;"*",'Oct 22'!$A:$I,8,FALSE)),NA())</f>
        <v>-9.2428332573149252E-3</v>
      </c>
      <c r="D56" s="12" t="e">
        <f>_xlfn.IFNA(IF(VLOOKUP("*"&amp;A56&amp;"*",'Nov 22'!$A:$I,8,FALSE)="",VLOOKUP("*"&amp;A56&amp;"*",'Nov 22'!$A:$I,9,FALSE),VLOOKUP("*"&amp;A56&amp;"*",'Nov 22'!$A:$I,8,FALSE)),NA())</f>
        <v>#N/A</v>
      </c>
      <c r="E56" s="12" t="e">
        <f>_xlfn.IFNA(IF(VLOOKUP("*"&amp;A56&amp;"*",'Dec 22'!$A:$I,8,FALSE)="",VLOOKUP("*"&amp;A56&amp;"*",'Dec 22'!$A:$I,9,FALSE),VLOOKUP("*"&amp;A56&amp;"*",'Dec 22'!$A:$I,8,FALSE)),NA())</f>
        <v>#N/A</v>
      </c>
      <c r="F56" s="12" t="e">
        <f>_xlfn.IFNA(IF(VLOOKUP("*"&amp;A56&amp;"*",'Jan 23'!$A:$I,8,FALSE)="",VLOOKUP("*"&amp;A56&amp;"*",'Jan 23'!$A:$I,9,FALSE),VLOOKUP("*"&amp;A56&amp;"*",'Jan 23'!$A:$I,8,FALSE)),NA())</f>
        <v>#N/A</v>
      </c>
      <c r="G56" s="12" t="e">
        <f>_xlfn.IFNA(IF(VLOOKUP("*"&amp;A56&amp;"*",'Feb 23'!$A:$I,8,FALSE)="",VLOOKUP("*"&amp;A56&amp;"*",'Feb 23'!$A:$I,9,FALSE),VLOOKUP("*"&amp;A56&amp;"*",'Feb 23'!$A:$I,8,FALSE)),NA())</f>
        <v>#N/A</v>
      </c>
      <c r="H56" s="12" t="e">
        <f>_xlfn.IFNA(IF(VLOOKUP("*"&amp;A56&amp;"*",'Mar 23'!$A:$I,8,FALSE)="",VLOOKUP("*"&amp;A56&amp;"*",'Mar 23'!$A:$I,9,FALSE),VLOOKUP("*"&amp;A56&amp;"*",'Mar 23'!$A:$I,8,FALSE)),NA())</f>
        <v>#N/A</v>
      </c>
      <c r="I56" s="12" t="e">
        <f>_xlfn.IFNA(IF(VLOOKUP("*"&amp;A56&amp;"*",'Apr 23'!$A:$I,8,FALSE)="",VLOOKUP("*"&amp;A56&amp;"*",'Apr 23'!$A:$I,9,FALSE),VLOOKUP("*"&amp;A56&amp;"*",'Apr 23'!$A:$I,8,FALSE)),NA())</f>
        <v>#N/A</v>
      </c>
      <c r="J56" s="12" t="e">
        <f>_xlfn.IFNA(IF(VLOOKUP("*"&amp;A56&amp;"*",'May 23'!$A:$I,8,FALSE)="",VLOOKUP("*"&amp;A56&amp;"*",'May 23'!$A:$I,9,FALSE),VLOOKUP("*"&amp;A56&amp;"*",'May 23'!$A:$I,8,FALSE)),NA())</f>
        <v>#N/A</v>
      </c>
      <c r="K56" s="12" t="e">
        <f>_xlfn.IFNA(IF(VLOOKUP("*"&amp;A56&amp;"*",'June 23'!$A:$I,8,FALSE)="",VLOOKUP("*"&amp;A56&amp;"*",'June 23'!$A:$I,9,FALSE),VLOOKUP("*"&amp;A56&amp;"*",'June 23'!$A:$I,8,FALSE)),NA())</f>
        <v>#N/A</v>
      </c>
      <c r="L56" s="12" t="e">
        <f>_xlfn.IFNA(IF(VLOOKUP("*"&amp;A56&amp;"*",'July 23'!$A:$I,8,FALSE)="",VLOOKUP("*"&amp;A56&amp;"*",'July 23'!$A:$I,9,FALSE),VLOOKUP("*"&amp;A56&amp;"*",'July 23'!$A:$I,8,FALSE)),NA())</f>
        <v>#N/A</v>
      </c>
      <c r="M56" s="12" t="e">
        <f>_xlfn.IFNA(IF(VLOOKUP("*"&amp;A56&amp;"*",'Aug 23'!$A:$I,8,FALSE)="",VLOOKUP("*"&amp;A56&amp;"*",'Aug 23'!$A:$I,9,FALSE),VLOOKUP("*"&amp;A56&amp;"*",'Aug 23'!$A:$I,8,FALSE)),NA())</f>
        <v>#N/A</v>
      </c>
      <c r="N56" s="12" t="e">
        <f>_xlfn.IFNA(IF(VLOOKUP("*"&amp;A56&amp;"*",'Sep 23'!$A:$I,8,FALSE)="",VLOOKUP("*"&amp;A56&amp;"*",'Sep 23'!$A:$I,9,FALSE),VLOOKUP("*"&amp;A56&amp;"*",'Sep 23'!$A:$I,8,FALSE)),NA())</f>
        <v>#N/A</v>
      </c>
      <c r="O56" s="12" t="e">
        <f>_xlfn.IFNA(IF(VLOOKUP("*"&amp;A56&amp;"*",'Oct 23'!$A:$I,8,FALSE)="",VLOOKUP("*"&amp;A56&amp;"*",'Oct 23'!$A:$I,9,FALSE),VLOOKUP("*"&amp;A56&amp;"*",'Oct 23'!$A:$I,8,FALSE)),NA())</f>
        <v>#N/A</v>
      </c>
      <c r="P56" s="12" t="e">
        <f>_xlfn.IFNA(IF(VLOOKUP("*"&amp;A56&amp;"*",'Nov 23'!$A:$I,8,FALSE)="",VLOOKUP("*"&amp;A56&amp;"*",'Nov 23'!$A:$I,9,FALSE),VLOOKUP("*"&amp;A56&amp;"*",'Nov 23'!$A:$I,8,FALSE)),NA())</f>
        <v>#N/A</v>
      </c>
      <c r="Q56" s="12" t="e">
        <f>_xlfn.IFNA(IF(VLOOKUP("*"&amp;A56&amp;"*",'Dec 23'!$A:$I,8,FALSE)="",VLOOKUP("*"&amp;A56&amp;"*",'Dec 23'!$A:$I,9,FALSE),VLOOKUP("*"&amp;A56&amp;"*",'Dec 23'!$A:$I,8,FALSE)),NA())</f>
        <v>#N/A</v>
      </c>
      <c r="S56" t="str">
        <f t="shared" si="4"/>
        <v xml:space="preserve">160 - Duncan Mcwilliam        </v>
      </c>
      <c r="T56" s="12">
        <f>_xlfn.IFNA(IF(VLOOKUP("*"&amp;A56&amp;"*",Totaled!$A:$I,8,FALSE)="",VLOOKUP("*"&amp;A56&amp;"*",Totaled!$A:$I,9,FALSE),VLOOKUP("*"&amp;A56&amp;"*",Totaled!$A:$I,8,FALSE)),NA())</f>
        <v>2.4922557457978542E-2</v>
      </c>
    </row>
    <row r="57" spans="1:20" x14ac:dyDescent="0.25">
      <c r="A57" t="s">
        <v>10</v>
      </c>
      <c r="B57" s="12">
        <f>_xlfn.IFNA(IF(VLOOKUP("*"&amp;A57&amp;"*",'Sep 22'!$A:$I,8,FALSE)="",VLOOKUP("*"&amp;A57&amp;"*",'Sep 22'!$A:$I,9,FALSE),VLOOKUP("*"&amp;A57&amp;"*",'Sep 22'!$A:$I,8,FALSE)),NA())</f>
        <v>-0.11532817410079671</v>
      </c>
      <c r="C57" s="12" t="e">
        <f>_xlfn.IFNA(IF(VLOOKUP("*"&amp;A57&amp;"*",'Oct 22'!$A:$I,8,FALSE)="",VLOOKUP("*"&amp;A57&amp;"*",'Oct 22'!$A:$I,9,FALSE),VLOOKUP("*"&amp;A57&amp;"*",'Oct 22'!$A:$I,8,FALSE)),NA())</f>
        <v>#N/A</v>
      </c>
      <c r="D57" s="12" t="e">
        <f>_xlfn.IFNA(IF(VLOOKUP("*"&amp;A57&amp;"*",'Nov 22'!$A:$I,8,FALSE)="",VLOOKUP("*"&amp;A57&amp;"*",'Nov 22'!$A:$I,9,FALSE),VLOOKUP("*"&amp;A57&amp;"*",'Nov 22'!$A:$I,8,FALSE)),NA())</f>
        <v>#N/A</v>
      </c>
      <c r="E57" s="12" t="e">
        <f>_xlfn.IFNA(IF(VLOOKUP("*"&amp;A57&amp;"*",'Dec 22'!$A:$I,8,FALSE)="",VLOOKUP("*"&amp;A57&amp;"*",'Dec 22'!$A:$I,9,FALSE),VLOOKUP("*"&amp;A57&amp;"*",'Dec 22'!$A:$I,8,FALSE)),NA())</f>
        <v>#N/A</v>
      </c>
      <c r="F57" s="12" t="e">
        <f>_xlfn.IFNA(IF(VLOOKUP("*"&amp;A57&amp;"*",'Jan 23'!$A:$I,8,FALSE)="",VLOOKUP("*"&amp;A57&amp;"*",'Jan 23'!$A:$I,9,FALSE),VLOOKUP("*"&amp;A57&amp;"*",'Jan 23'!$A:$I,8,FALSE)),NA())</f>
        <v>#N/A</v>
      </c>
      <c r="G57" s="12" t="e">
        <f>_xlfn.IFNA(IF(VLOOKUP("*"&amp;A57&amp;"*",'Feb 23'!$A:$I,8,FALSE)="",VLOOKUP("*"&amp;A57&amp;"*",'Feb 23'!$A:$I,9,FALSE),VLOOKUP("*"&amp;A57&amp;"*",'Feb 23'!$A:$I,8,FALSE)),NA())</f>
        <v>#N/A</v>
      </c>
      <c r="H57" s="12" t="e">
        <f>_xlfn.IFNA(IF(VLOOKUP("*"&amp;A57&amp;"*",'Mar 23'!$A:$I,8,FALSE)="",VLOOKUP("*"&amp;A57&amp;"*",'Mar 23'!$A:$I,9,FALSE),VLOOKUP("*"&amp;A57&amp;"*",'Mar 23'!$A:$I,8,FALSE)),NA())</f>
        <v>#N/A</v>
      </c>
      <c r="I57" s="12" t="e">
        <f>_xlfn.IFNA(IF(VLOOKUP("*"&amp;A57&amp;"*",'Apr 23'!$A:$I,8,FALSE)="",VLOOKUP("*"&amp;A57&amp;"*",'Apr 23'!$A:$I,9,FALSE),VLOOKUP("*"&amp;A57&amp;"*",'Apr 23'!$A:$I,8,FALSE)),NA())</f>
        <v>#N/A</v>
      </c>
      <c r="J57" s="12" t="e">
        <f>_xlfn.IFNA(IF(VLOOKUP("*"&amp;A57&amp;"*",'May 23'!$A:$I,8,FALSE)="",VLOOKUP("*"&amp;A57&amp;"*",'May 23'!$A:$I,9,FALSE),VLOOKUP("*"&amp;A57&amp;"*",'May 23'!$A:$I,8,FALSE)),NA())</f>
        <v>#N/A</v>
      </c>
      <c r="K57" s="12" t="e">
        <f>_xlfn.IFNA(IF(VLOOKUP("*"&amp;A57&amp;"*",'June 23'!$A:$I,8,FALSE)="",VLOOKUP("*"&amp;A57&amp;"*",'June 23'!$A:$I,9,FALSE),VLOOKUP("*"&amp;A57&amp;"*",'June 23'!$A:$I,8,FALSE)),NA())</f>
        <v>#N/A</v>
      </c>
      <c r="L57" s="12" t="e">
        <f>_xlfn.IFNA(IF(VLOOKUP("*"&amp;A57&amp;"*",'July 23'!$A:$I,8,FALSE)="",VLOOKUP("*"&amp;A57&amp;"*",'July 23'!$A:$I,9,FALSE),VLOOKUP("*"&amp;A57&amp;"*",'July 23'!$A:$I,8,FALSE)),NA())</f>
        <v>#N/A</v>
      </c>
      <c r="M57" s="12" t="e">
        <f>_xlfn.IFNA(IF(VLOOKUP("*"&amp;A57&amp;"*",'Aug 23'!$A:$I,8,FALSE)="",VLOOKUP("*"&amp;A57&amp;"*",'Aug 23'!$A:$I,9,FALSE),VLOOKUP("*"&amp;A57&amp;"*",'Aug 23'!$A:$I,8,FALSE)),NA())</f>
        <v>#N/A</v>
      </c>
      <c r="N57" s="12" t="e">
        <f>_xlfn.IFNA(IF(VLOOKUP("*"&amp;A57&amp;"*",'Sep 23'!$A:$I,8,FALSE)="",VLOOKUP("*"&amp;A57&amp;"*",'Sep 23'!$A:$I,9,FALSE),VLOOKUP("*"&amp;A57&amp;"*",'Sep 23'!$A:$I,8,FALSE)),NA())</f>
        <v>#N/A</v>
      </c>
      <c r="O57" s="12" t="e">
        <f>_xlfn.IFNA(IF(VLOOKUP("*"&amp;A57&amp;"*",'Oct 23'!$A:$I,8,FALSE)="",VLOOKUP("*"&amp;A57&amp;"*",'Oct 23'!$A:$I,9,FALSE),VLOOKUP("*"&amp;A57&amp;"*",'Oct 23'!$A:$I,8,FALSE)),NA())</f>
        <v>#N/A</v>
      </c>
      <c r="P57" s="12" t="e">
        <f>_xlfn.IFNA(IF(VLOOKUP("*"&amp;A57&amp;"*",'Nov 23'!$A:$I,8,FALSE)="",VLOOKUP("*"&amp;A57&amp;"*",'Nov 23'!$A:$I,9,FALSE),VLOOKUP("*"&amp;A57&amp;"*",'Nov 23'!$A:$I,8,FALSE)),NA())</f>
        <v>#N/A</v>
      </c>
      <c r="Q57" s="12" t="e">
        <f>_xlfn.IFNA(IF(VLOOKUP("*"&amp;A57&amp;"*",'Dec 23'!$A:$I,8,FALSE)="",VLOOKUP("*"&amp;A57&amp;"*",'Dec 23'!$A:$I,9,FALSE),VLOOKUP("*"&amp;A57&amp;"*",'Dec 23'!$A:$I,8,FALSE)),NA())</f>
        <v>#N/A</v>
      </c>
      <c r="S57" t="str">
        <f t="shared" si="4"/>
        <v xml:space="preserve">164 - Alex Rudolph            </v>
      </c>
      <c r="T57" s="12">
        <f>_xlfn.IFNA(IF(VLOOKUP("*"&amp;A57&amp;"*",Totaled!$A:$I,8,FALSE)="",VLOOKUP("*"&amp;A57&amp;"*",Totaled!$A:$I,9,FALSE),VLOOKUP("*"&amp;A57&amp;"*",Totaled!$A:$I,8,FALSE)),NA())</f>
        <v>-7.1382539990884522E-2</v>
      </c>
    </row>
    <row r="58" spans="1:20" x14ac:dyDescent="0.25">
      <c r="A58" t="s">
        <v>131</v>
      </c>
      <c r="B58" s="12" t="e">
        <f>_xlfn.IFNA(IF(VLOOKUP("*"&amp;A58&amp;"*",'Sep 22'!$A:$I,8,FALSE)="",VLOOKUP("*"&amp;A58&amp;"*",'Sep 22'!$A:$I,9,FALSE),VLOOKUP("*"&amp;A58&amp;"*",'Sep 22'!$A:$I,8,FALSE)),NA())</f>
        <v>#N/A</v>
      </c>
      <c r="C58" s="12" t="e">
        <f>_xlfn.IFNA(IF(VLOOKUP("*"&amp;A58&amp;"*",'Oct 22'!$A:$I,8,FALSE)="",VLOOKUP("*"&amp;A58&amp;"*",'Oct 22'!$A:$I,9,FALSE),VLOOKUP("*"&amp;A58&amp;"*",'Oct 22'!$A:$I,8,FALSE)),NA())</f>
        <v>#N/A</v>
      </c>
      <c r="D58" s="12" t="e">
        <f>_xlfn.IFNA(IF(VLOOKUP("*"&amp;A58&amp;"*",'Nov 22'!$A:$I,8,FALSE)="",VLOOKUP("*"&amp;A58&amp;"*",'Nov 22'!$A:$I,9,FALSE),VLOOKUP("*"&amp;A58&amp;"*",'Nov 22'!$A:$I,8,FALSE)),NA())</f>
        <v>#N/A</v>
      </c>
      <c r="E58" s="12" t="e">
        <f>_xlfn.IFNA(IF(VLOOKUP("*"&amp;A58&amp;"*",'Dec 22'!$A:$I,8,FALSE)="",VLOOKUP("*"&amp;A58&amp;"*",'Dec 22'!$A:$I,9,FALSE),VLOOKUP("*"&amp;A58&amp;"*",'Dec 22'!$A:$I,8,FALSE)),NA())</f>
        <v>#N/A</v>
      </c>
      <c r="F58" s="12" t="e">
        <f>_xlfn.IFNA(IF(VLOOKUP("*"&amp;A58&amp;"*",'Jan 23'!$A:$I,8,FALSE)="",VLOOKUP("*"&amp;A58&amp;"*",'Jan 23'!$A:$I,9,FALSE),VLOOKUP("*"&amp;A58&amp;"*",'Jan 23'!$A:$I,8,FALSE)),NA())</f>
        <v>#N/A</v>
      </c>
      <c r="G58" s="12">
        <f>_xlfn.IFNA(IF(VLOOKUP("*"&amp;A58&amp;"*",'Feb 23'!$A:$I,8,FALSE)="",VLOOKUP("*"&amp;A58&amp;"*",'Feb 23'!$A:$I,9,FALSE),VLOOKUP("*"&amp;A58&amp;"*",'Feb 23'!$A:$I,8,FALSE)),NA())</f>
        <v>5.1188066260675763E-3</v>
      </c>
      <c r="H58" s="12">
        <f>_xlfn.IFNA(IF(VLOOKUP("*"&amp;A58&amp;"*",'Mar 23'!$A:$I,8,FALSE)="",VLOOKUP("*"&amp;A58&amp;"*",'Mar 23'!$A:$I,9,FALSE),VLOOKUP("*"&amp;A58&amp;"*",'Mar 23'!$A:$I,8,FALSE)),NA())</f>
        <v>5.2613525000702183E-3</v>
      </c>
      <c r="I58" s="12">
        <f>_xlfn.IFNA(IF(VLOOKUP("*"&amp;A58&amp;"*",'Apr 23'!$A:$I,8,FALSE)="",VLOOKUP("*"&amp;A58&amp;"*",'Apr 23'!$A:$I,9,FALSE),VLOOKUP("*"&amp;A58&amp;"*",'Apr 23'!$A:$I,8,FALSE)),NA())</f>
        <v>2.6434841891927158E-2</v>
      </c>
      <c r="J58" s="12">
        <f>_xlfn.IFNA(IF(VLOOKUP("*"&amp;A58&amp;"*",'May 23'!$A:$I,8,FALSE)="",VLOOKUP("*"&amp;A58&amp;"*",'May 23'!$A:$I,9,FALSE),VLOOKUP("*"&amp;A58&amp;"*",'May 23'!$A:$I,8,FALSE)),NA())</f>
        <v>-5.2119623522050025E-2</v>
      </c>
      <c r="K58" s="12" t="e">
        <f>_xlfn.IFNA(IF(VLOOKUP("*"&amp;A58&amp;"*",'June 23'!$A:$I,8,FALSE)="",VLOOKUP("*"&amp;A58&amp;"*",'June 23'!$A:$I,9,FALSE),VLOOKUP("*"&amp;A58&amp;"*",'June 23'!$A:$I,8,FALSE)),NA())</f>
        <v>#N/A</v>
      </c>
      <c r="L58" s="12" t="e">
        <f>_xlfn.IFNA(IF(VLOOKUP("*"&amp;A58&amp;"*",'July 23'!$A:$I,8,FALSE)="",VLOOKUP("*"&amp;A58&amp;"*",'July 23'!$A:$I,9,FALSE),VLOOKUP("*"&amp;A58&amp;"*",'July 23'!$A:$I,8,FALSE)),NA())</f>
        <v>#N/A</v>
      </c>
      <c r="M58" s="12" t="e">
        <f>_xlfn.IFNA(IF(VLOOKUP("*"&amp;A58&amp;"*",'Aug 23'!$A:$I,8,FALSE)="",VLOOKUP("*"&amp;A58&amp;"*",'Aug 23'!$A:$I,9,FALSE),VLOOKUP("*"&amp;A58&amp;"*",'Aug 23'!$A:$I,8,FALSE)),NA())</f>
        <v>#N/A</v>
      </c>
      <c r="N58" s="12" t="e">
        <f>_xlfn.IFNA(IF(VLOOKUP("*"&amp;A58&amp;"*",'Sep 23'!$A:$I,8,FALSE)="",VLOOKUP("*"&amp;A58&amp;"*",'Sep 23'!$A:$I,9,FALSE),VLOOKUP("*"&amp;A58&amp;"*",'Sep 23'!$A:$I,8,FALSE)),NA())</f>
        <v>#N/A</v>
      </c>
      <c r="O58" s="12" t="e">
        <f>_xlfn.IFNA(IF(VLOOKUP("*"&amp;A58&amp;"*",'Oct 23'!$A:$I,8,FALSE)="",VLOOKUP("*"&amp;A58&amp;"*",'Oct 23'!$A:$I,9,FALSE),VLOOKUP("*"&amp;A58&amp;"*",'Oct 23'!$A:$I,8,FALSE)),NA())</f>
        <v>#N/A</v>
      </c>
      <c r="P58" s="12" t="e">
        <f>_xlfn.IFNA(IF(VLOOKUP("*"&amp;A58&amp;"*",'Nov 23'!$A:$I,8,FALSE)="",VLOOKUP("*"&amp;A58&amp;"*",'Nov 23'!$A:$I,9,FALSE),VLOOKUP("*"&amp;A58&amp;"*",'Nov 23'!$A:$I,8,FALSE)),NA())</f>
        <v>#N/A</v>
      </c>
      <c r="Q58" s="12" t="e">
        <f>_xlfn.IFNA(IF(VLOOKUP("*"&amp;A58&amp;"*",'Dec 23'!$A:$I,8,FALSE)="",VLOOKUP("*"&amp;A58&amp;"*",'Dec 23'!$A:$I,9,FALSE),VLOOKUP("*"&amp;A58&amp;"*",'Dec 23'!$A:$I,8,FALSE)),NA())</f>
        <v>#N/A</v>
      </c>
      <c r="S58" t="str">
        <f t="shared" si="4"/>
        <v>76 - Elle Och</v>
      </c>
      <c r="T58" s="12">
        <f>_xlfn.IFNA(IF(VLOOKUP("*"&amp;A58&amp;"*",Totaled!$A:$I,8,FALSE)="",VLOOKUP("*"&amp;A58&amp;"*",Totaled!$A:$I,9,FALSE),VLOOKUP("*"&amp;A58&amp;"*",Totaled!$A:$I,8,FALSE)),NA())</f>
        <v>1.0415180557394252E-2</v>
      </c>
    </row>
    <row r="59" spans="1:20" x14ac:dyDescent="0.25">
      <c r="A59" t="s">
        <v>132</v>
      </c>
      <c r="B59" s="12" t="e">
        <f>_xlfn.IFNA(IF(VLOOKUP("*"&amp;A59&amp;"*",'Sep 22'!$A:$I,8,FALSE)="",VLOOKUP("*"&amp;A59&amp;"*",'Sep 22'!$A:$I,9,FALSE),VLOOKUP("*"&amp;A59&amp;"*",'Sep 22'!$A:$I,8,FALSE)),NA())</f>
        <v>#N/A</v>
      </c>
      <c r="C59" s="12" t="e">
        <f>_xlfn.IFNA(IF(VLOOKUP("*"&amp;A59&amp;"*",'Oct 22'!$A:$I,8,FALSE)="",VLOOKUP("*"&amp;A59&amp;"*",'Oct 22'!$A:$I,9,FALSE),VLOOKUP("*"&amp;A59&amp;"*",'Oct 22'!$A:$I,8,FALSE)),NA())</f>
        <v>#N/A</v>
      </c>
      <c r="D59" s="12" t="e">
        <f>_xlfn.IFNA(IF(VLOOKUP("*"&amp;A59&amp;"*",'Nov 22'!$A:$I,8,FALSE)="",VLOOKUP("*"&amp;A59&amp;"*",'Nov 22'!$A:$I,9,FALSE),VLOOKUP("*"&amp;A59&amp;"*",'Nov 22'!$A:$I,8,FALSE)),NA())</f>
        <v>#N/A</v>
      </c>
      <c r="E59" s="12" t="e">
        <f>_xlfn.IFNA(IF(VLOOKUP("*"&amp;A59&amp;"*",'Dec 22'!$A:$I,8,FALSE)="",VLOOKUP("*"&amp;A59&amp;"*",'Dec 22'!$A:$I,9,FALSE),VLOOKUP("*"&amp;A59&amp;"*",'Dec 22'!$A:$I,8,FALSE)),NA())</f>
        <v>#N/A</v>
      </c>
      <c r="F59" s="12" t="e">
        <f>_xlfn.IFNA(IF(VLOOKUP("*"&amp;A59&amp;"*",'Jan 23'!$A:$I,8,FALSE)="",VLOOKUP("*"&amp;A59&amp;"*",'Jan 23'!$A:$I,9,FALSE),VLOOKUP("*"&amp;A59&amp;"*",'Jan 23'!$A:$I,8,FALSE)),NA())</f>
        <v>#N/A</v>
      </c>
      <c r="G59" s="12">
        <f>_xlfn.IFNA(IF(VLOOKUP("*"&amp;A59&amp;"*",'Feb 23'!$A:$I,8,FALSE)="",VLOOKUP("*"&amp;A59&amp;"*",'Feb 23'!$A:$I,9,FALSE),VLOOKUP("*"&amp;A59&amp;"*",'Feb 23'!$A:$I,8,FALSE)),NA())</f>
        <v>-4.6983095487989457E-2</v>
      </c>
      <c r="H59" s="12">
        <f>_xlfn.IFNA(IF(VLOOKUP("*"&amp;A59&amp;"*",'Mar 23'!$A:$I,8,FALSE)="",VLOOKUP("*"&amp;A59&amp;"*",'Mar 23'!$A:$I,9,FALSE),VLOOKUP("*"&amp;A59&amp;"*",'Mar 23'!$A:$I,8,FALSE)),NA())</f>
        <v>-1.21810344501177E-2</v>
      </c>
      <c r="I59" s="12" t="e">
        <f>_xlfn.IFNA(IF(VLOOKUP("*"&amp;A59&amp;"*",'Apr 23'!$A:$I,8,FALSE)="",VLOOKUP("*"&amp;A59&amp;"*",'Apr 23'!$A:$I,9,FALSE),VLOOKUP("*"&amp;A59&amp;"*",'Apr 23'!$A:$I,8,FALSE)),NA())</f>
        <v>#N/A</v>
      </c>
      <c r="J59" s="12" t="e">
        <f>_xlfn.IFNA(IF(VLOOKUP("*"&amp;A59&amp;"*",'May 23'!$A:$I,8,FALSE)="",VLOOKUP("*"&amp;A59&amp;"*",'May 23'!$A:$I,9,FALSE),VLOOKUP("*"&amp;A59&amp;"*",'May 23'!$A:$I,8,FALSE)),NA())</f>
        <v>#N/A</v>
      </c>
      <c r="K59" s="12" t="e">
        <f>_xlfn.IFNA(IF(VLOOKUP("*"&amp;A59&amp;"*",'June 23'!$A:$I,8,FALSE)="",VLOOKUP("*"&amp;A59&amp;"*",'June 23'!$A:$I,9,FALSE),VLOOKUP("*"&amp;A59&amp;"*",'June 23'!$A:$I,8,FALSE)),NA())</f>
        <v>#N/A</v>
      </c>
      <c r="L59" s="12" t="e">
        <f>_xlfn.IFNA(IF(VLOOKUP("*"&amp;A59&amp;"*",'July 23'!$A:$I,8,FALSE)="",VLOOKUP("*"&amp;A59&amp;"*",'July 23'!$A:$I,9,FALSE),VLOOKUP("*"&amp;A59&amp;"*",'July 23'!$A:$I,8,FALSE)),NA())</f>
        <v>#N/A</v>
      </c>
      <c r="M59" s="12" t="e">
        <f>_xlfn.IFNA(IF(VLOOKUP("*"&amp;A59&amp;"*",'Aug 23'!$A:$I,8,FALSE)="",VLOOKUP("*"&amp;A59&amp;"*",'Aug 23'!$A:$I,9,FALSE),VLOOKUP("*"&amp;A59&amp;"*",'Aug 23'!$A:$I,8,FALSE)),NA())</f>
        <v>#N/A</v>
      </c>
      <c r="N59" s="12" t="e">
        <f>_xlfn.IFNA(IF(VLOOKUP("*"&amp;A59&amp;"*",'Sep 23'!$A:$I,8,FALSE)="",VLOOKUP("*"&amp;A59&amp;"*",'Sep 23'!$A:$I,9,FALSE),VLOOKUP("*"&amp;A59&amp;"*",'Sep 23'!$A:$I,8,FALSE)),NA())</f>
        <v>#N/A</v>
      </c>
      <c r="O59" s="12" t="e">
        <f>_xlfn.IFNA(IF(VLOOKUP("*"&amp;A59&amp;"*",'Oct 23'!$A:$I,8,FALSE)="",VLOOKUP("*"&amp;A59&amp;"*",'Oct 23'!$A:$I,9,FALSE),VLOOKUP("*"&amp;A59&amp;"*",'Oct 23'!$A:$I,8,FALSE)),NA())</f>
        <v>#N/A</v>
      </c>
      <c r="P59" s="12" t="e">
        <f>_xlfn.IFNA(IF(VLOOKUP("*"&amp;A59&amp;"*",'Nov 23'!$A:$I,8,FALSE)="",VLOOKUP("*"&amp;A59&amp;"*",'Nov 23'!$A:$I,9,FALSE),VLOOKUP("*"&amp;A59&amp;"*",'Nov 23'!$A:$I,8,FALSE)),NA())</f>
        <v>#N/A</v>
      </c>
      <c r="Q59" s="12" t="e">
        <f>_xlfn.IFNA(IF(VLOOKUP("*"&amp;A59&amp;"*",'Dec 23'!$A:$I,8,FALSE)="",VLOOKUP("*"&amp;A59&amp;"*",'Dec 23'!$A:$I,9,FALSE),VLOOKUP("*"&amp;A59&amp;"*",'Dec 23'!$A:$I,8,FALSE)),NA())</f>
        <v>#N/A</v>
      </c>
      <c r="S59" t="str">
        <f t="shared" si="4"/>
        <v>77 - Giovanni Di Bella</v>
      </c>
      <c r="T59" s="12">
        <f>_xlfn.IFNA(IF(VLOOKUP("*"&amp;A59&amp;"*",Totaled!$A:$I,8,FALSE)="",VLOOKUP("*"&amp;A59&amp;"*",Totaled!$A:$I,9,FALSE),VLOOKUP("*"&amp;A59&amp;"*",Totaled!$A:$I,8,FALSE)),NA())</f>
        <v>-1.256562566593282E-2</v>
      </c>
    </row>
    <row r="60" spans="1:20" x14ac:dyDescent="0.25">
      <c r="A60" t="s">
        <v>133</v>
      </c>
      <c r="B60" s="12" t="e">
        <f>_xlfn.IFNA(IF(VLOOKUP("*"&amp;A60&amp;"*",'Sep 22'!$A:$I,8,FALSE)="",VLOOKUP("*"&amp;A60&amp;"*",'Sep 22'!$A:$I,9,FALSE),VLOOKUP("*"&amp;A60&amp;"*",'Sep 22'!$A:$I,8,FALSE)),NA())</f>
        <v>#N/A</v>
      </c>
      <c r="C60" s="12" t="e">
        <f>_xlfn.IFNA(IF(VLOOKUP("*"&amp;A60&amp;"*",'Oct 22'!$A:$I,8,FALSE)="",VLOOKUP("*"&amp;A60&amp;"*",'Oct 22'!$A:$I,9,FALSE),VLOOKUP("*"&amp;A60&amp;"*",'Oct 22'!$A:$I,8,FALSE)),NA())</f>
        <v>#N/A</v>
      </c>
      <c r="D60" s="12" t="e">
        <f>_xlfn.IFNA(IF(VLOOKUP("*"&amp;A60&amp;"*",'Nov 22'!$A:$I,8,FALSE)="",VLOOKUP("*"&amp;A60&amp;"*",'Nov 22'!$A:$I,9,FALSE),VLOOKUP("*"&amp;A60&amp;"*",'Nov 22'!$A:$I,8,FALSE)),NA())</f>
        <v>#N/A</v>
      </c>
      <c r="E60" s="12" t="e">
        <f>_xlfn.IFNA(IF(VLOOKUP("*"&amp;A60&amp;"*",'Dec 22'!$A:$I,8,FALSE)="",VLOOKUP("*"&amp;A60&amp;"*",'Dec 22'!$A:$I,9,FALSE),VLOOKUP("*"&amp;A60&amp;"*",'Dec 22'!$A:$I,8,FALSE)),NA())</f>
        <v>#N/A</v>
      </c>
      <c r="F60" s="12" t="e">
        <f>_xlfn.IFNA(IF(VLOOKUP("*"&amp;A60&amp;"*",'Jan 23'!$A:$I,8,FALSE)="",VLOOKUP("*"&amp;A60&amp;"*",'Jan 23'!$A:$I,9,FALSE),VLOOKUP("*"&amp;A60&amp;"*",'Jan 23'!$A:$I,8,FALSE)),NA())</f>
        <v>#N/A</v>
      </c>
      <c r="G60" s="12">
        <f>_xlfn.IFNA(IF(VLOOKUP("*"&amp;A60&amp;"*",'Feb 23'!$A:$I,8,FALSE)="",VLOOKUP("*"&amp;A60&amp;"*",'Feb 23'!$A:$I,9,FALSE),VLOOKUP("*"&amp;A60&amp;"*",'Feb 23'!$A:$I,8,FALSE)),NA())</f>
        <v>-2.5350654055241492E-2</v>
      </c>
      <c r="H60" s="12">
        <f>_xlfn.IFNA(IF(VLOOKUP("*"&amp;A60&amp;"*",'Mar 23'!$A:$I,8,FALSE)="",VLOOKUP("*"&amp;A60&amp;"*",'Mar 23'!$A:$I,9,FALSE),VLOOKUP("*"&amp;A60&amp;"*",'Mar 23'!$A:$I,8,FALSE)),NA())</f>
        <v>-1.7268135152032155E-2</v>
      </c>
      <c r="I60" s="12">
        <f>_xlfn.IFNA(IF(VLOOKUP("*"&amp;A60&amp;"*",'Apr 23'!$A:$I,8,FALSE)="",VLOOKUP("*"&amp;A60&amp;"*",'Apr 23'!$A:$I,9,FALSE),VLOOKUP("*"&amp;A60&amp;"*",'Apr 23'!$A:$I,8,FALSE)),NA())</f>
        <v>1.8065438313971449E-2</v>
      </c>
      <c r="J60" s="12" t="e">
        <f>_xlfn.IFNA(IF(VLOOKUP("*"&amp;A60&amp;"*",'May 23'!$A:$I,8,FALSE)="",VLOOKUP("*"&amp;A60&amp;"*",'May 23'!$A:$I,9,FALSE),VLOOKUP("*"&amp;A60&amp;"*",'May 23'!$A:$I,8,FALSE)),NA())</f>
        <v>#N/A</v>
      </c>
      <c r="K60" s="12" t="e">
        <f>_xlfn.IFNA(IF(VLOOKUP("*"&amp;A60&amp;"*",'June 23'!$A:$I,8,FALSE)="",VLOOKUP("*"&amp;A60&amp;"*",'June 23'!$A:$I,9,FALSE),VLOOKUP("*"&amp;A60&amp;"*",'June 23'!$A:$I,8,FALSE)),NA())</f>
        <v>#N/A</v>
      </c>
      <c r="L60" s="12" t="e">
        <f>_xlfn.IFNA(IF(VLOOKUP("*"&amp;A60&amp;"*",'July 23'!$A:$I,8,FALSE)="",VLOOKUP("*"&amp;A60&amp;"*",'July 23'!$A:$I,9,FALSE),VLOOKUP("*"&amp;A60&amp;"*",'July 23'!$A:$I,8,FALSE)),NA())</f>
        <v>#N/A</v>
      </c>
      <c r="M60" s="12" t="e">
        <f>_xlfn.IFNA(IF(VLOOKUP("*"&amp;A60&amp;"*",'Aug 23'!$A:$I,8,FALSE)="",VLOOKUP("*"&amp;A60&amp;"*",'Aug 23'!$A:$I,9,FALSE),VLOOKUP("*"&amp;A60&amp;"*",'Aug 23'!$A:$I,8,FALSE)),NA())</f>
        <v>#N/A</v>
      </c>
      <c r="N60" s="12" t="e">
        <f>_xlfn.IFNA(IF(VLOOKUP("*"&amp;A60&amp;"*",'Sep 23'!$A:$I,8,FALSE)="",VLOOKUP("*"&amp;A60&amp;"*",'Sep 23'!$A:$I,9,FALSE),VLOOKUP("*"&amp;A60&amp;"*",'Sep 23'!$A:$I,8,FALSE)),NA())</f>
        <v>#N/A</v>
      </c>
      <c r="O60" s="12" t="e">
        <f>_xlfn.IFNA(IF(VLOOKUP("*"&amp;A60&amp;"*",'Oct 23'!$A:$I,8,FALSE)="",VLOOKUP("*"&amp;A60&amp;"*",'Oct 23'!$A:$I,9,FALSE),VLOOKUP("*"&amp;A60&amp;"*",'Oct 23'!$A:$I,8,FALSE)),NA())</f>
        <v>#N/A</v>
      </c>
      <c r="P60" s="12" t="e">
        <f>_xlfn.IFNA(IF(VLOOKUP("*"&amp;A60&amp;"*",'Nov 23'!$A:$I,8,FALSE)="",VLOOKUP("*"&amp;A60&amp;"*",'Nov 23'!$A:$I,9,FALSE),VLOOKUP("*"&amp;A60&amp;"*",'Nov 23'!$A:$I,8,FALSE)),NA())</f>
        <v>#N/A</v>
      </c>
      <c r="Q60" s="12" t="e">
        <f>_xlfn.IFNA(IF(VLOOKUP("*"&amp;A60&amp;"*",'Dec 23'!$A:$I,8,FALSE)="",VLOOKUP("*"&amp;A60&amp;"*",'Dec 23'!$A:$I,9,FALSE),VLOOKUP("*"&amp;A60&amp;"*",'Dec 23'!$A:$I,8,FALSE)),NA())</f>
        <v>#N/A</v>
      </c>
      <c r="S60" t="str">
        <f t="shared" si="4"/>
        <v>78 - Adam Sauer Barman</v>
      </c>
      <c r="T60" s="12">
        <f>_xlfn.IFNA(IF(VLOOKUP("*"&amp;A60&amp;"*",Totaled!$A:$I,8,FALSE)="",VLOOKUP("*"&amp;A60&amp;"*",Totaled!$A:$I,9,FALSE),VLOOKUP("*"&amp;A60&amp;"*",Totaled!$A:$I,8,FALSE)),NA())</f>
        <v>8.6804139130654268E-4</v>
      </c>
    </row>
    <row r="61" spans="1:20" x14ac:dyDescent="0.25">
      <c r="A61" t="s">
        <v>134</v>
      </c>
      <c r="B61" s="12" t="e">
        <f>_xlfn.IFNA(IF(VLOOKUP("*"&amp;A61&amp;"*",'Sep 22'!$A:$I,8,FALSE)="",VLOOKUP("*"&amp;A61&amp;"*",'Sep 22'!$A:$I,9,FALSE),VLOOKUP("*"&amp;A61&amp;"*",'Sep 22'!$A:$I,8,FALSE)),NA())</f>
        <v>#N/A</v>
      </c>
      <c r="C61" s="12" t="e">
        <f>_xlfn.IFNA(IF(VLOOKUP("*"&amp;A61&amp;"*",'Oct 22'!$A:$I,8,FALSE)="",VLOOKUP("*"&amp;A61&amp;"*",'Oct 22'!$A:$I,9,FALSE),VLOOKUP("*"&amp;A61&amp;"*",'Oct 22'!$A:$I,8,FALSE)),NA())</f>
        <v>#N/A</v>
      </c>
      <c r="D61" s="12" t="e">
        <f>_xlfn.IFNA(IF(VLOOKUP("*"&amp;A61&amp;"*",'Nov 22'!$A:$I,8,FALSE)="",VLOOKUP("*"&amp;A61&amp;"*",'Nov 22'!$A:$I,9,FALSE),VLOOKUP("*"&amp;A61&amp;"*",'Nov 22'!$A:$I,8,FALSE)),NA())</f>
        <v>#N/A</v>
      </c>
      <c r="E61" s="12" t="e">
        <f>_xlfn.IFNA(IF(VLOOKUP("*"&amp;A61&amp;"*",'Dec 22'!$A:$I,8,FALSE)="",VLOOKUP("*"&amp;A61&amp;"*",'Dec 22'!$A:$I,9,FALSE),VLOOKUP("*"&amp;A61&amp;"*",'Dec 22'!$A:$I,8,FALSE)),NA())</f>
        <v>#N/A</v>
      </c>
      <c r="F61" s="12" t="e">
        <f>_xlfn.IFNA(IF(VLOOKUP("*"&amp;A61&amp;"*",'Jan 23'!$A:$I,8,FALSE)="",VLOOKUP("*"&amp;A61&amp;"*",'Jan 23'!$A:$I,9,FALSE),VLOOKUP("*"&amp;A61&amp;"*",'Jan 23'!$A:$I,8,FALSE)),NA())</f>
        <v>#N/A</v>
      </c>
      <c r="G61" s="12">
        <f>_xlfn.IFNA(IF(VLOOKUP("*"&amp;A61&amp;"*",'Feb 23'!$A:$I,8,FALSE)="",VLOOKUP("*"&amp;A61&amp;"*",'Feb 23'!$A:$I,9,FALSE),VLOOKUP("*"&amp;A61&amp;"*",'Feb 23'!$A:$I,8,FALSE)),NA())</f>
        <v>-7.8838379220552729E-2</v>
      </c>
      <c r="H61" s="12" t="e">
        <f>_xlfn.IFNA(IF(VLOOKUP("*"&amp;A61&amp;"*",'Mar 23'!$A:$I,8,FALSE)="",VLOOKUP("*"&amp;A61&amp;"*",'Mar 23'!$A:$I,9,FALSE),VLOOKUP("*"&amp;A61&amp;"*",'Mar 23'!$A:$I,8,FALSE)),NA())</f>
        <v>#N/A</v>
      </c>
      <c r="I61" s="12" t="e">
        <f>_xlfn.IFNA(IF(VLOOKUP("*"&amp;A61&amp;"*",'Apr 23'!$A:$I,8,FALSE)="",VLOOKUP("*"&amp;A61&amp;"*",'Apr 23'!$A:$I,9,FALSE),VLOOKUP("*"&amp;A61&amp;"*",'Apr 23'!$A:$I,8,FALSE)),NA())</f>
        <v>#N/A</v>
      </c>
      <c r="J61" s="12" t="e">
        <f>_xlfn.IFNA(IF(VLOOKUP("*"&amp;A61&amp;"*",'May 23'!$A:$I,8,FALSE)="",VLOOKUP("*"&amp;A61&amp;"*",'May 23'!$A:$I,9,FALSE),VLOOKUP("*"&amp;A61&amp;"*",'May 23'!$A:$I,8,FALSE)),NA())</f>
        <v>#N/A</v>
      </c>
      <c r="K61" s="12" t="e">
        <f>_xlfn.IFNA(IF(VLOOKUP("*"&amp;A61&amp;"*",'June 23'!$A:$I,8,FALSE)="",VLOOKUP("*"&amp;A61&amp;"*",'June 23'!$A:$I,9,FALSE),VLOOKUP("*"&amp;A61&amp;"*",'June 23'!$A:$I,8,FALSE)),NA())</f>
        <v>#N/A</v>
      </c>
      <c r="L61" s="12" t="e">
        <f>_xlfn.IFNA(IF(VLOOKUP("*"&amp;A61&amp;"*",'July 23'!$A:$I,8,FALSE)="",VLOOKUP("*"&amp;A61&amp;"*",'July 23'!$A:$I,9,FALSE),VLOOKUP("*"&amp;A61&amp;"*",'July 23'!$A:$I,8,FALSE)),NA())</f>
        <v>#N/A</v>
      </c>
      <c r="M61" s="12" t="e">
        <f>_xlfn.IFNA(IF(VLOOKUP("*"&amp;A61&amp;"*",'Aug 23'!$A:$I,8,FALSE)="",VLOOKUP("*"&amp;A61&amp;"*",'Aug 23'!$A:$I,9,FALSE),VLOOKUP("*"&amp;A61&amp;"*",'Aug 23'!$A:$I,8,FALSE)),NA())</f>
        <v>#N/A</v>
      </c>
      <c r="N61" s="12" t="e">
        <f>_xlfn.IFNA(IF(VLOOKUP("*"&amp;A61&amp;"*",'Sep 23'!$A:$I,8,FALSE)="",VLOOKUP("*"&amp;A61&amp;"*",'Sep 23'!$A:$I,9,FALSE),VLOOKUP("*"&amp;A61&amp;"*",'Sep 23'!$A:$I,8,FALSE)),NA())</f>
        <v>#N/A</v>
      </c>
      <c r="O61" s="12" t="e">
        <f>_xlfn.IFNA(IF(VLOOKUP("*"&amp;A61&amp;"*",'Oct 23'!$A:$I,8,FALSE)="",VLOOKUP("*"&amp;A61&amp;"*",'Oct 23'!$A:$I,9,FALSE),VLOOKUP("*"&amp;A61&amp;"*",'Oct 23'!$A:$I,8,FALSE)),NA())</f>
        <v>#N/A</v>
      </c>
      <c r="P61" s="12" t="e">
        <f>_xlfn.IFNA(IF(VLOOKUP("*"&amp;A61&amp;"*",'Nov 23'!$A:$I,8,FALSE)="",VLOOKUP("*"&amp;A61&amp;"*",'Nov 23'!$A:$I,9,FALSE),VLOOKUP("*"&amp;A61&amp;"*",'Nov 23'!$A:$I,8,FALSE)),NA())</f>
        <v>#N/A</v>
      </c>
      <c r="Q61" s="12" t="e">
        <f>_xlfn.IFNA(IF(VLOOKUP("*"&amp;A61&amp;"*",'Dec 23'!$A:$I,8,FALSE)="",VLOOKUP("*"&amp;A61&amp;"*",'Dec 23'!$A:$I,9,FALSE),VLOOKUP("*"&amp;A61&amp;"*",'Dec 23'!$A:$I,8,FALSE)),NA())</f>
        <v>#N/A</v>
      </c>
      <c r="S61" t="str">
        <f t="shared" si="4"/>
        <v>79 - Aidan Greene</v>
      </c>
      <c r="T61" s="12">
        <f>_xlfn.IFNA(IF(VLOOKUP("*"&amp;A61&amp;"*",Totaled!$A:$I,8,FALSE)="",VLOOKUP("*"&amp;A61&amp;"*",Totaled!$A:$I,9,FALSE),VLOOKUP("*"&amp;A61&amp;"*",Totaled!$A:$I,8,FALSE)),NA())</f>
        <v>-4.8516696288849956E-2</v>
      </c>
    </row>
    <row r="62" spans="1:20" x14ac:dyDescent="0.25">
      <c r="A62" t="s">
        <v>136</v>
      </c>
      <c r="B62" s="12" t="e">
        <f>_xlfn.IFNA(IF(VLOOKUP("*"&amp;A62&amp;"*",'Sep 22'!$A:$I,8,FALSE)="",VLOOKUP("*"&amp;A62&amp;"*",'Sep 22'!$A:$I,9,FALSE),VLOOKUP("*"&amp;A62&amp;"*",'Sep 22'!$A:$I,8,FALSE)),NA())</f>
        <v>#N/A</v>
      </c>
      <c r="C62" s="12" t="e">
        <f>_xlfn.IFNA(IF(VLOOKUP("*"&amp;A62&amp;"*",'Oct 22'!$A:$I,8,FALSE)="",VLOOKUP("*"&amp;A62&amp;"*",'Oct 22'!$A:$I,9,FALSE),VLOOKUP("*"&amp;A62&amp;"*",'Oct 22'!$A:$I,8,FALSE)),NA())</f>
        <v>#N/A</v>
      </c>
      <c r="D62" s="12" t="e">
        <f>_xlfn.IFNA(IF(VLOOKUP("*"&amp;A62&amp;"*",'Nov 22'!$A:$I,8,FALSE)="",VLOOKUP("*"&amp;A62&amp;"*",'Nov 22'!$A:$I,9,FALSE),VLOOKUP("*"&amp;A62&amp;"*",'Nov 22'!$A:$I,8,FALSE)),NA())</f>
        <v>#N/A</v>
      </c>
      <c r="E62" s="12" t="e">
        <f>_xlfn.IFNA(IF(VLOOKUP("*"&amp;A62&amp;"*",'Dec 22'!$A:$I,8,FALSE)="",VLOOKUP("*"&amp;A62&amp;"*",'Dec 22'!$A:$I,9,FALSE),VLOOKUP("*"&amp;A62&amp;"*",'Dec 22'!$A:$I,8,FALSE)),NA())</f>
        <v>#N/A</v>
      </c>
      <c r="F62" s="12" t="e">
        <f>_xlfn.IFNA(IF(VLOOKUP("*"&amp;A62&amp;"*",'Jan 23'!$A:$I,8,FALSE)="",VLOOKUP("*"&amp;A62&amp;"*",'Jan 23'!$A:$I,9,FALSE),VLOOKUP("*"&amp;A62&amp;"*",'Jan 23'!$A:$I,8,FALSE)),NA())</f>
        <v>#N/A</v>
      </c>
      <c r="G62" s="12" t="e">
        <f>_xlfn.IFNA(IF(VLOOKUP("*"&amp;A62&amp;"*",'Feb 23'!$A:$I,8,FALSE)="",VLOOKUP("*"&amp;A62&amp;"*",'Feb 23'!$A:$I,9,FALSE),VLOOKUP("*"&amp;A62&amp;"*",'Feb 23'!$A:$I,8,FALSE)),NA())</f>
        <v>#N/A</v>
      </c>
      <c r="H62" s="12" t="e">
        <f>_xlfn.IFNA(IF(VLOOKUP("*"&amp;A62&amp;"*",'Mar 23'!$A:$I,8,FALSE)="",VLOOKUP("*"&amp;A62&amp;"*",'Mar 23'!$A:$I,9,FALSE),VLOOKUP("*"&amp;A62&amp;"*",'Mar 23'!$A:$I,8,FALSE)),NA())</f>
        <v>#N/A</v>
      </c>
      <c r="I62" s="12" t="e">
        <f>_xlfn.IFNA(IF(VLOOKUP("*"&amp;A62&amp;"*",'Apr 23'!$A:$I,8,FALSE)="",VLOOKUP("*"&amp;A62&amp;"*",'Apr 23'!$A:$I,9,FALSE),VLOOKUP("*"&amp;A62&amp;"*",'Apr 23'!$A:$I,8,FALSE)),NA())</f>
        <v>#N/A</v>
      </c>
      <c r="J62" s="12" t="e">
        <f>_xlfn.IFNA(IF(VLOOKUP("*"&amp;A62&amp;"*",'May 23'!$A:$I,8,FALSE)="",VLOOKUP("*"&amp;A62&amp;"*",'May 23'!$A:$I,9,FALSE),VLOOKUP("*"&amp;A62&amp;"*",'May 23'!$A:$I,8,FALSE)),NA())</f>
        <v>#N/A</v>
      </c>
      <c r="K62" s="12">
        <f>_xlfn.IFNA(IF(VLOOKUP("*"&amp;A62&amp;"*",'June 23'!$A:$I,8,FALSE)="",VLOOKUP("*"&amp;A62&amp;"*",'June 23'!$A:$I,9,FALSE),VLOOKUP("*"&amp;A62&amp;"*",'June 23'!$A:$I,8,FALSE)),NA())</f>
        <v>-2.5177320523774332E-2</v>
      </c>
      <c r="L62" s="12">
        <f>_xlfn.IFNA(IF(VLOOKUP("*"&amp;A62&amp;"*",'July 23'!$A:$I,8,FALSE)="",VLOOKUP("*"&amp;A62&amp;"*",'July 23'!$A:$I,9,FALSE),VLOOKUP("*"&amp;A62&amp;"*",'July 23'!$A:$I,8,FALSE)),NA())</f>
        <v>-2.2546291562697107E-2</v>
      </c>
      <c r="M62" s="12" t="e">
        <f>_xlfn.IFNA(IF(VLOOKUP("*"&amp;A62&amp;"*",'Aug 23'!$A:$I,8,FALSE)="",VLOOKUP("*"&amp;A62&amp;"*",'Aug 23'!$A:$I,9,FALSE),VLOOKUP("*"&amp;A62&amp;"*",'Aug 23'!$A:$I,8,FALSE)),NA())</f>
        <v>#N/A</v>
      </c>
      <c r="N62" s="12" t="e">
        <f>_xlfn.IFNA(IF(VLOOKUP("*"&amp;A62&amp;"*",'Sep 23'!$A:$I,8,FALSE)="",VLOOKUP("*"&amp;A62&amp;"*",'Sep 23'!$A:$I,9,FALSE),VLOOKUP("*"&amp;A62&amp;"*",'Sep 23'!$A:$I,8,FALSE)),NA())</f>
        <v>#N/A</v>
      </c>
      <c r="O62" s="12" t="e">
        <f>_xlfn.IFNA(IF(VLOOKUP("*"&amp;A62&amp;"*",'Oct 23'!$A:$I,8,FALSE)="",VLOOKUP("*"&amp;A62&amp;"*",'Oct 23'!$A:$I,9,FALSE),VLOOKUP("*"&amp;A62&amp;"*",'Oct 23'!$A:$I,8,FALSE)),NA())</f>
        <v>#N/A</v>
      </c>
      <c r="P62" s="12" t="e">
        <f>_xlfn.IFNA(IF(VLOOKUP("*"&amp;A62&amp;"*",'Nov 23'!$A:$I,8,FALSE)="",VLOOKUP("*"&amp;A62&amp;"*",'Nov 23'!$A:$I,9,FALSE),VLOOKUP("*"&amp;A62&amp;"*",'Nov 23'!$A:$I,8,FALSE)),NA())</f>
        <v>#N/A</v>
      </c>
      <c r="Q62" s="12" t="e">
        <f>_xlfn.IFNA(IF(VLOOKUP("*"&amp;A62&amp;"*",'Dec 23'!$A:$I,8,FALSE)="",VLOOKUP("*"&amp;A62&amp;"*",'Dec 23'!$A:$I,9,FALSE),VLOOKUP("*"&amp;A62&amp;"*",'Dec 23'!$A:$I,8,FALSE)),NA())</f>
        <v>#N/A</v>
      </c>
      <c r="S62" t="str">
        <f t="shared" si="4"/>
        <v>4 - Misheck BT</v>
      </c>
      <c r="T62" s="12">
        <f>_xlfn.IFNA(IF(VLOOKUP("*"&amp;A62&amp;"*",Totaled!$A:$I,8,FALSE)="",VLOOKUP("*"&amp;A62&amp;"*",Totaled!$A:$I,9,FALSE),VLOOKUP("*"&amp;A62&amp;"*",Totaled!$A:$I,8,FALSE)),NA())</f>
        <v>-4.2514987980030394E-2</v>
      </c>
    </row>
    <row r="63" spans="1:20" x14ac:dyDescent="0.25">
      <c r="A63" t="s">
        <v>174</v>
      </c>
      <c r="B63" s="12" t="e">
        <f>_xlfn.IFNA(IF(VLOOKUP("*"&amp;A63&amp;"*",'Sep 22'!$A:$I,8,FALSE)="",VLOOKUP("*"&amp;A63&amp;"*",'Sep 22'!$A:$I,9,FALSE),VLOOKUP("*"&amp;A63&amp;"*",'Sep 22'!$A:$I,8,FALSE)),NA())</f>
        <v>#N/A</v>
      </c>
      <c r="C63" s="12" t="e">
        <f>_xlfn.IFNA(IF(VLOOKUP("*"&amp;A63&amp;"*",'Oct 22'!$A:$I,8,FALSE)="",VLOOKUP("*"&amp;A63&amp;"*",'Oct 22'!$A:$I,9,FALSE),VLOOKUP("*"&amp;A63&amp;"*",'Oct 22'!$A:$I,8,FALSE)),NA())</f>
        <v>#N/A</v>
      </c>
      <c r="D63" s="12" t="e">
        <f>_xlfn.IFNA(IF(VLOOKUP("*"&amp;A63&amp;"*",'Nov 22'!$A:$I,8,FALSE)="",VLOOKUP("*"&amp;A63&amp;"*",'Nov 22'!$A:$I,9,FALSE),VLOOKUP("*"&amp;A63&amp;"*",'Nov 22'!$A:$I,8,FALSE)),NA())</f>
        <v>#N/A</v>
      </c>
      <c r="E63" s="12" t="e">
        <f>_xlfn.IFNA(IF(VLOOKUP("*"&amp;A63&amp;"*",'Dec 22'!$A:$I,8,FALSE)="",VLOOKUP("*"&amp;A63&amp;"*",'Dec 22'!$A:$I,9,FALSE),VLOOKUP("*"&amp;A63&amp;"*",'Dec 22'!$A:$I,8,FALSE)),NA())</f>
        <v>#N/A</v>
      </c>
      <c r="F63" s="12" t="e">
        <f>_xlfn.IFNA(IF(VLOOKUP("*"&amp;A63&amp;"*",'Jan 23'!$A:$I,8,FALSE)="",VLOOKUP("*"&amp;A63&amp;"*",'Jan 23'!$A:$I,9,FALSE),VLOOKUP("*"&amp;A63&amp;"*",'Jan 23'!$A:$I,8,FALSE)),NA())</f>
        <v>#N/A</v>
      </c>
      <c r="G63" s="12" t="e">
        <f>_xlfn.IFNA(IF(VLOOKUP("*"&amp;A63&amp;"*",'Feb 23'!$A:$I,8,FALSE)="",VLOOKUP("*"&amp;A63&amp;"*",'Feb 23'!$A:$I,9,FALSE),VLOOKUP("*"&amp;A63&amp;"*",'Feb 23'!$A:$I,8,FALSE)),NA())</f>
        <v>#N/A</v>
      </c>
      <c r="H63" s="12" t="e">
        <f>_xlfn.IFNA(IF(VLOOKUP("*"&amp;A63&amp;"*",'Mar 23'!$A:$I,8,FALSE)="",VLOOKUP("*"&amp;A63&amp;"*",'Mar 23'!$A:$I,9,FALSE),VLOOKUP("*"&amp;A63&amp;"*",'Mar 23'!$A:$I,8,FALSE)),NA())</f>
        <v>#N/A</v>
      </c>
      <c r="I63" s="12" t="e">
        <f>_xlfn.IFNA(IF(VLOOKUP("*"&amp;A63&amp;"*",'Apr 23'!$A:$I,8,FALSE)="",VLOOKUP("*"&amp;A63&amp;"*",'Apr 23'!$A:$I,9,FALSE),VLOOKUP("*"&amp;A63&amp;"*",'Apr 23'!$A:$I,8,FALSE)),NA())</f>
        <v>#N/A</v>
      </c>
      <c r="J63" s="12" t="e">
        <f>_xlfn.IFNA(IF(VLOOKUP("*"&amp;A63&amp;"*",'May 23'!$A:$I,8,FALSE)="",VLOOKUP("*"&amp;A63&amp;"*",'May 23'!$A:$I,9,FALSE),VLOOKUP("*"&amp;A63&amp;"*",'May 23'!$A:$I,8,FALSE)),NA())</f>
        <v>#N/A</v>
      </c>
      <c r="K63" s="12" t="e">
        <f>_xlfn.IFNA(IF(VLOOKUP("*"&amp;A63&amp;"*",'June 23'!$A:$I,8,FALSE)="",VLOOKUP("*"&amp;A63&amp;"*",'June 23'!$A:$I,9,FALSE),VLOOKUP("*"&amp;A63&amp;"*",'June 23'!$A:$I,8,FALSE)),NA())</f>
        <v>#N/A</v>
      </c>
      <c r="L63" s="12" t="e">
        <f>_xlfn.IFNA(IF(VLOOKUP("*"&amp;A63&amp;"*",'July 23'!$A:$I,8,FALSE)="",VLOOKUP("*"&amp;A63&amp;"*",'July 23'!$A:$I,9,FALSE),VLOOKUP("*"&amp;A63&amp;"*",'July 23'!$A:$I,8,FALSE)),NA())</f>
        <v>#N/A</v>
      </c>
      <c r="M63" s="12" t="e">
        <f>_xlfn.IFNA(IF(VLOOKUP("*"&amp;A63&amp;"*",'Aug 23'!$A:$I,8,FALSE)="",VLOOKUP("*"&amp;A63&amp;"*",'Aug 23'!$A:$I,9,FALSE),VLOOKUP("*"&amp;A63&amp;"*",'Aug 23'!$A:$I,8,FALSE)),NA())</f>
        <v>#N/A</v>
      </c>
      <c r="N63" s="12" t="e">
        <f>_xlfn.IFNA(IF(VLOOKUP("*"&amp;A63&amp;"*",'Sep 23'!$A:$I,8,FALSE)="",VLOOKUP("*"&amp;A63&amp;"*",'Sep 23'!$A:$I,9,FALSE),VLOOKUP("*"&amp;A63&amp;"*",'Sep 23'!$A:$I,8,FALSE)),NA())</f>
        <v>#N/A</v>
      </c>
      <c r="O63" s="12" t="e">
        <f>_xlfn.IFNA(IF(VLOOKUP("*"&amp;A63&amp;"*",'Oct 23'!$A:$I,8,FALSE)="",VLOOKUP("*"&amp;A63&amp;"*",'Oct 23'!$A:$I,9,FALSE),VLOOKUP("*"&amp;A63&amp;"*",'Oct 23'!$A:$I,8,FALSE)),NA())</f>
        <v>#N/A</v>
      </c>
      <c r="P63" s="12" t="e">
        <f>_xlfn.IFNA(IF(VLOOKUP("*"&amp;A63&amp;"*",'Nov 23'!$A:$I,8,FALSE)="",VLOOKUP("*"&amp;A63&amp;"*",'Nov 23'!$A:$I,9,FALSE),VLOOKUP("*"&amp;A63&amp;"*",'Nov 23'!$A:$I,8,FALSE)),NA())</f>
        <v>#N/A</v>
      </c>
      <c r="Q63" s="12">
        <f>_xlfn.IFNA(IF(VLOOKUP("*"&amp;A63&amp;"*",'Dec 23'!$A:$I,8,FALSE)="",VLOOKUP("*"&amp;A63&amp;"*",'Dec 23'!$A:$I,9,FALSE),VLOOKUP("*"&amp;A63&amp;"*",'Dec 23'!$A:$I,8,FALSE)),NA())</f>
        <v>-4.9921827737467957E-2</v>
      </c>
      <c r="T63" s="12"/>
    </row>
    <row r="64" spans="1:20" x14ac:dyDescent="0.25">
      <c r="A64" t="s">
        <v>173</v>
      </c>
      <c r="B64" s="12" t="e">
        <f>_xlfn.IFNA(IF(VLOOKUP("*"&amp;A64&amp;"*",'Sep 22'!$A:$I,8,FALSE)="",VLOOKUP("*"&amp;A64&amp;"*",'Sep 22'!$A:$I,9,FALSE),VLOOKUP("*"&amp;A64&amp;"*",'Sep 22'!$A:$I,8,FALSE)),NA())</f>
        <v>#N/A</v>
      </c>
      <c r="C64" s="12" t="e">
        <f>_xlfn.IFNA(IF(VLOOKUP("*"&amp;A64&amp;"*",'Oct 22'!$A:$I,8,FALSE)="",VLOOKUP("*"&amp;A64&amp;"*",'Oct 22'!$A:$I,9,FALSE),VLOOKUP("*"&amp;A64&amp;"*",'Oct 22'!$A:$I,8,FALSE)),NA())</f>
        <v>#N/A</v>
      </c>
      <c r="D64" s="12" t="e">
        <f>_xlfn.IFNA(IF(VLOOKUP("*"&amp;A64&amp;"*",'Nov 22'!$A:$I,8,FALSE)="",VLOOKUP("*"&amp;A64&amp;"*",'Nov 22'!$A:$I,9,FALSE),VLOOKUP("*"&amp;A64&amp;"*",'Nov 22'!$A:$I,8,FALSE)),NA())</f>
        <v>#N/A</v>
      </c>
      <c r="E64" s="12" t="e">
        <f>_xlfn.IFNA(IF(VLOOKUP("*"&amp;A64&amp;"*",'Dec 22'!$A:$I,8,FALSE)="",VLOOKUP("*"&amp;A64&amp;"*",'Dec 22'!$A:$I,9,FALSE),VLOOKUP("*"&amp;A64&amp;"*",'Dec 22'!$A:$I,8,FALSE)),NA())</f>
        <v>#N/A</v>
      </c>
      <c r="F64" s="12" t="e">
        <f>_xlfn.IFNA(IF(VLOOKUP("*"&amp;A64&amp;"*",'Jan 23'!$A:$I,8,FALSE)="",VLOOKUP("*"&amp;A64&amp;"*",'Jan 23'!$A:$I,9,FALSE),VLOOKUP("*"&amp;A64&amp;"*",'Jan 23'!$A:$I,8,FALSE)),NA())</f>
        <v>#N/A</v>
      </c>
      <c r="G64" s="12" t="e">
        <f>_xlfn.IFNA(IF(VLOOKUP("*"&amp;A64&amp;"*",'Feb 23'!$A:$I,8,FALSE)="",VLOOKUP("*"&amp;A64&amp;"*",'Feb 23'!$A:$I,9,FALSE),VLOOKUP("*"&amp;A64&amp;"*",'Feb 23'!$A:$I,8,FALSE)),NA())</f>
        <v>#N/A</v>
      </c>
      <c r="H64" s="12" t="e">
        <f>_xlfn.IFNA(IF(VLOOKUP("*"&amp;A64&amp;"*",'Mar 23'!$A:$I,8,FALSE)="",VLOOKUP("*"&amp;A64&amp;"*",'Mar 23'!$A:$I,9,FALSE),VLOOKUP("*"&amp;A64&amp;"*",'Mar 23'!$A:$I,8,FALSE)),NA())</f>
        <v>#N/A</v>
      </c>
      <c r="I64" s="12" t="e">
        <f>_xlfn.IFNA(IF(VLOOKUP("*"&amp;A64&amp;"*",'Apr 23'!$A:$I,8,FALSE)="",VLOOKUP("*"&amp;A64&amp;"*",'Apr 23'!$A:$I,9,FALSE),VLOOKUP("*"&amp;A64&amp;"*",'Apr 23'!$A:$I,8,FALSE)),NA())</f>
        <v>#N/A</v>
      </c>
      <c r="J64" s="12" t="e">
        <f>_xlfn.IFNA(IF(VLOOKUP("*"&amp;A64&amp;"*",'May 23'!$A:$I,8,FALSE)="",VLOOKUP("*"&amp;A64&amp;"*",'May 23'!$A:$I,9,FALSE),VLOOKUP("*"&amp;A64&amp;"*",'May 23'!$A:$I,8,FALSE)),NA())</f>
        <v>#N/A</v>
      </c>
      <c r="K64" s="12" t="e">
        <f>_xlfn.IFNA(IF(VLOOKUP("*"&amp;A64&amp;"*",'June 23'!$A:$I,8,FALSE)="",VLOOKUP("*"&amp;A64&amp;"*",'June 23'!$A:$I,9,FALSE),VLOOKUP("*"&amp;A64&amp;"*",'June 23'!$A:$I,8,FALSE)),NA())</f>
        <v>#N/A</v>
      </c>
      <c r="L64" s="12" t="e">
        <f>_xlfn.IFNA(IF(VLOOKUP("*"&amp;A64&amp;"*",'July 23'!$A:$I,8,FALSE)="",VLOOKUP("*"&amp;A64&amp;"*",'July 23'!$A:$I,9,FALSE),VLOOKUP("*"&amp;A64&amp;"*",'July 23'!$A:$I,8,FALSE)),NA())</f>
        <v>#N/A</v>
      </c>
      <c r="M64" s="12" t="e">
        <f>_xlfn.IFNA(IF(VLOOKUP("*"&amp;A64&amp;"*",'Aug 23'!$A:$I,8,FALSE)="",VLOOKUP("*"&amp;A64&amp;"*",'Aug 23'!$A:$I,9,FALSE),VLOOKUP("*"&amp;A64&amp;"*",'Aug 23'!$A:$I,8,FALSE)),NA())</f>
        <v>#N/A</v>
      </c>
      <c r="N64" s="12" t="e">
        <f>_xlfn.IFNA(IF(VLOOKUP("*"&amp;A64&amp;"*",'Sep 23'!$A:$I,8,FALSE)="",VLOOKUP("*"&amp;A64&amp;"*",'Sep 23'!$A:$I,9,FALSE),VLOOKUP("*"&amp;A64&amp;"*",'Sep 23'!$A:$I,8,FALSE)),NA())</f>
        <v>#N/A</v>
      </c>
      <c r="O64" s="12" t="e">
        <f>_xlfn.IFNA(IF(VLOOKUP("*"&amp;A64&amp;"*",'Oct 23'!$A:$I,8,FALSE)="",VLOOKUP("*"&amp;A64&amp;"*",'Oct 23'!$A:$I,9,FALSE),VLOOKUP("*"&amp;A64&amp;"*",'Oct 23'!$A:$I,8,FALSE)),NA())</f>
        <v>#N/A</v>
      </c>
      <c r="P64" s="12" t="e">
        <f>_xlfn.IFNA(IF(VLOOKUP("*"&amp;A64&amp;"*",'Nov 23'!$A:$I,8,FALSE)="",VLOOKUP("*"&amp;A64&amp;"*",'Nov 23'!$A:$I,9,FALSE),VLOOKUP("*"&amp;A64&amp;"*",'Nov 23'!$A:$I,8,FALSE)),NA())</f>
        <v>#N/A</v>
      </c>
      <c r="Q64" s="12">
        <f>_xlfn.IFNA(IF(VLOOKUP("*"&amp;A64&amp;"*",'Dec 23'!$A:$I,8,FALSE)="",VLOOKUP("*"&amp;A64&amp;"*",'Dec 23'!$A:$I,9,FALSE),VLOOKUP("*"&amp;A64&amp;"*",'Dec 23'!$A:$I,8,FALSE)),NA())</f>
        <v>-4.9124475332755303E-2</v>
      </c>
      <c r="T64" s="12"/>
    </row>
    <row r="65" spans="1:20" x14ac:dyDescent="0.25">
      <c r="A65" t="s">
        <v>57</v>
      </c>
      <c r="B65" s="12">
        <f>_xlfn.IFNA(IF(VLOOKUP("*"&amp;A65&amp;"*",'Sep 22'!$A:$I,8,FALSE)="",VLOOKUP("*"&amp;A65&amp;"*",'Sep 22'!$A:$I,9,FALSE),VLOOKUP("*"&amp;A65&amp;"*",'Sep 22'!$A:$I,8,FALSE)),NA())</f>
        <v>4.8916843326298476E-3</v>
      </c>
      <c r="C65" s="12">
        <f>_xlfn.IFNA(IF(VLOOKUP("*"&amp;A65&amp;"*",'Oct 22'!$A:$I,8,FALSE)="",VLOOKUP("*"&amp;A65&amp;"*",'Oct 22'!$A:$I,9,FALSE),VLOOKUP("*"&amp;A65&amp;"*",'Oct 22'!$A:$I,8,FALSE)),NA())</f>
        <v>1.4692826142358728E-2</v>
      </c>
      <c r="D65" s="12">
        <f>_xlfn.IFNA(IF(VLOOKUP("*"&amp;A65&amp;"*",'Nov 22'!$A:$I,8,FALSE)="",VLOOKUP("*"&amp;A65&amp;"*",'Nov 22'!$A:$I,9,FALSE),VLOOKUP("*"&amp;A65&amp;"*",'Nov 22'!$A:$I,8,FALSE)),NA())</f>
        <v>3.6163236650079561E-2</v>
      </c>
      <c r="E65" s="12">
        <f>_xlfn.IFNA(IF(VLOOKUP("*"&amp;A65&amp;"*",'Dec 22'!$A:$I,8,FALSE)="",VLOOKUP("*"&amp;A65&amp;"*",'Dec 22'!$A:$I,9,FALSE),VLOOKUP("*"&amp;A65&amp;"*",'Dec 22'!$A:$I,8,FALSE)),NA())</f>
        <v>4.5357190431262642E-2</v>
      </c>
      <c r="F65" s="12">
        <f>_xlfn.IFNA(IF(VLOOKUP("*"&amp;A65&amp;"*",'Jan 23'!$A:$I,8,FALSE)="",VLOOKUP("*"&amp;A65&amp;"*",'Jan 23'!$A:$I,9,FALSE),VLOOKUP("*"&amp;A65&amp;"*",'Jan 23'!$A:$I,8,FALSE)),NA())</f>
        <v>1.7070286191172304E-2</v>
      </c>
      <c r="G65" s="12">
        <f>_xlfn.IFNA(IF(VLOOKUP("*"&amp;A65&amp;"*",'Feb 23'!$A:$I,8,FALSE)="",VLOOKUP("*"&amp;A65&amp;"*",'Feb 23'!$A:$I,9,FALSE),VLOOKUP("*"&amp;A65&amp;"*",'Feb 23'!$A:$I,8,FALSE)),NA())</f>
        <v>6.1041741257096382E-2</v>
      </c>
      <c r="H65" s="12">
        <f>_xlfn.IFNA(IF(VLOOKUP("*"&amp;A65&amp;"*",'Mar 23'!$A:$I,8,FALSE)="",VLOOKUP("*"&amp;A65&amp;"*",'Mar 23'!$A:$I,9,FALSE),VLOOKUP("*"&amp;A65&amp;"*",'Mar 23'!$A:$I,8,FALSE)),NA())</f>
        <v>4.2627676143418669E-2</v>
      </c>
      <c r="I65" s="12">
        <f>_xlfn.IFNA(IF(VLOOKUP("*"&amp;A65&amp;"*",'Apr 23'!$A:$I,8,FALSE)="",VLOOKUP("*"&amp;A65&amp;"*",'Apr 23'!$A:$I,9,FALSE),VLOOKUP("*"&amp;A65&amp;"*",'Apr 23'!$A:$I,8,FALSE)),NA())</f>
        <v>5.0336784873570573E-2</v>
      </c>
      <c r="J65" s="12">
        <f>_xlfn.IFNA(IF(VLOOKUP("*"&amp;A65&amp;"*",'May 23'!$A:$I,8,FALSE)="",VLOOKUP("*"&amp;A65&amp;"*",'May 23'!$A:$I,9,FALSE),VLOOKUP("*"&amp;A65&amp;"*",'May 23'!$A:$I,8,FALSE)),NA())</f>
        <v>4.3303640726376491E-3</v>
      </c>
      <c r="K65" s="12" t="e">
        <f>_xlfn.IFNA(IF(VLOOKUP("*"&amp;A65&amp;"*",'June 23'!$A:$I,8,FALSE)="",VLOOKUP("*"&amp;A65&amp;"*",'June 23'!$A:$I,9,FALSE),VLOOKUP("*"&amp;A65&amp;"*",'June 23'!$A:$I,8,FALSE)),NA())</f>
        <v>#N/A</v>
      </c>
      <c r="L65" s="12" t="e">
        <f>_xlfn.IFNA(IF(VLOOKUP("*"&amp;A65&amp;"*",'July 23'!$A:$I,8,FALSE)="",VLOOKUP("*"&amp;A65&amp;"*",'July 23'!$A:$I,9,FALSE),VLOOKUP("*"&amp;A65&amp;"*",'July 23'!$A:$I,8,FALSE)),NA())</f>
        <v>#N/A</v>
      </c>
      <c r="M65" s="12" t="e">
        <f>_xlfn.IFNA(IF(VLOOKUP("*"&amp;A65&amp;"*",'Aug 23'!$A:$I,8,FALSE)="",VLOOKUP("*"&amp;A65&amp;"*",'Aug 23'!$A:$I,9,FALSE),VLOOKUP("*"&amp;A65&amp;"*",'Aug 23'!$A:$I,8,FALSE)),NA())</f>
        <v>#N/A</v>
      </c>
      <c r="N65" s="12" t="e">
        <f>_xlfn.IFNA(IF(VLOOKUP("*"&amp;A65&amp;"*",'Sep 23'!$A:$I,8,FALSE)="",VLOOKUP("*"&amp;A65&amp;"*",'Sep 23'!$A:$I,9,FALSE),VLOOKUP("*"&amp;A65&amp;"*",'Sep 23'!$A:$I,8,FALSE)),NA())</f>
        <v>#N/A</v>
      </c>
      <c r="O65" s="12" t="e">
        <f>_xlfn.IFNA(IF(VLOOKUP("*"&amp;A65&amp;"*",'Oct 23'!$A:$I,8,FALSE)="",VLOOKUP("*"&amp;A65&amp;"*",'Oct 23'!$A:$I,9,FALSE),VLOOKUP("*"&amp;A65&amp;"*",'Oct 23'!$A:$I,8,FALSE)),NA())</f>
        <v>#N/A</v>
      </c>
      <c r="P65" s="12" t="e">
        <f>_xlfn.IFNA(IF(VLOOKUP("*"&amp;A65&amp;"*",'Nov 23'!$A:$I,8,FALSE)="",VLOOKUP("*"&amp;A65&amp;"*",'Nov 23'!$A:$I,9,FALSE),VLOOKUP("*"&amp;A65&amp;"*",'Nov 23'!$A:$I,8,FALSE)),NA())</f>
        <v>#N/A</v>
      </c>
      <c r="Q65" s="12" t="e">
        <f>_xlfn.IFNA(IF(VLOOKUP("*"&amp;A65&amp;"*",'Dec 23'!$A:$I,8,FALSE)="",VLOOKUP("*"&amp;A65&amp;"*",'Dec 23'!$A:$I,9,FALSE),VLOOKUP("*"&amp;A65&amp;"*",'Dec 23'!$A:$I,8,FALSE)),NA())</f>
        <v>#N/A</v>
      </c>
      <c r="S65" t="str">
        <f t="shared" si="4"/>
        <v xml:space="preserve">22 - Kelvin  BT              </v>
      </c>
      <c r="T65" s="12">
        <f>_xlfn.IFNA(IF(VLOOKUP("*"&amp;A65&amp;"*",Totaled!$A:$I,8,FALSE)="",VLOOKUP("*"&amp;A65&amp;"*",Totaled!$A:$I,9,FALSE),VLOOKUP("*"&amp;A65&amp;"*",Totaled!$A:$I,8,FALSE)),NA())</f>
        <v>5.018184133287952E-2</v>
      </c>
    </row>
    <row r="66" spans="1:20" x14ac:dyDescent="0.25">
      <c r="A66" t="s">
        <v>170</v>
      </c>
      <c r="B66" s="12" t="e">
        <f>_xlfn.IFNA(IF(VLOOKUP("*"&amp;A66&amp;"*",'Sep 22'!$A:$I,8,FALSE)="",VLOOKUP("*"&amp;A66&amp;"*",'Sep 22'!$A:$I,9,FALSE),VLOOKUP("*"&amp;A66&amp;"*",'Sep 22'!$A:$I,8,FALSE)),NA())</f>
        <v>#N/A</v>
      </c>
      <c r="C66" s="12" t="e">
        <f>_xlfn.IFNA(IF(VLOOKUP("*"&amp;A66&amp;"*",'Oct 22'!$A:$I,8,FALSE)="",VLOOKUP("*"&amp;A66&amp;"*",'Oct 22'!$A:$I,9,FALSE),VLOOKUP("*"&amp;A66&amp;"*",'Oct 22'!$A:$I,8,FALSE)),NA())</f>
        <v>#N/A</v>
      </c>
      <c r="D66" s="12" t="e">
        <f>_xlfn.IFNA(IF(VLOOKUP("*"&amp;A66&amp;"*",'Nov 22'!$A:$I,8,FALSE)="",VLOOKUP("*"&amp;A66&amp;"*",'Nov 22'!$A:$I,9,FALSE),VLOOKUP("*"&amp;A66&amp;"*",'Nov 22'!$A:$I,8,FALSE)),NA())</f>
        <v>#N/A</v>
      </c>
      <c r="E66" s="12" t="e">
        <f>_xlfn.IFNA(IF(VLOOKUP("*"&amp;A66&amp;"*",'Dec 22'!$A:$I,8,FALSE)="",VLOOKUP("*"&amp;A66&amp;"*",'Dec 22'!$A:$I,9,FALSE),VLOOKUP("*"&amp;A66&amp;"*",'Dec 22'!$A:$I,8,FALSE)),NA())</f>
        <v>#N/A</v>
      </c>
      <c r="F66" s="12" t="e">
        <f>_xlfn.IFNA(IF(VLOOKUP("*"&amp;A66&amp;"*",'Jan 23'!$A:$I,8,FALSE)="",VLOOKUP("*"&amp;A66&amp;"*",'Jan 23'!$A:$I,9,FALSE),VLOOKUP("*"&amp;A66&amp;"*",'Jan 23'!$A:$I,8,FALSE)),NA())</f>
        <v>#N/A</v>
      </c>
      <c r="G66" s="12" t="e">
        <f>_xlfn.IFNA(IF(VLOOKUP("*"&amp;A66&amp;"*",'Feb 23'!$A:$I,8,FALSE)="",VLOOKUP("*"&amp;A66&amp;"*",'Feb 23'!$A:$I,9,FALSE),VLOOKUP("*"&amp;A66&amp;"*",'Feb 23'!$A:$I,8,FALSE)),NA())</f>
        <v>#N/A</v>
      </c>
      <c r="H66" s="12" t="e">
        <f>_xlfn.IFNA(IF(VLOOKUP("*"&amp;A66&amp;"*",'Mar 23'!$A:$I,8,FALSE)="",VLOOKUP("*"&amp;A66&amp;"*",'Mar 23'!$A:$I,9,FALSE),VLOOKUP("*"&amp;A66&amp;"*",'Mar 23'!$A:$I,8,FALSE)),NA())</f>
        <v>#N/A</v>
      </c>
      <c r="I66" s="12" t="e">
        <f>_xlfn.IFNA(IF(VLOOKUP("*"&amp;A66&amp;"*",'Apr 23'!$A:$I,8,FALSE)="",VLOOKUP("*"&amp;A66&amp;"*",'Apr 23'!$A:$I,9,FALSE),VLOOKUP("*"&amp;A66&amp;"*",'Apr 23'!$A:$I,8,FALSE)),NA())</f>
        <v>#N/A</v>
      </c>
      <c r="J66" s="12" t="e">
        <f>_xlfn.IFNA(IF(VLOOKUP("*"&amp;A66&amp;"*",'May 23'!$A:$I,8,FALSE)="",VLOOKUP("*"&amp;A66&amp;"*",'May 23'!$A:$I,9,FALSE),VLOOKUP("*"&amp;A66&amp;"*",'May 23'!$A:$I,8,FALSE)),NA())</f>
        <v>#N/A</v>
      </c>
      <c r="K66" s="12" t="e">
        <f>_xlfn.IFNA(IF(VLOOKUP("*"&amp;A66&amp;"*",'June 23'!$A:$I,8,FALSE)="",VLOOKUP("*"&amp;A66&amp;"*",'June 23'!$A:$I,9,FALSE),VLOOKUP("*"&amp;A66&amp;"*",'June 23'!$A:$I,8,FALSE)),NA())</f>
        <v>#N/A</v>
      </c>
      <c r="L66" s="12" t="e">
        <f>_xlfn.IFNA(IF(VLOOKUP("*"&amp;A66&amp;"*",'July 23'!$A:$I,8,FALSE)="",VLOOKUP("*"&amp;A66&amp;"*",'July 23'!$A:$I,9,FALSE),VLOOKUP("*"&amp;A66&amp;"*",'July 23'!$A:$I,8,FALSE)),NA())</f>
        <v>#N/A</v>
      </c>
      <c r="M66" s="12" t="e">
        <f>_xlfn.IFNA(IF(VLOOKUP("*"&amp;A66&amp;"*",'Aug 23'!$A:$I,8,FALSE)="",VLOOKUP("*"&amp;A66&amp;"*",'Aug 23'!$A:$I,9,FALSE),VLOOKUP("*"&amp;A66&amp;"*",'Aug 23'!$A:$I,8,FALSE)),NA())</f>
        <v>#N/A</v>
      </c>
      <c r="N66" s="12" t="e">
        <f>_xlfn.IFNA(IF(VLOOKUP("*"&amp;A66&amp;"*",'Sep 23'!$A:$I,8,FALSE)="",VLOOKUP("*"&amp;A66&amp;"*",'Sep 23'!$A:$I,9,FALSE),VLOOKUP("*"&amp;A66&amp;"*",'Sep 23'!$A:$I,8,FALSE)),NA())</f>
        <v>#N/A</v>
      </c>
      <c r="O66" s="12" t="e">
        <f>_xlfn.IFNA(IF(VLOOKUP("*"&amp;A66&amp;"*",'Oct 23'!$A:$I,8,FALSE)="",VLOOKUP("*"&amp;A66&amp;"*",'Oct 23'!$A:$I,9,FALSE),VLOOKUP("*"&amp;A66&amp;"*",'Oct 23'!$A:$I,8,FALSE)),NA())</f>
        <v>#N/A</v>
      </c>
      <c r="P66" s="12">
        <f>_xlfn.IFNA(IF(VLOOKUP("*"&amp;A66&amp;"*",'Nov 23'!$A:$I,8,FALSE)="",VLOOKUP("*"&amp;A66&amp;"*",'Nov 23'!$A:$I,9,FALSE),VLOOKUP("*"&amp;A66&amp;"*",'Nov 23'!$A:$I,8,FALSE)),NA())</f>
        <v>0.16518587416450117</v>
      </c>
      <c r="Q66" s="12" t="e">
        <f>_xlfn.IFNA(IF(VLOOKUP("*"&amp;A66&amp;"*",'Dec 23'!$A:$I,8,FALSE)="",VLOOKUP("*"&amp;A66&amp;"*",'Dec 23'!$A:$I,9,FALSE),VLOOKUP("*"&amp;A66&amp;"*",'Dec 23'!$A:$I,8,FALSE)),NA())</f>
        <v>#N/A</v>
      </c>
      <c r="T66" s="12"/>
    </row>
    <row r="67" spans="1:20" x14ac:dyDescent="0.25">
      <c r="A67" t="s">
        <v>171</v>
      </c>
      <c r="B67" s="12" t="e">
        <f>_xlfn.IFNA(IF(VLOOKUP("*"&amp;A67&amp;"*",'Sep 22'!$A:$I,8,FALSE)="",VLOOKUP("*"&amp;A67&amp;"*",'Sep 22'!$A:$I,9,FALSE),VLOOKUP("*"&amp;A67&amp;"*",'Sep 22'!$A:$I,8,FALSE)),NA())</f>
        <v>#N/A</v>
      </c>
      <c r="C67" s="12" t="e">
        <f>_xlfn.IFNA(IF(VLOOKUP("*"&amp;A67&amp;"*",'Oct 22'!$A:$I,8,FALSE)="",VLOOKUP("*"&amp;A67&amp;"*",'Oct 22'!$A:$I,9,FALSE),VLOOKUP("*"&amp;A67&amp;"*",'Oct 22'!$A:$I,8,FALSE)),NA())</f>
        <v>#N/A</v>
      </c>
      <c r="D67" s="12" t="e">
        <f>_xlfn.IFNA(IF(VLOOKUP("*"&amp;A67&amp;"*",'Nov 22'!$A:$I,8,FALSE)="",VLOOKUP("*"&amp;A67&amp;"*",'Nov 22'!$A:$I,9,FALSE),VLOOKUP("*"&amp;A67&amp;"*",'Nov 22'!$A:$I,8,FALSE)),NA())</f>
        <v>#N/A</v>
      </c>
      <c r="E67" s="12" t="e">
        <f>_xlfn.IFNA(IF(VLOOKUP("*"&amp;A67&amp;"*",'Dec 22'!$A:$I,8,FALSE)="",VLOOKUP("*"&amp;A67&amp;"*",'Dec 22'!$A:$I,9,FALSE),VLOOKUP("*"&amp;A67&amp;"*",'Dec 22'!$A:$I,8,FALSE)),NA())</f>
        <v>#N/A</v>
      </c>
      <c r="F67" s="12" t="e">
        <f>_xlfn.IFNA(IF(VLOOKUP("*"&amp;A67&amp;"*",'Jan 23'!$A:$I,8,FALSE)="",VLOOKUP("*"&amp;A67&amp;"*",'Jan 23'!$A:$I,9,FALSE),VLOOKUP("*"&amp;A67&amp;"*",'Jan 23'!$A:$I,8,FALSE)),NA())</f>
        <v>#N/A</v>
      </c>
      <c r="G67" s="12" t="e">
        <f>_xlfn.IFNA(IF(VLOOKUP("*"&amp;A67&amp;"*",'Feb 23'!$A:$I,8,FALSE)="",VLOOKUP("*"&amp;A67&amp;"*",'Feb 23'!$A:$I,9,FALSE),VLOOKUP("*"&amp;A67&amp;"*",'Feb 23'!$A:$I,8,FALSE)),NA())</f>
        <v>#N/A</v>
      </c>
      <c r="H67" s="12" t="e">
        <f>_xlfn.IFNA(IF(VLOOKUP("*"&amp;A67&amp;"*",'Mar 23'!$A:$I,8,FALSE)="",VLOOKUP("*"&amp;A67&amp;"*",'Mar 23'!$A:$I,9,FALSE),VLOOKUP("*"&amp;A67&amp;"*",'Mar 23'!$A:$I,8,FALSE)),NA())</f>
        <v>#N/A</v>
      </c>
      <c r="I67" s="12" t="e">
        <f>_xlfn.IFNA(IF(VLOOKUP("*"&amp;A67&amp;"*",'Apr 23'!$A:$I,8,FALSE)="",VLOOKUP("*"&amp;A67&amp;"*",'Apr 23'!$A:$I,9,FALSE),VLOOKUP("*"&amp;A67&amp;"*",'Apr 23'!$A:$I,8,FALSE)),NA())</f>
        <v>#N/A</v>
      </c>
      <c r="J67" s="12" t="e">
        <f>_xlfn.IFNA(IF(VLOOKUP("*"&amp;A67&amp;"*",'May 23'!$A:$I,8,FALSE)="",VLOOKUP("*"&amp;A67&amp;"*",'May 23'!$A:$I,9,FALSE),VLOOKUP("*"&amp;A67&amp;"*",'May 23'!$A:$I,8,FALSE)),NA())</f>
        <v>#N/A</v>
      </c>
      <c r="K67" s="12" t="e">
        <f>_xlfn.IFNA(IF(VLOOKUP("*"&amp;A67&amp;"*",'June 23'!$A:$I,8,FALSE)="",VLOOKUP("*"&amp;A67&amp;"*",'June 23'!$A:$I,9,FALSE),VLOOKUP("*"&amp;A67&amp;"*",'June 23'!$A:$I,8,FALSE)),NA())</f>
        <v>#N/A</v>
      </c>
      <c r="L67" s="12" t="e">
        <f>_xlfn.IFNA(IF(VLOOKUP("*"&amp;A67&amp;"*",'July 23'!$A:$I,8,FALSE)="",VLOOKUP("*"&amp;A67&amp;"*",'July 23'!$A:$I,9,FALSE),VLOOKUP("*"&amp;A67&amp;"*",'July 23'!$A:$I,8,FALSE)),NA())</f>
        <v>#N/A</v>
      </c>
      <c r="M67" s="12" t="e">
        <f>_xlfn.IFNA(IF(VLOOKUP("*"&amp;A67&amp;"*",'Aug 23'!$A:$I,8,FALSE)="",VLOOKUP("*"&amp;A67&amp;"*",'Aug 23'!$A:$I,9,FALSE),VLOOKUP("*"&amp;A67&amp;"*",'Aug 23'!$A:$I,8,FALSE)),NA())</f>
        <v>#N/A</v>
      </c>
      <c r="N67" s="12" t="e">
        <f>_xlfn.IFNA(IF(VLOOKUP("*"&amp;A67&amp;"*",'Sep 23'!$A:$I,8,FALSE)="",VLOOKUP("*"&amp;A67&amp;"*",'Sep 23'!$A:$I,9,FALSE),VLOOKUP("*"&amp;A67&amp;"*",'Sep 23'!$A:$I,8,FALSE)),NA())</f>
        <v>#N/A</v>
      </c>
      <c r="O67" s="12" t="e">
        <f>_xlfn.IFNA(IF(VLOOKUP("*"&amp;A67&amp;"*",'Oct 23'!$A:$I,8,FALSE)="",VLOOKUP("*"&amp;A67&amp;"*",'Oct 23'!$A:$I,9,FALSE),VLOOKUP("*"&amp;A67&amp;"*",'Oct 23'!$A:$I,8,FALSE)),NA())</f>
        <v>#N/A</v>
      </c>
      <c r="P67" s="12">
        <f>_xlfn.IFNA(IF(VLOOKUP("*"&amp;A67&amp;"*",'Nov 23'!$A:$I,8,FALSE)="",VLOOKUP("*"&amp;A67&amp;"*",'Nov 23'!$A:$I,9,FALSE),VLOOKUP("*"&amp;A67&amp;"*",'Nov 23'!$A:$I,8,FALSE)),NA())</f>
        <v>0.16342407007711571</v>
      </c>
      <c r="Q67" s="12" t="e">
        <f>_xlfn.IFNA(IF(VLOOKUP("*"&amp;A67&amp;"*",'Dec 23'!$A:$I,8,FALSE)="",VLOOKUP("*"&amp;A67&amp;"*",'Dec 23'!$A:$I,9,FALSE),VLOOKUP("*"&amp;A67&amp;"*",'Dec 23'!$A:$I,8,FALSE)),NA())</f>
        <v>#N/A</v>
      </c>
      <c r="T67" s="12"/>
    </row>
    <row r="68" spans="1:20" x14ac:dyDescent="0.25">
      <c r="A68" t="s">
        <v>172</v>
      </c>
      <c r="B68" s="12" t="e">
        <f>_xlfn.IFNA(IF(VLOOKUP("*"&amp;A68&amp;"*",'Sep 22'!$A:$I,8,FALSE)="",VLOOKUP("*"&amp;A68&amp;"*",'Sep 22'!$A:$I,9,FALSE),VLOOKUP("*"&amp;A68&amp;"*",'Sep 22'!$A:$I,8,FALSE)),NA())</f>
        <v>#N/A</v>
      </c>
      <c r="C68" s="12" t="e">
        <f>_xlfn.IFNA(IF(VLOOKUP("*"&amp;A68&amp;"*",'Oct 22'!$A:$I,8,FALSE)="",VLOOKUP("*"&amp;A68&amp;"*",'Oct 22'!$A:$I,9,FALSE),VLOOKUP("*"&amp;A68&amp;"*",'Oct 22'!$A:$I,8,FALSE)),NA())</f>
        <v>#N/A</v>
      </c>
      <c r="D68" s="12" t="e">
        <f>_xlfn.IFNA(IF(VLOOKUP("*"&amp;A68&amp;"*",'Nov 22'!$A:$I,8,FALSE)="",VLOOKUP("*"&amp;A68&amp;"*",'Nov 22'!$A:$I,9,FALSE),VLOOKUP("*"&amp;A68&amp;"*",'Nov 22'!$A:$I,8,FALSE)),NA())</f>
        <v>#N/A</v>
      </c>
      <c r="E68" s="12" t="e">
        <f>_xlfn.IFNA(IF(VLOOKUP("*"&amp;A68&amp;"*",'Dec 22'!$A:$I,8,FALSE)="",VLOOKUP("*"&amp;A68&amp;"*",'Dec 22'!$A:$I,9,FALSE),VLOOKUP("*"&amp;A68&amp;"*",'Dec 22'!$A:$I,8,FALSE)),NA())</f>
        <v>#N/A</v>
      </c>
      <c r="F68" s="12" t="e">
        <f>_xlfn.IFNA(IF(VLOOKUP("*"&amp;A68&amp;"*",'Jan 23'!$A:$I,8,FALSE)="",VLOOKUP("*"&amp;A68&amp;"*",'Jan 23'!$A:$I,9,FALSE),VLOOKUP("*"&amp;A68&amp;"*",'Jan 23'!$A:$I,8,FALSE)),NA())</f>
        <v>#N/A</v>
      </c>
      <c r="G68" s="12" t="e">
        <f>_xlfn.IFNA(IF(VLOOKUP("*"&amp;A68&amp;"*",'Feb 23'!$A:$I,8,FALSE)="",VLOOKUP("*"&amp;A68&amp;"*",'Feb 23'!$A:$I,9,FALSE),VLOOKUP("*"&amp;A68&amp;"*",'Feb 23'!$A:$I,8,FALSE)),NA())</f>
        <v>#N/A</v>
      </c>
      <c r="H68" s="12" t="e">
        <f>_xlfn.IFNA(IF(VLOOKUP("*"&amp;A68&amp;"*",'Mar 23'!$A:$I,8,FALSE)="",VLOOKUP("*"&amp;A68&amp;"*",'Mar 23'!$A:$I,9,FALSE),VLOOKUP("*"&amp;A68&amp;"*",'Mar 23'!$A:$I,8,FALSE)),NA())</f>
        <v>#N/A</v>
      </c>
      <c r="I68" s="12" t="e">
        <f>_xlfn.IFNA(IF(VLOOKUP("*"&amp;A68&amp;"*",'Apr 23'!$A:$I,8,FALSE)="",VLOOKUP("*"&amp;A68&amp;"*",'Apr 23'!$A:$I,9,FALSE),VLOOKUP("*"&amp;A68&amp;"*",'Apr 23'!$A:$I,8,FALSE)),NA())</f>
        <v>#N/A</v>
      </c>
      <c r="J68" s="12" t="e">
        <f>_xlfn.IFNA(IF(VLOOKUP("*"&amp;A68&amp;"*",'May 23'!$A:$I,8,FALSE)="",VLOOKUP("*"&amp;A68&amp;"*",'May 23'!$A:$I,9,FALSE),VLOOKUP("*"&amp;A68&amp;"*",'May 23'!$A:$I,8,FALSE)),NA())</f>
        <v>#N/A</v>
      </c>
      <c r="K68" s="12" t="e">
        <f>_xlfn.IFNA(IF(VLOOKUP("*"&amp;A68&amp;"*",'June 23'!$A:$I,8,FALSE)="",VLOOKUP("*"&amp;A68&amp;"*",'June 23'!$A:$I,9,FALSE),VLOOKUP("*"&amp;A68&amp;"*",'June 23'!$A:$I,8,FALSE)),NA())</f>
        <v>#N/A</v>
      </c>
      <c r="L68" s="12" t="e">
        <f>_xlfn.IFNA(IF(VLOOKUP("*"&amp;A68&amp;"*",'July 23'!$A:$I,8,FALSE)="",VLOOKUP("*"&amp;A68&amp;"*",'July 23'!$A:$I,9,FALSE),VLOOKUP("*"&amp;A68&amp;"*",'July 23'!$A:$I,8,FALSE)),NA())</f>
        <v>#N/A</v>
      </c>
      <c r="M68" s="12" t="e">
        <f>_xlfn.IFNA(IF(VLOOKUP("*"&amp;A68&amp;"*",'Aug 23'!$A:$I,8,FALSE)="",VLOOKUP("*"&amp;A68&amp;"*",'Aug 23'!$A:$I,9,FALSE),VLOOKUP("*"&amp;A68&amp;"*",'Aug 23'!$A:$I,8,FALSE)),NA())</f>
        <v>#N/A</v>
      </c>
      <c r="N68" s="12" t="e">
        <f>_xlfn.IFNA(IF(VLOOKUP("*"&amp;A68&amp;"*",'Sep 23'!$A:$I,8,FALSE)="",VLOOKUP("*"&amp;A68&amp;"*",'Sep 23'!$A:$I,9,FALSE),VLOOKUP("*"&amp;A68&amp;"*",'Sep 23'!$A:$I,8,FALSE)),NA())</f>
        <v>#N/A</v>
      </c>
      <c r="O68" s="12" t="e">
        <f>_xlfn.IFNA(IF(VLOOKUP("*"&amp;A68&amp;"*",'Oct 23'!$A:$I,8,FALSE)="",VLOOKUP("*"&amp;A68&amp;"*",'Oct 23'!$A:$I,9,FALSE),VLOOKUP("*"&amp;A68&amp;"*",'Oct 23'!$A:$I,8,FALSE)),NA())</f>
        <v>#N/A</v>
      </c>
      <c r="P68" s="12">
        <f>_xlfn.IFNA(IF(VLOOKUP("*"&amp;A68&amp;"*",'Nov 23'!$A:$I,8,FALSE)="",VLOOKUP("*"&amp;A68&amp;"*",'Nov 23'!$A:$I,9,FALSE),VLOOKUP("*"&amp;A68&amp;"*",'Nov 23'!$A:$I,8,FALSE)),NA())</f>
        <v>2.3918224516523957E-2</v>
      </c>
      <c r="Q68" s="12" t="e">
        <f>_xlfn.IFNA(IF(VLOOKUP("*"&amp;A68&amp;"*",'Dec 23'!$A:$I,8,FALSE)="",VLOOKUP("*"&amp;A68&amp;"*",'Dec 23'!$A:$I,9,FALSE),VLOOKUP("*"&amp;A68&amp;"*",'Dec 23'!$A:$I,8,FALSE)),NA())</f>
        <v>#N/A</v>
      </c>
      <c r="T68" s="12"/>
    </row>
    <row r="69" spans="1:20" x14ac:dyDescent="0.25">
      <c r="A69" t="s">
        <v>35</v>
      </c>
      <c r="B69" s="12" t="e">
        <f>_xlfn.IFNA(IF(VLOOKUP("*"&amp;A69&amp;"*",'Sep 22'!$A:$I,8,FALSE)="",VLOOKUP("*"&amp;A69&amp;"*",'Sep 22'!$A:$I,9,FALSE),VLOOKUP("*"&amp;A69&amp;"*",'Sep 22'!$A:$I,8,FALSE)),NA())</f>
        <v>#N/A</v>
      </c>
      <c r="C69" s="12">
        <f>_xlfn.IFNA(IF(VLOOKUP("*"&amp;A69&amp;"*",'Oct 22'!$A:$I,8,FALSE)="",VLOOKUP("*"&amp;A69&amp;"*",'Oct 22'!$A:$I,9,FALSE),VLOOKUP("*"&amp;A69&amp;"*",'Oct 22'!$A:$I,8,FALSE)),NA())</f>
        <v>5.0737090093538773E-2</v>
      </c>
      <c r="D69" s="12" t="e">
        <f>_xlfn.IFNA(IF(VLOOKUP("*"&amp;A69&amp;"*",'Nov 22'!$A:$I,8,FALSE)="",VLOOKUP("*"&amp;A69&amp;"*",'Nov 22'!$A:$I,9,FALSE),VLOOKUP("*"&amp;A69&amp;"*",'Nov 22'!$A:$I,8,FALSE)),NA())</f>
        <v>#N/A</v>
      </c>
      <c r="E69" s="12" t="e">
        <f>_xlfn.IFNA(IF(VLOOKUP("*"&amp;A69&amp;"*",'Dec 22'!$A:$I,8,FALSE)="",VLOOKUP("*"&amp;A69&amp;"*",'Dec 22'!$A:$I,9,FALSE),VLOOKUP("*"&amp;A69&amp;"*",'Dec 22'!$A:$I,8,FALSE)),NA())</f>
        <v>#N/A</v>
      </c>
      <c r="F69" s="12" t="e">
        <f>_xlfn.IFNA(IF(VLOOKUP("*"&amp;A69&amp;"*",'Jan 23'!$A:$I,8,FALSE)="",VLOOKUP("*"&amp;A69&amp;"*",'Jan 23'!$A:$I,9,FALSE),VLOOKUP("*"&amp;A69&amp;"*",'Jan 23'!$A:$I,8,FALSE)),NA())</f>
        <v>#N/A</v>
      </c>
      <c r="G69" s="12" t="e">
        <f>_xlfn.IFNA(IF(VLOOKUP("*"&amp;A69&amp;"*",'Feb 23'!$A:$I,8,FALSE)="",VLOOKUP("*"&amp;A69&amp;"*",'Feb 23'!$A:$I,9,FALSE),VLOOKUP("*"&amp;A69&amp;"*",'Feb 23'!$A:$I,8,FALSE)),NA())</f>
        <v>#N/A</v>
      </c>
      <c r="H69" s="12" t="e">
        <f>_xlfn.IFNA(IF(VLOOKUP("*"&amp;A69&amp;"*",'Mar 23'!$A:$I,8,FALSE)="",VLOOKUP("*"&amp;A69&amp;"*",'Mar 23'!$A:$I,9,FALSE),VLOOKUP("*"&amp;A69&amp;"*",'Mar 23'!$A:$I,8,FALSE)),NA())</f>
        <v>#N/A</v>
      </c>
      <c r="I69" s="12" t="e">
        <f>_xlfn.IFNA(IF(VLOOKUP("*"&amp;A69&amp;"*",'Apr 23'!$A:$I,8,FALSE)="",VLOOKUP("*"&amp;A69&amp;"*",'Apr 23'!$A:$I,9,FALSE),VLOOKUP("*"&amp;A69&amp;"*",'Apr 23'!$A:$I,8,FALSE)),NA())</f>
        <v>#N/A</v>
      </c>
      <c r="J69" s="12" t="e">
        <f>_xlfn.IFNA(IF(VLOOKUP("*"&amp;A69&amp;"*",'May 23'!$A:$I,8,FALSE)="",VLOOKUP("*"&amp;A69&amp;"*",'May 23'!$A:$I,9,FALSE),VLOOKUP("*"&amp;A69&amp;"*",'May 23'!$A:$I,8,FALSE)),NA())</f>
        <v>#N/A</v>
      </c>
      <c r="K69" s="12" t="e">
        <f>_xlfn.IFNA(IF(VLOOKUP("*"&amp;A69&amp;"*",'June 23'!$A:$I,8,FALSE)="",VLOOKUP("*"&amp;A69&amp;"*",'June 23'!$A:$I,9,FALSE),VLOOKUP("*"&amp;A69&amp;"*",'June 23'!$A:$I,8,FALSE)),NA())</f>
        <v>#N/A</v>
      </c>
      <c r="L69" s="12" t="e">
        <f>_xlfn.IFNA(IF(VLOOKUP("*"&amp;A69&amp;"*",'July 23'!$A:$I,8,FALSE)="",VLOOKUP("*"&amp;A69&amp;"*",'July 23'!$A:$I,9,FALSE),VLOOKUP("*"&amp;A69&amp;"*",'July 23'!$A:$I,8,FALSE)),NA())</f>
        <v>#N/A</v>
      </c>
      <c r="M69" s="12" t="e">
        <f>_xlfn.IFNA(IF(VLOOKUP("*"&amp;A69&amp;"*",'Aug 23'!$A:$I,8,FALSE)="",VLOOKUP("*"&amp;A69&amp;"*",'Aug 23'!$A:$I,9,FALSE),VLOOKUP("*"&amp;A69&amp;"*",'Aug 23'!$A:$I,8,FALSE)),NA())</f>
        <v>#N/A</v>
      </c>
      <c r="N69" s="12" t="e">
        <f>_xlfn.IFNA(IF(VLOOKUP("*"&amp;A69&amp;"*",'Sep 23'!$A:$I,8,FALSE)="",VLOOKUP("*"&amp;A69&amp;"*",'Sep 23'!$A:$I,9,FALSE),VLOOKUP("*"&amp;A69&amp;"*",'Sep 23'!$A:$I,8,FALSE)),NA())</f>
        <v>#N/A</v>
      </c>
      <c r="O69" s="12" t="e">
        <f>_xlfn.IFNA(IF(VLOOKUP("*"&amp;A69&amp;"*",'Oct 23'!$A:$I,8,FALSE)="",VLOOKUP("*"&amp;A69&amp;"*",'Oct 23'!$A:$I,9,FALSE),VLOOKUP("*"&amp;A69&amp;"*",'Oct 23'!$A:$I,8,FALSE)),NA())</f>
        <v>#N/A</v>
      </c>
      <c r="P69" s="12" t="e">
        <f>_xlfn.IFNA(IF(VLOOKUP("*"&amp;A69&amp;"*",'Nov 23'!$A:$I,8,FALSE)="",VLOOKUP("*"&amp;A69&amp;"*",'Nov 23'!$A:$I,9,FALSE),VLOOKUP("*"&amp;A69&amp;"*",'Nov 23'!$A:$I,8,FALSE)),NA())</f>
        <v>#N/A</v>
      </c>
      <c r="Q69" s="12" t="e">
        <f>_xlfn.IFNA(IF(VLOOKUP("*"&amp;A69&amp;"*",'Dec 23'!$A:$I,8,FALSE)="",VLOOKUP("*"&amp;A69&amp;"*",'Dec 23'!$A:$I,9,FALSE),VLOOKUP("*"&amp;A69&amp;"*",'Dec 23'!$A:$I,8,FALSE)),NA())</f>
        <v>#N/A</v>
      </c>
      <c r="S69" t="str">
        <f t="shared" si="4"/>
        <v xml:space="preserve">32 - El West                 </v>
      </c>
      <c r="T69" s="12">
        <f>_xlfn.IFNA(IF(VLOOKUP("*"&amp;A69&amp;"*",Totaled!$A:$I,8,FALSE)="",VLOOKUP("*"&amp;A69&amp;"*",Totaled!$A:$I,9,FALSE),VLOOKUP("*"&amp;A69&amp;"*",Totaled!$A:$I,8,FALSE)),NA())</f>
        <v>8.490248080883224E-2</v>
      </c>
    </row>
    <row r="70" spans="1:20" x14ac:dyDescent="0.25">
      <c r="A70" t="s">
        <v>20</v>
      </c>
      <c r="B70" s="12">
        <f>_xlfn.IFNA(IF(VLOOKUP("*"&amp;A70&amp;"*",'Sep 22'!$A:$I,8,FALSE)="",VLOOKUP("*"&amp;A70&amp;"*",'Sep 22'!$A:$I,9,FALSE),VLOOKUP("*"&amp;A70&amp;"*",'Sep 22'!$A:$I,8,FALSE)),NA())</f>
        <v>2.5887850710303806E-2</v>
      </c>
      <c r="C70" s="12">
        <f>_xlfn.IFNA(IF(VLOOKUP("*"&amp;A70&amp;"*",'Oct 22'!$A:$I,8,FALSE)="",VLOOKUP("*"&amp;A70&amp;"*",'Oct 22'!$A:$I,9,FALSE),VLOOKUP("*"&amp;A70&amp;"*",'Oct 22'!$A:$I,8,FALSE)),NA())</f>
        <v>-4.9394016784218259E-2</v>
      </c>
      <c r="D70" s="12">
        <f>_xlfn.IFNA(IF(VLOOKUP("*"&amp;A70&amp;"*",'Nov 22'!$A:$I,8,FALSE)="",VLOOKUP("*"&amp;A70&amp;"*",'Nov 22'!$A:$I,9,FALSE),VLOOKUP("*"&amp;A70&amp;"*",'Nov 22'!$A:$I,8,FALSE)),NA())</f>
        <v>-7.726491201967027E-2</v>
      </c>
      <c r="E70" s="12" t="e">
        <f>_xlfn.IFNA(IF(VLOOKUP("*"&amp;A70&amp;"*",'Dec 22'!$A:$I,8,FALSE)="",VLOOKUP("*"&amp;A70&amp;"*",'Dec 22'!$A:$I,9,FALSE),VLOOKUP("*"&amp;A70&amp;"*",'Dec 22'!$A:$I,8,FALSE)),NA())</f>
        <v>#N/A</v>
      </c>
      <c r="F70" s="12" t="e">
        <f>_xlfn.IFNA(IF(VLOOKUP("*"&amp;A70&amp;"*",'Jan 23'!$A:$I,8,FALSE)="",VLOOKUP("*"&amp;A70&amp;"*",'Jan 23'!$A:$I,9,FALSE),VLOOKUP("*"&amp;A70&amp;"*",'Jan 23'!$A:$I,8,FALSE)),NA())</f>
        <v>#N/A</v>
      </c>
      <c r="G70" s="12" t="e">
        <f>_xlfn.IFNA(IF(VLOOKUP("*"&amp;A70&amp;"*",'Feb 23'!$A:$I,8,FALSE)="",VLOOKUP("*"&amp;A70&amp;"*",'Feb 23'!$A:$I,9,FALSE),VLOOKUP("*"&amp;A70&amp;"*",'Feb 23'!$A:$I,8,FALSE)),NA())</f>
        <v>#N/A</v>
      </c>
      <c r="H70" s="12" t="e">
        <f>_xlfn.IFNA(IF(VLOOKUP("*"&amp;A70&amp;"*",'Mar 23'!$A:$I,8,FALSE)="",VLOOKUP("*"&amp;A70&amp;"*",'Mar 23'!$A:$I,9,FALSE),VLOOKUP("*"&amp;A70&amp;"*",'Mar 23'!$A:$I,8,FALSE)),NA())</f>
        <v>#N/A</v>
      </c>
      <c r="I70" s="12" t="e">
        <f>_xlfn.IFNA(IF(VLOOKUP("*"&amp;A70&amp;"*",'Apr 23'!$A:$I,8,FALSE)="",VLOOKUP("*"&amp;A70&amp;"*",'Apr 23'!$A:$I,9,FALSE),VLOOKUP("*"&amp;A70&amp;"*",'Apr 23'!$A:$I,8,FALSE)),NA())</f>
        <v>#N/A</v>
      </c>
      <c r="J70" s="12" t="e">
        <f>_xlfn.IFNA(IF(VLOOKUP("*"&amp;A70&amp;"*",'May 23'!$A:$I,8,FALSE)="",VLOOKUP("*"&amp;A70&amp;"*",'May 23'!$A:$I,9,FALSE),VLOOKUP("*"&amp;A70&amp;"*",'May 23'!$A:$I,8,FALSE)),NA())</f>
        <v>#N/A</v>
      </c>
      <c r="K70" s="12" t="e">
        <f>_xlfn.IFNA(IF(VLOOKUP("*"&amp;A70&amp;"*",'June 23'!$A:$I,8,FALSE)="",VLOOKUP("*"&amp;A70&amp;"*",'June 23'!$A:$I,9,FALSE),VLOOKUP("*"&amp;A70&amp;"*",'June 23'!$A:$I,8,FALSE)),NA())</f>
        <v>#N/A</v>
      </c>
      <c r="L70" s="12" t="e">
        <f>_xlfn.IFNA(IF(VLOOKUP("*"&amp;A70&amp;"*",'July 23'!$A:$I,8,FALSE)="",VLOOKUP("*"&amp;A70&amp;"*",'July 23'!$A:$I,9,FALSE),VLOOKUP("*"&amp;A70&amp;"*",'July 23'!$A:$I,8,FALSE)),NA())</f>
        <v>#N/A</v>
      </c>
      <c r="M70" s="12" t="e">
        <f>_xlfn.IFNA(IF(VLOOKUP("*"&amp;A70&amp;"*",'Aug 23'!$A:$I,8,FALSE)="",VLOOKUP("*"&amp;A70&amp;"*",'Aug 23'!$A:$I,9,FALSE),VLOOKUP("*"&amp;A70&amp;"*",'Aug 23'!$A:$I,8,FALSE)),NA())</f>
        <v>#N/A</v>
      </c>
      <c r="N70" s="12" t="e">
        <f>_xlfn.IFNA(IF(VLOOKUP("*"&amp;A70&amp;"*",'Sep 23'!$A:$I,8,FALSE)="",VLOOKUP("*"&amp;A70&amp;"*",'Sep 23'!$A:$I,9,FALSE),VLOOKUP("*"&amp;A70&amp;"*",'Sep 23'!$A:$I,8,FALSE)),NA())</f>
        <v>#N/A</v>
      </c>
      <c r="O70" s="12" t="e">
        <f>_xlfn.IFNA(IF(VLOOKUP("*"&amp;A70&amp;"*",'Oct 23'!$A:$I,8,FALSE)="",VLOOKUP("*"&amp;A70&amp;"*",'Oct 23'!$A:$I,9,FALSE),VLOOKUP("*"&amp;A70&amp;"*",'Oct 23'!$A:$I,8,FALSE)),NA())</f>
        <v>#N/A</v>
      </c>
      <c r="P70" s="12" t="e">
        <f>_xlfn.IFNA(IF(VLOOKUP("*"&amp;A70&amp;"*",'Nov 23'!$A:$I,8,FALSE)="",VLOOKUP("*"&amp;A70&amp;"*",'Nov 23'!$A:$I,9,FALSE),VLOOKUP("*"&amp;A70&amp;"*",'Nov 23'!$A:$I,8,FALSE)),NA())</f>
        <v>#N/A</v>
      </c>
      <c r="Q70" s="12" t="e">
        <f>_xlfn.IFNA(IF(VLOOKUP("*"&amp;A70&amp;"*",'Dec 23'!$A:$I,8,FALSE)="",VLOOKUP("*"&amp;A70&amp;"*",'Dec 23'!$A:$I,9,FALSE),VLOOKUP("*"&amp;A70&amp;"*",'Dec 23'!$A:$I,8,FALSE)),NA())</f>
        <v>#N/A</v>
      </c>
      <c r="S70" t="str">
        <f t="shared" si="4"/>
        <v xml:space="preserve">36 - Ayanda Inno             </v>
      </c>
      <c r="T70" s="12">
        <f>_xlfn.IFNA(IF(VLOOKUP("*"&amp;A70&amp;"*",Totaled!$A:$I,8,FALSE)="",VLOOKUP("*"&amp;A70&amp;"*",Totaled!$A:$I,9,FALSE),VLOOKUP("*"&amp;A70&amp;"*",Totaled!$A:$I,8,FALSE)),NA())</f>
        <v>1.2115770478344626E-2</v>
      </c>
    </row>
    <row r="71" spans="1:20" x14ac:dyDescent="0.25">
      <c r="A71" t="s">
        <v>21</v>
      </c>
      <c r="B71" s="12">
        <f>_xlfn.IFNA(IF(VLOOKUP("*"&amp;A71&amp;"*",'Sep 22'!$A:$I,8,FALSE)="",VLOOKUP("*"&amp;A71&amp;"*",'Sep 22'!$A:$I,9,FALSE),VLOOKUP("*"&amp;A71&amp;"*",'Sep 22'!$A:$I,8,FALSE)),NA())</f>
        <v>-3.4690157243831912E-2</v>
      </c>
      <c r="C71" s="12">
        <f>_xlfn.IFNA(IF(VLOOKUP("*"&amp;A71&amp;"*",'Oct 22'!$A:$I,8,FALSE)="",VLOOKUP("*"&amp;A71&amp;"*",'Oct 22'!$A:$I,9,FALSE),VLOOKUP("*"&amp;A71&amp;"*",'Oct 22'!$A:$I,8,FALSE)),NA())</f>
        <v>9.9848810331380766E-4</v>
      </c>
      <c r="D71" s="12" t="e">
        <f>_xlfn.IFNA(IF(VLOOKUP("*"&amp;A71&amp;"*",'Nov 22'!$A:$I,8,FALSE)="",VLOOKUP("*"&amp;A71&amp;"*",'Nov 22'!$A:$I,9,FALSE),VLOOKUP("*"&amp;A71&amp;"*",'Nov 22'!$A:$I,8,FALSE)),NA())</f>
        <v>#N/A</v>
      </c>
      <c r="E71" s="12" t="e">
        <f>_xlfn.IFNA(IF(VLOOKUP("*"&amp;A71&amp;"*",'Dec 22'!$A:$I,8,FALSE)="",VLOOKUP("*"&amp;A71&amp;"*",'Dec 22'!$A:$I,9,FALSE),VLOOKUP("*"&amp;A71&amp;"*",'Dec 22'!$A:$I,8,FALSE)),NA())</f>
        <v>#N/A</v>
      </c>
      <c r="F71" s="12" t="e">
        <f>_xlfn.IFNA(IF(VLOOKUP("*"&amp;A71&amp;"*",'Jan 23'!$A:$I,8,FALSE)="",VLOOKUP("*"&amp;A71&amp;"*",'Jan 23'!$A:$I,9,FALSE),VLOOKUP("*"&amp;A71&amp;"*",'Jan 23'!$A:$I,8,FALSE)),NA())</f>
        <v>#N/A</v>
      </c>
      <c r="G71" s="12" t="e">
        <f>_xlfn.IFNA(IF(VLOOKUP("*"&amp;A71&amp;"*",'Feb 23'!$A:$I,8,FALSE)="",VLOOKUP("*"&amp;A71&amp;"*",'Feb 23'!$A:$I,9,FALSE),VLOOKUP("*"&amp;A71&amp;"*",'Feb 23'!$A:$I,8,FALSE)),NA())</f>
        <v>#N/A</v>
      </c>
      <c r="H71" s="12" t="e">
        <f>_xlfn.IFNA(IF(VLOOKUP("*"&amp;A71&amp;"*",'Mar 23'!$A:$I,8,FALSE)="",VLOOKUP("*"&amp;A71&amp;"*",'Mar 23'!$A:$I,9,FALSE),VLOOKUP("*"&amp;A71&amp;"*",'Mar 23'!$A:$I,8,FALSE)),NA())</f>
        <v>#N/A</v>
      </c>
      <c r="I71" s="12" t="e">
        <f>_xlfn.IFNA(IF(VLOOKUP("*"&amp;A71&amp;"*",'Apr 23'!$A:$I,8,FALSE)="",VLOOKUP("*"&amp;A71&amp;"*",'Apr 23'!$A:$I,9,FALSE),VLOOKUP("*"&amp;A71&amp;"*",'Apr 23'!$A:$I,8,FALSE)),NA())</f>
        <v>#N/A</v>
      </c>
      <c r="J71" s="12" t="e">
        <f>_xlfn.IFNA(IF(VLOOKUP("*"&amp;A71&amp;"*",'May 23'!$A:$I,8,FALSE)="",VLOOKUP("*"&amp;A71&amp;"*",'May 23'!$A:$I,9,FALSE),VLOOKUP("*"&amp;A71&amp;"*",'May 23'!$A:$I,8,FALSE)),NA())</f>
        <v>#N/A</v>
      </c>
      <c r="K71" s="12" t="e">
        <f>_xlfn.IFNA(IF(VLOOKUP("*"&amp;A71&amp;"*",'June 23'!$A:$I,8,FALSE)="",VLOOKUP("*"&amp;A71&amp;"*",'June 23'!$A:$I,9,FALSE),VLOOKUP("*"&amp;A71&amp;"*",'June 23'!$A:$I,8,FALSE)),NA())</f>
        <v>#N/A</v>
      </c>
      <c r="L71" s="12" t="e">
        <f>_xlfn.IFNA(IF(VLOOKUP("*"&amp;A71&amp;"*",'July 23'!$A:$I,8,FALSE)="",VLOOKUP("*"&amp;A71&amp;"*",'July 23'!$A:$I,9,FALSE),VLOOKUP("*"&amp;A71&amp;"*",'July 23'!$A:$I,8,FALSE)),NA())</f>
        <v>#N/A</v>
      </c>
      <c r="M71" s="12" t="e">
        <f>_xlfn.IFNA(IF(VLOOKUP("*"&amp;A71&amp;"*",'Aug 23'!$A:$I,8,FALSE)="",VLOOKUP("*"&amp;A71&amp;"*",'Aug 23'!$A:$I,9,FALSE),VLOOKUP("*"&amp;A71&amp;"*",'Aug 23'!$A:$I,8,FALSE)),NA())</f>
        <v>#N/A</v>
      </c>
      <c r="N71" s="12" t="e">
        <f>_xlfn.IFNA(IF(VLOOKUP("*"&amp;A71&amp;"*",'Sep 23'!$A:$I,8,FALSE)="",VLOOKUP("*"&amp;A71&amp;"*",'Sep 23'!$A:$I,9,FALSE),VLOOKUP("*"&amp;A71&amp;"*",'Sep 23'!$A:$I,8,FALSE)),NA())</f>
        <v>#N/A</v>
      </c>
      <c r="O71" s="12" t="e">
        <f>_xlfn.IFNA(IF(VLOOKUP("*"&amp;A71&amp;"*",'Oct 23'!$A:$I,8,FALSE)="",VLOOKUP("*"&amp;A71&amp;"*",'Oct 23'!$A:$I,9,FALSE),VLOOKUP("*"&amp;A71&amp;"*",'Oct 23'!$A:$I,8,FALSE)),NA())</f>
        <v>#N/A</v>
      </c>
      <c r="P71" s="12" t="e">
        <f>_xlfn.IFNA(IF(VLOOKUP("*"&amp;A71&amp;"*",'Nov 23'!$A:$I,8,FALSE)="",VLOOKUP("*"&amp;A71&amp;"*",'Nov 23'!$A:$I,9,FALSE),VLOOKUP("*"&amp;A71&amp;"*",'Nov 23'!$A:$I,8,FALSE)),NA())</f>
        <v>#N/A</v>
      </c>
      <c r="Q71" s="12" t="e">
        <f>_xlfn.IFNA(IF(VLOOKUP("*"&amp;A71&amp;"*",'Dec 23'!$A:$I,8,FALSE)="",VLOOKUP("*"&amp;A71&amp;"*",'Dec 23'!$A:$I,9,FALSE),VLOOKUP("*"&amp;A71&amp;"*",'Dec 23'!$A:$I,8,FALSE)),NA())</f>
        <v>#N/A</v>
      </c>
      <c r="S71" t="str">
        <f t="shared" si="4"/>
        <v xml:space="preserve">4 - Dean                    </v>
      </c>
      <c r="T71" s="12">
        <f>_xlfn.IFNA(IF(VLOOKUP("*"&amp;A71&amp;"*",Totaled!$A:$I,8,FALSE)="",VLOOKUP("*"&amp;A71&amp;"*",Totaled!$A:$I,9,FALSE),VLOOKUP("*"&amp;A71&amp;"*",Totaled!$A:$I,8,FALSE)),NA())</f>
        <v>2.138955312961853E-2</v>
      </c>
    </row>
    <row r="72" spans="1:20" x14ac:dyDescent="0.25">
      <c r="A72" t="s">
        <v>63</v>
      </c>
      <c r="B72" s="12">
        <f>_xlfn.IFNA(IF(VLOOKUP("*"&amp;A72&amp;"*",'Sep 22'!$A:$I,8,FALSE)="",VLOOKUP("*"&amp;A72&amp;"*",'Sep 22'!$A:$I,9,FALSE),VLOOKUP("*"&amp;A72&amp;"*",'Sep 22'!$A:$I,8,FALSE)),NA())</f>
        <v>-1.9775323734644162E-2</v>
      </c>
      <c r="C72" s="12">
        <f>_xlfn.IFNA(IF(VLOOKUP("*"&amp;A72&amp;"*",'Oct 22'!$A:$I,8,FALSE)="",VLOOKUP("*"&amp;A72&amp;"*",'Oct 22'!$A:$I,9,FALSE),VLOOKUP("*"&amp;A72&amp;"*",'Oct 22'!$A:$I,8,FALSE)),NA())</f>
        <v>4.8651899363543472E-2</v>
      </c>
      <c r="D72" s="12">
        <f>_xlfn.IFNA(IF(VLOOKUP("*"&amp;A72&amp;"*",'Nov 22'!$A:$I,8,FALSE)="",VLOOKUP("*"&amp;A72&amp;"*",'Nov 22'!$A:$I,9,FALSE),VLOOKUP("*"&amp;A72&amp;"*",'Nov 22'!$A:$I,8,FALSE)),NA())</f>
        <v>1.3254684689700244E-2</v>
      </c>
      <c r="E72" s="12">
        <f>_xlfn.IFNA(IF(VLOOKUP("*"&amp;A72&amp;"*",'Dec 22'!$A:$I,8,FALSE)="",VLOOKUP("*"&amp;A72&amp;"*",'Dec 22'!$A:$I,9,FALSE),VLOOKUP("*"&amp;A72&amp;"*",'Dec 22'!$A:$I,8,FALSE)),NA())</f>
        <v>4.9927489007608419E-2</v>
      </c>
      <c r="F72" s="12">
        <f>_xlfn.IFNA(IF(VLOOKUP("*"&amp;A72&amp;"*",'Jan 23'!$A:$I,8,FALSE)="",VLOOKUP("*"&amp;A72&amp;"*",'Jan 23'!$A:$I,9,FALSE),VLOOKUP("*"&amp;A72&amp;"*",'Jan 23'!$A:$I,8,FALSE)),NA())</f>
        <v>5.658398859223826E-3</v>
      </c>
      <c r="G72" s="12">
        <f>_xlfn.IFNA(IF(VLOOKUP("*"&amp;A72&amp;"*",'Feb 23'!$A:$I,8,FALSE)="",VLOOKUP("*"&amp;A72&amp;"*",'Feb 23'!$A:$I,9,FALSE),VLOOKUP("*"&amp;A72&amp;"*",'Feb 23'!$A:$I,8,FALSE)),NA())</f>
        <v>9.7392776485122068E-3</v>
      </c>
      <c r="H72" s="12">
        <f>_xlfn.IFNA(IF(VLOOKUP("*"&amp;A72&amp;"*",'Mar 23'!$A:$I,8,FALSE)="",VLOOKUP("*"&amp;A72&amp;"*",'Mar 23'!$A:$I,9,FALSE),VLOOKUP("*"&amp;A72&amp;"*",'Mar 23'!$A:$I,8,FALSE)),NA())</f>
        <v>2.7791163961525672E-3</v>
      </c>
      <c r="I72" s="12">
        <f>_xlfn.IFNA(IF(VLOOKUP("*"&amp;A72&amp;"*",'Apr 23'!$A:$I,8,FALSE)="",VLOOKUP("*"&amp;A72&amp;"*",'Apr 23'!$A:$I,9,FALSE),VLOOKUP("*"&amp;A72&amp;"*",'Apr 23'!$A:$I,8,FALSE)),NA())</f>
        <v>6.545939571105186E-2</v>
      </c>
      <c r="J72" s="12">
        <f>_xlfn.IFNA(IF(VLOOKUP("*"&amp;A72&amp;"*",'May 23'!$A:$I,8,FALSE)="",VLOOKUP("*"&amp;A72&amp;"*",'May 23'!$A:$I,9,FALSE),VLOOKUP("*"&amp;A72&amp;"*",'May 23'!$A:$I,8,FALSE)),NA())</f>
        <v>2.6209189461323279E-2</v>
      </c>
      <c r="K72" s="12">
        <f>_xlfn.IFNA(IF(VLOOKUP("*"&amp;A72&amp;"*",'June 23'!$A:$I,8,FALSE)="",VLOOKUP("*"&amp;A72&amp;"*",'June 23'!$A:$I,9,FALSE),VLOOKUP("*"&amp;A72&amp;"*",'June 23'!$A:$I,8,FALSE)),NA())</f>
        <v>4.5065080489118864E-2</v>
      </c>
      <c r="L72" s="12">
        <f>_xlfn.IFNA(IF(VLOOKUP("*"&amp;A72&amp;"*",'July 23'!$A:$I,8,FALSE)="",VLOOKUP("*"&amp;A72&amp;"*",'July 23'!$A:$I,9,FALSE),VLOOKUP("*"&amp;A72&amp;"*",'July 23'!$A:$I,8,FALSE)),NA())</f>
        <v>-1.5389344205162019E-2</v>
      </c>
      <c r="M72" s="12" t="e">
        <f>_xlfn.IFNA(IF(VLOOKUP("*"&amp;A72&amp;"*",'Aug 23'!$A:$I,8,FALSE)="",VLOOKUP("*"&amp;A72&amp;"*",'Aug 23'!$A:$I,9,FALSE),VLOOKUP("*"&amp;A72&amp;"*",'Aug 23'!$A:$I,8,FALSE)),NA())</f>
        <v>#N/A</v>
      </c>
      <c r="N72" s="12" t="e">
        <f>_xlfn.IFNA(IF(VLOOKUP("*"&amp;A72&amp;"*",'Sep 23'!$A:$I,8,FALSE)="",VLOOKUP("*"&amp;A72&amp;"*",'Sep 23'!$A:$I,9,FALSE),VLOOKUP("*"&amp;A72&amp;"*",'Sep 23'!$A:$I,8,FALSE)),NA())</f>
        <v>#N/A</v>
      </c>
      <c r="O72" s="12" t="e">
        <f>_xlfn.IFNA(IF(VLOOKUP("*"&amp;A72&amp;"*",'Oct 23'!$A:$I,8,FALSE)="",VLOOKUP("*"&amp;A72&amp;"*",'Oct 23'!$A:$I,9,FALSE),VLOOKUP("*"&amp;A72&amp;"*",'Oct 23'!$A:$I,8,FALSE)),NA())</f>
        <v>#N/A</v>
      </c>
      <c r="P72" s="12" t="e">
        <f>_xlfn.IFNA(IF(VLOOKUP("*"&amp;A72&amp;"*",'Nov 23'!$A:$I,8,FALSE)="",VLOOKUP("*"&amp;A72&amp;"*",'Nov 23'!$A:$I,9,FALSE),VLOOKUP("*"&amp;A72&amp;"*",'Nov 23'!$A:$I,8,FALSE)),NA())</f>
        <v>#N/A</v>
      </c>
      <c r="Q72" s="12" t="e">
        <f>_xlfn.IFNA(IF(VLOOKUP("*"&amp;A72&amp;"*",'Dec 23'!$A:$I,8,FALSE)="",VLOOKUP("*"&amp;A72&amp;"*",'Dec 23'!$A:$I,9,FALSE),VLOOKUP("*"&amp;A72&amp;"*",'Dec 23'!$A:$I,8,FALSE)),NA())</f>
        <v>#N/A</v>
      </c>
      <c r="S72" t="str">
        <f t="shared" si="4"/>
        <v xml:space="preserve">44 - Tembela M BT            </v>
      </c>
      <c r="T72" s="12">
        <f>_xlfn.IFNA(IF(VLOOKUP("*"&amp;A72&amp;"*",Totaled!$A:$I,8,FALSE)="",VLOOKUP("*"&amp;A72&amp;"*",Totaled!$A:$I,9,FALSE),VLOOKUP("*"&amp;A72&amp;"*",Totaled!$A:$I,8,FALSE)),NA())</f>
        <v>2.7077662423611898E-2</v>
      </c>
    </row>
    <row r="73" spans="1:20" x14ac:dyDescent="0.25">
      <c r="A73" t="s">
        <v>64</v>
      </c>
      <c r="B73" s="12">
        <f>_xlfn.IFNA(IF(VLOOKUP("*"&amp;A73&amp;"*",'Sep 22'!$A:$I,8,FALSE)="",VLOOKUP("*"&amp;A73&amp;"*",'Sep 22'!$A:$I,9,FALSE),VLOOKUP("*"&amp;A73&amp;"*",'Sep 22'!$A:$I,8,FALSE)),NA())</f>
        <v>-2.5321976019530013E-3</v>
      </c>
      <c r="C73" s="12">
        <f>_xlfn.IFNA(IF(VLOOKUP("*"&amp;A73&amp;"*",'Oct 22'!$A:$I,8,FALSE)="",VLOOKUP("*"&amp;A73&amp;"*",'Oct 22'!$A:$I,9,FALSE),VLOOKUP("*"&amp;A73&amp;"*",'Oct 22'!$A:$I,8,FALSE)),NA())</f>
        <v>-5.6330998536155044E-2</v>
      </c>
      <c r="D73" s="12">
        <f>_xlfn.IFNA(IF(VLOOKUP("*"&amp;A73&amp;"*",'Nov 22'!$A:$I,8,FALSE)="",VLOOKUP("*"&amp;A73&amp;"*",'Nov 22'!$A:$I,9,FALSE),VLOOKUP("*"&amp;A73&amp;"*",'Nov 22'!$A:$I,8,FALSE)),NA())</f>
        <v>-4.0833253252177598E-2</v>
      </c>
      <c r="E73" s="12">
        <f>_xlfn.IFNA(IF(VLOOKUP("*"&amp;A73&amp;"*",'Dec 22'!$A:$I,8,FALSE)="",VLOOKUP("*"&amp;A73&amp;"*",'Dec 22'!$A:$I,9,FALSE),VLOOKUP("*"&amp;A73&amp;"*",'Dec 22'!$A:$I,8,FALSE)),NA())</f>
        <v>-6.0243177789937111E-2</v>
      </c>
      <c r="F73" s="12">
        <f>_xlfn.IFNA(IF(VLOOKUP("*"&amp;A73&amp;"*",'Jan 23'!$A:$I,8,FALSE)="",VLOOKUP("*"&amp;A73&amp;"*",'Jan 23'!$A:$I,9,FALSE),VLOOKUP("*"&amp;A73&amp;"*",'Jan 23'!$A:$I,8,FALSE)),NA())</f>
        <v>-4.6137095931588504E-2</v>
      </c>
      <c r="G73" s="12">
        <f>_xlfn.IFNA(IF(VLOOKUP("*"&amp;A73&amp;"*",'Feb 23'!$A:$I,8,FALSE)="",VLOOKUP("*"&amp;A73&amp;"*",'Feb 23'!$A:$I,9,FALSE),VLOOKUP("*"&amp;A73&amp;"*",'Feb 23'!$A:$I,8,FALSE)),NA())</f>
        <v>-2.1196712190617167E-2</v>
      </c>
      <c r="H73" s="12">
        <f>_xlfn.IFNA(IF(VLOOKUP("*"&amp;A73&amp;"*",'Mar 23'!$A:$I,8,FALSE)="",VLOOKUP("*"&amp;A73&amp;"*",'Mar 23'!$A:$I,9,FALSE),VLOOKUP("*"&amp;A73&amp;"*",'Mar 23'!$A:$I,8,FALSE)),NA())</f>
        <v>-5.6630147133253136E-2</v>
      </c>
      <c r="I73" s="12">
        <f>_xlfn.IFNA(IF(VLOOKUP("*"&amp;A73&amp;"*",'Apr 23'!$A:$I,8,FALSE)="",VLOOKUP("*"&amp;A73&amp;"*",'Apr 23'!$A:$I,9,FALSE),VLOOKUP("*"&amp;A73&amp;"*",'Apr 23'!$A:$I,8,FALSE)),NA())</f>
        <v>-4.4002006411904764E-2</v>
      </c>
      <c r="J73" s="12">
        <f>_xlfn.IFNA(IF(VLOOKUP("*"&amp;A73&amp;"*",'May 23'!$A:$I,8,FALSE)="",VLOOKUP("*"&amp;A73&amp;"*",'May 23'!$A:$I,9,FALSE),VLOOKUP("*"&amp;A73&amp;"*",'May 23'!$A:$I,8,FALSE)),NA())</f>
        <v>-4.3705194173247745E-2</v>
      </c>
      <c r="K73" s="12" t="e">
        <f>_xlfn.IFNA(IF(VLOOKUP("*"&amp;A73&amp;"*",'June 23'!$A:$I,8,FALSE)="",VLOOKUP("*"&amp;A73&amp;"*",'June 23'!$A:$I,9,FALSE),VLOOKUP("*"&amp;A73&amp;"*",'June 23'!$A:$I,8,FALSE)),NA())</f>
        <v>#N/A</v>
      </c>
      <c r="L73" s="12" t="e">
        <f>_xlfn.IFNA(IF(VLOOKUP("*"&amp;A73&amp;"*",'July 23'!$A:$I,8,FALSE)="",VLOOKUP("*"&amp;A73&amp;"*",'July 23'!$A:$I,9,FALSE),VLOOKUP("*"&amp;A73&amp;"*",'July 23'!$A:$I,8,FALSE)),NA())</f>
        <v>#N/A</v>
      </c>
      <c r="M73" s="12" t="e">
        <f>_xlfn.IFNA(IF(VLOOKUP("*"&amp;A73&amp;"*",'Aug 23'!$A:$I,8,FALSE)="",VLOOKUP("*"&amp;A73&amp;"*",'Aug 23'!$A:$I,9,FALSE),VLOOKUP("*"&amp;A73&amp;"*",'Aug 23'!$A:$I,8,FALSE)),NA())</f>
        <v>#N/A</v>
      </c>
      <c r="N73" s="12" t="e">
        <f>_xlfn.IFNA(IF(VLOOKUP("*"&amp;A73&amp;"*",'Sep 23'!$A:$I,8,FALSE)="",VLOOKUP("*"&amp;A73&amp;"*",'Sep 23'!$A:$I,9,FALSE),VLOOKUP("*"&amp;A73&amp;"*",'Sep 23'!$A:$I,8,FALSE)),NA())</f>
        <v>#N/A</v>
      </c>
      <c r="O73" s="12" t="e">
        <f>_xlfn.IFNA(IF(VLOOKUP("*"&amp;A73&amp;"*",'Oct 23'!$A:$I,8,FALSE)="",VLOOKUP("*"&amp;A73&amp;"*",'Oct 23'!$A:$I,9,FALSE),VLOOKUP("*"&amp;A73&amp;"*",'Oct 23'!$A:$I,8,FALSE)),NA())</f>
        <v>#N/A</v>
      </c>
      <c r="P73" s="12" t="e">
        <f>_xlfn.IFNA(IF(VLOOKUP("*"&amp;A73&amp;"*",'Nov 23'!$A:$I,8,FALSE)="",VLOOKUP("*"&amp;A73&amp;"*",'Nov 23'!$A:$I,9,FALSE),VLOOKUP("*"&amp;A73&amp;"*",'Nov 23'!$A:$I,8,FALSE)),NA())</f>
        <v>#N/A</v>
      </c>
      <c r="Q73" s="12" t="e">
        <f>_xlfn.IFNA(IF(VLOOKUP("*"&amp;A73&amp;"*",'Dec 23'!$A:$I,8,FALSE)="",VLOOKUP("*"&amp;A73&amp;"*",'Dec 23'!$A:$I,9,FALSE),VLOOKUP("*"&amp;A73&amp;"*",'Dec 23'!$A:$I,8,FALSE)),NA())</f>
        <v>#N/A</v>
      </c>
      <c r="S73" t="str">
        <f t="shared" si="4"/>
        <v xml:space="preserve">45 - Prince Dube BT          </v>
      </c>
      <c r="T73" s="12">
        <f>_xlfn.IFNA(IF(VLOOKUP("*"&amp;A73&amp;"*",Totaled!$A:$I,8,FALSE)="",VLOOKUP("*"&amp;A73&amp;"*",Totaled!$A:$I,9,FALSE),VLOOKUP("*"&amp;A73&amp;"*",Totaled!$A:$I,8,FALSE)),NA())</f>
        <v>-2.0180604279664949E-2</v>
      </c>
    </row>
    <row r="74" spans="1:20" x14ac:dyDescent="0.25">
      <c r="A74" t="s">
        <v>24</v>
      </c>
      <c r="B74" s="12">
        <f>_xlfn.IFNA(IF(VLOOKUP("*"&amp;A74&amp;"*",'Sep 22'!$A:$I,8,FALSE)="",VLOOKUP("*"&amp;A74&amp;"*",'Sep 22'!$A:$I,9,FALSE),VLOOKUP("*"&amp;A74&amp;"*",'Sep 22'!$A:$I,8,FALSE)),NA())</f>
        <v>0.11498343014084647</v>
      </c>
      <c r="C74" s="12" t="e">
        <f>_xlfn.IFNA(IF(VLOOKUP("*"&amp;A74&amp;"*",'Oct 22'!$A:$I,8,FALSE)="",VLOOKUP("*"&amp;A74&amp;"*",'Oct 22'!$A:$I,9,FALSE),VLOOKUP("*"&amp;A74&amp;"*",'Oct 22'!$A:$I,8,FALSE)),NA())</f>
        <v>#N/A</v>
      </c>
      <c r="D74" s="12" t="e">
        <f>_xlfn.IFNA(IF(VLOOKUP("*"&amp;A74&amp;"*",'Nov 22'!$A:$I,8,FALSE)="",VLOOKUP("*"&amp;A74&amp;"*",'Nov 22'!$A:$I,9,FALSE),VLOOKUP("*"&amp;A74&amp;"*",'Nov 22'!$A:$I,8,FALSE)),NA())</f>
        <v>#N/A</v>
      </c>
      <c r="E74" s="12" t="e">
        <f>_xlfn.IFNA(IF(VLOOKUP("*"&amp;A74&amp;"*",'Dec 22'!$A:$I,8,FALSE)="",VLOOKUP("*"&amp;A74&amp;"*",'Dec 22'!$A:$I,9,FALSE),VLOOKUP("*"&amp;A74&amp;"*",'Dec 22'!$A:$I,8,FALSE)),NA())</f>
        <v>#N/A</v>
      </c>
      <c r="F74" s="12" t="e">
        <f>_xlfn.IFNA(IF(VLOOKUP("*"&amp;A74&amp;"*",'Jan 23'!$A:$I,8,FALSE)="",VLOOKUP("*"&amp;A74&amp;"*",'Jan 23'!$A:$I,9,FALSE),VLOOKUP("*"&amp;A74&amp;"*",'Jan 23'!$A:$I,8,FALSE)),NA())</f>
        <v>#N/A</v>
      </c>
      <c r="G74" s="12" t="e">
        <f>_xlfn.IFNA(IF(VLOOKUP("*"&amp;A74&amp;"*",'Feb 23'!$A:$I,8,FALSE)="",VLOOKUP("*"&amp;A74&amp;"*",'Feb 23'!$A:$I,9,FALSE),VLOOKUP("*"&amp;A74&amp;"*",'Feb 23'!$A:$I,8,FALSE)),NA())</f>
        <v>#N/A</v>
      </c>
      <c r="H74" s="12" t="e">
        <f>_xlfn.IFNA(IF(VLOOKUP("*"&amp;A74&amp;"*",'Mar 23'!$A:$I,8,FALSE)="",VLOOKUP("*"&amp;A74&amp;"*",'Mar 23'!$A:$I,9,FALSE),VLOOKUP("*"&amp;A74&amp;"*",'Mar 23'!$A:$I,8,FALSE)),NA())</f>
        <v>#N/A</v>
      </c>
      <c r="I74" s="12" t="e">
        <f>_xlfn.IFNA(IF(VLOOKUP("*"&amp;A74&amp;"*",'Apr 23'!$A:$I,8,FALSE)="",VLOOKUP("*"&amp;A74&amp;"*",'Apr 23'!$A:$I,9,FALSE),VLOOKUP("*"&amp;A74&amp;"*",'Apr 23'!$A:$I,8,FALSE)),NA())</f>
        <v>#N/A</v>
      </c>
      <c r="J74" s="12" t="e">
        <f>_xlfn.IFNA(IF(VLOOKUP("*"&amp;A74&amp;"*",'May 23'!$A:$I,8,FALSE)="",VLOOKUP("*"&amp;A74&amp;"*",'May 23'!$A:$I,9,FALSE),VLOOKUP("*"&amp;A74&amp;"*",'May 23'!$A:$I,8,FALSE)),NA())</f>
        <v>#N/A</v>
      </c>
      <c r="K74" s="12" t="e">
        <f>_xlfn.IFNA(IF(VLOOKUP("*"&amp;A74&amp;"*",'June 23'!$A:$I,8,FALSE)="",VLOOKUP("*"&amp;A74&amp;"*",'June 23'!$A:$I,9,FALSE),VLOOKUP("*"&amp;A74&amp;"*",'June 23'!$A:$I,8,FALSE)),NA())</f>
        <v>#N/A</v>
      </c>
      <c r="L74" s="12" t="e">
        <f>_xlfn.IFNA(IF(VLOOKUP("*"&amp;A74&amp;"*",'July 23'!$A:$I,8,FALSE)="",VLOOKUP("*"&amp;A74&amp;"*",'July 23'!$A:$I,9,FALSE),VLOOKUP("*"&amp;A74&amp;"*",'July 23'!$A:$I,8,FALSE)),NA())</f>
        <v>#N/A</v>
      </c>
      <c r="M74" s="12" t="e">
        <f>_xlfn.IFNA(IF(VLOOKUP("*"&amp;A74&amp;"*",'Aug 23'!$A:$I,8,FALSE)="",VLOOKUP("*"&amp;A74&amp;"*",'Aug 23'!$A:$I,9,FALSE),VLOOKUP("*"&amp;A74&amp;"*",'Aug 23'!$A:$I,8,FALSE)),NA())</f>
        <v>#N/A</v>
      </c>
      <c r="N74" s="12" t="e">
        <f>_xlfn.IFNA(IF(VLOOKUP("*"&amp;A74&amp;"*",'Sep 23'!$A:$I,8,FALSE)="",VLOOKUP("*"&amp;A74&amp;"*",'Sep 23'!$A:$I,9,FALSE),VLOOKUP("*"&amp;A74&amp;"*",'Sep 23'!$A:$I,8,FALSE)),NA())</f>
        <v>#N/A</v>
      </c>
      <c r="O74" s="12" t="e">
        <f>_xlfn.IFNA(IF(VLOOKUP("*"&amp;A74&amp;"*",'Oct 23'!$A:$I,8,FALSE)="",VLOOKUP("*"&amp;A74&amp;"*",'Oct 23'!$A:$I,9,FALSE),VLOOKUP("*"&amp;A74&amp;"*",'Oct 23'!$A:$I,8,FALSE)),NA())</f>
        <v>#N/A</v>
      </c>
      <c r="P74" s="12" t="e">
        <f>_xlfn.IFNA(IF(VLOOKUP("*"&amp;A74&amp;"*",'Nov 23'!$A:$I,8,FALSE)="",VLOOKUP("*"&amp;A74&amp;"*",'Nov 23'!$A:$I,9,FALSE),VLOOKUP("*"&amp;A74&amp;"*",'Nov 23'!$A:$I,8,FALSE)),NA())</f>
        <v>#N/A</v>
      </c>
      <c r="Q74" s="12" t="e">
        <f>_xlfn.IFNA(IF(VLOOKUP("*"&amp;A74&amp;"*",'Dec 23'!$A:$I,8,FALSE)="",VLOOKUP("*"&amp;A74&amp;"*",'Dec 23'!$A:$I,9,FALSE),VLOOKUP("*"&amp;A74&amp;"*",'Dec 23'!$A:$I,8,FALSE)),NA())</f>
        <v>#N/A</v>
      </c>
      <c r="S74" t="str">
        <f t="shared" si="4"/>
        <v xml:space="preserve">48 - Ruben Brits             </v>
      </c>
      <c r="T74" s="12">
        <f>_xlfn.IFNA(IF(VLOOKUP("*"&amp;A74&amp;"*",Totaled!$A:$I,8,FALSE)="",VLOOKUP("*"&amp;A74&amp;"*",Totaled!$A:$I,9,FALSE),VLOOKUP("*"&amp;A74&amp;"*",Totaled!$A:$I,8,FALSE)),NA())</f>
        <v>0.15892906425075864</v>
      </c>
    </row>
    <row r="75" spans="1:20" x14ac:dyDescent="0.25">
      <c r="A75" t="s">
        <v>25</v>
      </c>
      <c r="B75" s="12">
        <f>_xlfn.IFNA(IF(VLOOKUP("*"&amp;A75&amp;"*",'Sep 22'!$A:$I,8,FALSE)="",VLOOKUP("*"&amp;A75&amp;"*",'Sep 22'!$A:$I,9,FALSE),VLOOKUP("*"&amp;A75&amp;"*",'Sep 22'!$A:$I,8,FALSE)),NA())</f>
        <v>-1.9151467102222083E-2</v>
      </c>
      <c r="C75" s="12" t="e">
        <f>_xlfn.IFNA(IF(VLOOKUP("*"&amp;A75&amp;"*",'Oct 22'!$A:$I,8,FALSE)="",VLOOKUP("*"&amp;A75&amp;"*",'Oct 22'!$A:$I,9,FALSE),VLOOKUP("*"&amp;A75&amp;"*",'Oct 22'!$A:$I,8,FALSE)),NA())</f>
        <v>#N/A</v>
      </c>
      <c r="D75" s="12" t="e">
        <f>_xlfn.IFNA(IF(VLOOKUP("*"&amp;A75&amp;"*",'Nov 22'!$A:$I,8,FALSE)="",VLOOKUP("*"&amp;A75&amp;"*",'Nov 22'!$A:$I,9,FALSE),VLOOKUP("*"&amp;A75&amp;"*",'Nov 22'!$A:$I,8,FALSE)),NA())</f>
        <v>#N/A</v>
      </c>
      <c r="E75" s="12" t="e">
        <f>_xlfn.IFNA(IF(VLOOKUP("*"&amp;A75&amp;"*",'Dec 22'!$A:$I,8,FALSE)="",VLOOKUP("*"&amp;A75&amp;"*",'Dec 22'!$A:$I,9,FALSE),VLOOKUP("*"&amp;A75&amp;"*",'Dec 22'!$A:$I,8,FALSE)),NA())</f>
        <v>#N/A</v>
      </c>
      <c r="F75" s="12" t="e">
        <f>_xlfn.IFNA(IF(VLOOKUP("*"&amp;A75&amp;"*",'Jan 23'!$A:$I,8,FALSE)="",VLOOKUP("*"&amp;A75&amp;"*",'Jan 23'!$A:$I,9,FALSE),VLOOKUP("*"&amp;A75&amp;"*",'Jan 23'!$A:$I,8,FALSE)),NA())</f>
        <v>#N/A</v>
      </c>
      <c r="G75" s="12" t="e">
        <f>_xlfn.IFNA(IF(VLOOKUP("*"&amp;A75&amp;"*",'Feb 23'!$A:$I,8,FALSE)="",VLOOKUP("*"&amp;A75&amp;"*",'Feb 23'!$A:$I,9,FALSE),VLOOKUP("*"&amp;A75&amp;"*",'Feb 23'!$A:$I,8,FALSE)),NA())</f>
        <v>#N/A</v>
      </c>
      <c r="H75" s="12" t="e">
        <f>_xlfn.IFNA(IF(VLOOKUP("*"&amp;A75&amp;"*",'Mar 23'!$A:$I,8,FALSE)="",VLOOKUP("*"&amp;A75&amp;"*",'Mar 23'!$A:$I,9,FALSE),VLOOKUP("*"&amp;A75&amp;"*",'Mar 23'!$A:$I,8,FALSE)),NA())</f>
        <v>#N/A</v>
      </c>
      <c r="I75" s="12" t="e">
        <f>_xlfn.IFNA(IF(VLOOKUP("*"&amp;A75&amp;"*",'Apr 23'!$A:$I,8,FALSE)="",VLOOKUP("*"&amp;A75&amp;"*",'Apr 23'!$A:$I,9,FALSE),VLOOKUP("*"&amp;A75&amp;"*",'Apr 23'!$A:$I,8,FALSE)),NA())</f>
        <v>#N/A</v>
      </c>
      <c r="J75" s="12" t="e">
        <f>_xlfn.IFNA(IF(VLOOKUP("*"&amp;A75&amp;"*",'May 23'!$A:$I,8,FALSE)="",VLOOKUP("*"&amp;A75&amp;"*",'May 23'!$A:$I,9,FALSE),VLOOKUP("*"&amp;A75&amp;"*",'May 23'!$A:$I,8,FALSE)),NA())</f>
        <v>#N/A</v>
      </c>
      <c r="K75" s="12" t="e">
        <f>_xlfn.IFNA(IF(VLOOKUP("*"&amp;A75&amp;"*",'June 23'!$A:$I,8,FALSE)="",VLOOKUP("*"&amp;A75&amp;"*",'June 23'!$A:$I,9,FALSE),VLOOKUP("*"&amp;A75&amp;"*",'June 23'!$A:$I,8,FALSE)),NA())</f>
        <v>#N/A</v>
      </c>
      <c r="L75" s="12" t="e">
        <f>_xlfn.IFNA(IF(VLOOKUP("*"&amp;A75&amp;"*",'July 23'!$A:$I,8,FALSE)="",VLOOKUP("*"&amp;A75&amp;"*",'July 23'!$A:$I,9,FALSE),VLOOKUP("*"&amp;A75&amp;"*",'July 23'!$A:$I,8,FALSE)),NA())</f>
        <v>#N/A</v>
      </c>
      <c r="M75" s="12" t="e">
        <f>_xlfn.IFNA(IF(VLOOKUP("*"&amp;A75&amp;"*",'Aug 23'!$A:$I,8,FALSE)="",VLOOKUP("*"&amp;A75&amp;"*",'Aug 23'!$A:$I,9,FALSE),VLOOKUP("*"&amp;A75&amp;"*",'Aug 23'!$A:$I,8,FALSE)),NA())</f>
        <v>#N/A</v>
      </c>
      <c r="N75" s="12" t="e">
        <f>_xlfn.IFNA(IF(VLOOKUP("*"&amp;A75&amp;"*",'Sep 23'!$A:$I,8,FALSE)="",VLOOKUP("*"&amp;A75&amp;"*",'Sep 23'!$A:$I,9,FALSE),VLOOKUP("*"&amp;A75&amp;"*",'Sep 23'!$A:$I,8,FALSE)),NA())</f>
        <v>#N/A</v>
      </c>
      <c r="O75" s="12" t="e">
        <f>_xlfn.IFNA(IF(VLOOKUP("*"&amp;A75&amp;"*",'Oct 23'!$A:$I,8,FALSE)="",VLOOKUP("*"&amp;A75&amp;"*",'Oct 23'!$A:$I,9,FALSE),VLOOKUP("*"&amp;A75&amp;"*",'Oct 23'!$A:$I,8,FALSE)),NA())</f>
        <v>#N/A</v>
      </c>
      <c r="P75" s="12" t="e">
        <f>_xlfn.IFNA(IF(VLOOKUP("*"&amp;A75&amp;"*",'Nov 23'!$A:$I,8,FALSE)="",VLOOKUP("*"&amp;A75&amp;"*",'Nov 23'!$A:$I,9,FALSE),VLOOKUP("*"&amp;A75&amp;"*",'Nov 23'!$A:$I,8,FALSE)),NA())</f>
        <v>#N/A</v>
      </c>
      <c r="Q75" s="12" t="e">
        <f>_xlfn.IFNA(IF(VLOOKUP("*"&amp;A75&amp;"*",'Dec 23'!$A:$I,8,FALSE)="",VLOOKUP("*"&amp;A75&amp;"*",'Dec 23'!$A:$I,9,FALSE),VLOOKUP("*"&amp;A75&amp;"*",'Dec 23'!$A:$I,8,FALSE)),NA())</f>
        <v>#N/A</v>
      </c>
      <c r="S75" t="str">
        <f t="shared" si="4"/>
        <v xml:space="preserve">64 - Miguel Da Costa         </v>
      </c>
      <c r="T75" s="12">
        <f>_xlfn.IFNA(IF(VLOOKUP("*"&amp;A75&amp;"*",Totaled!$A:$I,8,FALSE)="",VLOOKUP("*"&amp;A75&amp;"*",Totaled!$A:$I,9,FALSE),VLOOKUP("*"&amp;A75&amp;"*",Totaled!$A:$I,8,FALSE)),NA())</f>
        <v>2.4794167007690104E-2</v>
      </c>
    </row>
    <row r="76" spans="1:20" ht="23.25" x14ac:dyDescent="0.35">
      <c r="A76" s="16" t="s">
        <v>32</v>
      </c>
    </row>
    <row r="77" spans="1:20" x14ac:dyDescent="0.25">
      <c r="A77" t="s">
        <v>49</v>
      </c>
      <c r="B77" s="12">
        <f>_xlfn.IFNA(IF(VLOOKUP("*"&amp;A77&amp;"*",'Sep 22'!$A:$I,8,FALSE)="",VLOOKUP("*"&amp;A77&amp;"*",'Sep 22'!$A:$I,9,FALSE),VLOOKUP("*"&amp;A77&amp;"*",'Sep 22'!$A:$I,8,FALSE)),NA())</f>
        <v>-1.6933873307368202E-2</v>
      </c>
      <c r="C77" s="12">
        <f>_xlfn.IFNA(IF(VLOOKUP("*"&amp;A77&amp;"*",'Oct 22'!$A:$I,8,FALSE)="",VLOOKUP("*"&amp;A77&amp;"*",'Oct 22'!$A:$I,9,FALSE),VLOOKUP("*"&amp;A77&amp;"*",'Oct 22'!$A:$I,8,FALSE)),NA())</f>
        <v>-6.345540868876462E-2</v>
      </c>
      <c r="D77" s="12">
        <f>_xlfn.IFNA(IF(VLOOKUP("*"&amp;A77&amp;"*",'Nov 22'!$A:$I,8,FALSE)="",VLOOKUP("*"&amp;A77&amp;"*",'Nov 22'!$A:$I,9,FALSE),VLOOKUP("*"&amp;A77&amp;"*",'Nov 22'!$A:$I,8,FALSE)),NA())</f>
        <v>-2.1080183356379976E-2</v>
      </c>
      <c r="E77" s="12">
        <f>_xlfn.IFNA(IF(VLOOKUP("*"&amp;A77&amp;"*",'Dec 22'!$A:$I,8,FALSE)="",VLOOKUP("*"&amp;A77&amp;"*",'Dec 22'!$A:$I,9,FALSE),VLOOKUP("*"&amp;A77&amp;"*",'Dec 22'!$A:$I,8,FALSE)),NA())</f>
        <v>1.1433954847043029E-2</v>
      </c>
      <c r="F77" s="12">
        <f>_xlfn.IFNA(IF(VLOOKUP("*"&amp;A77&amp;"*",'Jan 23'!$A:$I,8,FALSE)="",VLOOKUP("*"&amp;A77&amp;"*",'Jan 23'!$A:$I,9,FALSE),VLOOKUP("*"&amp;A77&amp;"*",'Jan 23'!$A:$I,8,FALSE)),NA())</f>
        <v>-2.6860603912320279E-2</v>
      </c>
      <c r="G77" s="12" t="e">
        <f>_xlfn.IFNA(IF(VLOOKUP("*"&amp;A77&amp;"*",'Feb 23'!$A:$I,8,FALSE)="",VLOOKUP("*"&amp;A77&amp;"*",'Feb 23'!$A:$I,9,FALSE),VLOOKUP("*"&amp;A77&amp;"*",'Feb 23'!$A:$I,8,FALSE)),NA())</f>
        <v>#N/A</v>
      </c>
      <c r="H77" s="12">
        <f>_xlfn.IFNA(IF(VLOOKUP("*"&amp;A77&amp;"*",'Mar 23'!$A:$I,8,FALSE)="",VLOOKUP("*"&amp;A77&amp;"*",'Mar 23'!$A:$I,9,FALSE),VLOOKUP("*"&amp;A77&amp;"*",'Mar 23'!$A:$I,8,FALSE)),NA())</f>
        <v>7.6778309403904704E-3</v>
      </c>
      <c r="I77" s="12">
        <f>_xlfn.IFNA(IF(VLOOKUP("*"&amp;A77&amp;"*",'Apr 23'!$A:$I,8,FALSE)="",VLOOKUP("*"&amp;A77&amp;"*",'Apr 23'!$A:$I,9,FALSE),VLOOKUP("*"&amp;A77&amp;"*",'Apr 23'!$A:$I,8,FALSE)),NA())</f>
        <v>-2.7112728477180791E-2</v>
      </c>
      <c r="J77" s="12">
        <f>_xlfn.IFNA(IF(VLOOKUP("*"&amp;A77&amp;"*",'May 23'!$A:$I,8,FALSE)="",VLOOKUP("*"&amp;A77&amp;"*",'May 23'!$A:$I,9,FALSE),VLOOKUP("*"&amp;A77&amp;"*",'May 23'!$A:$I,8,FALSE)),NA())</f>
        <v>-2.7323714025566437E-2</v>
      </c>
      <c r="K77" s="12" t="e">
        <f>_xlfn.IFNA(IF(VLOOKUP("*"&amp;A77&amp;"*",'June 23'!$A:$I,8,FALSE)="",VLOOKUP("*"&amp;A77&amp;"*",'June 23'!$A:$I,9,FALSE),VLOOKUP("*"&amp;A77&amp;"*",'June 23'!$A:$I,8,FALSE)),NA())</f>
        <v>#N/A</v>
      </c>
      <c r="L77" s="12" t="e">
        <f>_xlfn.IFNA(IF(VLOOKUP("*"&amp;A77&amp;"*",'July 23'!$A:$I,8,FALSE)="",VLOOKUP("*"&amp;A77&amp;"*",'July 23'!$A:$I,9,FALSE),VLOOKUP("*"&amp;A77&amp;"*",'July 23'!$A:$I,8,FALSE)),NA())</f>
        <v>#N/A</v>
      </c>
      <c r="M77" s="12" t="e">
        <f>_xlfn.IFNA(IF(VLOOKUP("*"&amp;A77&amp;"*",'Aug 23'!$A:$I,8,FALSE)="",VLOOKUP("*"&amp;A77&amp;"*",'Aug 23'!$A:$I,9,FALSE),VLOOKUP("*"&amp;A77&amp;"*",'Aug 23'!$A:$I,8,FALSE)),NA())</f>
        <v>#N/A</v>
      </c>
      <c r="N77" s="12" t="e">
        <f>_xlfn.IFNA(IF(VLOOKUP("*"&amp;A77&amp;"*",'Sep 23'!$A:$I,8,FALSE)="",VLOOKUP("*"&amp;A77&amp;"*",'Sep 23'!$A:$I,9,FALSE),VLOOKUP("*"&amp;A77&amp;"*",'Sep 23'!$A:$I,8,FALSE)),NA())</f>
        <v>#N/A</v>
      </c>
      <c r="O77" s="12" t="e">
        <f>_xlfn.IFNA(IF(VLOOKUP("*"&amp;A77&amp;"*",'Oct 23'!$A:$I,8,FALSE)="",VLOOKUP("*"&amp;A77&amp;"*",'Oct 23'!$A:$I,9,FALSE),VLOOKUP("*"&amp;A77&amp;"*",'Oct 23'!$A:$I,8,FALSE)),NA())</f>
        <v>#N/A</v>
      </c>
      <c r="P77" s="12" t="e">
        <f>_xlfn.IFNA(IF(VLOOKUP("*"&amp;A77&amp;"*",'Nov 23'!$A:$I,8,FALSE)="",VLOOKUP("*"&amp;A77&amp;"*",'Nov 23'!$A:$I,9,FALSE),VLOOKUP("*"&amp;A77&amp;"*",'Nov 23'!$A:$I,8,FALSE)),NA())</f>
        <v>#N/A</v>
      </c>
      <c r="Q77" s="12" t="e">
        <f>_xlfn.IFNA(IF(VLOOKUP("*"&amp;A77&amp;"*",'Dec 23'!$A:$I,8,FALSE)="",VLOOKUP("*"&amp;A77&amp;"*",'Dec 23'!$A:$I,9,FALSE),VLOOKUP("*"&amp;A77&amp;"*",'Dec 23'!$A:$I,8,FALSE)),NA())</f>
        <v>#N/A</v>
      </c>
      <c r="S77" t="str">
        <f t="shared" ref="S77:S99" si="5">A77</f>
        <v xml:space="preserve">10 - Tawanda W               </v>
      </c>
      <c r="T77" s="12">
        <f>_xlfn.IFNA(IF(VLOOKUP("*"&amp;A77&amp;"*",Totaled!$A:$I,8,FALSE)="",VLOOKUP("*"&amp;A77&amp;"*",Totaled!$A:$I,9,FALSE),VLOOKUP("*"&amp;A77&amp;"*",Totaled!$A:$I,8,FALSE)),NA())</f>
        <v>-1.0466363654807784E-2</v>
      </c>
    </row>
    <row r="78" spans="1:20" x14ac:dyDescent="0.25">
      <c r="A78" t="s">
        <v>8</v>
      </c>
      <c r="B78" s="12">
        <f>_xlfn.IFNA(IF(VLOOKUP("*"&amp;A78&amp;"*",'Sep 22'!$A:$I,8,FALSE)="",VLOOKUP("*"&amp;A78&amp;"*",'Sep 22'!$A:$I,9,FALSE),VLOOKUP("*"&amp;A78&amp;"*",'Sep 22'!$A:$I,8,FALSE)),NA())</f>
        <v>-4.2152897054844748E-2</v>
      </c>
      <c r="C78" s="12">
        <f>_xlfn.IFNA(IF(VLOOKUP("*"&amp;A78&amp;"*",'Oct 22'!$A:$I,8,FALSE)="",VLOOKUP("*"&amp;A78&amp;"*",'Oct 22'!$A:$I,9,FALSE),VLOOKUP("*"&amp;A78&amp;"*",'Oct 22'!$A:$I,8,FALSE)),NA())</f>
        <v>4.3677728238343386E-2</v>
      </c>
      <c r="D78" s="12">
        <f>_xlfn.IFNA(IF(VLOOKUP("*"&amp;A78&amp;"*",'Nov 22'!$A:$I,8,FALSE)="",VLOOKUP("*"&amp;A78&amp;"*",'Nov 22'!$A:$I,9,FALSE),VLOOKUP("*"&amp;A78&amp;"*",'Nov 22'!$A:$I,8,FALSE)),NA())</f>
        <v>-8.8985424245998507E-3</v>
      </c>
      <c r="E78" s="12">
        <f>_xlfn.IFNA(IF(VLOOKUP("*"&amp;A78&amp;"*",'Dec 22'!$A:$I,8,FALSE)="",VLOOKUP("*"&amp;A78&amp;"*",'Dec 22'!$A:$I,9,FALSE),VLOOKUP("*"&amp;A78&amp;"*",'Dec 22'!$A:$I,8,FALSE)),NA())</f>
        <v>-1.0152618321744182E-2</v>
      </c>
      <c r="F78" s="12" t="e">
        <f>_xlfn.IFNA(IF(VLOOKUP("*"&amp;A78&amp;"*",'Jan 23'!$A:$I,8,FALSE)="",VLOOKUP("*"&amp;A78&amp;"*",'Jan 23'!$A:$I,9,FALSE),VLOOKUP("*"&amp;A78&amp;"*",'Jan 23'!$A:$I,8,FALSE)),NA())</f>
        <v>#N/A</v>
      </c>
      <c r="G78" s="12" t="e">
        <f>_xlfn.IFNA(IF(VLOOKUP("*"&amp;A78&amp;"*",'Feb 23'!$A:$I,8,FALSE)="",VLOOKUP("*"&amp;A78&amp;"*",'Feb 23'!$A:$I,9,FALSE),VLOOKUP("*"&amp;A78&amp;"*",'Feb 23'!$A:$I,8,FALSE)),NA())</f>
        <v>#N/A</v>
      </c>
      <c r="H78" s="12" t="e">
        <f>_xlfn.IFNA(IF(VLOOKUP("*"&amp;A78&amp;"*",'Mar 23'!$A:$I,8,FALSE)="",VLOOKUP("*"&amp;A78&amp;"*",'Mar 23'!$A:$I,9,FALSE),VLOOKUP("*"&amp;A78&amp;"*",'Mar 23'!$A:$I,8,FALSE)),NA())</f>
        <v>#N/A</v>
      </c>
      <c r="I78" s="12" t="e">
        <f>_xlfn.IFNA(IF(VLOOKUP("*"&amp;A78&amp;"*",'Apr 23'!$A:$I,8,FALSE)="",VLOOKUP("*"&amp;A78&amp;"*",'Apr 23'!$A:$I,9,FALSE),VLOOKUP("*"&amp;A78&amp;"*",'Apr 23'!$A:$I,8,FALSE)),NA())</f>
        <v>#N/A</v>
      </c>
      <c r="J78" s="12" t="e">
        <f>_xlfn.IFNA(IF(VLOOKUP("*"&amp;A78&amp;"*",'May 23'!$A:$I,8,FALSE)="",VLOOKUP("*"&amp;A78&amp;"*",'May 23'!$A:$I,9,FALSE),VLOOKUP("*"&amp;A78&amp;"*",'May 23'!$A:$I,8,FALSE)),NA())</f>
        <v>#N/A</v>
      </c>
      <c r="K78" s="12" t="e">
        <f>_xlfn.IFNA(IF(VLOOKUP("*"&amp;A78&amp;"*",'June 23'!$A:$I,8,FALSE)="",VLOOKUP("*"&amp;A78&amp;"*",'June 23'!$A:$I,9,FALSE),VLOOKUP("*"&amp;A78&amp;"*",'June 23'!$A:$I,8,FALSE)),NA())</f>
        <v>#N/A</v>
      </c>
      <c r="L78" s="12" t="e">
        <f>_xlfn.IFNA(IF(VLOOKUP("*"&amp;A78&amp;"*",'July 23'!$A:$I,8,FALSE)="",VLOOKUP("*"&amp;A78&amp;"*",'July 23'!$A:$I,9,FALSE),VLOOKUP("*"&amp;A78&amp;"*",'July 23'!$A:$I,8,FALSE)),NA())</f>
        <v>#N/A</v>
      </c>
      <c r="M78" s="12" t="e">
        <f>_xlfn.IFNA(IF(VLOOKUP("*"&amp;A78&amp;"*",'Aug 23'!$A:$I,8,FALSE)="",VLOOKUP("*"&amp;A78&amp;"*",'Aug 23'!$A:$I,9,FALSE),VLOOKUP("*"&amp;A78&amp;"*",'Aug 23'!$A:$I,8,FALSE)),NA())</f>
        <v>#N/A</v>
      </c>
      <c r="N78" s="12" t="e">
        <f>_xlfn.IFNA(IF(VLOOKUP("*"&amp;A78&amp;"*",'Sep 23'!$A:$I,8,FALSE)="",VLOOKUP("*"&amp;A78&amp;"*",'Sep 23'!$A:$I,9,FALSE),VLOOKUP("*"&amp;A78&amp;"*",'Sep 23'!$A:$I,8,FALSE)),NA())</f>
        <v>#N/A</v>
      </c>
      <c r="O78" s="12" t="e">
        <f>_xlfn.IFNA(IF(VLOOKUP("*"&amp;A78&amp;"*",'Oct 23'!$A:$I,8,FALSE)="",VLOOKUP("*"&amp;A78&amp;"*",'Oct 23'!$A:$I,9,FALSE),VLOOKUP("*"&amp;A78&amp;"*",'Oct 23'!$A:$I,8,FALSE)),NA())</f>
        <v>#N/A</v>
      </c>
      <c r="P78" s="12" t="e">
        <f>_xlfn.IFNA(IF(VLOOKUP("*"&amp;A78&amp;"*",'Nov 23'!$A:$I,8,FALSE)="",VLOOKUP("*"&amp;A78&amp;"*",'Nov 23'!$A:$I,9,FALSE),VLOOKUP("*"&amp;A78&amp;"*",'Nov 23'!$A:$I,8,FALSE)),NA())</f>
        <v>#N/A</v>
      </c>
      <c r="Q78" s="12" t="e">
        <f>_xlfn.IFNA(IF(VLOOKUP("*"&amp;A78&amp;"*",'Dec 23'!$A:$I,8,FALSE)="",VLOOKUP("*"&amp;A78&amp;"*",'Dec 23'!$A:$I,9,FALSE),VLOOKUP("*"&amp;A78&amp;"*",'Dec 23'!$A:$I,8,FALSE)),NA())</f>
        <v>#N/A</v>
      </c>
      <c r="S78" t="str">
        <f t="shared" si="5"/>
        <v xml:space="preserve">11 - Demi                    </v>
      </c>
      <c r="T78" s="12">
        <f>_xlfn.IFNA(IF(VLOOKUP("*"&amp;A78&amp;"*",Totaled!$A:$I,8,FALSE)="",VLOOKUP("*"&amp;A78&amp;"*",Totaled!$A:$I,9,FALSE),VLOOKUP("*"&amp;A78&amp;"*",Totaled!$A:$I,8,FALSE)),NA())</f>
        <v>-7.6988274231746257E-3</v>
      </c>
    </row>
    <row r="79" spans="1:20" x14ac:dyDescent="0.25">
      <c r="A79" t="s">
        <v>53</v>
      </c>
      <c r="B79" s="12" t="e">
        <f>_xlfn.IFNA(IF(VLOOKUP("*"&amp;A79&amp;"*",'Sep 22'!$A:$I,8,FALSE)="",VLOOKUP("*"&amp;A79&amp;"*",'Sep 22'!$A:$I,9,FALSE),VLOOKUP("*"&amp;A79&amp;"*",'Sep 22'!$A:$I,8,FALSE)),NA())</f>
        <v>#N/A</v>
      </c>
      <c r="C79" s="12">
        <f>_xlfn.IFNA(IF(VLOOKUP("*"&amp;A79&amp;"*",'Oct 22'!$A:$I,8,FALSE)="",VLOOKUP("*"&amp;A79&amp;"*",'Oct 22'!$A:$I,9,FALSE),VLOOKUP("*"&amp;A79&amp;"*",'Oct 22'!$A:$I,8,FALSE)),NA())</f>
        <v>-5.7348796546637118E-2</v>
      </c>
      <c r="D79" s="12">
        <f>_xlfn.IFNA(IF(VLOOKUP("*"&amp;A79&amp;"*",'Nov 22'!$A:$I,8,FALSE)="",VLOOKUP("*"&amp;A79&amp;"*",'Nov 22'!$A:$I,9,FALSE),VLOOKUP("*"&amp;A79&amp;"*",'Nov 22'!$A:$I,8,FALSE)),NA())</f>
        <v>6.0335231232125669E-2</v>
      </c>
      <c r="E79" s="12">
        <f>_xlfn.IFNA(IF(VLOOKUP("*"&amp;A79&amp;"*",'Dec 22'!$A:$I,8,FALSE)="",VLOOKUP("*"&amp;A79&amp;"*",'Dec 22'!$A:$I,9,FALSE),VLOOKUP("*"&amp;A79&amp;"*",'Dec 22'!$A:$I,8,FALSE)),NA())</f>
        <v>6.1810412038673559E-2</v>
      </c>
      <c r="F79" s="12">
        <f>_xlfn.IFNA(IF(VLOOKUP("*"&amp;A79&amp;"*",'Jan 23'!$A:$I,8,FALSE)="",VLOOKUP("*"&amp;A79&amp;"*",'Jan 23'!$A:$I,9,FALSE),VLOOKUP("*"&amp;A79&amp;"*",'Jan 23'!$A:$I,8,FALSE)),NA())</f>
        <v>-4.5282091025123788E-3</v>
      </c>
      <c r="G79" s="12">
        <f>_xlfn.IFNA(IF(VLOOKUP("*"&amp;A79&amp;"*",'Feb 23'!$A:$I,8,FALSE)="",VLOOKUP("*"&amp;A79&amp;"*",'Feb 23'!$A:$I,9,FALSE),VLOOKUP("*"&amp;A79&amp;"*",'Feb 23'!$A:$I,8,FALSE)),NA())</f>
        <v>-9.874445022036421E-2</v>
      </c>
      <c r="H79" s="12" t="e">
        <f>_xlfn.IFNA(IF(VLOOKUP("*"&amp;A79&amp;"*",'Mar 23'!$A:$I,8,FALSE)="",VLOOKUP("*"&amp;A79&amp;"*",'Mar 23'!$A:$I,9,FALSE),VLOOKUP("*"&amp;A79&amp;"*",'Mar 23'!$A:$I,8,FALSE)),NA())</f>
        <v>#N/A</v>
      </c>
      <c r="I79" s="12" t="e">
        <f>_xlfn.IFNA(IF(VLOOKUP("*"&amp;A79&amp;"*",'Apr 23'!$A:$I,8,FALSE)="",VLOOKUP("*"&amp;A79&amp;"*",'Apr 23'!$A:$I,9,FALSE),VLOOKUP("*"&amp;A79&amp;"*",'Apr 23'!$A:$I,8,FALSE)),NA())</f>
        <v>#N/A</v>
      </c>
      <c r="J79" s="12" t="e">
        <f>_xlfn.IFNA(IF(VLOOKUP("*"&amp;A79&amp;"*",'May 23'!$A:$I,8,FALSE)="",VLOOKUP("*"&amp;A79&amp;"*",'May 23'!$A:$I,9,FALSE),VLOOKUP("*"&amp;A79&amp;"*",'May 23'!$A:$I,8,FALSE)),NA())</f>
        <v>#N/A</v>
      </c>
      <c r="K79" s="12" t="e">
        <f>_xlfn.IFNA(IF(VLOOKUP("*"&amp;A79&amp;"*",'June 23'!$A:$I,8,FALSE)="",VLOOKUP("*"&amp;A79&amp;"*",'June 23'!$A:$I,9,FALSE),VLOOKUP("*"&amp;A79&amp;"*",'June 23'!$A:$I,8,FALSE)),NA())</f>
        <v>#N/A</v>
      </c>
      <c r="L79" s="12" t="e">
        <f>_xlfn.IFNA(IF(VLOOKUP("*"&amp;A79&amp;"*",'July 23'!$A:$I,8,FALSE)="",VLOOKUP("*"&amp;A79&amp;"*",'July 23'!$A:$I,9,FALSE),VLOOKUP("*"&amp;A79&amp;"*",'July 23'!$A:$I,8,FALSE)),NA())</f>
        <v>#N/A</v>
      </c>
      <c r="M79" s="12" t="e">
        <f>_xlfn.IFNA(IF(VLOOKUP("*"&amp;A79&amp;"*",'Aug 23'!$A:$I,8,FALSE)="",VLOOKUP("*"&amp;A79&amp;"*",'Aug 23'!$A:$I,9,FALSE),VLOOKUP("*"&amp;A79&amp;"*",'Aug 23'!$A:$I,8,FALSE)),NA())</f>
        <v>#N/A</v>
      </c>
      <c r="N79" s="12" t="e">
        <f>_xlfn.IFNA(IF(VLOOKUP("*"&amp;A79&amp;"*",'Sep 23'!$A:$I,8,FALSE)="",VLOOKUP("*"&amp;A79&amp;"*",'Sep 23'!$A:$I,9,FALSE),VLOOKUP("*"&amp;A79&amp;"*",'Sep 23'!$A:$I,8,FALSE)),NA())</f>
        <v>#N/A</v>
      </c>
      <c r="O79" s="12" t="e">
        <f>_xlfn.IFNA(IF(VLOOKUP("*"&amp;A79&amp;"*",'Oct 23'!$A:$I,8,FALSE)="",VLOOKUP("*"&amp;A79&amp;"*",'Oct 23'!$A:$I,9,FALSE),VLOOKUP("*"&amp;A79&amp;"*",'Oct 23'!$A:$I,8,FALSE)),NA())</f>
        <v>#N/A</v>
      </c>
      <c r="P79" s="12" t="e">
        <f>_xlfn.IFNA(IF(VLOOKUP("*"&amp;A79&amp;"*",'Nov 23'!$A:$I,8,FALSE)="",VLOOKUP("*"&amp;A79&amp;"*",'Nov 23'!$A:$I,9,FALSE),VLOOKUP("*"&amp;A79&amp;"*",'Nov 23'!$A:$I,8,FALSE)),NA())</f>
        <v>#N/A</v>
      </c>
      <c r="Q79" s="12" t="e">
        <f>_xlfn.IFNA(IF(VLOOKUP("*"&amp;A79&amp;"*",'Dec 23'!$A:$I,8,FALSE)="",VLOOKUP("*"&amp;A79&amp;"*",'Dec 23'!$A:$I,9,FALSE),VLOOKUP("*"&amp;A79&amp;"*",'Dec 23'!$A:$I,8,FALSE)),NA())</f>
        <v>#N/A</v>
      </c>
      <c r="S79" t="str">
        <f t="shared" si="5"/>
        <v xml:space="preserve">159 - F C W                   </v>
      </c>
      <c r="T79" s="12">
        <f>_xlfn.IFNA(IF(VLOOKUP("*"&amp;A79&amp;"*",Totaled!$A:$I,8,FALSE)="",VLOOKUP("*"&amp;A79&amp;"*",Totaled!$A:$I,9,FALSE),VLOOKUP("*"&amp;A79&amp;"*",Totaled!$A:$I,8,FALSE)),NA())</f>
        <v>1.8768757704067857E-2</v>
      </c>
    </row>
    <row r="80" spans="1:20" x14ac:dyDescent="0.25">
      <c r="A80" t="s">
        <v>11</v>
      </c>
      <c r="B80" s="12">
        <f>_xlfn.IFNA(IF(VLOOKUP("*"&amp;A80&amp;"*",'Sep 22'!$A:$I,8,FALSE)="",VLOOKUP("*"&amp;A80&amp;"*",'Sep 22'!$A:$I,9,FALSE),VLOOKUP("*"&amp;A80&amp;"*",'Sep 22'!$A:$I,8,FALSE)),NA())</f>
        <v>8.8072037720801993E-2</v>
      </c>
      <c r="C80" s="12">
        <f>_xlfn.IFNA(IF(VLOOKUP("*"&amp;A80&amp;"*",'Oct 22'!$A:$I,8,FALSE)="",VLOOKUP("*"&amp;A80&amp;"*",'Oct 22'!$A:$I,9,FALSE),VLOOKUP("*"&amp;A80&amp;"*",'Oct 22'!$A:$I,8,FALSE)),NA())</f>
        <v>7.0637836527710787E-2</v>
      </c>
      <c r="D80" s="12">
        <f>_xlfn.IFNA(IF(VLOOKUP("*"&amp;A80&amp;"*",'Nov 22'!$A:$I,8,FALSE)="",VLOOKUP("*"&amp;A80&amp;"*",'Nov 22'!$A:$I,9,FALSE),VLOOKUP("*"&amp;A80&amp;"*",'Nov 22'!$A:$I,8,FALSE)),NA())</f>
        <v>6.5376095188474564E-2</v>
      </c>
      <c r="E80" s="12" t="e">
        <f>_xlfn.IFNA(IF(VLOOKUP("*"&amp;A80&amp;"*",'Dec 22'!$A:$I,8,FALSE)="",VLOOKUP("*"&amp;A80&amp;"*",'Dec 22'!$A:$I,9,FALSE),VLOOKUP("*"&amp;A80&amp;"*",'Dec 22'!$A:$I,8,FALSE)),NA())</f>
        <v>#N/A</v>
      </c>
      <c r="F80" s="12" t="e">
        <f>_xlfn.IFNA(IF(VLOOKUP("*"&amp;A80&amp;"*",'Jan 23'!$A:$I,8,FALSE)="",VLOOKUP("*"&amp;A80&amp;"*",'Jan 23'!$A:$I,9,FALSE),VLOOKUP("*"&amp;A80&amp;"*",'Jan 23'!$A:$I,8,FALSE)),NA())</f>
        <v>#N/A</v>
      </c>
      <c r="G80" s="12" t="e">
        <f>_xlfn.IFNA(IF(VLOOKUP("*"&amp;A80&amp;"*",'Feb 23'!$A:$I,8,FALSE)="",VLOOKUP("*"&amp;A80&amp;"*",'Feb 23'!$A:$I,9,FALSE),VLOOKUP("*"&amp;A80&amp;"*",'Feb 23'!$A:$I,8,FALSE)),NA())</f>
        <v>#N/A</v>
      </c>
      <c r="H80" s="12" t="e">
        <f>_xlfn.IFNA(IF(VLOOKUP("*"&amp;A80&amp;"*",'Mar 23'!$A:$I,8,FALSE)="",VLOOKUP("*"&amp;A80&amp;"*",'Mar 23'!$A:$I,9,FALSE),VLOOKUP("*"&amp;A80&amp;"*",'Mar 23'!$A:$I,8,FALSE)),NA())</f>
        <v>#N/A</v>
      </c>
      <c r="I80" s="12" t="e">
        <f>_xlfn.IFNA(IF(VLOOKUP("*"&amp;A80&amp;"*",'Apr 23'!$A:$I,8,FALSE)="",VLOOKUP("*"&amp;A80&amp;"*",'Apr 23'!$A:$I,9,FALSE),VLOOKUP("*"&amp;A80&amp;"*",'Apr 23'!$A:$I,8,FALSE)),NA())</f>
        <v>#N/A</v>
      </c>
      <c r="J80" s="12" t="e">
        <f>_xlfn.IFNA(IF(VLOOKUP("*"&amp;A80&amp;"*",'May 23'!$A:$I,8,FALSE)="",VLOOKUP("*"&amp;A80&amp;"*",'May 23'!$A:$I,9,FALSE),VLOOKUP("*"&amp;A80&amp;"*",'May 23'!$A:$I,8,FALSE)),NA())</f>
        <v>#N/A</v>
      </c>
      <c r="K80" s="12" t="e">
        <f>_xlfn.IFNA(IF(VLOOKUP("*"&amp;A80&amp;"*",'June 23'!$A:$I,8,FALSE)="",VLOOKUP("*"&amp;A80&amp;"*",'June 23'!$A:$I,9,FALSE),VLOOKUP("*"&amp;A80&amp;"*",'June 23'!$A:$I,8,FALSE)),NA())</f>
        <v>#N/A</v>
      </c>
      <c r="L80" s="12" t="e">
        <f>_xlfn.IFNA(IF(VLOOKUP("*"&amp;A80&amp;"*",'July 23'!$A:$I,8,FALSE)="",VLOOKUP("*"&amp;A80&amp;"*",'July 23'!$A:$I,9,FALSE),VLOOKUP("*"&amp;A80&amp;"*",'July 23'!$A:$I,8,FALSE)),NA())</f>
        <v>#N/A</v>
      </c>
      <c r="M80" s="12" t="e">
        <f>_xlfn.IFNA(IF(VLOOKUP("*"&amp;A80&amp;"*",'Aug 23'!$A:$I,8,FALSE)="",VLOOKUP("*"&amp;A80&amp;"*",'Aug 23'!$A:$I,9,FALSE),VLOOKUP("*"&amp;A80&amp;"*",'Aug 23'!$A:$I,8,FALSE)),NA())</f>
        <v>#N/A</v>
      </c>
      <c r="N80" s="12" t="e">
        <f>_xlfn.IFNA(IF(VLOOKUP("*"&amp;A80&amp;"*",'Sep 23'!$A:$I,8,FALSE)="",VLOOKUP("*"&amp;A80&amp;"*",'Sep 23'!$A:$I,9,FALSE),VLOOKUP("*"&amp;A80&amp;"*",'Sep 23'!$A:$I,8,FALSE)),NA())</f>
        <v>#N/A</v>
      </c>
      <c r="O80" s="12" t="e">
        <f>_xlfn.IFNA(IF(VLOOKUP("*"&amp;A80&amp;"*",'Oct 23'!$A:$I,8,FALSE)="",VLOOKUP("*"&amp;A80&amp;"*",'Oct 23'!$A:$I,9,FALSE),VLOOKUP("*"&amp;A80&amp;"*",'Oct 23'!$A:$I,8,FALSE)),NA())</f>
        <v>#N/A</v>
      </c>
      <c r="P80" s="12" t="e">
        <f>_xlfn.IFNA(IF(VLOOKUP("*"&amp;A80&amp;"*",'Nov 23'!$A:$I,8,FALSE)="",VLOOKUP("*"&amp;A80&amp;"*",'Nov 23'!$A:$I,9,FALSE),VLOOKUP("*"&amp;A80&amp;"*",'Nov 23'!$A:$I,8,FALSE)),NA())</f>
        <v>#N/A</v>
      </c>
      <c r="Q80" s="12" t="e">
        <f>_xlfn.IFNA(IF(VLOOKUP("*"&amp;A80&amp;"*",'Dec 23'!$A:$I,8,FALSE)="",VLOOKUP("*"&amp;A80&amp;"*",'Dec 23'!$A:$I,9,FALSE),VLOOKUP("*"&amp;A80&amp;"*",'Dec 23'!$A:$I,8,FALSE)),NA())</f>
        <v>#N/A</v>
      </c>
      <c r="S80" t="str">
        <f t="shared" si="5"/>
        <v xml:space="preserve">18 - Tristan Hughes          </v>
      </c>
      <c r="T80" s="12">
        <f>_xlfn.IFNA(IF(VLOOKUP("*"&amp;A80&amp;"*",Totaled!$A:$I,8,FALSE)="",VLOOKUP("*"&amp;A80&amp;"*",Totaled!$A:$I,9,FALSE),VLOOKUP("*"&amp;A80&amp;"*",Totaled!$A:$I,8,FALSE)),NA())</f>
        <v>9.331179008745108E-2</v>
      </c>
    </row>
    <row r="81" spans="1:20" x14ac:dyDescent="0.25">
      <c r="A81" t="s">
        <v>12</v>
      </c>
      <c r="B81" s="12">
        <f>_xlfn.IFNA(IF(VLOOKUP("*"&amp;A81&amp;"*",'Sep 22'!$A:$I,8,FALSE)="",VLOOKUP("*"&amp;A81&amp;"*",'Sep 22'!$A:$I,9,FALSE),VLOOKUP("*"&amp;A81&amp;"*",'Sep 22'!$A:$I,8,FALSE)),NA())</f>
        <v>-1.3229503968787484E-2</v>
      </c>
      <c r="C81" s="12">
        <f>_xlfn.IFNA(IF(VLOOKUP("*"&amp;A81&amp;"*",'Oct 22'!$A:$I,8,FALSE)="",VLOOKUP("*"&amp;A81&amp;"*",'Oct 22'!$A:$I,9,FALSE),VLOOKUP("*"&amp;A81&amp;"*",'Oct 22'!$A:$I,8,FALSE)),NA())</f>
        <v>0.13858778381419973</v>
      </c>
      <c r="D81" s="12">
        <f>_xlfn.IFNA(IF(VLOOKUP("*"&amp;A81&amp;"*",'Nov 22'!$A:$I,8,FALSE)="",VLOOKUP("*"&amp;A81&amp;"*",'Nov 22'!$A:$I,9,FALSE),VLOOKUP("*"&amp;A81&amp;"*",'Nov 22'!$A:$I,8,FALSE)),NA())</f>
        <v>9.423855316357127E-2</v>
      </c>
      <c r="E81" s="12" t="e">
        <f>_xlfn.IFNA(IF(VLOOKUP("*"&amp;A81&amp;"*",'Dec 22'!$A:$I,8,FALSE)="",VLOOKUP("*"&amp;A81&amp;"*",'Dec 22'!$A:$I,9,FALSE),VLOOKUP("*"&amp;A81&amp;"*",'Dec 22'!$A:$I,8,FALSE)),NA())</f>
        <v>#N/A</v>
      </c>
      <c r="F81" s="12" t="e">
        <f>_xlfn.IFNA(IF(VLOOKUP("*"&amp;A81&amp;"*",'Jan 23'!$A:$I,8,FALSE)="",VLOOKUP("*"&amp;A81&amp;"*",'Jan 23'!$A:$I,9,FALSE),VLOOKUP("*"&amp;A81&amp;"*",'Jan 23'!$A:$I,8,FALSE)),NA())</f>
        <v>#N/A</v>
      </c>
      <c r="G81" s="12" t="e">
        <f>_xlfn.IFNA(IF(VLOOKUP("*"&amp;A81&amp;"*",'Feb 23'!$A:$I,8,FALSE)="",VLOOKUP("*"&amp;A81&amp;"*",'Feb 23'!$A:$I,9,FALSE),VLOOKUP("*"&amp;A81&amp;"*",'Feb 23'!$A:$I,8,FALSE)),NA())</f>
        <v>#N/A</v>
      </c>
      <c r="H81" s="12" t="e">
        <f>_xlfn.IFNA(IF(VLOOKUP("*"&amp;A81&amp;"*",'Mar 23'!$A:$I,8,FALSE)="",VLOOKUP("*"&amp;A81&amp;"*",'Mar 23'!$A:$I,9,FALSE),VLOOKUP("*"&amp;A81&amp;"*",'Mar 23'!$A:$I,8,FALSE)),NA())</f>
        <v>#N/A</v>
      </c>
      <c r="I81" s="12" t="e">
        <f>_xlfn.IFNA(IF(VLOOKUP("*"&amp;A81&amp;"*",'Apr 23'!$A:$I,8,FALSE)="",VLOOKUP("*"&amp;A81&amp;"*",'Apr 23'!$A:$I,9,FALSE),VLOOKUP("*"&amp;A81&amp;"*",'Apr 23'!$A:$I,8,FALSE)),NA())</f>
        <v>#N/A</v>
      </c>
      <c r="J81" s="12" t="e">
        <f>_xlfn.IFNA(IF(VLOOKUP("*"&amp;A81&amp;"*",'May 23'!$A:$I,8,FALSE)="",VLOOKUP("*"&amp;A81&amp;"*",'May 23'!$A:$I,9,FALSE),VLOOKUP("*"&amp;A81&amp;"*",'May 23'!$A:$I,8,FALSE)),NA())</f>
        <v>#N/A</v>
      </c>
      <c r="K81" s="12" t="e">
        <f>_xlfn.IFNA(IF(VLOOKUP("*"&amp;A81&amp;"*",'June 23'!$A:$I,8,FALSE)="",VLOOKUP("*"&amp;A81&amp;"*",'June 23'!$A:$I,9,FALSE),VLOOKUP("*"&amp;A81&amp;"*",'June 23'!$A:$I,8,FALSE)),NA())</f>
        <v>#N/A</v>
      </c>
      <c r="L81" s="12" t="e">
        <f>_xlfn.IFNA(IF(VLOOKUP("*"&amp;A81&amp;"*",'July 23'!$A:$I,8,FALSE)="",VLOOKUP("*"&amp;A81&amp;"*",'July 23'!$A:$I,9,FALSE),VLOOKUP("*"&amp;A81&amp;"*",'July 23'!$A:$I,8,FALSE)),NA())</f>
        <v>#N/A</v>
      </c>
      <c r="M81" s="12" t="e">
        <f>_xlfn.IFNA(IF(VLOOKUP("*"&amp;A81&amp;"*",'Aug 23'!$A:$I,8,FALSE)="",VLOOKUP("*"&amp;A81&amp;"*",'Aug 23'!$A:$I,9,FALSE),VLOOKUP("*"&amp;A81&amp;"*",'Aug 23'!$A:$I,8,FALSE)),NA())</f>
        <v>#N/A</v>
      </c>
      <c r="N81" s="12" t="e">
        <f>_xlfn.IFNA(IF(VLOOKUP("*"&amp;A81&amp;"*",'Sep 23'!$A:$I,8,FALSE)="",VLOOKUP("*"&amp;A81&amp;"*",'Sep 23'!$A:$I,9,FALSE),VLOOKUP("*"&amp;A81&amp;"*",'Sep 23'!$A:$I,8,FALSE)),NA())</f>
        <v>#N/A</v>
      </c>
      <c r="O81" s="12" t="e">
        <f>_xlfn.IFNA(IF(VLOOKUP("*"&amp;A81&amp;"*",'Oct 23'!$A:$I,8,FALSE)="",VLOOKUP("*"&amp;A81&amp;"*",'Oct 23'!$A:$I,9,FALSE),VLOOKUP("*"&amp;A81&amp;"*",'Oct 23'!$A:$I,8,FALSE)),NA())</f>
        <v>#N/A</v>
      </c>
      <c r="P81" s="12" t="e">
        <f>_xlfn.IFNA(IF(VLOOKUP("*"&amp;A81&amp;"*",'Nov 23'!$A:$I,8,FALSE)="",VLOOKUP("*"&amp;A81&amp;"*",'Nov 23'!$A:$I,9,FALSE),VLOOKUP("*"&amp;A81&amp;"*",'Nov 23'!$A:$I,8,FALSE)),NA())</f>
        <v>#N/A</v>
      </c>
      <c r="Q81" s="12" t="e">
        <f>_xlfn.IFNA(IF(VLOOKUP("*"&amp;A81&amp;"*",'Dec 23'!$A:$I,8,FALSE)="",VLOOKUP("*"&amp;A81&amp;"*",'Dec 23'!$A:$I,9,FALSE),VLOOKUP("*"&amp;A81&amp;"*",'Dec 23'!$A:$I,8,FALSE)),NA())</f>
        <v>#N/A</v>
      </c>
      <c r="S81" t="str">
        <f t="shared" si="5"/>
        <v xml:space="preserve">19 - Liam Walsh              </v>
      </c>
      <c r="T81" s="12">
        <f>_xlfn.IFNA(IF(VLOOKUP("*"&amp;A81&amp;"*",Totaled!$A:$I,8,FALSE)="",VLOOKUP("*"&amp;A81&amp;"*",Totaled!$A:$I,9,FALSE),VLOOKUP("*"&amp;A81&amp;"*",Totaled!$A:$I,8,FALSE)),NA())</f>
        <v>0.10103335398811189</v>
      </c>
    </row>
    <row r="82" spans="1:20" x14ac:dyDescent="0.25">
      <c r="A82" t="s">
        <v>162</v>
      </c>
      <c r="B82" s="12" t="e">
        <f>_xlfn.IFNA(IF(VLOOKUP("*"&amp;A82&amp;"*",'Sep 22'!$A:$I,8,FALSE)="",VLOOKUP("*"&amp;A82&amp;"*",'Sep 22'!$A:$I,9,FALSE),VLOOKUP("*"&amp;A82&amp;"*",'Sep 22'!$A:$I,8,FALSE)),NA())</f>
        <v>#N/A</v>
      </c>
      <c r="C82" s="12" t="e">
        <f>_xlfn.IFNA(IF(VLOOKUP("*"&amp;A82&amp;"*",'Oct 22'!$A:$I,8,FALSE)="",VLOOKUP("*"&amp;A82&amp;"*",'Oct 22'!$A:$I,9,FALSE),VLOOKUP("*"&amp;A82&amp;"*",'Oct 22'!$A:$I,8,FALSE)),NA())</f>
        <v>#N/A</v>
      </c>
      <c r="D82" s="12" t="e">
        <f>_xlfn.IFNA(IF(VLOOKUP("*"&amp;A82&amp;"*",'Nov 22'!$A:$I,8,FALSE)="",VLOOKUP("*"&amp;A82&amp;"*",'Nov 22'!$A:$I,9,FALSE),VLOOKUP("*"&amp;A82&amp;"*",'Nov 22'!$A:$I,8,FALSE)),NA())</f>
        <v>#N/A</v>
      </c>
      <c r="E82" s="12" t="e">
        <f>_xlfn.IFNA(IF(VLOOKUP("*"&amp;A82&amp;"*",'Dec 22'!$A:$I,8,FALSE)="",VLOOKUP("*"&amp;A82&amp;"*",'Dec 22'!$A:$I,9,FALSE),VLOOKUP("*"&amp;A82&amp;"*",'Dec 22'!$A:$I,8,FALSE)),NA())</f>
        <v>#N/A</v>
      </c>
      <c r="F82" s="12" t="e">
        <f>_xlfn.IFNA(IF(VLOOKUP("*"&amp;A82&amp;"*",'Jan 23'!$A:$I,8,FALSE)="",VLOOKUP("*"&amp;A82&amp;"*",'Jan 23'!$A:$I,9,FALSE),VLOOKUP("*"&amp;A82&amp;"*",'Jan 23'!$A:$I,8,FALSE)),NA())</f>
        <v>#N/A</v>
      </c>
      <c r="G82" s="12" t="e">
        <f>_xlfn.IFNA(IF(VLOOKUP("*"&amp;A82&amp;"*",'Feb 23'!$A:$I,8,FALSE)="",VLOOKUP("*"&amp;A82&amp;"*",'Feb 23'!$A:$I,9,FALSE),VLOOKUP("*"&amp;A82&amp;"*",'Feb 23'!$A:$I,8,FALSE)),NA())</f>
        <v>#N/A</v>
      </c>
      <c r="H82" s="12">
        <f>_xlfn.IFNA(IF(VLOOKUP("*"&amp;A82&amp;"*",'Mar 23'!$A:$I,8,FALSE)="",VLOOKUP("*"&amp;A82&amp;"*",'Mar 23'!$A:$I,9,FALSE),VLOOKUP("*"&amp;A82&amp;"*",'Mar 23'!$A:$I,8,FALSE)),NA())</f>
        <v>0.36157693593155105</v>
      </c>
      <c r="I82" s="12" t="e">
        <f>_xlfn.IFNA(IF(VLOOKUP("*"&amp;A82&amp;"*",'Apr 23'!$A:$I,8,FALSE)="",VLOOKUP("*"&amp;A82&amp;"*",'Apr 23'!$A:$I,9,FALSE),VLOOKUP("*"&amp;A82&amp;"*",'Apr 23'!$A:$I,8,FALSE)),NA())</f>
        <v>#N/A</v>
      </c>
      <c r="J82" s="12" t="e">
        <f>_xlfn.IFNA(IF(VLOOKUP("*"&amp;A82&amp;"*",'May 23'!$A:$I,8,FALSE)="",VLOOKUP("*"&amp;A82&amp;"*",'May 23'!$A:$I,9,FALSE),VLOOKUP("*"&amp;A82&amp;"*",'May 23'!$A:$I,8,FALSE)),NA())</f>
        <v>#N/A</v>
      </c>
      <c r="K82" s="12" t="e">
        <f>_xlfn.IFNA(IF(VLOOKUP("*"&amp;A82&amp;"*",'June 23'!$A:$I,8,FALSE)="",VLOOKUP("*"&amp;A82&amp;"*",'June 23'!$A:$I,9,FALSE),VLOOKUP("*"&amp;A82&amp;"*",'June 23'!$A:$I,8,FALSE)),NA())</f>
        <v>#N/A</v>
      </c>
      <c r="L82" s="12" t="e">
        <f>_xlfn.IFNA(IF(VLOOKUP("*"&amp;A82&amp;"*",'July 23'!$A:$I,8,FALSE)="",VLOOKUP("*"&amp;A82&amp;"*",'July 23'!$A:$I,9,FALSE),VLOOKUP("*"&amp;A82&amp;"*",'July 23'!$A:$I,8,FALSE)),NA())</f>
        <v>#N/A</v>
      </c>
      <c r="M82" s="12" t="e">
        <f>_xlfn.IFNA(IF(VLOOKUP("*"&amp;A82&amp;"*",'Aug 23'!$A:$I,8,FALSE)="",VLOOKUP("*"&amp;A82&amp;"*",'Aug 23'!$A:$I,9,FALSE),VLOOKUP("*"&amp;A82&amp;"*",'Aug 23'!$A:$I,8,FALSE)),NA())</f>
        <v>#N/A</v>
      </c>
      <c r="N82" s="12" t="e">
        <f>_xlfn.IFNA(IF(VLOOKUP("*"&amp;A82&amp;"*",'Sep 23'!$A:$I,8,FALSE)="",VLOOKUP("*"&amp;A82&amp;"*",'Sep 23'!$A:$I,9,FALSE),VLOOKUP("*"&amp;A82&amp;"*",'Sep 23'!$A:$I,8,FALSE)),NA())</f>
        <v>#N/A</v>
      </c>
      <c r="O82" s="12" t="e">
        <f>_xlfn.IFNA(IF(VLOOKUP("*"&amp;A82&amp;"*",'Oct 23'!$A:$I,8,FALSE)="",VLOOKUP("*"&amp;A82&amp;"*",'Oct 23'!$A:$I,9,FALSE),VLOOKUP("*"&amp;A82&amp;"*",'Oct 23'!$A:$I,8,FALSE)),NA())</f>
        <v>#N/A</v>
      </c>
      <c r="P82" s="12" t="e">
        <f>_xlfn.IFNA(IF(VLOOKUP("*"&amp;A82&amp;"*",'Nov 23'!$A:$I,8,FALSE)="",VLOOKUP("*"&amp;A82&amp;"*",'Nov 23'!$A:$I,9,FALSE),VLOOKUP("*"&amp;A82&amp;"*",'Nov 23'!$A:$I,8,FALSE)),NA())</f>
        <v>#N/A</v>
      </c>
      <c r="Q82" s="12" t="e">
        <f>_xlfn.IFNA(IF(VLOOKUP("*"&amp;A82&amp;"*",'Dec 23'!$A:$I,8,FALSE)="",VLOOKUP("*"&amp;A82&amp;"*",'Dec 23'!$A:$I,9,FALSE),VLOOKUP("*"&amp;A82&amp;"*",'Dec 23'!$A:$I,8,FALSE)),NA())</f>
        <v>#N/A</v>
      </c>
      <c r="S82" t="str">
        <f t="shared" si="5"/>
        <v>19 - Sandile</v>
      </c>
      <c r="T82" s="12">
        <f>_xlfn.IFNA(IF(VLOOKUP("*"&amp;A82&amp;"*",Totaled!$A:$I,8,FALSE)="",VLOOKUP("*"&amp;A82&amp;"*",Totaled!$A:$I,9,FALSE),VLOOKUP("*"&amp;A82&amp;"*",Totaled!$A:$I,8,FALSE)),NA())</f>
        <v>0.36066948239624674</v>
      </c>
    </row>
    <row r="83" spans="1:20" x14ac:dyDescent="0.25">
      <c r="A83" t="s">
        <v>147</v>
      </c>
      <c r="B83" s="12" t="e">
        <f>_xlfn.IFNA(IF(VLOOKUP("*"&amp;A83&amp;"*",'Sep 22'!$A:$I,8,FALSE)="",VLOOKUP("*"&amp;A83&amp;"*",'Sep 22'!$A:$I,9,FALSE),VLOOKUP("*"&amp;A83&amp;"*",'Sep 22'!$A:$I,8,FALSE)),NA())</f>
        <v>#N/A</v>
      </c>
      <c r="C83" s="12" t="e">
        <f>_xlfn.IFNA(IF(VLOOKUP("*"&amp;A83&amp;"*",'Oct 22'!$A:$I,8,FALSE)="",VLOOKUP("*"&amp;A83&amp;"*",'Oct 22'!$A:$I,9,FALSE),VLOOKUP("*"&amp;A83&amp;"*",'Oct 22'!$A:$I,8,FALSE)),NA())</f>
        <v>#N/A</v>
      </c>
      <c r="D83" s="12" t="e">
        <f>_xlfn.IFNA(IF(VLOOKUP("*"&amp;A83&amp;"*",'Nov 22'!$A:$I,8,FALSE)="",VLOOKUP("*"&amp;A83&amp;"*",'Nov 22'!$A:$I,9,FALSE),VLOOKUP("*"&amp;A83&amp;"*",'Nov 22'!$A:$I,8,FALSE)),NA())</f>
        <v>#N/A</v>
      </c>
      <c r="E83" s="12" t="e">
        <f>_xlfn.IFNA(IF(VLOOKUP("*"&amp;A83&amp;"*",'Dec 22'!$A:$I,8,FALSE)="",VLOOKUP("*"&amp;A83&amp;"*",'Dec 22'!$A:$I,9,FALSE),VLOOKUP("*"&amp;A83&amp;"*",'Dec 22'!$A:$I,8,FALSE)),NA())</f>
        <v>#N/A</v>
      </c>
      <c r="F83" s="12" t="e">
        <f>_xlfn.IFNA(IF(VLOOKUP("*"&amp;A83&amp;"*",'Jan 23'!$A:$I,8,FALSE)="",VLOOKUP("*"&amp;A83&amp;"*",'Jan 23'!$A:$I,9,FALSE),VLOOKUP("*"&amp;A83&amp;"*",'Jan 23'!$A:$I,8,FALSE)),NA())</f>
        <v>#N/A</v>
      </c>
      <c r="G83" s="12" t="e">
        <f>_xlfn.IFNA(IF(VLOOKUP("*"&amp;A83&amp;"*",'Feb 23'!$A:$I,8,FALSE)="",VLOOKUP("*"&amp;A83&amp;"*",'Feb 23'!$A:$I,9,FALSE),VLOOKUP("*"&amp;A83&amp;"*",'Feb 23'!$A:$I,8,FALSE)),NA())</f>
        <v>#N/A</v>
      </c>
      <c r="H83" s="12" t="e">
        <f>_xlfn.IFNA(IF(VLOOKUP("*"&amp;A83&amp;"*",'Mar 23'!$A:$I,8,FALSE)="",VLOOKUP("*"&amp;A83&amp;"*",'Mar 23'!$A:$I,9,FALSE),VLOOKUP("*"&amp;A83&amp;"*",'Mar 23'!$A:$I,8,FALSE)),NA())</f>
        <v>#N/A</v>
      </c>
      <c r="I83" s="12" t="e">
        <f>_xlfn.IFNA(IF(VLOOKUP("*"&amp;A83&amp;"*",'Apr 23'!$A:$I,8,FALSE)="",VLOOKUP("*"&amp;A83&amp;"*",'Apr 23'!$A:$I,9,FALSE),VLOOKUP("*"&amp;A83&amp;"*",'Apr 23'!$A:$I,8,FALSE)),NA())</f>
        <v>#N/A</v>
      </c>
      <c r="J83" s="12" t="e">
        <f>_xlfn.IFNA(IF(VLOOKUP("*"&amp;A83&amp;"*",'May 23'!$A:$I,8,FALSE)="",VLOOKUP("*"&amp;A83&amp;"*",'May 23'!$A:$I,9,FALSE),VLOOKUP("*"&amp;A83&amp;"*",'May 23'!$A:$I,8,FALSE)),NA())</f>
        <v>#N/A</v>
      </c>
      <c r="K83" s="12">
        <f>_xlfn.IFNA(IF(VLOOKUP("*"&amp;A83&amp;"*",'June 23'!$A:$I,8,FALSE)="",VLOOKUP("*"&amp;A83&amp;"*",'June 23'!$A:$I,9,FALSE),VLOOKUP("*"&amp;A83&amp;"*",'June 23'!$A:$I,8,FALSE)),NA())</f>
        <v>-1.1791008657463284E-2</v>
      </c>
      <c r="L83" s="12">
        <f>_xlfn.IFNA(IF(VLOOKUP("*"&amp;A83&amp;"*",'July 23'!$A:$I,8,FALSE)="",VLOOKUP("*"&amp;A83&amp;"*",'July 23'!$A:$I,9,FALSE),VLOOKUP("*"&amp;A83&amp;"*",'July 23'!$A:$I,8,FALSE)),NA())</f>
        <v>0.11722961971529575</v>
      </c>
      <c r="M83" s="12" t="e">
        <f>_xlfn.IFNA(IF(VLOOKUP("*"&amp;A83&amp;"*",'Aug 23'!$A:$I,8,FALSE)="",VLOOKUP("*"&amp;A83&amp;"*",'Aug 23'!$A:$I,9,FALSE),VLOOKUP("*"&amp;A83&amp;"*",'Aug 23'!$A:$I,8,FALSE)),NA())</f>
        <v>#N/A</v>
      </c>
      <c r="N83" s="12" t="e">
        <f>_xlfn.IFNA(IF(VLOOKUP("*"&amp;A83&amp;"*",'Sep 23'!$A:$I,8,FALSE)="",VLOOKUP("*"&amp;A83&amp;"*",'Sep 23'!$A:$I,9,FALSE),VLOOKUP("*"&amp;A83&amp;"*",'Sep 23'!$A:$I,8,FALSE)),NA())</f>
        <v>#N/A</v>
      </c>
      <c r="O83" s="12" t="e">
        <f>_xlfn.IFNA(IF(VLOOKUP("*"&amp;A83&amp;"*",'Oct 23'!$A:$I,8,FALSE)="",VLOOKUP("*"&amp;A83&amp;"*",'Oct 23'!$A:$I,9,FALSE),VLOOKUP("*"&amp;A83&amp;"*",'Oct 23'!$A:$I,8,FALSE)),NA())</f>
        <v>#N/A</v>
      </c>
      <c r="P83" s="12" t="e">
        <f>_xlfn.IFNA(IF(VLOOKUP("*"&amp;A83&amp;"*",'Nov 23'!$A:$I,8,FALSE)="",VLOOKUP("*"&amp;A83&amp;"*",'Nov 23'!$A:$I,9,FALSE),VLOOKUP("*"&amp;A83&amp;"*",'Nov 23'!$A:$I,8,FALSE)),NA())</f>
        <v>#N/A</v>
      </c>
      <c r="Q83" s="12" t="e">
        <f>_xlfn.IFNA(IF(VLOOKUP("*"&amp;A83&amp;"*",'Dec 23'!$A:$I,8,FALSE)="",VLOOKUP("*"&amp;A83&amp;"*",'Dec 23'!$A:$I,9,FALSE),VLOOKUP("*"&amp;A83&amp;"*",'Dec 23'!$A:$I,8,FALSE)),NA())</f>
        <v>#N/A</v>
      </c>
      <c r="S83" t="str">
        <f t="shared" si="5"/>
        <v>2 - Hazel</v>
      </c>
      <c r="T83" s="12">
        <f>_xlfn.IFNA(IF(VLOOKUP("*"&amp;A83&amp;"*",Totaled!$A:$I,8,FALSE)="",VLOOKUP("*"&amp;A83&amp;"*",Totaled!$A:$I,9,FALSE),VLOOKUP("*"&amp;A83&amp;"*",Totaled!$A:$I,8,FALSE)),NA())</f>
        <v>2.8156241691246517E-2</v>
      </c>
    </row>
    <row r="84" spans="1:20" x14ac:dyDescent="0.25">
      <c r="A84" t="s">
        <v>148</v>
      </c>
      <c r="B84" s="12" t="e">
        <f>_xlfn.IFNA(IF(VLOOKUP("*"&amp;A84&amp;"*",'Sep 22'!$A:$I,8,FALSE)="",VLOOKUP("*"&amp;A84&amp;"*",'Sep 22'!$A:$I,9,FALSE),VLOOKUP("*"&amp;A84&amp;"*",'Sep 22'!$A:$I,8,FALSE)),NA())</f>
        <v>#N/A</v>
      </c>
      <c r="C84" s="12" t="e">
        <f>_xlfn.IFNA(IF(VLOOKUP("*"&amp;A84&amp;"*",'Oct 22'!$A:$I,8,FALSE)="",VLOOKUP("*"&amp;A84&amp;"*",'Oct 22'!$A:$I,9,FALSE),VLOOKUP("*"&amp;A84&amp;"*",'Oct 22'!$A:$I,8,FALSE)),NA())</f>
        <v>#N/A</v>
      </c>
      <c r="D84" s="12" t="e">
        <f>_xlfn.IFNA(IF(VLOOKUP("*"&amp;A84&amp;"*",'Nov 22'!$A:$I,8,FALSE)="",VLOOKUP("*"&amp;A84&amp;"*",'Nov 22'!$A:$I,9,FALSE),VLOOKUP("*"&amp;A84&amp;"*",'Nov 22'!$A:$I,8,FALSE)),NA())</f>
        <v>#N/A</v>
      </c>
      <c r="E84" s="12" t="e">
        <f>_xlfn.IFNA(IF(VLOOKUP("*"&amp;A84&amp;"*",'Dec 22'!$A:$I,8,FALSE)="",VLOOKUP("*"&amp;A84&amp;"*",'Dec 22'!$A:$I,9,FALSE),VLOOKUP("*"&amp;A84&amp;"*",'Dec 22'!$A:$I,8,FALSE)),NA())</f>
        <v>#N/A</v>
      </c>
      <c r="F84" s="12" t="e">
        <f>_xlfn.IFNA(IF(VLOOKUP("*"&amp;A84&amp;"*",'Jan 23'!$A:$I,8,FALSE)="",VLOOKUP("*"&amp;A84&amp;"*",'Jan 23'!$A:$I,9,FALSE),VLOOKUP("*"&amp;A84&amp;"*",'Jan 23'!$A:$I,8,FALSE)),NA())</f>
        <v>#N/A</v>
      </c>
      <c r="G84" s="12" t="e">
        <f>_xlfn.IFNA(IF(VLOOKUP("*"&amp;A84&amp;"*",'Feb 23'!$A:$I,8,FALSE)="",VLOOKUP("*"&amp;A84&amp;"*",'Feb 23'!$A:$I,9,FALSE),VLOOKUP("*"&amp;A84&amp;"*",'Feb 23'!$A:$I,8,FALSE)),NA())</f>
        <v>#N/A</v>
      </c>
      <c r="H84" s="12">
        <f>_xlfn.IFNA(IF(VLOOKUP("*"&amp;A84&amp;"*",'Mar 23'!$A:$I,8,FALSE)="",VLOOKUP("*"&amp;A84&amp;"*",'Mar 23'!$A:$I,9,FALSE),VLOOKUP("*"&amp;A84&amp;"*",'Mar 23'!$A:$I,8,FALSE)),NA())</f>
        <v>-6.9778090623313777E-2</v>
      </c>
      <c r="I84" s="12" t="e">
        <f>_xlfn.IFNA(IF(VLOOKUP("*"&amp;A84&amp;"*",'Apr 23'!$A:$I,8,FALSE)="",VLOOKUP("*"&amp;A84&amp;"*",'Apr 23'!$A:$I,9,FALSE),VLOOKUP("*"&amp;A84&amp;"*",'Apr 23'!$A:$I,8,FALSE)),NA())</f>
        <v>#N/A</v>
      </c>
      <c r="J84" s="12" t="e">
        <f>_xlfn.IFNA(IF(VLOOKUP("*"&amp;A84&amp;"*",'May 23'!$A:$I,8,FALSE)="",VLOOKUP("*"&amp;A84&amp;"*",'May 23'!$A:$I,9,FALSE),VLOOKUP("*"&amp;A84&amp;"*",'May 23'!$A:$I,8,FALSE)),NA())</f>
        <v>#N/A</v>
      </c>
      <c r="K84" s="12" t="e">
        <f>_xlfn.IFNA(IF(VLOOKUP("*"&amp;A84&amp;"*",'June 23'!$A:$I,8,FALSE)="",VLOOKUP("*"&amp;A84&amp;"*",'June 23'!$A:$I,9,FALSE),VLOOKUP("*"&amp;A84&amp;"*",'June 23'!$A:$I,8,FALSE)),NA())</f>
        <v>#N/A</v>
      </c>
      <c r="L84" s="12" t="e">
        <f>_xlfn.IFNA(IF(VLOOKUP("*"&amp;A84&amp;"*",'July 23'!$A:$I,8,FALSE)="",VLOOKUP("*"&amp;A84&amp;"*",'July 23'!$A:$I,9,FALSE),VLOOKUP("*"&amp;A84&amp;"*",'July 23'!$A:$I,8,FALSE)),NA())</f>
        <v>#N/A</v>
      </c>
      <c r="M84" s="12" t="e">
        <f>_xlfn.IFNA(IF(VLOOKUP("*"&amp;A84&amp;"*",'Aug 23'!$A:$I,8,FALSE)="",VLOOKUP("*"&amp;A84&amp;"*",'Aug 23'!$A:$I,9,FALSE),VLOOKUP("*"&amp;A84&amp;"*",'Aug 23'!$A:$I,8,FALSE)),NA())</f>
        <v>#N/A</v>
      </c>
      <c r="N84" s="12" t="e">
        <f>_xlfn.IFNA(IF(VLOOKUP("*"&amp;A84&amp;"*",'Sep 23'!$A:$I,8,FALSE)="",VLOOKUP("*"&amp;A84&amp;"*",'Sep 23'!$A:$I,9,FALSE),VLOOKUP("*"&amp;A84&amp;"*",'Sep 23'!$A:$I,8,FALSE)),NA())</f>
        <v>#N/A</v>
      </c>
      <c r="O84" s="12" t="e">
        <f>_xlfn.IFNA(IF(VLOOKUP("*"&amp;A84&amp;"*",'Oct 23'!$A:$I,8,FALSE)="",VLOOKUP("*"&amp;A84&amp;"*",'Oct 23'!$A:$I,9,FALSE),VLOOKUP("*"&amp;A84&amp;"*",'Oct 23'!$A:$I,8,FALSE)),NA())</f>
        <v>#N/A</v>
      </c>
      <c r="P84" s="12" t="e">
        <f>_xlfn.IFNA(IF(VLOOKUP("*"&amp;A84&amp;"*",'Nov 23'!$A:$I,8,FALSE)="",VLOOKUP("*"&amp;A84&amp;"*",'Nov 23'!$A:$I,9,FALSE),VLOOKUP("*"&amp;A84&amp;"*",'Nov 23'!$A:$I,8,FALSE)),NA())</f>
        <v>#N/A</v>
      </c>
      <c r="Q84" s="12" t="e">
        <f>_xlfn.IFNA(IF(VLOOKUP("*"&amp;A84&amp;"*",'Dec 23'!$A:$I,8,FALSE)="",VLOOKUP("*"&amp;A84&amp;"*",'Dec 23'!$A:$I,9,FALSE),VLOOKUP("*"&amp;A84&amp;"*",'Dec 23'!$A:$I,8,FALSE)),NA())</f>
        <v>#N/A</v>
      </c>
      <c r="S84" t="str">
        <f t="shared" si="5"/>
        <v>2 - Lucky</v>
      </c>
      <c r="T84" s="12">
        <f>_xlfn.IFNA(IF(VLOOKUP("*"&amp;A84&amp;"*",Totaled!$A:$I,8,FALSE)="",VLOOKUP("*"&amp;A84&amp;"*",Totaled!$A:$I,9,FALSE),VLOOKUP("*"&amp;A84&amp;"*",Totaled!$A:$I,8,FALSE)),NA())</f>
        <v>-7.0685544158618066E-2</v>
      </c>
    </row>
    <row r="85" spans="1:20" x14ac:dyDescent="0.25">
      <c r="A85" t="s">
        <v>56</v>
      </c>
      <c r="B85" s="12">
        <f>_xlfn.IFNA(IF(VLOOKUP("*"&amp;A85&amp;"*",'Sep 22'!$A:$I,8,FALSE)="",VLOOKUP("*"&amp;A85&amp;"*",'Sep 22'!$A:$I,9,FALSE),VLOOKUP("*"&amp;A85&amp;"*",'Sep 22'!$A:$I,8,FALSE)),NA())</f>
        <v>-4.4410877632896535E-2</v>
      </c>
      <c r="C85" s="12">
        <f>_xlfn.IFNA(IF(VLOOKUP("*"&amp;A85&amp;"*",'Oct 22'!$A:$I,8,FALSE)="",VLOOKUP("*"&amp;A85&amp;"*",'Oct 22'!$A:$I,9,FALSE),VLOOKUP("*"&amp;A85&amp;"*",'Oct 22'!$A:$I,8,FALSE)),NA())</f>
        <v>-6.5612331415825703E-2</v>
      </c>
      <c r="D85" s="12">
        <f>_xlfn.IFNA(IF(VLOOKUP("*"&amp;A85&amp;"*",'Nov 22'!$A:$I,8,FALSE)="",VLOOKUP("*"&amp;A85&amp;"*",'Nov 22'!$A:$I,9,FALSE),VLOOKUP("*"&amp;A85&amp;"*",'Nov 22'!$A:$I,8,FALSE)),NA())</f>
        <v>4.4364637097772525E-2</v>
      </c>
      <c r="E85" s="12">
        <f>_xlfn.IFNA(IF(VLOOKUP("*"&amp;A85&amp;"*",'Dec 22'!$A:$I,8,FALSE)="",VLOOKUP("*"&amp;A85&amp;"*",'Dec 22'!$A:$I,9,FALSE),VLOOKUP("*"&amp;A85&amp;"*",'Dec 22'!$A:$I,8,FALSE)),NA())</f>
        <v>6.3412277349956525E-3</v>
      </c>
      <c r="F85" s="12">
        <f>_xlfn.IFNA(IF(VLOOKUP("*"&amp;A85&amp;"*",'Jan 23'!$A:$I,8,FALSE)="",VLOOKUP("*"&amp;A85&amp;"*",'Jan 23'!$A:$I,9,FALSE),VLOOKUP("*"&amp;A85&amp;"*",'Jan 23'!$A:$I,8,FALSE)),NA())</f>
        <v>-3.6823684236705068E-3</v>
      </c>
      <c r="G85" s="12">
        <f>_xlfn.IFNA(IF(VLOOKUP("*"&amp;A85&amp;"*",'Feb 23'!$A:$I,8,FALSE)="",VLOOKUP("*"&amp;A85&amp;"*",'Feb 23'!$A:$I,9,FALSE),VLOOKUP("*"&amp;A85&amp;"*",'Feb 23'!$A:$I,8,FALSE)),NA())</f>
        <v>1.2353291426436264E-2</v>
      </c>
      <c r="H85" s="12">
        <f>_xlfn.IFNA(IF(VLOOKUP("*"&amp;A85&amp;"*",'Mar 23'!$A:$I,8,FALSE)="",VLOOKUP("*"&amp;A85&amp;"*",'Mar 23'!$A:$I,9,FALSE),VLOOKUP("*"&amp;A85&amp;"*",'Mar 23'!$A:$I,8,FALSE)),NA())</f>
        <v>-1.5742470828266845E-2</v>
      </c>
      <c r="I85" s="12">
        <f>_xlfn.IFNA(IF(VLOOKUP("*"&amp;A85&amp;"*",'Apr 23'!$A:$I,8,FALSE)="",VLOOKUP("*"&amp;A85&amp;"*",'Apr 23'!$A:$I,9,FALSE),VLOOKUP("*"&amp;A85&amp;"*",'Apr 23'!$A:$I,8,FALSE)),NA())</f>
        <v>-1.74116255348504E-2</v>
      </c>
      <c r="J85" s="12">
        <f>_xlfn.IFNA(IF(VLOOKUP("*"&amp;A85&amp;"*",'May 23'!$A:$I,8,FALSE)="",VLOOKUP("*"&amp;A85&amp;"*",'May 23'!$A:$I,9,FALSE),VLOOKUP("*"&amp;A85&amp;"*",'May 23'!$A:$I,8,FALSE)),NA())</f>
        <v>1.7222718159896303E-2</v>
      </c>
      <c r="K85" s="12" t="e">
        <f>_xlfn.IFNA(IF(VLOOKUP("*"&amp;A85&amp;"*",'June 23'!$A:$I,8,FALSE)="",VLOOKUP("*"&amp;A85&amp;"*",'June 23'!$A:$I,9,FALSE),VLOOKUP("*"&amp;A85&amp;"*",'June 23'!$A:$I,8,FALSE)),NA())</f>
        <v>#N/A</v>
      </c>
      <c r="L85" s="12" t="e">
        <f>_xlfn.IFNA(IF(VLOOKUP("*"&amp;A85&amp;"*",'July 23'!$A:$I,8,FALSE)="",VLOOKUP("*"&amp;A85&amp;"*",'July 23'!$A:$I,9,FALSE),VLOOKUP("*"&amp;A85&amp;"*",'July 23'!$A:$I,8,FALSE)),NA())</f>
        <v>#N/A</v>
      </c>
      <c r="M85" s="12" t="e">
        <f>_xlfn.IFNA(IF(VLOOKUP("*"&amp;A85&amp;"*",'Aug 23'!$A:$I,8,FALSE)="",VLOOKUP("*"&amp;A85&amp;"*",'Aug 23'!$A:$I,9,FALSE),VLOOKUP("*"&amp;A85&amp;"*",'Aug 23'!$A:$I,8,FALSE)),NA())</f>
        <v>#N/A</v>
      </c>
      <c r="N85" s="12" t="e">
        <f>_xlfn.IFNA(IF(VLOOKUP("*"&amp;A85&amp;"*",'Sep 23'!$A:$I,8,FALSE)="",VLOOKUP("*"&amp;A85&amp;"*",'Sep 23'!$A:$I,9,FALSE),VLOOKUP("*"&amp;A85&amp;"*",'Sep 23'!$A:$I,8,FALSE)),NA())</f>
        <v>#N/A</v>
      </c>
      <c r="O85" s="12" t="e">
        <f>_xlfn.IFNA(IF(VLOOKUP("*"&amp;A85&amp;"*",'Oct 23'!$A:$I,8,FALSE)="",VLOOKUP("*"&amp;A85&amp;"*",'Oct 23'!$A:$I,9,FALSE),VLOOKUP("*"&amp;A85&amp;"*",'Oct 23'!$A:$I,8,FALSE)),NA())</f>
        <v>#N/A</v>
      </c>
      <c r="P85" s="12" t="e">
        <f>_xlfn.IFNA(IF(VLOOKUP("*"&amp;A85&amp;"*",'Nov 23'!$A:$I,8,FALSE)="",VLOOKUP("*"&amp;A85&amp;"*",'Nov 23'!$A:$I,9,FALSE),VLOOKUP("*"&amp;A85&amp;"*",'Nov 23'!$A:$I,8,FALSE)),NA())</f>
        <v>#N/A</v>
      </c>
      <c r="Q85" s="12" t="e">
        <f>_xlfn.IFNA(IF(VLOOKUP("*"&amp;A85&amp;"*",'Dec 23'!$A:$I,8,FALSE)="",VLOOKUP("*"&amp;A85&amp;"*",'Dec 23'!$A:$I,9,FALSE),VLOOKUP("*"&amp;A85&amp;"*",'Dec 23'!$A:$I,8,FALSE)),NA())</f>
        <v>#N/A</v>
      </c>
      <c r="S85" t="str">
        <f t="shared" si="5"/>
        <v xml:space="preserve">20 - Vic Lungile   W         </v>
      </c>
      <c r="T85" s="12">
        <f>_xlfn.IFNA(IF(VLOOKUP("*"&amp;A85&amp;"*",Totaled!$A:$I,8,FALSE)="",VLOOKUP("*"&amp;A85&amp;"*",Totaled!$A:$I,9,FALSE),VLOOKUP("*"&amp;A85&amp;"*",Totaled!$A:$I,8,FALSE)),NA())</f>
        <v>1.2072932688778071E-3</v>
      </c>
    </row>
    <row r="86" spans="1:20" x14ac:dyDescent="0.25">
      <c r="A86" t="s">
        <v>14</v>
      </c>
      <c r="B86" s="12">
        <f>_xlfn.IFNA(IF(VLOOKUP("*"&amp;A86&amp;"*",'Sep 22'!$A:$I,8,FALSE)="",VLOOKUP("*"&amp;A86&amp;"*",'Sep 22'!$A:$I,9,FALSE),VLOOKUP("*"&amp;A86&amp;"*",'Sep 22'!$A:$I,8,FALSE)),NA())</f>
        <v>1.4488217711188925E-2</v>
      </c>
      <c r="C86" s="12">
        <f>_xlfn.IFNA(IF(VLOOKUP("*"&amp;A86&amp;"*",'Oct 22'!$A:$I,8,FALSE)="",VLOOKUP("*"&amp;A86&amp;"*",'Oct 22'!$A:$I,9,FALSE),VLOOKUP("*"&amp;A86&amp;"*",'Oct 22'!$A:$I,8,FALSE)),NA())</f>
        <v>2.285091097351738E-2</v>
      </c>
      <c r="D86" s="12">
        <f>_xlfn.IFNA(IF(VLOOKUP("*"&amp;A86&amp;"*",'Nov 22'!$A:$I,8,FALSE)="",VLOOKUP("*"&amp;A86&amp;"*",'Nov 22'!$A:$I,9,FALSE),VLOOKUP("*"&amp;A86&amp;"*",'Nov 22'!$A:$I,8,FALSE)),NA())</f>
        <v>0.10628391381585051</v>
      </c>
      <c r="E86" s="12">
        <f>_xlfn.IFNA(IF(VLOOKUP("*"&amp;A86&amp;"*",'Dec 22'!$A:$I,8,FALSE)="",VLOOKUP("*"&amp;A86&amp;"*",'Dec 22'!$A:$I,9,FALSE),VLOOKUP("*"&amp;A86&amp;"*",'Dec 22'!$A:$I,8,FALSE)),NA())</f>
        <v>5.674378096311529E-2</v>
      </c>
      <c r="F86" s="12" t="e">
        <f>_xlfn.IFNA(IF(VLOOKUP("*"&amp;A86&amp;"*",'Jan 23'!$A:$I,8,FALSE)="",VLOOKUP("*"&amp;A86&amp;"*",'Jan 23'!$A:$I,9,FALSE),VLOOKUP("*"&amp;A86&amp;"*",'Jan 23'!$A:$I,8,FALSE)),NA())</f>
        <v>#N/A</v>
      </c>
      <c r="G86" s="12" t="e">
        <f>_xlfn.IFNA(IF(VLOOKUP("*"&amp;A86&amp;"*",'Feb 23'!$A:$I,8,FALSE)="",VLOOKUP("*"&amp;A86&amp;"*",'Feb 23'!$A:$I,9,FALSE),VLOOKUP("*"&amp;A86&amp;"*",'Feb 23'!$A:$I,8,FALSE)),NA())</f>
        <v>#N/A</v>
      </c>
      <c r="H86" s="12" t="e">
        <f>_xlfn.IFNA(IF(VLOOKUP("*"&amp;A86&amp;"*",'Mar 23'!$A:$I,8,FALSE)="",VLOOKUP("*"&amp;A86&amp;"*",'Mar 23'!$A:$I,9,FALSE),VLOOKUP("*"&amp;A86&amp;"*",'Mar 23'!$A:$I,8,FALSE)),NA())</f>
        <v>#N/A</v>
      </c>
      <c r="I86" s="12" t="e">
        <f>_xlfn.IFNA(IF(VLOOKUP("*"&amp;A86&amp;"*",'Apr 23'!$A:$I,8,FALSE)="",VLOOKUP("*"&amp;A86&amp;"*",'Apr 23'!$A:$I,9,FALSE),VLOOKUP("*"&amp;A86&amp;"*",'Apr 23'!$A:$I,8,FALSE)),NA())</f>
        <v>#N/A</v>
      </c>
      <c r="J86" s="12" t="e">
        <f>_xlfn.IFNA(IF(VLOOKUP("*"&amp;A86&amp;"*",'May 23'!$A:$I,8,FALSE)="",VLOOKUP("*"&amp;A86&amp;"*",'May 23'!$A:$I,9,FALSE),VLOOKUP("*"&amp;A86&amp;"*",'May 23'!$A:$I,8,FALSE)),NA())</f>
        <v>#N/A</v>
      </c>
      <c r="K86" s="12" t="e">
        <f>_xlfn.IFNA(IF(VLOOKUP("*"&amp;A86&amp;"*",'June 23'!$A:$I,8,FALSE)="",VLOOKUP("*"&amp;A86&amp;"*",'June 23'!$A:$I,9,FALSE),VLOOKUP("*"&amp;A86&amp;"*",'June 23'!$A:$I,8,FALSE)),NA())</f>
        <v>#N/A</v>
      </c>
      <c r="L86" s="12" t="e">
        <f>_xlfn.IFNA(IF(VLOOKUP("*"&amp;A86&amp;"*",'July 23'!$A:$I,8,FALSE)="",VLOOKUP("*"&amp;A86&amp;"*",'July 23'!$A:$I,9,FALSE),VLOOKUP("*"&amp;A86&amp;"*",'July 23'!$A:$I,8,FALSE)),NA())</f>
        <v>#N/A</v>
      </c>
      <c r="M86" s="12" t="e">
        <f>_xlfn.IFNA(IF(VLOOKUP("*"&amp;A86&amp;"*",'Aug 23'!$A:$I,8,FALSE)="",VLOOKUP("*"&amp;A86&amp;"*",'Aug 23'!$A:$I,9,FALSE),VLOOKUP("*"&amp;A86&amp;"*",'Aug 23'!$A:$I,8,FALSE)),NA())</f>
        <v>#N/A</v>
      </c>
      <c r="N86" s="12" t="e">
        <f>_xlfn.IFNA(IF(VLOOKUP("*"&amp;A86&amp;"*",'Sep 23'!$A:$I,8,FALSE)="",VLOOKUP("*"&amp;A86&amp;"*",'Sep 23'!$A:$I,9,FALSE),VLOOKUP("*"&amp;A86&amp;"*",'Sep 23'!$A:$I,8,FALSE)),NA())</f>
        <v>#N/A</v>
      </c>
      <c r="O86" s="12" t="e">
        <f>_xlfn.IFNA(IF(VLOOKUP("*"&amp;A86&amp;"*",'Oct 23'!$A:$I,8,FALSE)="",VLOOKUP("*"&amp;A86&amp;"*",'Oct 23'!$A:$I,9,FALSE),VLOOKUP("*"&amp;A86&amp;"*",'Oct 23'!$A:$I,8,FALSE)),NA())</f>
        <v>#N/A</v>
      </c>
      <c r="P86" s="12" t="e">
        <f>_xlfn.IFNA(IF(VLOOKUP("*"&amp;A86&amp;"*",'Nov 23'!$A:$I,8,FALSE)="",VLOOKUP("*"&amp;A86&amp;"*",'Nov 23'!$A:$I,9,FALSE),VLOOKUP("*"&amp;A86&amp;"*",'Nov 23'!$A:$I,8,FALSE)),NA())</f>
        <v>#N/A</v>
      </c>
      <c r="Q86" s="12" t="e">
        <f>_xlfn.IFNA(IF(VLOOKUP("*"&amp;A86&amp;"*",'Dec 23'!$A:$I,8,FALSE)="",VLOOKUP("*"&amp;A86&amp;"*",'Dec 23'!$A:$I,9,FALSE),VLOOKUP("*"&amp;A86&amp;"*",'Dec 23'!$A:$I,8,FALSE)),NA())</f>
        <v>#N/A</v>
      </c>
      <c r="S86" t="str">
        <f t="shared" si="5"/>
        <v xml:space="preserve">200 - Obakeng mathabe         </v>
      </c>
      <c r="T86" s="12">
        <f>_xlfn.IFNA(IF(VLOOKUP("*"&amp;A86&amp;"*",Totaled!$A:$I,8,FALSE)="",VLOOKUP("*"&amp;A86&amp;"*",Totaled!$A:$I,9,FALSE),VLOOKUP("*"&amp;A86&amp;"*",Totaled!$A:$I,8,FALSE)),NA())</f>
        <v>6.3944722695863959E-2</v>
      </c>
    </row>
    <row r="87" spans="1:20" x14ac:dyDescent="0.25">
      <c r="A87" t="s">
        <v>58</v>
      </c>
      <c r="B87" s="12">
        <f>_xlfn.IFNA(IF(VLOOKUP("*"&amp;A87&amp;"*",'Sep 22'!$A:$I,8,FALSE)="",VLOOKUP("*"&amp;A87&amp;"*",'Sep 22'!$A:$I,9,FALSE),VLOOKUP("*"&amp;A87&amp;"*",'Sep 22'!$A:$I,8,FALSE)),NA())</f>
        <v>9.7637205239316571E-2</v>
      </c>
      <c r="C87" s="12">
        <f>_xlfn.IFNA(IF(VLOOKUP("*"&amp;A87&amp;"*",'Oct 22'!$A:$I,8,FALSE)="",VLOOKUP("*"&amp;A87&amp;"*",'Oct 22'!$A:$I,9,FALSE),VLOOKUP("*"&amp;A87&amp;"*",'Oct 22'!$A:$I,8,FALSE)),NA())</f>
        <v>-1.5685823291498271E-2</v>
      </c>
      <c r="D87" s="12">
        <f>_xlfn.IFNA(IF(VLOOKUP("*"&amp;A87&amp;"*",'Nov 22'!$A:$I,8,FALSE)="",VLOOKUP("*"&amp;A87&amp;"*",'Nov 22'!$A:$I,9,FALSE),VLOOKUP("*"&amp;A87&amp;"*",'Nov 22'!$A:$I,8,FALSE)),NA())</f>
        <v>4.1384311844271271E-2</v>
      </c>
      <c r="E87" s="12">
        <f>_xlfn.IFNA(IF(VLOOKUP("*"&amp;A87&amp;"*",'Dec 22'!$A:$I,8,FALSE)="",VLOOKUP("*"&amp;A87&amp;"*",'Dec 22'!$A:$I,9,FALSE),VLOOKUP("*"&amp;A87&amp;"*",'Dec 22'!$A:$I,8,FALSE)),NA())</f>
        <v>-4.6877834982785846E-2</v>
      </c>
      <c r="F87" s="12">
        <f>_xlfn.IFNA(IF(VLOOKUP("*"&amp;A87&amp;"*",'Jan 23'!$A:$I,8,FALSE)="",VLOOKUP("*"&amp;A87&amp;"*",'Jan 23'!$A:$I,9,FALSE),VLOOKUP("*"&amp;A87&amp;"*",'Jan 23'!$A:$I,8,FALSE)),NA())</f>
        <v>-3.0272839571804898E-2</v>
      </c>
      <c r="G87" s="12">
        <f>_xlfn.IFNA(IF(VLOOKUP("*"&amp;A87&amp;"*",'Feb 23'!$A:$I,8,FALSE)="",VLOOKUP("*"&amp;A87&amp;"*",'Feb 23'!$A:$I,9,FALSE),VLOOKUP("*"&amp;A87&amp;"*",'Feb 23'!$A:$I,8,FALSE)),NA())</f>
        <v>-2.4918145399140529E-2</v>
      </c>
      <c r="H87" s="12">
        <f>_xlfn.IFNA(IF(VLOOKUP("*"&amp;A87&amp;"*",'Mar 23'!$A:$I,8,FALSE)="",VLOOKUP("*"&amp;A87&amp;"*",'Mar 23'!$A:$I,9,FALSE),VLOOKUP("*"&amp;A87&amp;"*",'Mar 23'!$A:$I,8,FALSE)),NA())</f>
        <v>-1.5806835457189555E-2</v>
      </c>
      <c r="I87" s="12">
        <f>_xlfn.IFNA(IF(VLOOKUP("*"&amp;A87&amp;"*",'Apr 23'!$A:$I,8,FALSE)="",VLOOKUP("*"&amp;A87&amp;"*",'Apr 23'!$A:$I,9,FALSE),VLOOKUP("*"&amp;A87&amp;"*",'Apr 23'!$A:$I,8,FALSE)),NA())</f>
        <v>2.3802042503106857E-3</v>
      </c>
      <c r="J87" s="12">
        <f>_xlfn.IFNA(IF(VLOOKUP("*"&amp;A87&amp;"*",'May 23'!$A:$I,8,FALSE)="",VLOOKUP("*"&amp;A87&amp;"*",'May 23'!$A:$I,9,FALSE),VLOOKUP("*"&amp;A87&amp;"*",'May 23'!$A:$I,8,FALSE)),NA())</f>
        <v>-3.1139728316264409E-2</v>
      </c>
      <c r="K87" s="12" t="e">
        <f>_xlfn.IFNA(IF(VLOOKUP("*"&amp;A87&amp;"*",'June 23'!$A:$I,8,FALSE)="",VLOOKUP("*"&amp;A87&amp;"*",'June 23'!$A:$I,9,FALSE),VLOOKUP("*"&amp;A87&amp;"*",'June 23'!$A:$I,8,FALSE)),NA())</f>
        <v>#N/A</v>
      </c>
      <c r="L87" s="12" t="e">
        <f>_xlfn.IFNA(IF(VLOOKUP("*"&amp;A87&amp;"*",'July 23'!$A:$I,8,FALSE)="",VLOOKUP("*"&amp;A87&amp;"*",'July 23'!$A:$I,9,FALSE),VLOOKUP("*"&amp;A87&amp;"*",'July 23'!$A:$I,8,FALSE)),NA())</f>
        <v>#N/A</v>
      </c>
      <c r="M87" s="12" t="e">
        <f>_xlfn.IFNA(IF(VLOOKUP("*"&amp;A87&amp;"*",'Aug 23'!$A:$I,8,FALSE)="",VLOOKUP("*"&amp;A87&amp;"*",'Aug 23'!$A:$I,9,FALSE),VLOOKUP("*"&amp;A87&amp;"*",'Aug 23'!$A:$I,8,FALSE)),NA())</f>
        <v>#N/A</v>
      </c>
      <c r="N87" s="12" t="e">
        <f>_xlfn.IFNA(IF(VLOOKUP("*"&amp;A87&amp;"*",'Sep 23'!$A:$I,8,FALSE)="",VLOOKUP("*"&amp;A87&amp;"*",'Sep 23'!$A:$I,9,FALSE),VLOOKUP("*"&amp;A87&amp;"*",'Sep 23'!$A:$I,8,FALSE)),NA())</f>
        <v>#N/A</v>
      </c>
      <c r="O87" s="12" t="e">
        <f>_xlfn.IFNA(IF(VLOOKUP("*"&amp;A87&amp;"*",'Oct 23'!$A:$I,8,FALSE)="",VLOOKUP("*"&amp;A87&amp;"*",'Oct 23'!$A:$I,9,FALSE),VLOOKUP("*"&amp;A87&amp;"*",'Oct 23'!$A:$I,8,FALSE)),NA())</f>
        <v>#N/A</v>
      </c>
      <c r="P87" s="12" t="e">
        <f>_xlfn.IFNA(IF(VLOOKUP("*"&amp;A87&amp;"*",'Nov 23'!$A:$I,8,FALSE)="",VLOOKUP("*"&amp;A87&amp;"*",'Nov 23'!$A:$I,9,FALSE),VLOOKUP("*"&amp;A87&amp;"*",'Nov 23'!$A:$I,8,FALSE)),NA())</f>
        <v>#N/A</v>
      </c>
      <c r="Q87" s="12" t="e">
        <f>_xlfn.IFNA(IF(VLOOKUP("*"&amp;A87&amp;"*",'Dec 23'!$A:$I,8,FALSE)="",VLOOKUP("*"&amp;A87&amp;"*",'Dec 23'!$A:$I,9,FALSE),VLOOKUP("*"&amp;A87&amp;"*",'Dec 23'!$A:$I,8,FALSE)),NA())</f>
        <v>#N/A</v>
      </c>
      <c r="S87" t="str">
        <f t="shared" si="5"/>
        <v xml:space="preserve">23 - Denley Joshua W         </v>
      </c>
      <c r="T87" s="12">
        <f>_xlfn.IFNA(IF(VLOOKUP("*"&amp;A87&amp;"*",Totaled!$A:$I,8,FALSE)="",VLOOKUP("*"&amp;A87&amp;"*",Totaled!$A:$I,9,FALSE),VLOOKUP("*"&amp;A87&amp;"*",Totaled!$A:$I,8,FALSE)),NA())</f>
        <v>-2.2428786778775078E-3</v>
      </c>
    </row>
    <row r="88" spans="1:20" x14ac:dyDescent="0.25">
      <c r="A88" t="s">
        <v>16</v>
      </c>
      <c r="B88" s="12">
        <f>_xlfn.IFNA(IF(VLOOKUP("*"&amp;A88&amp;"*",'Sep 22'!$A:$I,8,FALSE)="",VLOOKUP("*"&amp;A88&amp;"*",'Sep 22'!$A:$I,9,FALSE),VLOOKUP("*"&amp;A88&amp;"*",'Sep 22'!$A:$I,8,FALSE)),NA())</f>
        <v>-5.2639369368933764E-2</v>
      </c>
      <c r="C88" s="12">
        <f>_xlfn.IFNA(IF(VLOOKUP("*"&amp;A88&amp;"*",'Oct 22'!$A:$I,8,FALSE)="",VLOOKUP("*"&amp;A88&amp;"*",'Oct 22'!$A:$I,9,FALSE),VLOOKUP("*"&amp;A88&amp;"*",'Oct 22'!$A:$I,8,FALSE)),NA())</f>
        <v>-4.1326836831159855E-2</v>
      </c>
      <c r="D88" s="12" t="e">
        <f>_xlfn.IFNA(IF(VLOOKUP("*"&amp;A88&amp;"*",'Nov 22'!$A:$I,8,FALSE)="",VLOOKUP("*"&amp;A88&amp;"*",'Nov 22'!$A:$I,9,FALSE),VLOOKUP("*"&amp;A88&amp;"*",'Nov 22'!$A:$I,8,FALSE)),NA())</f>
        <v>#N/A</v>
      </c>
      <c r="E88" s="12" t="e">
        <f>_xlfn.IFNA(IF(VLOOKUP("*"&amp;A88&amp;"*",'Dec 22'!$A:$I,8,FALSE)="",VLOOKUP("*"&amp;A88&amp;"*",'Dec 22'!$A:$I,9,FALSE),VLOOKUP("*"&amp;A88&amp;"*",'Dec 22'!$A:$I,8,FALSE)),NA())</f>
        <v>#N/A</v>
      </c>
      <c r="F88" s="12" t="e">
        <f>_xlfn.IFNA(IF(VLOOKUP("*"&amp;A88&amp;"*",'Jan 23'!$A:$I,8,FALSE)="",VLOOKUP("*"&amp;A88&amp;"*",'Jan 23'!$A:$I,9,FALSE),VLOOKUP("*"&amp;A88&amp;"*",'Jan 23'!$A:$I,8,FALSE)),NA())</f>
        <v>#N/A</v>
      </c>
      <c r="G88" s="12" t="e">
        <f>_xlfn.IFNA(IF(VLOOKUP("*"&amp;A88&amp;"*",'Feb 23'!$A:$I,8,FALSE)="",VLOOKUP("*"&amp;A88&amp;"*",'Feb 23'!$A:$I,9,FALSE),VLOOKUP("*"&amp;A88&amp;"*",'Feb 23'!$A:$I,8,FALSE)),NA())</f>
        <v>#N/A</v>
      </c>
      <c r="H88" s="12" t="e">
        <f>_xlfn.IFNA(IF(VLOOKUP("*"&amp;A88&amp;"*",'Mar 23'!$A:$I,8,FALSE)="",VLOOKUP("*"&amp;A88&amp;"*",'Mar 23'!$A:$I,9,FALSE),VLOOKUP("*"&amp;A88&amp;"*",'Mar 23'!$A:$I,8,FALSE)),NA())</f>
        <v>#N/A</v>
      </c>
      <c r="I88" s="12" t="e">
        <f>_xlfn.IFNA(IF(VLOOKUP("*"&amp;A88&amp;"*",'Apr 23'!$A:$I,8,FALSE)="",VLOOKUP("*"&amp;A88&amp;"*",'Apr 23'!$A:$I,9,FALSE),VLOOKUP("*"&amp;A88&amp;"*",'Apr 23'!$A:$I,8,FALSE)),NA())</f>
        <v>#N/A</v>
      </c>
      <c r="J88" s="12" t="e">
        <f>_xlfn.IFNA(IF(VLOOKUP("*"&amp;A88&amp;"*",'May 23'!$A:$I,8,FALSE)="",VLOOKUP("*"&amp;A88&amp;"*",'May 23'!$A:$I,9,FALSE),VLOOKUP("*"&amp;A88&amp;"*",'May 23'!$A:$I,8,FALSE)),NA())</f>
        <v>#N/A</v>
      </c>
      <c r="K88" s="12" t="e">
        <f>_xlfn.IFNA(IF(VLOOKUP("*"&amp;A88&amp;"*",'June 23'!$A:$I,8,FALSE)="",VLOOKUP("*"&amp;A88&amp;"*",'June 23'!$A:$I,9,FALSE),VLOOKUP("*"&amp;A88&amp;"*",'June 23'!$A:$I,8,FALSE)),NA())</f>
        <v>#N/A</v>
      </c>
      <c r="L88" s="12" t="e">
        <f>_xlfn.IFNA(IF(VLOOKUP("*"&amp;A88&amp;"*",'July 23'!$A:$I,8,FALSE)="",VLOOKUP("*"&amp;A88&amp;"*",'July 23'!$A:$I,9,FALSE),VLOOKUP("*"&amp;A88&amp;"*",'July 23'!$A:$I,8,FALSE)),NA())</f>
        <v>#N/A</v>
      </c>
      <c r="M88" s="12" t="e">
        <f>_xlfn.IFNA(IF(VLOOKUP("*"&amp;A88&amp;"*",'Aug 23'!$A:$I,8,FALSE)="",VLOOKUP("*"&amp;A88&amp;"*",'Aug 23'!$A:$I,9,FALSE),VLOOKUP("*"&amp;A88&amp;"*",'Aug 23'!$A:$I,8,FALSE)),NA())</f>
        <v>#N/A</v>
      </c>
      <c r="N88" s="12" t="e">
        <f>_xlfn.IFNA(IF(VLOOKUP("*"&amp;A88&amp;"*",'Sep 23'!$A:$I,8,FALSE)="",VLOOKUP("*"&amp;A88&amp;"*",'Sep 23'!$A:$I,9,FALSE),VLOOKUP("*"&amp;A88&amp;"*",'Sep 23'!$A:$I,8,FALSE)),NA())</f>
        <v>#N/A</v>
      </c>
      <c r="O88" s="12" t="e">
        <f>_xlfn.IFNA(IF(VLOOKUP("*"&amp;A88&amp;"*",'Oct 23'!$A:$I,8,FALSE)="",VLOOKUP("*"&amp;A88&amp;"*",'Oct 23'!$A:$I,9,FALSE),VLOOKUP("*"&amp;A88&amp;"*",'Oct 23'!$A:$I,8,FALSE)),NA())</f>
        <v>#N/A</v>
      </c>
      <c r="P88" s="12" t="e">
        <f>_xlfn.IFNA(IF(VLOOKUP("*"&amp;A88&amp;"*",'Nov 23'!$A:$I,8,FALSE)="",VLOOKUP("*"&amp;A88&amp;"*",'Nov 23'!$A:$I,9,FALSE),VLOOKUP("*"&amp;A88&amp;"*",'Nov 23'!$A:$I,8,FALSE)),NA())</f>
        <v>#N/A</v>
      </c>
      <c r="Q88" s="12" t="e">
        <f>_xlfn.IFNA(IF(VLOOKUP("*"&amp;A88&amp;"*",'Dec 23'!$A:$I,8,FALSE)="",VLOOKUP("*"&amp;A88&amp;"*",'Dec 23'!$A:$I,9,FALSE),VLOOKUP("*"&amp;A88&amp;"*",'Dec 23'!$A:$I,8,FALSE)),NA())</f>
        <v>#N/A</v>
      </c>
      <c r="S88" t="str">
        <f t="shared" si="5"/>
        <v xml:space="preserve">25 - Wendy                   </v>
      </c>
      <c r="T88" s="12">
        <f>_xlfn.IFNA(IF(VLOOKUP("*"&amp;A88&amp;"*",Totaled!$A:$I,8,FALSE)="",VLOOKUP("*"&amp;A88&amp;"*",Totaled!$A:$I,9,FALSE),VLOOKUP("*"&amp;A88&amp;"*",Totaled!$A:$I,8,FALSE)),NA())</f>
        <v>-2.7908209144324174E-2</v>
      </c>
    </row>
    <row r="89" spans="1:20" x14ac:dyDescent="0.25">
      <c r="A89" t="s">
        <v>17</v>
      </c>
      <c r="B89" s="12">
        <f>_xlfn.IFNA(IF(VLOOKUP("*"&amp;A89&amp;"*",'Sep 22'!$A:$I,8,FALSE)="",VLOOKUP("*"&amp;A89&amp;"*",'Sep 22'!$A:$I,9,FALSE),VLOOKUP("*"&amp;A89&amp;"*",'Sep 22'!$A:$I,8,FALSE)),NA())</f>
        <v>-1.9703568603202617E-2</v>
      </c>
      <c r="C89" s="12" t="e">
        <f>_xlfn.IFNA(IF(VLOOKUP("*"&amp;A89&amp;"*",'Oct 22'!$A:$I,8,FALSE)="",VLOOKUP("*"&amp;A89&amp;"*",'Oct 22'!$A:$I,9,FALSE),VLOOKUP("*"&amp;A89&amp;"*",'Oct 22'!$A:$I,8,FALSE)),NA())</f>
        <v>#N/A</v>
      </c>
      <c r="D89" s="12" t="e">
        <f>_xlfn.IFNA(IF(VLOOKUP("*"&amp;A89&amp;"*",'Nov 22'!$A:$I,8,FALSE)="",VLOOKUP("*"&amp;A89&amp;"*",'Nov 22'!$A:$I,9,FALSE),VLOOKUP("*"&amp;A89&amp;"*",'Nov 22'!$A:$I,8,FALSE)),NA())</f>
        <v>#N/A</v>
      </c>
      <c r="E89" s="12" t="e">
        <f>_xlfn.IFNA(IF(VLOOKUP("*"&amp;A89&amp;"*",'Dec 22'!$A:$I,8,FALSE)="",VLOOKUP("*"&amp;A89&amp;"*",'Dec 22'!$A:$I,9,FALSE),VLOOKUP("*"&amp;A89&amp;"*",'Dec 22'!$A:$I,8,FALSE)),NA())</f>
        <v>#N/A</v>
      </c>
      <c r="F89" s="12" t="e">
        <f>_xlfn.IFNA(IF(VLOOKUP("*"&amp;A89&amp;"*",'Jan 23'!$A:$I,8,FALSE)="",VLOOKUP("*"&amp;A89&amp;"*",'Jan 23'!$A:$I,9,FALSE),VLOOKUP("*"&amp;A89&amp;"*",'Jan 23'!$A:$I,8,FALSE)),NA())</f>
        <v>#N/A</v>
      </c>
      <c r="G89" s="12" t="e">
        <f>_xlfn.IFNA(IF(VLOOKUP("*"&amp;A89&amp;"*",'Feb 23'!$A:$I,8,FALSE)="",VLOOKUP("*"&amp;A89&amp;"*",'Feb 23'!$A:$I,9,FALSE),VLOOKUP("*"&amp;A89&amp;"*",'Feb 23'!$A:$I,8,FALSE)),NA())</f>
        <v>#N/A</v>
      </c>
      <c r="H89" s="12" t="e">
        <f>_xlfn.IFNA(IF(VLOOKUP("*"&amp;A89&amp;"*",'Mar 23'!$A:$I,8,FALSE)="",VLOOKUP("*"&amp;A89&amp;"*",'Mar 23'!$A:$I,9,FALSE),VLOOKUP("*"&amp;A89&amp;"*",'Mar 23'!$A:$I,8,FALSE)),NA())</f>
        <v>#N/A</v>
      </c>
      <c r="I89" s="12" t="e">
        <f>_xlfn.IFNA(IF(VLOOKUP("*"&amp;A89&amp;"*",'Apr 23'!$A:$I,8,FALSE)="",VLOOKUP("*"&amp;A89&amp;"*",'Apr 23'!$A:$I,9,FALSE),VLOOKUP("*"&amp;A89&amp;"*",'Apr 23'!$A:$I,8,FALSE)),NA())</f>
        <v>#N/A</v>
      </c>
      <c r="J89" s="12" t="e">
        <f>_xlfn.IFNA(IF(VLOOKUP("*"&amp;A89&amp;"*",'May 23'!$A:$I,8,FALSE)="",VLOOKUP("*"&amp;A89&amp;"*",'May 23'!$A:$I,9,FALSE),VLOOKUP("*"&amp;A89&amp;"*",'May 23'!$A:$I,8,FALSE)),NA())</f>
        <v>#N/A</v>
      </c>
      <c r="K89" s="12" t="e">
        <f>_xlfn.IFNA(IF(VLOOKUP("*"&amp;A89&amp;"*",'June 23'!$A:$I,8,FALSE)="",VLOOKUP("*"&amp;A89&amp;"*",'June 23'!$A:$I,9,FALSE),VLOOKUP("*"&amp;A89&amp;"*",'June 23'!$A:$I,8,FALSE)),NA())</f>
        <v>#N/A</v>
      </c>
      <c r="L89" s="12" t="e">
        <f>_xlfn.IFNA(IF(VLOOKUP("*"&amp;A89&amp;"*",'July 23'!$A:$I,8,FALSE)="",VLOOKUP("*"&amp;A89&amp;"*",'July 23'!$A:$I,9,FALSE),VLOOKUP("*"&amp;A89&amp;"*",'July 23'!$A:$I,8,FALSE)),NA())</f>
        <v>#N/A</v>
      </c>
      <c r="M89" s="12" t="e">
        <f>_xlfn.IFNA(IF(VLOOKUP("*"&amp;A89&amp;"*",'Aug 23'!$A:$I,8,FALSE)="",VLOOKUP("*"&amp;A89&amp;"*",'Aug 23'!$A:$I,9,FALSE),VLOOKUP("*"&amp;A89&amp;"*",'Aug 23'!$A:$I,8,FALSE)),NA())</f>
        <v>#N/A</v>
      </c>
      <c r="N89" s="12" t="e">
        <f>_xlfn.IFNA(IF(VLOOKUP("*"&amp;A89&amp;"*",'Sep 23'!$A:$I,8,FALSE)="",VLOOKUP("*"&amp;A89&amp;"*",'Sep 23'!$A:$I,9,FALSE),VLOOKUP("*"&amp;A89&amp;"*",'Sep 23'!$A:$I,8,FALSE)),NA())</f>
        <v>#N/A</v>
      </c>
      <c r="O89" s="12" t="e">
        <f>_xlfn.IFNA(IF(VLOOKUP("*"&amp;A89&amp;"*",'Oct 23'!$A:$I,8,FALSE)="",VLOOKUP("*"&amp;A89&amp;"*",'Oct 23'!$A:$I,9,FALSE),VLOOKUP("*"&amp;A89&amp;"*",'Oct 23'!$A:$I,8,FALSE)),NA())</f>
        <v>#N/A</v>
      </c>
      <c r="P89" s="12" t="e">
        <f>_xlfn.IFNA(IF(VLOOKUP("*"&amp;A89&amp;"*",'Nov 23'!$A:$I,8,FALSE)="",VLOOKUP("*"&amp;A89&amp;"*",'Nov 23'!$A:$I,9,FALSE),VLOOKUP("*"&amp;A89&amp;"*",'Nov 23'!$A:$I,8,FALSE)),NA())</f>
        <v>#N/A</v>
      </c>
      <c r="Q89" s="12" t="e">
        <f>_xlfn.IFNA(IF(VLOOKUP("*"&amp;A89&amp;"*",'Dec 23'!$A:$I,8,FALSE)="",VLOOKUP("*"&amp;A89&amp;"*",'Dec 23'!$A:$I,9,FALSE),VLOOKUP("*"&amp;A89&amp;"*",'Dec 23'!$A:$I,8,FALSE)),NA())</f>
        <v>#N/A</v>
      </c>
      <c r="S89" t="str">
        <f t="shared" si="5"/>
        <v xml:space="preserve">27 - gracious                </v>
      </c>
      <c r="T89" s="12">
        <f>_xlfn.IFNA(IF(VLOOKUP("*"&amp;A89&amp;"*",Totaled!$A:$I,8,FALSE)="",VLOOKUP("*"&amp;A89&amp;"*",Totaled!$A:$I,9,FALSE),VLOOKUP("*"&amp;A89&amp;"*",Totaled!$A:$I,8,FALSE)),NA())</f>
        <v>5.2725491940603247E-3</v>
      </c>
    </row>
    <row r="90" spans="1:20" x14ac:dyDescent="0.25">
      <c r="A90" t="s">
        <v>23</v>
      </c>
      <c r="B90" s="12">
        <f>_xlfn.IFNA(IF(VLOOKUP("*"&amp;A90&amp;"*",'Sep 22'!$A:$I,8,FALSE)="",VLOOKUP("*"&amp;A90&amp;"*",'Sep 22'!$A:$I,9,FALSE),VLOOKUP("*"&amp;A90&amp;"*",'Sep 22'!$A:$I,8,FALSE)),NA())</f>
        <v>-4.6688812284215168E-2</v>
      </c>
      <c r="C90" s="12">
        <f>_xlfn.IFNA(IF(VLOOKUP("*"&amp;A90&amp;"*",'Oct 22'!$A:$I,8,FALSE)="",VLOOKUP("*"&amp;A90&amp;"*",'Oct 22'!$A:$I,9,FALSE),VLOOKUP("*"&amp;A90&amp;"*",'Oct 22'!$A:$I,8,FALSE)),NA())</f>
        <v>-2.2810879607483313E-2</v>
      </c>
      <c r="D90" s="12" t="e">
        <f>_xlfn.IFNA(IF(VLOOKUP("*"&amp;A90&amp;"*",'Nov 22'!$A:$I,8,FALSE)="",VLOOKUP("*"&amp;A90&amp;"*",'Nov 22'!$A:$I,9,FALSE),VLOOKUP("*"&amp;A90&amp;"*",'Nov 22'!$A:$I,8,FALSE)),NA())</f>
        <v>#N/A</v>
      </c>
      <c r="E90" s="12" t="e">
        <f>_xlfn.IFNA(IF(VLOOKUP("*"&amp;A90&amp;"*",'Dec 22'!$A:$I,8,FALSE)="",VLOOKUP("*"&amp;A90&amp;"*",'Dec 22'!$A:$I,9,FALSE),VLOOKUP("*"&amp;A90&amp;"*",'Dec 22'!$A:$I,8,FALSE)),NA())</f>
        <v>#N/A</v>
      </c>
      <c r="F90" s="12" t="e">
        <f>_xlfn.IFNA(IF(VLOOKUP("*"&amp;A90&amp;"*",'Jan 23'!$A:$I,8,FALSE)="",VLOOKUP("*"&amp;A90&amp;"*",'Jan 23'!$A:$I,9,FALSE),VLOOKUP("*"&amp;A90&amp;"*",'Jan 23'!$A:$I,8,FALSE)),NA())</f>
        <v>#N/A</v>
      </c>
      <c r="G90" s="12" t="e">
        <f>_xlfn.IFNA(IF(VLOOKUP("*"&amp;A90&amp;"*",'Feb 23'!$A:$I,8,FALSE)="",VLOOKUP("*"&amp;A90&amp;"*",'Feb 23'!$A:$I,9,FALSE),VLOOKUP("*"&amp;A90&amp;"*",'Feb 23'!$A:$I,8,FALSE)),NA())</f>
        <v>#N/A</v>
      </c>
      <c r="H90" s="12" t="e">
        <f>_xlfn.IFNA(IF(VLOOKUP("*"&amp;A90&amp;"*",'Mar 23'!$A:$I,8,FALSE)="",VLOOKUP("*"&amp;A90&amp;"*",'Mar 23'!$A:$I,9,FALSE),VLOOKUP("*"&amp;A90&amp;"*",'Mar 23'!$A:$I,8,FALSE)),NA())</f>
        <v>#N/A</v>
      </c>
      <c r="I90" s="12" t="e">
        <f>_xlfn.IFNA(IF(VLOOKUP("*"&amp;A90&amp;"*",'Apr 23'!$A:$I,8,FALSE)="",VLOOKUP("*"&amp;A90&amp;"*",'Apr 23'!$A:$I,9,FALSE),VLOOKUP("*"&amp;A90&amp;"*",'Apr 23'!$A:$I,8,FALSE)),NA())</f>
        <v>#N/A</v>
      </c>
      <c r="J90" s="12" t="e">
        <f>_xlfn.IFNA(IF(VLOOKUP("*"&amp;A90&amp;"*",'May 23'!$A:$I,8,FALSE)="",VLOOKUP("*"&amp;A90&amp;"*",'May 23'!$A:$I,9,FALSE),VLOOKUP("*"&amp;A90&amp;"*",'May 23'!$A:$I,8,FALSE)),NA())</f>
        <v>#N/A</v>
      </c>
      <c r="K90" s="12" t="e">
        <f>_xlfn.IFNA(IF(VLOOKUP("*"&amp;A90&amp;"*",'June 23'!$A:$I,8,FALSE)="",VLOOKUP("*"&amp;A90&amp;"*",'June 23'!$A:$I,9,FALSE),VLOOKUP("*"&amp;A90&amp;"*",'June 23'!$A:$I,8,FALSE)),NA())</f>
        <v>#N/A</v>
      </c>
      <c r="L90" s="12" t="e">
        <f>_xlfn.IFNA(IF(VLOOKUP("*"&amp;A90&amp;"*",'July 23'!$A:$I,8,FALSE)="",VLOOKUP("*"&amp;A90&amp;"*",'July 23'!$A:$I,9,FALSE),VLOOKUP("*"&amp;A90&amp;"*",'July 23'!$A:$I,8,FALSE)),NA())</f>
        <v>#N/A</v>
      </c>
      <c r="M90" s="12" t="e">
        <f>_xlfn.IFNA(IF(VLOOKUP("*"&amp;A90&amp;"*",'Aug 23'!$A:$I,8,FALSE)="",VLOOKUP("*"&amp;A90&amp;"*",'Aug 23'!$A:$I,9,FALSE),VLOOKUP("*"&amp;A90&amp;"*",'Aug 23'!$A:$I,8,FALSE)),NA())</f>
        <v>#N/A</v>
      </c>
      <c r="N90" s="12" t="e">
        <f>_xlfn.IFNA(IF(VLOOKUP("*"&amp;A90&amp;"*",'Sep 23'!$A:$I,8,FALSE)="",VLOOKUP("*"&amp;A90&amp;"*",'Sep 23'!$A:$I,9,FALSE),VLOOKUP("*"&amp;A90&amp;"*",'Sep 23'!$A:$I,8,FALSE)),NA())</f>
        <v>#N/A</v>
      </c>
      <c r="O90" s="12" t="e">
        <f>_xlfn.IFNA(IF(VLOOKUP("*"&amp;A90&amp;"*",'Oct 23'!$A:$I,8,FALSE)="",VLOOKUP("*"&amp;A90&amp;"*",'Oct 23'!$A:$I,9,FALSE),VLOOKUP("*"&amp;A90&amp;"*",'Oct 23'!$A:$I,8,FALSE)),NA())</f>
        <v>#N/A</v>
      </c>
      <c r="P90" s="12" t="e">
        <f>_xlfn.IFNA(IF(VLOOKUP("*"&amp;A90&amp;"*",'Nov 23'!$A:$I,8,FALSE)="",VLOOKUP("*"&amp;A90&amp;"*",'Nov 23'!$A:$I,9,FALSE),VLOOKUP("*"&amp;A90&amp;"*",'Nov 23'!$A:$I,8,FALSE)),NA())</f>
        <v>#N/A</v>
      </c>
      <c r="Q90" s="12" t="e">
        <f>_xlfn.IFNA(IF(VLOOKUP("*"&amp;A90&amp;"*",'Dec 23'!$A:$I,8,FALSE)="",VLOOKUP("*"&amp;A90&amp;"*",'Dec 23'!$A:$I,9,FALSE),VLOOKUP("*"&amp;A90&amp;"*",'Dec 23'!$A:$I,8,FALSE)),NA())</f>
        <v>#N/A</v>
      </c>
      <c r="S90" t="str">
        <f t="shared" si="5"/>
        <v xml:space="preserve">47 - Thabang                 </v>
      </c>
      <c r="T90" s="12">
        <f>_xlfn.IFNA(IF(VLOOKUP("*"&amp;A90&amp;"*",Totaled!$A:$I,8,FALSE)="",VLOOKUP("*"&amp;A90&amp;"*",Totaled!$A:$I,9,FALSE),VLOOKUP("*"&amp;A90&amp;"*",Totaled!$A:$I,8,FALSE)),NA())</f>
        <v>-1.9610171369425618E-2</v>
      </c>
    </row>
    <row r="91" spans="1:20" x14ac:dyDescent="0.25">
      <c r="A91" t="s">
        <v>149</v>
      </c>
      <c r="B91" s="12" t="e">
        <f>_xlfn.IFNA(IF(VLOOKUP("*"&amp;A91&amp;"*",'Sep 22'!$A:$I,8,FALSE)="",VLOOKUP("*"&amp;A91&amp;"*",'Sep 22'!$A:$I,9,FALSE),VLOOKUP("*"&amp;A91&amp;"*",'Sep 22'!$A:$I,8,FALSE)),NA())</f>
        <v>#N/A</v>
      </c>
      <c r="C91" s="12" t="e">
        <f>_xlfn.IFNA(IF(VLOOKUP("*"&amp;A91&amp;"*",'Oct 22'!$A:$I,8,FALSE)="",VLOOKUP("*"&amp;A91&amp;"*",'Oct 22'!$A:$I,9,FALSE),VLOOKUP("*"&amp;A91&amp;"*",'Oct 22'!$A:$I,8,FALSE)),NA())</f>
        <v>#N/A</v>
      </c>
      <c r="D91" s="12" t="e">
        <f>_xlfn.IFNA(IF(VLOOKUP("*"&amp;A91&amp;"*",'Nov 22'!$A:$I,8,FALSE)="",VLOOKUP("*"&amp;A91&amp;"*",'Nov 22'!$A:$I,9,FALSE),VLOOKUP("*"&amp;A91&amp;"*",'Nov 22'!$A:$I,8,FALSE)),NA())</f>
        <v>#N/A</v>
      </c>
      <c r="E91" s="12" t="e">
        <f>_xlfn.IFNA(IF(VLOOKUP("*"&amp;A91&amp;"*",'Dec 22'!$A:$I,8,FALSE)="",VLOOKUP("*"&amp;A91&amp;"*",'Dec 22'!$A:$I,9,FALSE),VLOOKUP("*"&amp;A91&amp;"*",'Dec 22'!$A:$I,8,FALSE)),NA())</f>
        <v>#N/A</v>
      </c>
      <c r="F91" s="12" t="e">
        <f>_xlfn.IFNA(IF(VLOOKUP("*"&amp;A91&amp;"*",'Jan 23'!$A:$I,8,FALSE)="",VLOOKUP("*"&amp;A91&amp;"*",'Jan 23'!$A:$I,9,FALSE),VLOOKUP("*"&amp;A91&amp;"*",'Jan 23'!$A:$I,8,FALSE)),NA())</f>
        <v>#N/A</v>
      </c>
      <c r="G91" s="12">
        <f>_xlfn.IFNA(IF(VLOOKUP("*"&amp;A91&amp;"*",'Feb 23'!$A:$I,8,FALSE)="",VLOOKUP("*"&amp;A91&amp;"*",'Feb 23'!$A:$I,9,FALSE),VLOOKUP("*"&amp;A91&amp;"*",'Feb 23'!$A:$I,8,FALSE)),NA())</f>
        <v>-5.4560295811637016E-4</v>
      </c>
      <c r="H91" s="12">
        <f>_xlfn.IFNA(IF(VLOOKUP("*"&amp;A91&amp;"*",'Mar 23'!$A:$I,8,FALSE)="",VLOOKUP("*"&amp;A91&amp;"*",'Mar 23'!$A:$I,9,FALSE),VLOOKUP("*"&amp;A91&amp;"*",'Mar 23'!$A:$I,8,FALSE)),NA())</f>
        <v>-6.5338609961836103E-3</v>
      </c>
      <c r="I91" s="12">
        <f>_xlfn.IFNA(IF(VLOOKUP("*"&amp;A91&amp;"*",'Apr 23'!$A:$I,8,FALSE)="",VLOOKUP("*"&amp;A91&amp;"*",'Apr 23'!$A:$I,9,FALSE),VLOOKUP("*"&amp;A91&amp;"*",'Apr 23'!$A:$I,8,FALSE)),NA())</f>
        <v>-3.0236455183937708E-3</v>
      </c>
      <c r="J91" s="12" t="e">
        <f>_xlfn.IFNA(IF(VLOOKUP("*"&amp;A91&amp;"*",'May 23'!$A:$I,8,FALSE)="",VLOOKUP("*"&amp;A91&amp;"*",'May 23'!$A:$I,9,FALSE),VLOOKUP("*"&amp;A91&amp;"*",'May 23'!$A:$I,8,FALSE)),NA())</f>
        <v>#N/A</v>
      </c>
      <c r="K91" s="12" t="e">
        <f>_xlfn.IFNA(IF(VLOOKUP("*"&amp;A91&amp;"*",'June 23'!$A:$I,8,FALSE)="",VLOOKUP("*"&amp;A91&amp;"*",'June 23'!$A:$I,9,FALSE),VLOOKUP("*"&amp;A91&amp;"*",'June 23'!$A:$I,8,FALSE)),NA())</f>
        <v>#N/A</v>
      </c>
      <c r="L91" s="12" t="e">
        <f>_xlfn.IFNA(IF(VLOOKUP("*"&amp;A91&amp;"*",'July 23'!$A:$I,8,FALSE)="",VLOOKUP("*"&amp;A91&amp;"*",'July 23'!$A:$I,9,FALSE),VLOOKUP("*"&amp;A91&amp;"*",'July 23'!$A:$I,8,FALSE)),NA())</f>
        <v>#N/A</v>
      </c>
      <c r="M91" s="12" t="e">
        <f>_xlfn.IFNA(IF(VLOOKUP("*"&amp;A91&amp;"*",'Aug 23'!$A:$I,8,FALSE)="",VLOOKUP("*"&amp;A91&amp;"*",'Aug 23'!$A:$I,9,FALSE),VLOOKUP("*"&amp;A91&amp;"*",'Aug 23'!$A:$I,8,FALSE)),NA())</f>
        <v>#N/A</v>
      </c>
      <c r="N91" s="12" t="e">
        <f>_xlfn.IFNA(IF(VLOOKUP("*"&amp;A91&amp;"*",'Sep 23'!$A:$I,8,FALSE)="",VLOOKUP("*"&amp;A91&amp;"*",'Sep 23'!$A:$I,9,FALSE),VLOOKUP("*"&amp;A91&amp;"*",'Sep 23'!$A:$I,8,FALSE)),NA())</f>
        <v>#N/A</v>
      </c>
      <c r="O91" s="12" t="e">
        <f>_xlfn.IFNA(IF(VLOOKUP("*"&amp;A91&amp;"*",'Oct 23'!$A:$I,8,FALSE)="",VLOOKUP("*"&amp;A91&amp;"*",'Oct 23'!$A:$I,9,FALSE),VLOOKUP("*"&amp;A91&amp;"*",'Oct 23'!$A:$I,8,FALSE)),NA())</f>
        <v>#N/A</v>
      </c>
      <c r="P91" s="12" t="e">
        <f>_xlfn.IFNA(IF(VLOOKUP("*"&amp;A91&amp;"*",'Nov 23'!$A:$I,8,FALSE)="",VLOOKUP("*"&amp;A91&amp;"*",'Nov 23'!$A:$I,9,FALSE),VLOOKUP("*"&amp;A91&amp;"*",'Nov 23'!$A:$I,8,FALSE)),NA())</f>
        <v>#N/A</v>
      </c>
      <c r="Q91" s="12" t="e">
        <f>_xlfn.IFNA(IF(VLOOKUP("*"&amp;A91&amp;"*",'Dec 23'!$A:$I,8,FALSE)="",VLOOKUP("*"&amp;A91&amp;"*",'Dec 23'!$A:$I,9,FALSE),VLOOKUP("*"&amp;A91&amp;"*",'Dec 23'!$A:$I,8,FALSE)),NA())</f>
        <v>#N/A</v>
      </c>
      <c r="S91" t="str">
        <f t="shared" si="5"/>
        <v>49 - Josh</v>
      </c>
      <c r="T91" s="12">
        <f>_xlfn.IFNA(IF(VLOOKUP("*"&amp;A91&amp;"*",Totaled!$A:$I,8,FALSE)="",VLOOKUP("*"&amp;A91&amp;"*",Totaled!$A:$I,9,FALSE),VLOOKUP("*"&amp;A91&amp;"*",Totaled!$A:$I,8,FALSE)),NA())</f>
        <v>-3.3597261493247405E-3</v>
      </c>
    </row>
    <row r="92" spans="1:20" x14ac:dyDescent="0.25">
      <c r="A92" t="s">
        <v>150</v>
      </c>
      <c r="B92" s="12" t="e">
        <f>_xlfn.IFNA(IF(VLOOKUP("*"&amp;A92&amp;"*",'Sep 22'!$A:$I,8,FALSE)="",VLOOKUP("*"&amp;A92&amp;"*",'Sep 22'!$A:$I,9,FALSE),VLOOKUP("*"&amp;A92&amp;"*",'Sep 22'!$A:$I,8,FALSE)),NA())</f>
        <v>#N/A</v>
      </c>
      <c r="C92" s="12" t="e">
        <f>_xlfn.IFNA(IF(VLOOKUP("*"&amp;A92&amp;"*",'Oct 22'!$A:$I,8,FALSE)="",VLOOKUP("*"&amp;A92&amp;"*",'Oct 22'!$A:$I,9,FALSE),VLOOKUP("*"&amp;A92&amp;"*",'Oct 22'!$A:$I,8,FALSE)),NA())</f>
        <v>#N/A</v>
      </c>
      <c r="D92" s="12" t="e">
        <f>_xlfn.IFNA(IF(VLOOKUP("*"&amp;A92&amp;"*",'Nov 22'!$A:$I,8,FALSE)="",VLOOKUP("*"&amp;A92&amp;"*",'Nov 22'!$A:$I,9,FALSE),VLOOKUP("*"&amp;A92&amp;"*",'Nov 22'!$A:$I,8,FALSE)),NA())</f>
        <v>#N/A</v>
      </c>
      <c r="E92" s="12" t="e">
        <f>_xlfn.IFNA(IF(VLOOKUP("*"&amp;A92&amp;"*",'Dec 22'!$A:$I,8,FALSE)="",VLOOKUP("*"&amp;A92&amp;"*",'Dec 22'!$A:$I,9,FALSE),VLOOKUP("*"&amp;A92&amp;"*",'Dec 22'!$A:$I,8,FALSE)),NA())</f>
        <v>#N/A</v>
      </c>
      <c r="F92" s="12" t="e">
        <f>_xlfn.IFNA(IF(VLOOKUP("*"&amp;A92&amp;"*",'Jan 23'!$A:$I,8,FALSE)="",VLOOKUP("*"&amp;A92&amp;"*",'Jan 23'!$A:$I,9,FALSE),VLOOKUP("*"&amp;A92&amp;"*",'Jan 23'!$A:$I,8,FALSE)),NA())</f>
        <v>#N/A</v>
      </c>
      <c r="G92" s="12" t="e">
        <f>_xlfn.IFNA(IF(VLOOKUP("*"&amp;A92&amp;"*",'Feb 23'!$A:$I,8,FALSE)="",VLOOKUP("*"&amp;A92&amp;"*",'Feb 23'!$A:$I,9,FALSE),VLOOKUP("*"&amp;A92&amp;"*",'Feb 23'!$A:$I,8,FALSE)),NA())</f>
        <v>#N/A</v>
      </c>
      <c r="H92" s="12">
        <f>_xlfn.IFNA(IF(VLOOKUP("*"&amp;A92&amp;"*",'Mar 23'!$A:$I,8,FALSE)="",VLOOKUP("*"&amp;A92&amp;"*",'Mar 23'!$A:$I,9,FALSE),VLOOKUP("*"&amp;A92&amp;"*",'Mar 23'!$A:$I,8,FALSE)),NA())</f>
        <v>-7.0031612999832529E-2</v>
      </c>
      <c r="I92" s="12" t="e">
        <f>_xlfn.IFNA(IF(VLOOKUP("*"&amp;A92&amp;"*",'Apr 23'!$A:$I,8,FALSE)="",VLOOKUP("*"&amp;A92&amp;"*",'Apr 23'!$A:$I,9,FALSE),VLOOKUP("*"&amp;A92&amp;"*",'Apr 23'!$A:$I,8,FALSE)),NA())</f>
        <v>#N/A</v>
      </c>
      <c r="J92" s="12" t="e">
        <f>_xlfn.IFNA(IF(VLOOKUP("*"&amp;A92&amp;"*",'May 23'!$A:$I,8,FALSE)="",VLOOKUP("*"&amp;A92&amp;"*",'May 23'!$A:$I,9,FALSE),VLOOKUP("*"&amp;A92&amp;"*",'May 23'!$A:$I,8,FALSE)),NA())</f>
        <v>#N/A</v>
      </c>
      <c r="K92" s="12" t="e">
        <f>_xlfn.IFNA(IF(VLOOKUP("*"&amp;A92&amp;"*",'June 23'!$A:$I,8,FALSE)="",VLOOKUP("*"&amp;A92&amp;"*",'June 23'!$A:$I,9,FALSE),VLOOKUP("*"&amp;A92&amp;"*",'June 23'!$A:$I,8,FALSE)),NA())</f>
        <v>#N/A</v>
      </c>
      <c r="L92" s="12" t="e">
        <f>_xlfn.IFNA(IF(VLOOKUP("*"&amp;A92&amp;"*",'July 23'!$A:$I,8,FALSE)="",VLOOKUP("*"&amp;A92&amp;"*",'July 23'!$A:$I,9,FALSE),VLOOKUP("*"&amp;A92&amp;"*",'July 23'!$A:$I,8,FALSE)),NA())</f>
        <v>#N/A</v>
      </c>
      <c r="M92" s="12" t="e">
        <f>_xlfn.IFNA(IF(VLOOKUP("*"&amp;A92&amp;"*",'Aug 23'!$A:$I,8,FALSE)="",VLOOKUP("*"&amp;A92&amp;"*",'Aug 23'!$A:$I,9,FALSE),VLOOKUP("*"&amp;A92&amp;"*",'Aug 23'!$A:$I,8,FALSE)),NA())</f>
        <v>#N/A</v>
      </c>
      <c r="N92" s="12" t="e">
        <f>_xlfn.IFNA(IF(VLOOKUP("*"&amp;A92&amp;"*",'Sep 23'!$A:$I,8,FALSE)="",VLOOKUP("*"&amp;A92&amp;"*",'Sep 23'!$A:$I,9,FALSE),VLOOKUP("*"&amp;A92&amp;"*",'Sep 23'!$A:$I,8,FALSE)),NA())</f>
        <v>#N/A</v>
      </c>
      <c r="O92" s="12" t="e">
        <f>_xlfn.IFNA(IF(VLOOKUP("*"&amp;A92&amp;"*",'Oct 23'!$A:$I,8,FALSE)="",VLOOKUP("*"&amp;A92&amp;"*",'Oct 23'!$A:$I,9,FALSE),VLOOKUP("*"&amp;A92&amp;"*",'Oct 23'!$A:$I,8,FALSE)),NA())</f>
        <v>#N/A</v>
      </c>
      <c r="P92" s="12" t="e">
        <f>_xlfn.IFNA(IF(VLOOKUP("*"&amp;A92&amp;"*",'Nov 23'!$A:$I,8,FALSE)="",VLOOKUP("*"&amp;A92&amp;"*",'Nov 23'!$A:$I,9,FALSE),VLOOKUP("*"&amp;A92&amp;"*",'Nov 23'!$A:$I,8,FALSE)),NA())</f>
        <v>#N/A</v>
      </c>
      <c r="Q92" s="12" t="e">
        <f>_xlfn.IFNA(IF(VLOOKUP("*"&amp;A92&amp;"*",'Dec 23'!$A:$I,8,FALSE)="",VLOOKUP("*"&amp;A92&amp;"*",'Dec 23'!$A:$I,9,FALSE),VLOOKUP("*"&amp;A92&amp;"*",'Dec 23'!$A:$I,8,FALSE)),NA())</f>
        <v>#N/A</v>
      </c>
      <c r="S92" t="str">
        <f t="shared" si="5"/>
        <v>54 - Zanele</v>
      </c>
      <c r="T92" s="12">
        <f>_xlfn.IFNA(IF(VLOOKUP("*"&amp;A92&amp;"*",Totaled!$A:$I,8,FALSE)="",VLOOKUP("*"&amp;A92&amp;"*",Totaled!$A:$I,9,FALSE),VLOOKUP("*"&amp;A92&amp;"*",Totaled!$A:$I,8,FALSE)),NA())</f>
        <v>-7.0939066535136819E-2</v>
      </c>
    </row>
    <row r="93" spans="1:20" x14ac:dyDescent="0.25">
      <c r="A93" t="s">
        <v>65</v>
      </c>
      <c r="B93" s="12">
        <f>_xlfn.IFNA(IF(VLOOKUP("*"&amp;A93&amp;"*",'Sep 22'!$A:$I,8,FALSE)="",VLOOKUP("*"&amp;A93&amp;"*",'Sep 22'!$A:$I,9,FALSE),VLOOKUP("*"&amp;A93&amp;"*",'Sep 22'!$A:$I,8,FALSE)),NA())</f>
        <v>6.4114796613122943E-2</v>
      </c>
      <c r="C93" s="12">
        <f>_xlfn.IFNA(IF(VLOOKUP("*"&amp;A93&amp;"*",'Oct 22'!$A:$I,8,FALSE)="",VLOOKUP("*"&amp;A93&amp;"*",'Oct 22'!$A:$I,9,FALSE),VLOOKUP("*"&amp;A93&amp;"*",'Oct 22'!$A:$I,8,FALSE)),NA())</f>
        <v>-3.6869161118411778E-2</v>
      </c>
      <c r="D93" s="12">
        <f>_xlfn.IFNA(IF(VLOOKUP("*"&amp;A93&amp;"*",'Nov 22'!$A:$I,8,FALSE)="",VLOOKUP("*"&amp;A93&amp;"*",'Nov 22'!$A:$I,9,FALSE),VLOOKUP("*"&amp;A93&amp;"*",'Nov 22'!$A:$I,8,FALSE)),NA())</f>
        <v>-3.6436421408369966E-2</v>
      </c>
      <c r="E93" s="12">
        <f>_xlfn.IFNA(IF(VLOOKUP("*"&amp;A93&amp;"*",'Dec 22'!$A:$I,8,FALSE)="",VLOOKUP("*"&amp;A93&amp;"*",'Dec 22'!$A:$I,9,FALSE),VLOOKUP("*"&amp;A93&amp;"*",'Dec 22'!$A:$I,8,FALSE)),NA())</f>
        <v>-2.3103918985537229E-2</v>
      </c>
      <c r="F93" s="12">
        <f>_xlfn.IFNA(IF(VLOOKUP("*"&amp;A93&amp;"*",'Jan 23'!$A:$I,8,FALSE)="",VLOOKUP("*"&amp;A93&amp;"*",'Jan 23'!$A:$I,9,FALSE),VLOOKUP("*"&amp;A93&amp;"*",'Jan 23'!$A:$I,8,FALSE)),NA())</f>
        <v>-4.4546220083177115E-2</v>
      </c>
      <c r="G93" s="12" t="e">
        <f>_xlfn.IFNA(IF(VLOOKUP("*"&amp;A93&amp;"*",'Feb 23'!$A:$I,8,FALSE)="",VLOOKUP("*"&amp;A93&amp;"*",'Feb 23'!$A:$I,9,FALSE),VLOOKUP("*"&amp;A93&amp;"*",'Feb 23'!$A:$I,8,FALSE)),NA())</f>
        <v>#N/A</v>
      </c>
      <c r="H93" s="12" t="e">
        <f>_xlfn.IFNA(IF(VLOOKUP("*"&amp;A93&amp;"*",'Mar 23'!$A:$I,8,FALSE)="",VLOOKUP("*"&amp;A93&amp;"*",'Mar 23'!$A:$I,9,FALSE),VLOOKUP("*"&amp;A93&amp;"*",'Mar 23'!$A:$I,8,FALSE)),NA())</f>
        <v>#N/A</v>
      </c>
      <c r="I93" s="12">
        <f>_xlfn.IFNA(IF(VLOOKUP("*"&amp;A93&amp;"*",'Apr 23'!$A:$I,8,FALSE)="",VLOOKUP("*"&amp;A93&amp;"*",'Apr 23'!$A:$I,9,FALSE),VLOOKUP("*"&amp;A93&amp;"*",'Apr 23'!$A:$I,8,FALSE)),NA())</f>
        <v>-9.337556075099597E-3</v>
      </c>
      <c r="J93" s="12">
        <f>_xlfn.IFNA(IF(VLOOKUP("*"&amp;A93&amp;"*",'May 23'!$A:$I,8,FALSE)="",VLOOKUP("*"&amp;A93&amp;"*",'May 23'!$A:$I,9,FALSE),VLOOKUP("*"&amp;A93&amp;"*",'May 23'!$A:$I,8,FALSE)),NA())</f>
        <v>-3.133315044993739E-2</v>
      </c>
      <c r="K93" s="12" t="e">
        <f>_xlfn.IFNA(IF(VLOOKUP("*"&amp;A93&amp;"*",'June 23'!$A:$I,8,FALSE)="",VLOOKUP("*"&amp;A93&amp;"*",'June 23'!$A:$I,9,FALSE),VLOOKUP("*"&amp;A93&amp;"*",'June 23'!$A:$I,8,FALSE)),NA())</f>
        <v>#N/A</v>
      </c>
      <c r="L93" s="12" t="e">
        <f>_xlfn.IFNA(IF(VLOOKUP("*"&amp;A93&amp;"*",'July 23'!$A:$I,8,FALSE)="",VLOOKUP("*"&amp;A93&amp;"*",'July 23'!$A:$I,9,FALSE),VLOOKUP("*"&amp;A93&amp;"*",'July 23'!$A:$I,8,FALSE)),NA())</f>
        <v>#N/A</v>
      </c>
      <c r="M93" s="12" t="e">
        <f>_xlfn.IFNA(IF(VLOOKUP("*"&amp;A93&amp;"*",'Aug 23'!$A:$I,8,FALSE)="",VLOOKUP("*"&amp;A93&amp;"*",'Aug 23'!$A:$I,9,FALSE),VLOOKUP("*"&amp;A93&amp;"*",'Aug 23'!$A:$I,8,FALSE)),NA())</f>
        <v>#N/A</v>
      </c>
      <c r="N93" s="12" t="e">
        <f>_xlfn.IFNA(IF(VLOOKUP("*"&amp;A93&amp;"*",'Sep 23'!$A:$I,8,FALSE)="",VLOOKUP("*"&amp;A93&amp;"*",'Sep 23'!$A:$I,9,FALSE),VLOOKUP("*"&amp;A93&amp;"*",'Sep 23'!$A:$I,8,FALSE)),NA())</f>
        <v>#N/A</v>
      </c>
      <c r="O93" s="12" t="e">
        <f>_xlfn.IFNA(IF(VLOOKUP("*"&amp;A93&amp;"*",'Oct 23'!$A:$I,8,FALSE)="",VLOOKUP("*"&amp;A93&amp;"*",'Oct 23'!$A:$I,9,FALSE),VLOOKUP("*"&amp;A93&amp;"*",'Oct 23'!$A:$I,8,FALSE)),NA())</f>
        <v>#N/A</v>
      </c>
      <c r="P93" s="12" t="e">
        <f>_xlfn.IFNA(IF(VLOOKUP("*"&amp;A93&amp;"*",'Nov 23'!$A:$I,8,FALSE)="",VLOOKUP("*"&amp;A93&amp;"*",'Nov 23'!$A:$I,9,FALSE),VLOOKUP("*"&amp;A93&amp;"*",'Nov 23'!$A:$I,8,FALSE)),NA())</f>
        <v>#N/A</v>
      </c>
      <c r="Q93" s="12" t="e">
        <f>_xlfn.IFNA(IF(VLOOKUP("*"&amp;A93&amp;"*",'Dec 23'!$A:$I,8,FALSE)="",VLOOKUP("*"&amp;A93&amp;"*",'Dec 23'!$A:$I,9,FALSE),VLOOKUP("*"&amp;A93&amp;"*",'Dec 23'!$A:$I,8,FALSE)),NA())</f>
        <v>#N/A</v>
      </c>
      <c r="S93" t="str">
        <f t="shared" si="5"/>
        <v xml:space="preserve">6 - Lingani  W              </v>
      </c>
      <c r="T93" s="12">
        <f>_xlfn.IFNA(IF(VLOOKUP("*"&amp;A93&amp;"*",Totaled!$A:$I,8,FALSE)="",VLOOKUP("*"&amp;A93&amp;"*",Totaled!$A:$I,9,FALSE),VLOOKUP("*"&amp;A93&amp;"*",Totaled!$A:$I,8,FALSE)),NA())</f>
        <v>-1.4211083167407497E-2</v>
      </c>
    </row>
    <row r="94" spans="1:20" x14ac:dyDescent="0.25">
      <c r="A94" t="s">
        <v>152</v>
      </c>
      <c r="B94" s="12" t="e">
        <f>_xlfn.IFNA(IF(VLOOKUP("*"&amp;A94&amp;"*",'Sep 22'!$A:$I,8,FALSE)="",VLOOKUP("*"&amp;A94&amp;"*",'Sep 22'!$A:$I,9,FALSE),VLOOKUP("*"&amp;A94&amp;"*",'Sep 22'!$A:$I,8,FALSE)),NA())</f>
        <v>#N/A</v>
      </c>
      <c r="C94" s="12" t="e">
        <f>_xlfn.IFNA(IF(VLOOKUP("*"&amp;A94&amp;"*",'Oct 22'!$A:$I,8,FALSE)="",VLOOKUP("*"&amp;A94&amp;"*",'Oct 22'!$A:$I,9,FALSE),VLOOKUP("*"&amp;A94&amp;"*",'Oct 22'!$A:$I,8,FALSE)),NA())</f>
        <v>#N/A</v>
      </c>
      <c r="D94" s="12" t="e">
        <f>_xlfn.IFNA(IF(VLOOKUP("*"&amp;A94&amp;"*",'Nov 22'!$A:$I,8,FALSE)="",VLOOKUP("*"&amp;A94&amp;"*",'Nov 22'!$A:$I,9,FALSE),VLOOKUP("*"&amp;A94&amp;"*",'Nov 22'!$A:$I,8,FALSE)),NA())</f>
        <v>#N/A</v>
      </c>
      <c r="E94" s="12" t="e">
        <f>_xlfn.IFNA(IF(VLOOKUP("*"&amp;A94&amp;"*",'Dec 22'!$A:$I,8,FALSE)="",VLOOKUP("*"&amp;A94&amp;"*",'Dec 22'!$A:$I,9,FALSE),VLOOKUP("*"&amp;A94&amp;"*",'Dec 22'!$A:$I,8,FALSE)),NA())</f>
        <v>#N/A</v>
      </c>
      <c r="F94" s="12" t="e">
        <f>_xlfn.IFNA(IF(VLOOKUP("*"&amp;A94&amp;"*",'Jan 23'!$A:$I,8,FALSE)="",VLOOKUP("*"&amp;A94&amp;"*",'Jan 23'!$A:$I,9,FALSE),VLOOKUP("*"&amp;A94&amp;"*",'Jan 23'!$A:$I,8,FALSE)),NA())</f>
        <v>#N/A</v>
      </c>
      <c r="G94" s="12">
        <f>_xlfn.IFNA(IF(VLOOKUP("*"&amp;A94&amp;"*",'Feb 23'!$A:$I,8,FALSE)="",VLOOKUP("*"&amp;A94&amp;"*",'Feb 23'!$A:$I,9,FALSE),VLOOKUP("*"&amp;A94&amp;"*",'Feb 23'!$A:$I,8,FALSE)),NA())</f>
        <v>2.6048329981689031E-2</v>
      </c>
      <c r="H94" s="12">
        <f>_xlfn.IFNA(IF(VLOOKUP("*"&amp;A94&amp;"*",'Mar 23'!$A:$I,8,FALSE)="",VLOOKUP("*"&amp;A94&amp;"*",'Mar 23'!$A:$I,9,FALSE),VLOOKUP("*"&amp;A94&amp;"*",'Mar 23'!$A:$I,8,FALSE)),NA())</f>
        <v>2.5750307416187168E-2</v>
      </c>
      <c r="I94" s="12">
        <f>_xlfn.IFNA(IF(VLOOKUP("*"&amp;A94&amp;"*",'Apr 23'!$A:$I,8,FALSE)="",VLOOKUP("*"&amp;A94&amp;"*",'Apr 23'!$A:$I,9,FALSE),VLOOKUP("*"&amp;A94&amp;"*",'Apr 23'!$A:$I,8,FALSE)),NA())</f>
        <v>-1.3771132819424624E-2</v>
      </c>
      <c r="J94" s="12" t="e">
        <f>_xlfn.IFNA(IF(VLOOKUP("*"&amp;A94&amp;"*",'May 23'!$A:$I,8,FALSE)="",VLOOKUP("*"&amp;A94&amp;"*",'May 23'!$A:$I,9,FALSE),VLOOKUP("*"&amp;A94&amp;"*",'May 23'!$A:$I,8,FALSE)),NA())</f>
        <v>#N/A</v>
      </c>
      <c r="K94" s="12" t="e">
        <f>_xlfn.IFNA(IF(VLOOKUP("*"&amp;A94&amp;"*",'June 23'!$A:$I,8,FALSE)="",VLOOKUP("*"&amp;A94&amp;"*",'June 23'!$A:$I,9,FALSE),VLOOKUP("*"&amp;A94&amp;"*",'June 23'!$A:$I,8,FALSE)),NA())</f>
        <v>#N/A</v>
      </c>
      <c r="L94" s="12" t="e">
        <f>_xlfn.IFNA(IF(VLOOKUP("*"&amp;A94&amp;"*",'July 23'!$A:$I,8,FALSE)="",VLOOKUP("*"&amp;A94&amp;"*",'July 23'!$A:$I,9,FALSE),VLOOKUP("*"&amp;A94&amp;"*",'July 23'!$A:$I,8,FALSE)),NA())</f>
        <v>#N/A</v>
      </c>
      <c r="M94" s="12" t="e">
        <f>_xlfn.IFNA(IF(VLOOKUP("*"&amp;A94&amp;"*",'Aug 23'!$A:$I,8,FALSE)="",VLOOKUP("*"&amp;A94&amp;"*",'Aug 23'!$A:$I,9,FALSE),VLOOKUP("*"&amp;A94&amp;"*",'Aug 23'!$A:$I,8,FALSE)),NA())</f>
        <v>#N/A</v>
      </c>
      <c r="N94" s="12" t="e">
        <f>_xlfn.IFNA(IF(VLOOKUP("*"&amp;A94&amp;"*",'Sep 23'!$A:$I,8,FALSE)="",VLOOKUP("*"&amp;A94&amp;"*",'Sep 23'!$A:$I,9,FALSE),VLOOKUP("*"&amp;A94&amp;"*",'Sep 23'!$A:$I,8,FALSE)),NA())</f>
        <v>#N/A</v>
      </c>
      <c r="O94" s="12" t="e">
        <f>_xlfn.IFNA(IF(VLOOKUP("*"&amp;A94&amp;"*",'Oct 23'!$A:$I,8,FALSE)="",VLOOKUP("*"&amp;A94&amp;"*",'Oct 23'!$A:$I,9,FALSE),VLOOKUP("*"&amp;A94&amp;"*",'Oct 23'!$A:$I,8,FALSE)),NA())</f>
        <v>#N/A</v>
      </c>
      <c r="P94" s="12" t="e">
        <f>_xlfn.IFNA(IF(VLOOKUP("*"&amp;A94&amp;"*",'Nov 23'!$A:$I,8,FALSE)="",VLOOKUP("*"&amp;A94&amp;"*",'Nov 23'!$A:$I,9,FALSE),VLOOKUP("*"&amp;A94&amp;"*",'Nov 23'!$A:$I,8,FALSE)),NA())</f>
        <v>#N/A</v>
      </c>
      <c r="Q94" s="12" t="e">
        <f>_xlfn.IFNA(IF(VLOOKUP("*"&amp;A94&amp;"*",'Dec 23'!$A:$I,8,FALSE)="",VLOOKUP("*"&amp;A94&amp;"*",'Dec 23'!$A:$I,9,FALSE),VLOOKUP("*"&amp;A94&amp;"*",'Dec 23'!$A:$I,8,FALSE)),NA())</f>
        <v>#N/A</v>
      </c>
      <c r="S94" t="str">
        <f t="shared" si="5"/>
        <v>73 - Lisa Khuse</v>
      </c>
      <c r="T94" s="12">
        <f>_xlfn.IFNA(IF(VLOOKUP("*"&amp;A94&amp;"*",Totaled!$A:$I,8,FALSE)="",VLOOKUP("*"&amp;A94&amp;"*",Totaled!$A:$I,9,FALSE),VLOOKUP("*"&amp;A94&amp;"*",Totaled!$A:$I,8,FALSE)),NA())</f>
        <v>2.0284252907280739E-2</v>
      </c>
    </row>
    <row r="95" spans="1:20" x14ac:dyDescent="0.25">
      <c r="A95" t="s">
        <v>153</v>
      </c>
      <c r="B95" s="12" t="e">
        <f>_xlfn.IFNA(IF(VLOOKUP("*"&amp;A95&amp;"*",'Sep 22'!$A:$I,8,FALSE)="",VLOOKUP("*"&amp;A95&amp;"*",'Sep 22'!$A:$I,9,FALSE),VLOOKUP("*"&amp;A95&amp;"*",'Sep 22'!$A:$I,8,FALSE)),NA())</f>
        <v>#N/A</v>
      </c>
      <c r="C95" s="12" t="e">
        <f>_xlfn.IFNA(IF(VLOOKUP("*"&amp;A95&amp;"*",'Oct 22'!$A:$I,8,FALSE)="",VLOOKUP("*"&amp;A95&amp;"*",'Oct 22'!$A:$I,9,FALSE),VLOOKUP("*"&amp;A95&amp;"*",'Oct 22'!$A:$I,8,FALSE)),NA())</f>
        <v>#N/A</v>
      </c>
      <c r="D95" s="12" t="e">
        <f>_xlfn.IFNA(IF(VLOOKUP("*"&amp;A95&amp;"*",'Nov 22'!$A:$I,8,FALSE)="",VLOOKUP("*"&amp;A95&amp;"*",'Nov 22'!$A:$I,9,FALSE),VLOOKUP("*"&amp;A95&amp;"*",'Nov 22'!$A:$I,8,FALSE)),NA())</f>
        <v>#N/A</v>
      </c>
      <c r="E95" s="12" t="e">
        <f>_xlfn.IFNA(IF(VLOOKUP("*"&amp;A95&amp;"*",'Dec 22'!$A:$I,8,FALSE)="",VLOOKUP("*"&amp;A95&amp;"*",'Dec 22'!$A:$I,9,FALSE),VLOOKUP("*"&amp;A95&amp;"*",'Dec 22'!$A:$I,8,FALSE)),NA())</f>
        <v>#N/A</v>
      </c>
      <c r="F95" s="12" t="e">
        <f>_xlfn.IFNA(IF(VLOOKUP("*"&amp;A95&amp;"*",'Jan 23'!$A:$I,8,FALSE)="",VLOOKUP("*"&amp;A95&amp;"*",'Jan 23'!$A:$I,9,FALSE),VLOOKUP("*"&amp;A95&amp;"*",'Jan 23'!$A:$I,8,FALSE)),NA())</f>
        <v>#N/A</v>
      </c>
      <c r="G95" s="12">
        <f>_xlfn.IFNA(IF(VLOOKUP("*"&amp;A95&amp;"*",'Feb 23'!$A:$I,8,FALSE)="",VLOOKUP("*"&amp;A95&amp;"*",'Feb 23'!$A:$I,9,FALSE),VLOOKUP("*"&amp;A95&amp;"*",'Feb 23'!$A:$I,8,FALSE)),NA())</f>
        <v>-6.1453501348297211E-2</v>
      </c>
      <c r="H95" s="12">
        <f>_xlfn.IFNA(IF(VLOOKUP("*"&amp;A95&amp;"*",'Mar 23'!$A:$I,8,FALSE)="",VLOOKUP("*"&amp;A95&amp;"*",'Mar 23'!$A:$I,9,FALSE),VLOOKUP("*"&amp;A95&amp;"*",'Mar 23'!$A:$I,8,FALSE)),NA())</f>
        <v>1.3815529872822821E-2</v>
      </c>
      <c r="I95" s="12">
        <f>_xlfn.IFNA(IF(VLOOKUP("*"&amp;A95&amp;"*",'Apr 23'!$A:$I,8,FALSE)="",VLOOKUP("*"&amp;A95&amp;"*",'Apr 23'!$A:$I,9,FALSE),VLOOKUP("*"&amp;A95&amp;"*",'Apr 23'!$A:$I,8,FALSE)),NA())</f>
        <v>-2.8247091170101393E-2</v>
      </c>
      <c r="J95" s="12">
        <f>_xlfn.IFNA(IF(VLOOKUP("*"&amp;A95&amp;"*",'May 23'!$A:$I,8,FALSE)="",VLOOKUP("*"&amp;A95&amp;"*",'May 23'!$A:$I,9,FALSE),VLOOKUP("*"&amp;A95&amp;"*",'May 23'!$A:$I,8,FALSE)),NA())</f>
        <v>-1.9926295892523517E-2</v>
      </c>
      <c r="K95" s="12" t="e">
        <f>_xlfn.IFNA(IF(VLOOKUP("*"&amp;A95&amp;"*",'June 23'!$A:$I,8,FALSE)="",VLOOKUP("*"&amp;A95&amp;"*",'June 23'!$A:$I,9,FALSE),VLOOKUP("*"&amp;A95&amp;"*",'June 23'!$A:$I,8,FALSE)),NA())</f>
        <v>#N/A</v>
      </c>
      <c r="L95" s="12" t="e">
        <f>_xlfn.IFNA(IF(VLOOKUP("*"&amp;A95&amp;"*",'July 23'!$A:$I,8,FALSE)="",VLOOKUP("*"&amp;A95&amp;"*",'July 23'!$A:$I,9,FALSE),VLOOKUP("*"&amp;A95&amp;"*",'July 23'!$A:$I,8,FALSE)),NA())</f>
        <v>#N/A</v>
      </c>
      <c r="M95" s="12" t="e">
        <f>_xlfn.IFNA(IF(VLOOKUP("*"&amp;A95&amp;"*",'Aug 23'!$A:$I,8,FALSE)="",VLOOKUP("*"&amp;A95&amp;"*",'Aug 23'!$A:$I,9,FALSE),VLOOKUP("*"&amp;A95&amp;"*",'Aug 23'!$A:$I,8,FALSE)),NA())</f>
        <v>#N/A</v>
      </c>
      <c r="N95" s="12" t="e">
        <f>_xlfn.IFNA(IF(VLOOKUP("*"&amp;A95&amp;"*",'Sep 23'!$A:$I,8,FALSE)="",VLOOKUP("*"&amp;A95&amp;"*",'Sep 23'!$A:$I,9,FALSE),VLOOKUP("*"&amp;A95&amp;"*",'Sep 23'!$A:$I,8,FALSE)),NA())</f>
        <v>#N/A</v>
      </c>
      <c r="O95" s="12" t="e">
        <f>_xlfn.IFNA(IF(VLOOKUP("*"&amp;A95&amp;"*",'Oct 23'!$A:$I,8,FALSE)="",VLOOKUP("*"&amp;A95&amp;"*",'Oct 23'!$A:$I,9,FALSE),VLOOKUP("*"&amp;A95&amp;"*",'Oct 23'!$A:$I,8,FALSE)),NA())</f>
        <v>#N/A</v>
      </c>
      <c r="P95" s="12" t="e">
        <f>_xlfn.IFNA(IF(VLOOKUP("*"&amp;A95&amp;"*",'Nov 23'!$A:$I,8,FALSE)="",VLOOKUP("*"&amp;A95&amp;"*",'Nov 23'!$A:$I,9,FALSE),VLOOKUP("*"&amp;A95&amp;"*",'Nov 23'!$A:$I,8,FALSE)),NA())</f>
        <v>#N/A</v>
      </c>
      <c r="Q95" s="12" t="e">
        <f>_xlfn.IFNA(IF(VLOOKUP("*"&amp;A95&amp;"*",'Dec 23'!$A:$I,8,FALSE)="",VLOOKUP("*"&amp;A95&amp;"*",'Dec 23'!$A:$I,9,FALSE),VLOOKUP("*"&amp;A95&amp;"*",'Dec 23'!$A:$I,8,FALSE)),NA())</f>
        <v>#N/A</v>
      </c>
      <c r="S95" t="str">
        <f t="shared" si="5"/>
        <v>74 - Oliver Shaka Zulu</v>
      </c>
      <c r="T95" s="12">
        <f>_xlfn.IFNA(IF(VLOOKUP("*"&amp;A95&amp;"*",Totaled!$A:$I,8,FALSE)="",VLOOKUP("*"&amp;A95&amp;"*",Totaled!$A:$I,9,FALSE),VLOOKUP("*"&amp;A95&amp;"*",Totaled!$A:$I,8,FALSE)),NA())</f>
        <v>-1.8084467118874667E-2</v>
      </c>
    </row>
    <row r="96" spans="1:20" x14ac:dyDescent="0.25">
      <c r="A96" t="s">
        <v>154</v>
      </c>
      <c r="B96" s="12" t="e">
        <f>_xlfn.IFNA(IF(VLOOKUP("*"&amp;A96&amp;"*",'Sep 22'!$A:$I,8,FALSE)="",VLOOKUP("*"&amp;A96&amp;"*",'Sep 22'!$A:$I,9,FALSE),VLOOKUP("*"&amp;A96&amp;"*",'Sep 22'!$A:$I,8,FALSE)),NA())</f>
        <v>#N/A</v>
      </c>
      <c r="C96" s="12" t="e">
        <f>_xlfn.IFNA(IF(VLOOKUP("*"&amp;A96&amp;"*",'Oct 22'!$A:$I,8,FALSE)="",VLOOKUP("*"&amp;A96&amp;"*",'Oct 22'!$A:$I,9,FALSE),VLOOKUP("*"&amp;A96&amp;"*",'Oct 22'!$A:$I,8,FALSE)),NA())</f>
        <v>#N/A</v>
      </c>
      <c r="D96" s="12" t="e">
        <f>_xlfn.IFNA(IF(VLOOKUP("*"&amp;A96&amp;"*",'Nov 22'!$A:$I,8,FALSE)="",VLOOKUP("*"&amp;A96&amp;"*",'Nov 22'!$A:$I,9,FALSE),VLOOKUP("*"&amp;A96&amp;"*",'Nov 22'!$A:$I,8,FALSE)),NA())</f>
        <v>#N/A</v>
      </c>
      <c r="E96" s="12" t="e">
        <f>_xlfn.IFNA(IF(VLOOKUP("*"&amp;A96&amp;"*",'Dec 22'!$A:$I,8,FALSE)="",VLOOKUP("*"&amp;A96&amp;"*",'Dec 22'!$A:$I,9,FALSE),VLOOKUP("*"&amp;A96&amp;"*",'Dec 22'!$A:$I,8,FALSE)),NA())</f>
        <v>#N/A</v>
      </c>
      <c r="F96" s="12" t="e">
        <f>_xlfn.IFNA(IF(VLOOKUP("*"&amp;A96&amp;"*",'Jan 23'!$A:$I,8,FALSE)="",VLOOKUP("*"&amp;A96&amp;"*",'Jan 23'!$A:$I,9,FALSE),VLOOKUP("*"&amp;A96&amp;"*",'Jan 23'!$A:$I,8,FALSE)),NA())</f>
        <v>#N/A</v>
      </c>
      <c r="G96" s="12">
        <f>_xlfn.IFNA(IF(VLOOKUP("*"&amp;A96&amp;"*",'Feb 23'!$A:$I,8,FALSE)="",VLOOKUP("*"&amp;A96&amp;"*",'Feb 23'!$A:$I,9,FALSE),VLOOKUP("*"&amp;A96&amp;"*",'Feb 23'!$A:$I,8,FALSE)),NA())</f>
        <v>3.0958871411430167E-2</v>
      </c>
      <c r="H96" s="12">
        <f>_xlfn.IFNA(IF(VLOOKUP("*"&amp;A96&amp;"*",'Mar 23'!$A:$I,8,FALSE)="",VLOOKUP("*"&amp;A96&amp;"*",'Mar 23'!$A:$I,9,FALSE),VLOOKUP("*"&amp;A96&amp;"*",'Mar 23'!$A:$I,8,FALSE)),NA())</f>
        <v>-1.1620676647770618E-2</v>
      </c>
      <c r="I96" s="12">
        <f>_xlfn.IFNA(IF(VLOOKUP("*"&amp;A96&amp;"*",'Apr 23'!$A:$I,8,FALSE)="",VLOOKUP("*"&amp;A96&amp;"*",'Apr 23'!$A:$I,9,FALSE),VLOOKUP("*"&amp;A96&amp;"*",'Apr 23'!$A:$I,8,FALSE)),NA())</f>
        <v>2.9315138966184984E-4</v>
      </c>
      <c r="J96" s="12">
        <f>_xlfn.IFNA(IF(VLOOKUP("*"&amp;A96&amp;"*",'May 23'!$A:$I,8,FALSE)="",VLOOKUP("*"&amp;A96&amp;"*",'May 23'!$A:$I,9,FALSE),VLOOKUP("*"&amp;A96&amp;"*",'May 23'!$A:$I,8,FALSE)),NA())</f>
        <v>-3.3600621385659203E-2</v>
      </c>
      <c r="K96" s="12" t="e">
        <f>_xlfn.IFNA(IF(VLOOKUP("*"&amp;A96&amp;"*",'June 23'!$A:$I,8,FALSE)="",VLOOKUP("*"&amp;A96&amp;"*",'June 23'!$A:$I,9,FALSE),VLOOKUP("*"&amp;A96&amp;"*",'June 23'!$A:$I,8,FALSE)),NA())</f>
        <v>#N/A</v>
      </c>
      <c r="L96" s="12" t="e">
        <f>_xlfn.IFNA(IF(VLOOKUP("*"&amp;A96&amp;"*",'July 23'!$A:$I,8,FALSE)="",VLOOKUP("*"&amp;A96&amp;"*",'July 23'!$A:$I,9,FALSE),VLOOKUP("*"&amp;A96&amp;"*",'July 23'!$A:$I,8,FALSE)),NA())</f>
        <v>#N/A</v>
      </c>
      <c r="M96" s="12" t="e">
        <f>_xlfn.IFNA(IF(VLOOKUP("*"&amp;A96&amp;"*",'Aug 23'!$A:$I,8,FALSE)="",VLOOKUP("*"&amp;A96&amp;"*",'Aug 23'!$A:$I,9,FALSE),VLOOKUP("*"&amp;A96&amp;"*",'Aug 23'!$A:$I,8,FALSE)),NA())</f>
        <v>#N/A</v>
      </c>
      <c r="N96" s="12" t="e">
        <f>_xlfn.IFNA(IF(VLOOKUP("*"&amp;A96&amp;"*",'Sep 23'!$A:$I,8,FALSE)="",VLOOKUP("*"&amp;A96&amp;"*",'Sep 23'!$A:$I,9,FALSE),VLOOKUP("*"&amp;A96&amp;"*",'Sep 23'!$A:$I,8,FALSE)),NA())</f>
        <v>#N/A</v>
      </c>
      <c r="O96" s="12" t="e">
        <f>_xlfn.IFNA(IF(VLOOKUP("*"&amp;A96&amp;"*",'Oct 23'!$A:$I,8,FALSE)="",VLOOKUP("*"&amp;A96&amp;"*",'Oct 23'!$A:$I,9,FALSE),VLOOKUP("*"&amp;A96&amp;"*",'Oct 23'!$A:$I,8,FALSE)),NA())</f>
        <v>#N/A</v>
      </c>
      <c r="P96" s="12" t="e">
        <f>_xlfn.IFNA(IF(VLOOKUP("*"&amp;A96&amp;"*",'Nov 23'!$A:$I,8,FALSE)="",VLOOKUP("*"&amp;A96&amp;"*",'Nov 23'!$A:$I,9,FALSE),VLOOKUP("*"&amp;A96&amp;"*",'Nov 23'!$A:$I,8,FALSE)),NA())</f>
        <v>#N/A</v>
      </c>
      <c r="Q96" s="12" t="e">
        <f>_xlfn.IFNA(IF(VLOOKUP("*"&amp;A96&amp;"*",'Dec 23'!$A:$I,8,FALSE)="",VLOOKUP("*"&amp;A96&amp;"*",'Dec 23'!$A:$I,9,FALSE),VLOOKUP("*"&amp;A96&amp;"*",'Dec 23'!$A:$I,8,FALSE)),NA())</f>
        <v>#N/A</v>
      </c>
      <c r="S96" t="str">
        <f t="shared" si="5"/>
        <v>75 - Godwin Molebatse</v>
      </c>
      <c r="T96" s="12">
        <f>_xlfn.IFNA(IF(VLOOKUP("*"&amp;A96&amp;"*",Totaled!$A:$I,8,FALSE)="",VLOOKUP("*"&amp;A96&amp;"*",Totaled!$A:$I,9,FALSE),VLOOKUP("*"&amp;A96&amp;"*",Totaled!$A:$I,8,FALSE)),NA())</f>
        <v>2.0834592113727346E-3</v>
      </c>
    </row>
    <row r="97" spans="1:20" x14ac:dyDescent="0.25">
      <c r="A97" t="s">
        <v>164</v>
      </c>
      <c r="B97" s="12">
        <f>_xlfn.IFNA(IF(VLOOKUP("*"&amp;A97&amp;"*",'Sep 22'!$A:$I,8,FALSE)="",VLOOKUP("*"&amp;A97&amp;"*",'Sep 22'!$A:$I,9,FALSE),VLOOKUP("*"&amp;A97&amp;"*",'Sep 22'!$A:$I,8,FALSE)),NA())</f>
        <v>1.2120884197807644E-2</v>
      </c>
      <c r="C97" s="12">
        <f>_xlfn.IFNA(IF(VLOOKUP("*"&amp;A97&amp;"*",'Oct 22'!$A:$I,8,FALSE)="",VLOOKUP("*"&amp;A97&amp;"*",'Oct 22'!$A:$I,9,FALSE),VLOOKUP("*"&amp;A97&amp;"*",'Oct 22'!$A:$I,8,FALSE)),NA())</f>
        <v>0.27962841458824866</v>
      </c>
      <c r="D97" s="12" t="e">
        <f>_xlfn.IFNA(IF(VLOOKUP("*"&amp;A97&amp;"*",'Nov 22'!$A:$I,8,FALSE)="",VLOOKUP("*"&amp;A97&amp;"*",'Nov 22'!$A:$I,9,FALSE),VLOOKUP("*"&amp;A97&amp;"*",'Nov 22'!$A:$I,8,FALSE)),NA())</f>
        <v>#N/A</v>
      </c>
      <c r="E97" s="12" t="e">
        <f>_xlfn.IFNA(IF(VLOOKUP("*"&amp;A97&amp;"*",'Dec 22'!$A:$I,8,FALSE)="",VLOOKUP("*"&amp;A97&amp;"*",'Dec 22'!$A:$I,9,FALSE),VLOOKUP("*"&amp;A97&amp;"*",'Dec 22'!$A:$I,8,FALSE)),NA())</f>
        <v>#N/A</v>
      </c>
      <c r="F97" s="12" t="e">
        <f>_xlfn.IFNA(IF(VLOOKUP("*"&amp;A97&amp;"*",'Jan 23'!$A:$I,8,FALSE)="",VLOOKUP("*"&amp;A97&amp;"*",'Jan 23'!$A:$I,9,FALSE),VLOOKUP("*"&amp;A97&amp;"*",'Jan 23'!$A:$I,8,FALSE)),NA())</f>
        <v>#N/A</v>
      </c>
      <c r="G97" s="12" t="e">
        <f>_xlfn.IFNA(IF(VLOOKUP("*"&amp;A97&amp;"*",'Feb 23'!$A:$I,8,FALSE)="",VLOOKUP("*"&amp;A97&amp;"*",'Feb 23'!$A:$I,9,FALSE),VLOOKUP("*"&amp;A97&amp;"*",'Feb 23'!$A:$I,8,FALSE)),NA())</f>
        <v>#N/A</v>
      </c>
      <c r="H97" s="12" t="e">
        <f>_xlfn.IFNA(IF(VLOOKUP("*"&amp;A97&amp;"*",'Mar 23'!$A:$I,8,FALSE)="",VLOOKUP("*"&amp;A97&amp;"*",'Mar 23'!$A:$I,9,FALSE),VLOOKUP("*"&amp;A97&amp;"*",'Mar 23'!$A:$I,8,FALSE)),NA())</f>
        <v>#N/A</v>
      </c>
      <c r="I97" s="12" t="e">
        <f>_xlfn.IFNA(IF(VLOOKUP("*"&amp;A97&amp;"*",'Apr 23'!$A:$I,8,FALSE)="",VLOOKUP("*"&amp;A97&amp;"*",'Apr 23'!$A:$I,9,FALSE),VLOOKUP("*"&amp;A97&amp;"*",'Apr 23'!$A:$I,8,FALSE)),NA())</f>
        <v>#N/A</v>
      </c>
      <c r="J97" s="12" t="e">
        <f>_xlfn.IFNA(IF(VLOOKUP("*"&amp;A97&amp;"*",'May 23'!$A:$I,8,FALSE)="",VLOOKUP("*"&amp;A97&amp;"*",'May 23'!$A:$I,9,FALSE),VLOOKUP("*"&amp;A97&amp;"*",'May 23'!$A:$I,8,FALSE)),NA())</f>
        <v>#N/A</v>
      </c>
      <c r="K97" s="12">
        <f>_xlfn.IFNA(IF(VLOOKUP("*"&amp;A97&amp;"*",'June 23'!$A:$I,8,FALSE)="",VLOOKUP("*"&amp;A97&amp;"*",'June 23'!$A:$I,9,FALSE),VLOOKUP("*"&amp;A97&amp;"*",'June 23'!$A:$I,8,FALSE)),NA())</f>
        <v>3.9512092323637782E-3</v>
      </c>
      <c r="L97" s="12">
        <f>_xlfn.IFNA(IF(VLOOKUP("*"&amp;A97&amp;"*",'July 23'!$A:$I,8,FALSE)="",VLOOKUP("*"&amp;A97&amp;"*",'July 23'!$A:$I,9,FALSE),VLOOKUP("*"&amp;A97&amp;"*",'July 23'!$A:$I,8,FALSE)),NA())</f>
        <v>1.2697884555180686E-2</v>
      </c>
      <c r="M97" s="12" t="e">
        <f>_xlfn.IFNA(IF(VLOOKUP("*"&amp;A97&amp;"*",'Aug 23'!$A:$I,8,FALSE)="",VLOOKUP("*"&amp;A97&amp;"*",'Aug 23'!$A:$I,9,FALSE),VLOOKUP("*"&amp;A97&amp;"*",'Aug 23'!$A:$I,8,FALSE)),NA())</f>
        <v>#N/A</v>
      </c>
      <c r="N97" s="12" t="e">
        <f>_xlfn.IFNA(IF(VLOOKUP("*"&amp;A97&amp;"*",'Sep 23'!$A:$I,8,FALSE)="",VLOOKUP("*"&amp;A97&amp;"*",'Sep 23'!$A:$I,9,FALSE),VLOOKUP("*"&amp;A97&amp;"*",'Sep 23'!$A:$I,8,FALSE)),NA())</f>
        <v>#N/A</v>
      </c>
      <c r="O97" s="12" t="e">
        <f>_xlfn.IFNA(IF(VLOOKUP("*"&amp;A97&amp;"*",'Oct 23'!$A:$I,8,FALSE)="",VLOOKUP("*"&amp;A97&amp;"*",'Oct 23'!$A:$I,9,FALSE),VLOOKUP("*"&amp;A97&amp;"*",'Oct 23'!$A:$I,8,FALSE)),NA())</f>
        <v>#N/A</v>
      </c>
      <c r="P97" s="12" t="e">
        <f>_xlfn.IFNA(IF(VLOOKUP("*"&amp;A97&amp;"*",'Nov 23'!$A:$I,8,FALSE)="",VLOOKUP("*"&amp;A97&amp;"*",'Nov 23'!$A:$I,9,FALSE),VLOOKUP("*"&amp;A97&amp;"*",'Nov 23'!$A:$I,8,FALSE)),NA())</f>
        <v>#N/A</v>
      </c>
      <c r="Q97" s="12" t="e">
        <f>_xlfn.IFNA(IF(VLOOKUP("*"&amp;A97&amp;"*",'Dec 23'!$A:$I,8,FALSE)="",VLOOKUP("*"&amp;A97&amp;"*",'Dec 23'!$A:$I,9,FALSE),VLOOKUP("*"&amp;A97&amp;"*",'Dec 23'!$A:$I,8,FALSE)),NA())</f>
        <v>#N/A</v>
      </c>
      <c r="S97" t="str">
        <f t="shared" si="5"/>
        <v>8 - Keith</v>
      </c>
      <c r="T97" s="12">
        <f>_xlfn.IFNA(IF(VLOOKUP("*"&amp;A97&amp;"*",Totaled!$A:$I,8,FALSE)="",VLOOKUP("*"&amp;A97&amp;"*",Totaled!$A:$I,9,FALSE),VLOOKUP("*"&amp;A97&amp;"*",Totaled!$A:$I,8,FALSE)),NA())</f>
        <v>2.5974718817559458E-2</v>
      </c>
    </row>
    <row r="98" spans="1:20" x14ac:dyDescent="0.25">
      <c r="A98" t="s">
        <v>155</v>
      </c>
      <c r="B98" s="12" t="e">
        <f>_xlfn.IFNA(IF(VLOOKUP("*"&amp;A98&amp;"*",'Sep 22'!$A:$I,8,FALSE)="",VLOOKUP("*"&amp;A98&amp;"*",'Sep 22'!$A:$I,9,FALSE),VLOOKUP("*"&amp;A98&amp;"*",'Sep 22'!$A:$I,8,FALSE)),NA())</f>
        <v>#N/A</v>
      </c>
      <c r="C98" s="12" t="e">
        <f>_xlfn.IFNA(IF(VLOOKUP("*"&amp;A98&amp;"*",'Oct 22'!$A:$I,8,FALSE)="",VLOOKUP("*"&amp;A98&amp;"*",'Oct 22'!$A:$I,9,FALSE),VLOOKUP("*"&amp;A98&amp;"*",'Oct 22'!$A:$I,8,FALSE)),NA())</f>
        <v>#N/A</v>
      </c>
      <c r="D98" s="12" t="e">
        <f>_xlfn.IFNA(IF(VLOOKUP("*"&amp;A98&amp;"*",'Nov 22'!$A:$I,8,FALSE)="",VLOOKUP("*"&amp;A98&amp;"*",'Nov 22'!$A:$I,9,FALSE),VLOOKUP("*"&amp;A98&amp;"*",'Nov 22'!$A:$I,8,FALSE)),NA())</f>
        <v>#N/A</v>
      </c>
      <c r="E98" s="12" t="e">
        <f>_xlfn.IFNA(IF(VLOOKUP("*"&amp;A98&amp;"*",'Dec 22'!$A:$I,8,FALSE)="",VLOOKUP("*"&amp;A98&amp;"*",'Dec 22'!$A:$I,9,FALSE),VLOOKUP("*"&amp;A98&amp;"*",'Dec 22'!$A:$I,8,FALSE)),NA())</f>
        <v>#N/A</v>
      </c>
      <c r="F98" s="12" t="e">
        <f>_xlfn.IFNA(IF(VLOOKUP("*"&amp;A98&amp;"*",'Jan 23'!$A:$I,8,FALSE)="",VLOOKUP("*"&amp;A98&amp;"*",'Jan 23'!$A:$I,9,FALSE),VLOOKUP("*"&amp;A98&amp;"*",'Jan 23'!$A:$I,8,FALSE)),NA())</f>
        <v>#N/A</v>
      </c>
      <c r="G98" s="12">
        <f>_xlfn.IFNA(IF(VLOOKUP("*"&amp;A98&amp;"*",'Feb 23'!$A:$I,8,FALSE)="",VLOOKUP("*"&amp;A98&amp;"*",'Feb 23'!$A:$I,9,FALSE),VLOOKUP("*"&amp;A98&amp;"*",'Feb 23'!$A:$I,8,FALSE)),NA())</f>
        <v>-8.0625956051153913E-2</v>
      </c>
      <c r="H98" s="12">
        <f>_xlfn.IFNA(IF(VLOOKUP("*"&amp;A98&amp;"*",'Mar 23'!$A:$I,8,FALSE)="",VLOOKUP("*"&amp;A98&amp;"*",'Mar 23'!$A:$I,9,FALSE),VLOOKUP("*"&amp;A98&amp;"*",'Mar 23'!$A:$I,8,FALSE)),NA())</f>
        <v>-7.0031612999832529E-2</v>
      </c>
      <c r="I98" s="12" t="e">
        <f>_xlfn.IFNA(IF(VLOOKUP("*"&amp;A98&amp;"*",'Apr 23'!$A:$I,8,FALSE)="",VLOOKUP("*"&amp;A98&amp;"*",'Apr 23'!$A:$I,9,FALSE),VLOOKUP("*"&amp;A98&amp;"*",'Apr 23'!$A:$I,8,FALSE)),NA())</f>
        <v>#N/A</v>
      </c>
      <c r="J98" s="12" t="e">
        <f>_xlfn.IFNA(IF(VLOOKUP("*"&amp;A98&amp;"*",'May 23'!$A:$I,8,FALSE)="",VLOOKUP("*"&amp;A98&amp;"*",'May 23'!$A:$I,9,FALSE),VLOOKUP("*"&amp;A98&amp;"*",'May 23'!$A:$I,8,FALSE)),NA())</f>
        <v>#N/A</v>
      </c>
      <c r="K98" s="12" t="e">
        <f>_xlfn.IFNA(IF(VLOOKUP("*"&amp;A98&amp;"*",'June 23'!$A:$I,8,FALSE)="",VLOOKUP("*"&amp;A98&amp;"*",'June 23'!$A:$I,9,FALSE),VLOOKUP("*"&amp;A98&amp;"*",'June 23'!$A:$I,8,FALSE)),NA())</f>
        <v>#N/A</v>
      </c>
      <c r="L98" s="12" t="e">
        <f>_xlfn.IFNA(IF(VLOOKUP("*"&amp;A98&amp;"*",'July 23'!$A:$I,8,FALSE)="",VLOOKUP("*"&amp;A98&amp;"*",'July 23'!$A:$I,9,FALSE),VLOOKUP("*"&amp;A98&amp;"*",'July 23'!$A:$I,8,FALSE)),NA())</f>
        <v>#N/A</v>
      </c>
      <c r="M98" s="12" t="e">
        <f>_xlfn.IFNA(IF(VLOOKUP("*"&amp;A98&amp;"*",'Aug 23'!$A:$I,8,FALSE)="",VLOOKUP("*"&amp;A98&amp;"*",'Aug 23'!$A:$I,9,FALSE),VLOOKUP("*"&amp;A98&amp;"*",'Aug 23'!$A:$I,8,FALSE)),NA())</f>
        <v>#N/A</v>
      </c>
      <c r="N98" s="12" t="e">
        <f>_xlfn.IFNA(IF(VLOOKUP("*"&amp;A98&amp;"*",'Sep 23'!$A:$I,8,FALSE)="",VLOOKUP("*"&amp;A98&amp;"*",'Sep 23'!$A:$I,9,FALSE),VLOOKUP("*"&amp;A98&amp;"*",'Sep 23'!$A:$I,8,FALSE)),NA())</f>
        <v>#N/A</v>
      </c>
      <c r="O98" s="12" t="e">
        <f>_xlfn.IFNA(IF(VLOOKUP("*"&amp;A98&amp;"*",'Oct 23'!$A:$I,8,FALSE)="",VLOOKUP("*"&amp;A98&amp;"*",'Oct 23'!$A:$I,9,FALSE),VLOOKUP("*"&amp;A98&amp;"*",'Oct 23'!$A:$I,8,FALSE)),NA())</f>
        <v>#N/A</v>
      </c>
      <c r="P98" s="12" t="e">
        <f>_xlfn.IFNA(IF(VLOOKUP("*"&amp;A98&amp;"*",'Nov 23'!$A:$I,8,FALSE)="",VLOOKUP("*"&amp;A98&amp;"*",'Nov 23'!$A:$I,9,FALSE),VLOOKUP("*"&amp;A98&amp;"*",'Nov 23'!$A:$I,8,FALSE)),NA())</f>
        <v>#N/A</v>
      </c>
      <c r="Q98" s="12" t="e">
        <f>_xlfn.IFNA(IF(VLOOKUP("*"&amp;A98&amp;"*",'Dec 23'!$A:$I,8,FALSE)="",VLOOKUP("*"&amp;A98&amp;"*",'Dec 23'!$A:$I,9,FALSE),VLOOKUP("*"&amp;A98&amp;"*",'Dec 23'!$A:$I,8,FALSE)),NA())</f>
        <v>#N/A</v>
      </c>
      <c r="S98" t="str">
        <f t="shared" si="5"/>
        <v>80 - MKHULISENI</v>
      </c>
      <c r="T98" s="12">
        <f>_xlfn.IFNA(IF(VLOOKUP("*"&amp;A98&amp;"*",Totaled!$A:$I,8,FALSE)="",VLOOKUP("*"&amp;A98&amp;"*",Totaled!$A:$I,9,FALSE),VLOOKUP("*"&amp;A98&amp;"*",Totaled!$A:$I,8,FALSE)),NA())</f>
        <v>-6.4375042490677256E-2</v>
      </c>
    </row>
    <row r="99" spans="1:20" x14ac:dyDescent="0.25">
      <c r="A99" t="s">
        <v>157</v>
      </c>
      <c r="B99" s="12" t="e">
        <f>_xlfn.IFNA(IF(VLOOKUP("*"&amp;A99&amp;"*",'Sep 22'!$A:$I,8,FALSE)="",VLOOKUP("*"&amp;A99&amp;"*",'Sep 22'!$A:$I,9,FALSE),VLOOKUP("*"&amp;A99&amp;"*",'Sep 22'!$A:$I,8,FALSE)),NA())</f>
        <v>#N/A</v>
      </c>
      <c r="C99" s="12" t="e">
        <f>_xlfn.IFNA(IF(VLOOKUP("*"&amp;A99&amp;"*",'Oct 22'!$A:$I,8,FALSE)="",VLOOKUP("*"&amp;A99&amp;"*",'Oct 22'!$A:$I,9,FALSE),VLOOKUP("*"&amp;A99&amp;"*",'Oct 22'!$A:$I,8,FALSE)),NA())</f>
        <v>#N/A</v>
      </c>
      <c r="D99" s="12" t="e">
        <f>_xlfn.IFNA(IF(VLOOKUP("*"&amp;A99&amp;"*",'Nov 22'!$A:$I,8,FALSE)="",VLOOKUP("*"&amp;A99&amp;"*",'Nov 22'!$A:$I,9,FALSE),VLOOKUP("*"&amp;A99&amp;"*",'Nov 22'!$A:$I,8,FALSE)),NA())</f>
        <v>#N/A</v>
      </c>
      <c r="E99" s="12" t="e">
        <f>_xlfn.IFNA(IF(VLOOKUP("*"&amp;A99&amp;"*",'Dec 22'!$A:$I,8,FALSE)="",VLOOKUP("*"&amp;A99&amp;"*",'Dec 22'!$A:$I,9,FALSE),VLOOKUP("*"&amp;A99&amp;"*",'Dec 22'!$A:$I,8,FALSE)),NA())</f>
        <v>#N/A</v>
      </c>
      <c r="F99" s="12" t="e">
        <f>_xlfn.IFNA(IF(VLOOKUP("*"&amp;A99&amp;"*",'Jan 23'!$A:$I,8,FALSE)="",VLOOKUP("*"&amp;A99&amp;"*",'Jan 23'!$A:$I,9,FALSE),VLOOKUP("*"&amp;A99&amp;"*",'Jan 23'!$A:$I,8,FALSE)),NA())</f>
        <v>#N/A</v>
      </c>
      <c r="G99" s="12" t="e">
        <f>_xlfn.IFNA(IF(VLOOKUP("*"&amp;A99&amp;"*",'Feb 23'!$A:$I,8,FALSE)="",VLOOKUP("*"&amp;A99&amp;"*",'Feb 23'!$A:$I,9,FALSE),VLOOKUP("*"&amp;A99&amp;"*",'Feb 23'!$A:$I,8,FALSE)),NA())</f>
        <v>#N/A</v>
      </c>
      <c r="H99" s="12" t="e">
        <f>_xlfn.IFNA(IF(VLOOKUP("*"&amp;A99&amp;"*",'Mar 23'!$A:$I,8,FALSE)="",VLOOKUP("*"&amp;A99&amp;"*",'Mar 23'!$A:$I,9,FALSE),VLOOKUP("*"&amp;A99&amp;"*",'Mar 23'!$A:$I,8,FALSE)),NA())</f>
        <v>#N/A</v>
      </c>
      <c r="I99" s="12">
        <f>_xlfn.IFNA(IF(VLOOKUP("*"&amp;A99&amp;"*",'Apr 23'!$A:$I,8,FALSE)="",VLOOKUP("*"&amp;A99&amp;"*",'Apr 23'!$A:$I,9,FALSE),VLOOKUP("*"&amp;A99&amp;"*",'Apr 23'!$A:$I,8,FALSE)),NA())</f>
        <v>-3.2677753313908584E-2</v>
      </c>
      <c r="J99" s="12">
        <f>_xlfn.IFNA(IF(VLOOKUP("*"&amp;A99&amp;"*",'May 23'!$A:$I,8,FALSE)="",VLOOKUP("*"&amp;A99&amp;"*",'May 23'!$A:$I,9,FALSE),VLOOKUP("*"&amp;A99&amp;"*",'May 23'!$A:$I,8,FALSE)),NA())</f>
        <v>-2.6171721746669374E-2</v>
      </c>
      <c r="K99" s="12" t="e">
        <f>_xlfn.IFNA(IF(VLOOKUP("*"&amp;A99&amp;"*",'June 23'!$A:$I,8,FALSE)="",VLOOKUP("*"&amp;A99&amp;"*",'June 23'!$A:$I,9,FALSE),VLOOKUP("*"&amp;A99&amp;"*",'June 23'!$A:$I,8,FALSE)),NA())</f>
        <v>#N/A</v>
      </c>
      <c r="L99" s="12" t="e">
        <f>_xlfn.IFNA(IF(VLOOKUP("*"&amp;A99&amp;"*",'July 23'!$A:$I,8,FALSE)="",VLOOKUP("*"&amp;A99&amp;"*",'July 23'!$A:$I,9,FALSE),VLOOKUP("*"&amp;A99&amp;"*",'July 23'!$A:$I,8,FALSE)),NA())</f>
        <v>#N/A</v>
      </c>
      <c r="M99" s="12" t="e">
        <f>_xlfn.IFNA(IF(VLOOKUP("*"&amp;A99&amp;"*",'Aug 23'!$A:$I,8,FALSE)="",VLOOKUP("*"&amp;A99&amp;"*",'Aug 23'!$A:$I,9,FALSE),VLOOKUP("*"&amp;A99&amp;"*",'Aug 23'!$A:$I,8,FALSE)),NA())</f>
        <v>#N/A</v>
      </c>
      <c r="N99" s="12" t="e">
        <f>_xlfn.IFNA(IF(VLOOKUP("*"&amp;A99&amp;"*",'Sep 23'!$A:$I,8,FALSE)="",VLOOKUP("*"&amp;A99&amp;"*",'Sep 23'!$A:$I,9,FALSE),VLOOKUP("*"&amp;A99&amp;"*",'Sep 23'!$A:$I,8,FALSE)),NA())</f>
        <v>#N/A</v>
      </c>
      <c r="O99" s="12" t="e">
        <f>_xlfn.IFNA(IF(VLOOKUP("*"&amp;A99&amp;"*",'Oct 23'!$A:$I,8,FALSE)="",VLOOKUP("*"&amp;A99&amp;"*",'Oct 23'!$A:$I,9,FALSE),VLOOKUP("*"&amp;A99&amp;"*",'Oct 23'!$A:$I,8,FALSE)),NA())</f>
        <v>#N/A</v>
      </c>
      <c r="P99" s="12" t="e">
        <f>_xlfn.IFNA(IF(VLOOKUP("*"&amp;A99&amp;"*",'Nov 23'!$A:$I,8,FALSE)="",VLOOKUP("*"&amp;A99&amp;"*",'Nov 23'!$A:$I,9,FALSE),VLOOKUP("*"&amp;A99&amp;"*",'Nov 23'!$A:$I,8,FALSE)),NA())</f>
        <v>#N/A</v>
      </c>
      <c r="Q99" s="12" t="e">
        <f>_xlfn.IFNA(IF(VLOOKUP("*"&amp;A99&amp;"*",'Dec 23'!$A:$I,8,FALSE)="",VLOOKUP("*"&amp;A99&amp;"*",'Dec 23'!$A:$I,9,FALSE),VLOOKUP("*"&amp;A99&amp;"*",'Dec 23'!$A:$I,8,FALSE)),NA())</f>
        <v>#N/A</v>
      </c>
      <c r="S99" t="str">
        <f t="shared" si="5"/>
        <v>84 - Rakim</v>
      </c>
      <c r="T99" s="12">
        <f>_xlfn.IFNA(IF(VLOOKUP("*"&amp;A99&amp;"*",Totaled!$A:$I,8,FALSE)="",VLOOKUP("*"&amp;A99&amp;"*",Totaled!$A:$I,9,FALSE),VLOOKUP("*"&amp;A99&amp;"*",Totaled!$A:$I,8,FALSE)),NA())</f>
        <v>-3.2152419390464475E-2</v>
      </c>
    </row>
  </sheetData>
  <sortState xmlns:xlrd2="http://schemas.microsoft.com/office/spreadsheetml/2017/richdata2" ref="A16:A34">
    <sortCondition ref="A16:A34"/>
  </sortState>
  <phoneticPr fontId="20" type="noConversion"/>
  <conditionalFormatting sqref="A2">
    <cfRule type="duplicateValues" dxfId="39" priority="44"/>
  </conditionalFormatting>
  <conditionalFormatting sqref="A3">
    <cfRule type="duplicateValues" dxfId="38" priority="42"/>
  </conditionalFormatting>
  <conditionalFormatting sqref="A5">
    <cfRule type="duplicateValues" dxfId="37" priority="38"/>
  </conditionalFormatting>
  <conditionalFormatting sqref="A14">
    <cfRule type="duplicateValues" dxfId="36" priority="39"/>
  </conditionalFormatting>
  <conditionalFormatting sqref="A16">
    <cfRule type="duplicateValues" dxfId="35" priority="68"/>
  </conditionalFormatting>
  <conditionalFormatting sqref="A17">
    <cfRule type="duplicateValues" dxfId="34" priority="67"/>
  </conditionalFormatting>
  <conditionalFormatting sqref="A18">
    <cfRule type="duplicateValues" dxfId="33" priority="59"/>
  </conditionalFormatting>
  <conditionalFormatting sqref="A19">
    <cfRule type="duplicateValues" dxfId="32" priority="57"/>
  </conditionalFormatting>
  <conditionalFormatting sqref="A29">
    <cfRule type="duplicateValues" dxfId="31" priority="66"/>
  </conditionalFormatting>
  <conditionalFormatting sqref="A31">
    <cfRule type="duplicateValues" dxfId="30" priority="62"/>
  </conditionalFormatting>
  <conditionalFormatting sqref="A33:A34">
    <cfRule type="duplicateValues" dxfId="29" priority="60"/>
  </conditionalFormatting>
  <conditionalFormatting sqref="A45">
    <cfRule type="duplicateValues" dxfId="28" priority="4"/>
  </conditionalFormatting>
  <conditionalFormatting sqref="A52">
    <cfRule type="duplicateValues" dxfId="27" priority="43"/>
  </conditionalFormatting>
  <conditionalFormatting sqref="A77:A1048576 A52:A75 A1:A38">
    <cfRule type="duplicateValues" dxfId="26" priority="32"/>
  </conditionalFormatting>
  <conditionalFormatting sqref="A54">
    <cfRule type="duplicateValues" dxfId="25" priority="41"/>
  </conditionalFormatting>
  <conditionalFormatting sqref="A55">
    <cfRule type="duplicateValues" dxfId="24" priority="40"/>
  </conditionalFormatting>
  <conditionalFormatting sqref="A58:A64 A6:A13">
    <cfRule type="duplicateValues" dxfId="23" priority="35"/>
  </conditionalFormatting>
  <conditionalFormatting sqref="A65:A68">
    <cfRule type="duplicateValues" dxfId="22" priority="37"/>
  </conditionalFormatting>
  <conditionalFormatting sqref="A72:A73">
    <cfRule type="duplicateValues" dxfId="21" priority="36"/>
  </conditionalFormatting>
  <conditionalFormatting sqref="A76">
    <cfRule type="duplicateValues" dxfId="20" priority="3"/>
  </conditionalFormatting>
  <conditionalFormatting sqref="A77:A99 A16:A34">
    <cfRule type="duplicateValues" dxfId="19" priority="132"/>
  </conditionalFormatting>
  <conditionalFormatting sqref="A79">
    <cfRule type="duplicateValues" dxfId="18" priority="58"/>
  </conditionalFormatting>
  <conditionalFormatting sqref="A79:A92 A18:A27">
    <cfRule type="duplicateValues" dxfId="17" priority="169"/>
  </conditionalFormatting>
  <conditionalFormatting sqref="A80">
    <cfRule type="duplicateValues" dxfId="16" priority="56"/>
  </conditionalFormatting>
  <conditionalFormatting sqref="A82">
    <cfRule type="duplicateValues" dxfId="15" priority="55"/>
  </conditionalFormatting>
  <conditionalFormatting sqref="A94">
    <cfRule type="duplicateValues" dxfId="14" priority="65"/>
  </conditionalFormatting>
  <conditionalFormatting sqref="A95">
    <cfRule type="duplicateValues" dxfId="13" priority="64"/>
  </conditionalFormatting>
  <conditionalFormatting sqref="A97">
    <cfRule type="duplicateValues" dxfId="12" priority="63"/>
  </conditionalFormatting>
  <conditionalFormatting sqref="A99">
    <cfRule type="duplicateValues" dxfId="11" priority="61"/>
  </conditionalFormatting>
  <conditionalFormatting sqref="T2:T14 T16:T34 T39:T44 T46:T75 T77:T99 B16:Q34 B39:Q44 B77:Q99 B2:Q14 B46:Q75">
    <cfRule type="containsErrors" dxfId="10" priority="89">
      <formula>ISERROR(B2)</formula>
    </cfRule>
    <cfRule type="containsBlanks" dxfId="9" priority="90">
      <formula>LEN(TRIM(B2))=0</formula>
    </cfRule>
    <cfRule type="containsBlanks" dxfId="8" priority="91">
      <formula>LEN(TRIM(B2))=0</formula>
    </cfRule>
    <cfRule type="cellIs" dxfId="7" priority="92" operator="greaterThan">
      <formula>0</formula>
    </cfRule>
    <cfRule type="cellIs" dxfId="6" priority="93" operator="lessThan">
      <formula>0</formula>
    </cfRule>
    <cfRule type="cellIs" dxfId="5" priority="95" operator="greaterThan">
      <formula>0.03</formula>
    </cfRule>
    <cfRule type="cellIs" dxfId="4" priority="96" operator="greaterThan">
      <formula>0</formula>
    </cfRule>
    <cfRule type="cellIs" dxfId="3" priority="97" operator="lessThan">
      <formula>-0.03</formula>
    </cfRule>
    <cfRule type="cellIs" dxfId="2" priority="98" operator="lessThan">
      <formula>0</formula>
    </cfRule>
  </conditionalFormatting>
  <conditionalFormatting sqref="W4">
    <cfRule type="duplicateValues" dxfId="1" priority="1"/>
  </conditionalFormatting>
  <conditionalFormatting sqref="W30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0DE6-C615-48AC-9976-1A9447821100}">
  <dimension ref="A1:K47"/>
  <sheetViews>
    <sheetView zoomScale="70" zoomScaleNormal="70" workbookViewId="0">
      <selection activeCell="B5" activeCellId="2" sqref="A1:G1048576 A1:G1048576 A1:G1048576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7109375" style="40" bestFit="1" customWidth="1"/>
    <col min="6" max="6" width="5.5703125" bestFit="1" customWidth="1"/>
    <col min="7" max="7" width="13.71093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 t="s">
        <v>33</v>
      </c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48</v>
      </c>
      <c r="B5" s="36">
        <v>9504</v>
      </c>
      <c r="C5" s="23">
        <f t="shared" ref="C5:C19" si="0">B5/G5</f>
        <v>0.12349063750222514</v>
      </c>
      <c r="D5" s="24" t="str">
        <f t="shared" ref="D5:D16" si="1">A5</f>
        <v xml:space="preserve">1 - MC Ntuli BT             </v>
      </c>
      <c r="E5" s="36">
        <v>67457.3</v>
      </c>
      <c r="F5" s="23">
        <f t="shared" ref="F5:F16" si="2">E5/G5</f>
        <v>0.87650936249777489</v>
      </c>
      <c r="G5" s="36">
        <f t="shared" ref="G5:G39" si="3">E5+B5</f>
        <v>76961.3</v>
      </c>
      <c r="H5" s="2" t="str">
        <f t="shared" ref="H5:H17" si="4">IF(C5-$C$19&lt;0,C5-$C$19,"")</f>
        <v/>
      </c>
      <c r="I5" s="11">
        <f t="shared" ref="I5:I18" si="5">IF(C5-$C$19&gt;0,C5-$C$19,"")</f>
        <v>2.6729572777427213E-3</v>
      </c>
    </row>
    <row r="6" spans="1:9" x14ac:dyDescent="0.25">
      <c r="A6" t="s">
        <v>50</v>
      </c>
      <c r="B6" s="37">
        <v>8210.7999999999993</v>
      </c>
      <c r="C6" s="10">
        <f t="shared" si="0"/>
        <v>0.10206103425858815</v>
      </c>
      <c r="D6" s="7" t="str">
        <f t="shared" si="1"/>
        <v xml:space="preserve">12 - Evans BT                </v>
      </c>
      <c r="E6" s="37">
        <v>72239.100000000079</v>
      </c>
      <c r="F6" s="10">
        <f t="shared" si="2"/>
        <v>0.89793896574141185</v>
      </c>
      <c r="G6" s="37">
        <f t="shared" si="3"/>
        <v>80449.900000000081</v>
      </c>
      <c r="H6" s="2">
        <f t="shared" si="4"/>
        <v>-1.875664596589427E-2</v>
      </c>
      <c r="I6" s="11" t="str">
        <f t="shared" si="5"/>
        <v/>
      </c>
    </row>
    <row r="7" spans="1:9" x14ac:dyDescent="0.25">
      <c r="A7" t="s">
        <v>51</v>
      </c>
      <c r="B7" s="37">
        <v>3731.3</v>
      </c>
      <c r="C7" s="10">
        <f t="shared" si="0"/>
        <v>0.13605915964425452</v>
      </c>
      <c r="D7" s="7" t="str">
        <f t="shared" si="1"/>
        <v xml:space="preserve">13 - Sylvester BT            </v>
      </c>
      <c r="E7" s="37">
        <v>23692.799999999999</v>
      </c>
      <c r="F7" s="10">
        <f t="shared" si="2"/>
        <v>0.86394084035574548</v>
      </c>
      <c r="G7" s="37">
        <f t="shared" si="3"/>
        <v>27424.1</v>
      </c>
      <c r="H7" s="2" t="str">
        <f t="shared" si="4"/>
        <v/>
      </c>
      <c r="I7" s="11">
        <f t="shared" si="5"/>
        <v>1.5241479419772108E-2</v>
      </c>
    </row>
    <row r="8" spans="1:9" x14ac:dyDescent="0.25">
      <c r="A8" t="s">
        <v>9</v>
      </c>
      <c r="B8" s="37">
        <v>6338.4</v>
      </c>
      <c r="C8" s="10">
        <f t="shared" si="0"/>
        <v>0.11662404092071604</v>
      </c>
      <c r="D8" s="7" t="str">
        <f t="shared" si="1"/>
        <v xml:space="preserve">14 - Lavender                </v>
      </c>
      <c r="E8" s="37">
        <v>48010.600000000028</v>
      </c>
      <c r="F8" s="10">
        <f t="shared" si="2"/>
        <v>0.8833759590792839</v>
      </c>
      <c r="G8" s="37">
        <f t="shared" si="3"/>
        <v>54349.000000000029</v>
      </c>
      <c r="H8" s="2">
        <f t="shared" si="4"/>
        <v>-4.1936393037663722E-3</v>
      </c>
      <c r="I8" s="11" t="str">
        <f t="shared" si="5"/>
        <v/>
      </c>
    </row>
    <row r="9" spans="1:9" x14ac:dyDescent="0.25">
      <c r="A9" t="s">
        <v>52</v>
      </c>
      <c r="B9" s="37">
        <v>4957.7999999999993</v>
      </c>
      <c r="C9" s="10">
        <f t="shared" si="0"/>
        <v>0.15792541720685616</v>
      </c>
      <c r="D9" s="7" t="str">
        <f t="shared" si="1"/>
        <v xml:space="preserve">15 - Pension BT              </v>
      </c>
      <c r="E9" s="37">
        <v>26435.500000000011</v>
      </c>
      <c r="F9" s="10">
        <f t="shared" si="2"/>
        <v>0.84207458279314384</v>
      </c>
      <c r="G9" s="37">
        <f t="shared" si="3"/>
        <v>31393.30000000001</v>
      </c>
      <c r="H9" s="2" t="str">
        <f t="shared" si="4"/>
        <v/>
      </c>
      <c r="I9" s="11">
        <f t="shared" si="5"/>
        <v>3.710773698237374E-2</v>
      </c>
    </row>
    <row r="10" spans="1:9" x14ac:dyDescent="0.25">
      <c r="A10" t="s">
        <v>54</v>
      </c>
      <c r="B10" s="37">
        <v>11636.199999999997</v>
      </c>
      <c r="C10" s="10">
        <f t="shared" si="0"/>
        <v>0.1550310962839008</v>
      </c>
      <c r="D10" s="7" t="str">
        <f t="shared" si="1"/>
        <v xml:space="preserve">16 - Brian Mtshali BT        </v>
      </c>
      <c r="E10" s="37">
        <v>63420.999999999993</v>
      </c>
      <c r="F10" s="10">
        <f t="shared" si="2"/>
        <v>0.84496890371609934</v>
      </c>
      <c r="G10" s="37">
        <f t="shared" si="3"/>
        <v>75057.199999999983</v>
      </c>
      <c r="H10" s="2" t="str">
        <f t="shared" si="4"/>
        <v/>
      </c>
      <c r="I10" s="11">
        <f t="shared" si="5"/>
        <v>3.4213416059418383E-2</v>
      </c>
    </row>
    <row r="11" spans="1:9" x14ac:dyDescent="0.25">
      <c r="A11" t="s">
        <v>34</v>
      </c>
      <c r="B11" s="37">
        <v>441.09999999999991</v>
      </c>
      <c r="C11" s="10">
        <f t="shared" si="0"/>
        <v>0.11157484696716749</v>
      </c>
      <c r="D11" s="7" t="str">
        <f t="shared" si="1"/>
        <v xml:space="preserve">160 - Duncan Mcwilliam        </v>
      </c>
      <c r="E11" s="37">
        <v>3512.2999999999997</v>
      </c>
      <c r="F11" s="10">
        <f t="shared" si="2"/>
        <v>0.88842515303283254</v>
      </c>
      <c r="G11" s="37">
        <f t="shared" si="3"/>
        <v>3953.3999999999996</v>
      </c>
      <c r="H11" s="2">
        <f t="shared" si="4"/>
        <v>-9.2428332573149252E-3</v>
      </c>
      <c r="I11" s="11" t="str">
        <f t="shared" si="5"/>
        <v/>
      </c>
    </row>
    <row r="12" spans="1:9" x14ac:dyDescent="0.25">
      <c r="A12" t="s">
        <v>55</v>
      </c>
      <c r="B12" s="37">
        <v>7551.4000000000005</v>
      </c>
      <c r="C12" s="10">
        <f t="shared" si="0"/>
        <v>0.15075784194723063</v>
      </c>
      <c r="D12" s="7" t="str">
        <f t="shared" si="1"/>
        <v xml:space="preserve">165 - Binold Sibanda BT       </v>
      </c>
      <c r="E12" s="37">
        <v>42538.199999999983</v>
      </c>
      <c r="F12" s="10">
        <f t="shared" si="2"/>
        <v>0.84924215805276937</v>
      </c>
      <c r="G12" s="37">
        <f t="shared" si="3"/>
        <v>50089.599999999984</v>
      </c>
      <c r="H12" s="2" t="str">
        <f t="shared" si="4"/>
        <v/>
      </c>
      <c r="I12" s="11">
        <f t="shared" si="5"/>
        <v>2.9940161722748215E-2</v>
      </c>
    </row>
    <row r="13" spans="1:9" x14ac:dyDescent="0.25">
      <c r="A13" t="s">
        <v>57</v>
      </c>
      <c r="B13" s="37">
        <v>13503.499999999998</v>
      </c>
      <c r="C13" s="10">
        <f t="shared" si="0"/>
        <v>0.13551050636684114</v>
      </c>
      <c r="D13" s="7" t="str">
        <f t="shared" si="1"/>
        <v xml:space="preserve">22 - Kelvin  BT              </v>
      </c>
      <c r="E13" s="40">
        <v>86145.600000000064</v>
      </c>
      <c r="F13" s="10">
        <f t="shared" si="2"/>
        <v>0.86448949363315886</v>
      </c>
      <c r="G13" s="37">
        <f t="shared" si="3"/>
        <v>99649.100000000064</v>
      </c>
      <c r="H13" s="2" t="str">
        <f t="shared" si="4"/>
        <v/>
      </c>
      <c r="I13" s="11">
        <f t="shared" si="5"/>
        <v>1.4692826142358728E-2</v>
      </c>
    </row>
    <row r="14" spans="1:9" x14ac:dyDescent="0.25">
      <c r="A14" t="s">
        <v>35</v>
      </c>
      <c r="B14" s="37">
        <v>1068.0999999999999</v>
      </c>
      <c r="C14" s="10">
        <f t="shared" si="0"/>
        <v>0.17155477031802119</v>
      </c>
      <c r="D14" s="7" t="str">
        <f t="shared" si="1"/>
        <v xml:space="preserve">32 - El West                 </v>
      </c>
      <c r="E14" s="37">
        <v>5157.8999999999996</v>
      </c>
      <c r="F14" s="10">
        <f t="shared" si="2"/>
        <v>0.82844522968197876</v>
      </c>
      <c r="G14" s="37">
        <f t="shared" si="3"/>
        <v>6226</v>
      </c>
      <c r="H14" s="2" t="str">
        <f>IF(C14-$C$19&lt;0,C14-$C$19,"")</f>
        <v/>
      </c>
      <c r="I14" s="11">
        <f>IF(C14-$C$19&gt;0,C14-$C$19,"")</f>
        <v>5.0737090093538773E-2</v>
      </c>
    </row>
    <row r="15" spans="1:9" x14ac:dyDescent="0.25">
      <c r="A15" t="s">
        <v>20</v>
      </c>
      <c r="B15" s="37">
        <v>6236.8000000000011</v>
      </c>
      <c r="C15" s="10">
        <f t="shared" si="0"/>
        <v>7.1423663440264157E-2</v>
      </c>
      <c r="D15" s="7" t="str">
        <f t="shared" si="1"/>
        <v xml:space="preserve">36 - Ayanda Inno             </v>
      </c>
      <c r="E15" s="37">
        <v>81084.400000000096</v>
      </c>
      <c r="F15" s="10">
        <f t="shared" si="2"/>
        <v>0.92857633655973582</v>
      </c>
      <c r="G15" s="37">
        <f t="shared" si="3"/>
        <v>87321.200000000099</v>
      </c>
      <c r="H15" s="2">
        <f t="shared" si="4"/>
        <v>-4.9394016784218259E-2</v>
      </c>
      <c r="I15" s="11" t="str">
        <f t="shared" si="5"/>
        <v/>
      </c>
    </row>
    <row r="16" spans="1:9" x14ac:dyDescent="0.25">
      <c r="A16" t="s">
        <v>21</v>
      </c>
      <c r="B16" s="37">
        <v>847.00000000000011</v>
      </c>
      <c r="C16" s="10">
        <f t="shared" si="0"/>
        <v>0.12181616832779622</v>
      </c>
      <c r="D16" s="7" t="str">
        <f t="shared" si="1"/>
        <v xml:space="preserve">4 - Dean                    </v>
      </c>
      <c r="E16" s="37">
        <v>6106.1000000000013</v>
      </c>
      <c r="F16" s="10">
        <f t="shared" si="2"/>
        <v>0.87818383167220382</v>
      </c>
      <c r="G16" s="37">
        <f t="shared" si="3"/>
        <v>6953.1000000000013</v>
      </c>
      <c r="H16" s="2" t="str">
        <f t="shared" si="4"/>
        <v/>
      </c>
      <c r="I16" s="11">
        <f t="shared" si="5"/>
        <v>9.9848810331380766E-4</v>
      </c>
    </row>
    <row r="17" spans="1:9" x14ac:dyDescent="0.25">
      <c r="A17" t="s">
        <v>63</v>
      </c>
      <c r="B17" s="43">
        <v>10182.800000000001</v>
      </c>
      <c r="C17" s="26">
        <f t="shared" ref="C17:C18" si="6">B17/G17</f>
        <v>0.16946957958802589</v>
      </c>
      <c r="D17" s="27" t="str">
        <f t="shared" ref="D17:D18" si="7">A17</f>
        <v xml:space="preserve">44 - Tembela M BT            </v>
      </c>
      <c r="E17" s="43">
        <v>49903.5</v>
      </c>
      <c r="F17" s="26">
        <f t="shared" ref="F17:F18" si="8">E17/G17</f>
        <v>0.83053042041197411</v>
      </c>
      <c r="G17" s="43">
        <f t="shared" ref="G17:G18" si="9">E17+B17</f>
        <v>60086.3</v>
      </c>
      <c r="H17" s="2" t="str">
        <f t="shared" si="4"/>
        <v/>
      </c>
      <c r="I17" s="11">
        <f t="shared" si="5"/>
        <v>4.8651899363543472E-2</v>
      </c>
    </row>
    <row r="18" spans="1:9" ht="15.75" thickBot="1" x14ac:dyDescent="0.3">
      <c r="A18" t="s">
        <v>64</v>
      </c>
      <c r="B18" s="43">
        <v>5128.5999999999995</v>
      </c>
      <c r="C18" s="26">
        <f t="shared" si="6"/>
        <v>6.4486681688327371E-2</v>
      </c>
      <c r="D18" s="27" t="str">
        <f t="shared" si="7"/>
        <v xml:space="preserve">45 - Prince Dube BT          </v>
      </c>
      <c r="E18" s="43">
        <v>74400.999999999971</v>
      </c>
      <c r="F18" s="26">
        <f t="shared" si="8"/>
        <v>0.9355133183116725</v>
      </c>
      <c r="G18" s="43">
        <f t="shared" si="9"/>
        <v>79529.599999999977</v>
      </c>
      <c r="H18" s="2">
        <f>IF(C18-$C$19&lt;0,C18-$C$19,"")</f>
        <v>-5.6330998536155044E-2</v>
      </c>
      <c r="I18" s="11" t="str">
        <f t="shared" si="5"/>
        <v/>
      </c>
    </row>
    <row r="19" spans="1:9" ht="15.75" thickBot="1" x14ac:dyDescent="0.3">
      <c r="A19" s="28" t="s">
        <v>28</v>
      </c>
      <c r="B19" s="41">
        <f>SUM(B5:B18)</f>
        <v>89337.800000000017</v>
      </c>
      <c r="C19" s="29">
        <f t="shared" si="0"/>
        <v>0.12081768022448242</v>
      </c>
      <c r="D19" s="30" t="s">
        <v>28</v>
      </c>
      <c r="E19" s="41">
        <f>SUM(E5:E18)</f>
        <v>650105.30000000028</v>
      </c>
      <c r="F19" s="31">
        <f>E19/G19</f>
        <v>0.87918231977551753</v>
      </c>
      <c r="G19" s="38">
        <f t="shared" si="3"/>
        <v>739443.10000000033</v>
      </c>
      <c r="H19" s="2"/>
      <c r="I19" s="11"/>
    </row>
    <row r="20" spans="1:9" x14ac:dyDescent="0.25">
      <c r="A20" s="49" t="s">
        <v>27</v>
      </c>
      <c r="B20" s="49"/>
      <c r="C20" s="49"/>
      <c r="D20" s="49"/>
      <c r="E20" s="49"/>
      <c r="F20" s="49"/>
      <c r="G20" s="50"/>
      <c r="H20" s="2"/>
      <c r="I20" s="11"/>
    </row>
    <row r="21" spans="1:9" x14ac:dyDescent="0.25">
      <c r="A21" t="s">
        <v>49</v>
      </c>
      <c r="B21" s="37">
        <v>1296</v>
      </c>
      <c r="C21" s="10">
        <f t="shared" ref="C21:C40" si="10">B21/G21</f>
        <v>2.0369991984030934E-2</v>
      </c>
      <c r="D21" s="7" t="str">
        <f t="shared" ref="D21:D38" si="11">A21</f>
        <v xml:space="preserve">10 - Tawanda W               </v>
      </c>
      <c r="E21" s="37">
        <v>62327</v>
      </c>
      <c r="F21" s="10">
        <f t="shared" ref="F21:F40" si="12">E21/G21</f>
        <v>0.97963000801596911</v>
      </c>
      <c r="G21" s="37">
        <f t="shared" ref="G21:G38" si="13">E21+B21</f>
        <v>63623</v>
      </c>
      <c r="H21" s="2">
        <f>IF(C21-$C$39&lt;0,C21-$C$39,"")</f>
        <v>-6.345540868876462E-2</v>
      </c>
      <c r="I21" s="11" t="str">
        <f>IF(C21-$C$39&gt;0,C21-$C$39,"")</f>
        <v/>
      </c>
    </row>
    <row r="22" spans="1:9" x14ac:dyDescent="0.25">
      <c r="A22" t="s">
        <v>8</v>
      </c>
      <c r="B22" s="37">
        <v>2445</v>
      </c>
      <c r="C22" s="10">
        <f t="shared" si="10"/>
        <v>0.12750312891113894</v>
      </c>
      <c r="D22" s="7" t="str">
        <f t="shared" si="11"/>
        <v xml:space="preserve">11 - Demi                    </v>
      </c>
      <c r="E22" s="37">
        <v>16731</v>
      </c>
      <c r="F22" s="10">
        <f t="shared" si="12"/>
        <v>0.87249687108886109</v>
      </c>
      <c r="G22" s="37">
        <f t="shared" si="13"/>
        <v>19176</v>
      </c>
      <c r="H22" s="2" t="str">
        <f t="shared" ref="H22:H37" si="14">IF(C22-$C$39&lt;0,C22-$C$39,"")</f>
        <v/>
      </c>
      <c r="I22" s="11">
        <f t="shared" ref="I22:I37" si="15">IF(C22-$C$39&gt;0,C22-$C$39,"")</f>
        <v>4.3677728238343386E-2</v>
      </c>
    </row>
    <row r="23" spans="1:9" x14ac:dyDescent="0.25">
      <c r="A23" t="s">
        <v>53</v>
      </c>
      <c r="B23" s="37">
        <v>1048.5</v>
      </c>
      <c r="C23" s="10">
        <f t="shared" si="10"/>
        <v>2.6476604126158432E-2</v>
      </c>
      <c r="D23" s="7" t="str">
        <f t="shared" si="11"/>
        <v xml:space="preserve">159 - F C W                   </v>
      </c>
      <c r="E23" s="37">
        <v>38552.5</v>
      </c>
      <c r="F23" s="10">
        <f t="shared" si="12"/>
        <v>0.97352339587384162</v>
      </c>
      <c r="G23" s="37">
        <f t="shared" si="13"/>
        <v>39601</v>
      </c>
      <c r="H23" s="2">
        <f t="shared" si="14"/>
        <v>-5.7348796546637118E-2</v>
      </c>
      <c r="I23" s="11" t="str">
        <f t="shared" si="15"/>
        <v/>
      </c>
    </row>
    <row r="24" spans="1:9" x14ac:dyDescent="0.25">
      <c r="A24" t="s">
        <v>11</v>
      </c>
      <c r="B24" s="37">
        <v>5064</v>
      </c>
      <c r="C24" s="10">
        <f t="shared" si="10"/>
        <v>0.15446323720050634</v>
      </c>
      <c r="D24" s="7" t="str">
        <f t="shared" si="11"/>
        <v xml:space="preserve">18 - Tristan Hughes          </v>
      </c>
      <c r="E24" s="37">
        <v>27720.5</v>
      </c>
      <c r="F24" s="10">
        <f t="shared" si="12"/>
        <v>0.84553676279949364</v>
      </c>
      <c r="G24" s="37">
        <f t="shared" si="13"/>
        <v>32784.5</v>
      </c>
      <c r="H24" s="2" t="str">
        <f t="shared" si="14"/>
        <v/>
      </c>
      <c r="I24" s="11">
        <f t="shared" si="15"/>
        <v>7.0637836527710787E-2</v>
      </c>
    </row>
    <row r="25" spans="1:9" x14ac:dyDescent="0.25">
      <c r="A25" t="s">
        <v>13</v>
      </c>
      <c r="B25" s="37">
        <v>4170</v>
      </c>
      <c r="C25" s="10">
        <f t="shared" si="10"/>
        <v>6.0034120111430236E-2</v>
      </c>
      <c r="D25" s="7" t="str">
        <f t="shared" si="11"/>
        <v xml:space="preserve">199 - Awakhiwe Nyathi         </v>
      </c>
      <c r="E25" s="37">
        <v>65290.5</v>
      </c>
      <c r="F25" s="10">
        <f t="shared" si="12"/>
        <v>0.93996587988856972</v>
      </c>
      <c r="G25" s="37">
        <f t="shared" si="13"/>
        <v>69460.5</v>
      </c>
      <c r="H25" s="2">
        <f t="shared" si="14"/>
        <v>-2.3791280561365313E-2</v>
      </c>
      <c r="I25" s="11" t="str">
        <f t="shared" si="15"/>
        <v/>
      </c>
    </row>
    <row r="26" spans="1:9" x14ac:dyDescent="0.25">
      <c r="A26" t="s">
        <v>56</v>
      </c>
      <c r="B26" s="37">
        <v>577.5</v>
      </c>
      <c r="C26" s="10">
        <f t="shared" si="10"/>
        <v>1.821306925696985E-2</v>
      </c>
      <c r="D26" s="7" t="str">
        <f t="shared" si="11"/>
        <v xml:space="preserve">20 - Vic Lungile   W         </v>
      </c>
      <c r="E26" s="37">
        <v>31130.5</v>
      </c>
      <c r="F26" s="10">
        <f t="shared" si="12"/>
        <v>0.98178693074303014</v>
      </c>
      <c r="G26" s="37">
        <f t="shared" si="13"/>
        <v>31708</v>
      </c>
      <c r="H26" s="2">
        <f t="shared" si="14"/>
        <v>-6.5612331415825703E-2</v>
      </c>
      <c r="I26" s="11" t="str">
        <f t="shared" si="15"/>
        <v/>
      </c>
    </row>
    <row r="27" spans="1:9" x14ac:dyDescent="0.25">
      <c r="A27" t="s">
        <v>14</v>
      </c>
      <c r="B27" s="37">
        <v>3760.5</v>
      </c>
      <c r="C27" s="10">
        <f t="shared" si="10"/>
        <v>0.10667631164631293</v>
      </c>
      <c r="D27" s="7" t="str">
        <f t="shared" si="11"/>
        <v xml:space="preserve">200 - Obakeng mathabe         </v>
      </c>
      <c r="E27" s="37">
        <v>31491</v>
      </c>
      <c r="F27" s="10">
        <f t="shared" si="12"/>
        <v>0.89332368835368703</v>
      </c>
      <c r="G27" s="37">
        <f t="shared" si="13"/>
        <v>35251.5</v>
      </c>
      <c r="H27" s="2" t="str">
        <f t="shared" si="14"/>
        <v/>
      </c>
      <c r="I27" s="11">
        <f t="shared" si="15"/>
        <v>2.285091097351738E-2</v>
      </c>
    </row>
    <row r="28" spans="1:9" x14ac:dyDescent="0.25">
      <c r="A28" t="s">
        <v>58</v>
      </c>
      <c r="B28" s="37">
        <v>7644</v>
      </c>
      <c r="C28" s="10">
        <f t="shared" si="10"/>
        <v>6.8139577381297278E-2</v>
      </c>
      <c r="D28" s="7" t="str">
        <f t="shared" si="11"/>
        <v xml:space="preserve">23 - Denley Joshua W         </v>
      </c>
      <c r="E28" s="37">
        <v>104537.5</v>
      </c>
      <c r="F28" s="10">
        <f t="shared" si="12"/>
        <v>0.93186042261870272</v>
      </c>
      <c r="G28" s="37">
        <f t="shared" si="13"/>
        <v>112181.5</v>
      </c>
      <c r="H28" s="2">
        <f t="shared" si="14"/>
        <v>-1.5685823291498271E-2</v>
      </c>
      <c r="I28" s="11" t="str">
        <f t="shared" si="15"/>
        <v/>
      </c>
    </row>
    <row r="29" spans="1:9" x14ac:dyDescent="0.25">
      <c r="A29" t="s">
        <v>59</v>
      </c>
      <c r="B29" s="37">
        <v>4284</v>
      </c>
      <c r="C29" s="10">
        <f t="shared" si="10"/>
        <v>0.15442846328538987</v>
      </c>
      <c r="D29" s="7" t="str">
        <f t="shared" si="11"/>
        <v xml:space="preserve">24 - Dudu-W                  </v>
      </c>
      <c r="E29" s="37">
        <v>23457</v>
      </c>
      <c r="F29" s="10">
        <f t="shared" si="12"/>
        <v>0.84557153671461016</v>
      </c>
      <c r="G29" s="37">
        <f t="shared" si="13"/>
        <v>27741</v>
      </c>
      <c r="H29" s="2" t="str">
        <f t="shared" si="14"/>
        <v/>
      </c>
      <c r="I29" s="11">
        <f t="shared" si="15"/>
        <v>7.0603062612594317E-2</v>
      </c>
    </row>
    <row r="30" spans="1:9" x14ac:dyDescent="0.25">
      <c r="A30" t="s">
        <v>16</v>
      </c>
      <c r="B30" s="37">
        <v>1812.5</v>
      </c>
      <c r="C30" s="10">
        <f t="shared" si="10"/>
        <v>4.2498563841635695E-2</v>
      </c>
      <c r="D30" s="7" t="str">
        <f t="shared" si="11"/>
        <v xml:space="preserve">25 - Wendy                   </v>
      </c>
      <c r="E30" s="37">
        <v>40836</v>
      </c>
      <c r="F30" s="10">
        <f t="shared" si="12"/>
        <v>0.95750143615836425</v>
      </c>
      <c r="G30" s="37">
        <f t="shared" si="13"/>
        <v>42648.5</v>
      </c>
      <c r="H30" s="2">
        <f>IF(C30-$C$39&lt;0,C30-$C$39,"")</f>
        <v>-4.1326836831159855E-2</v>
      </c>
      <c r="I30" s="11" t="str">
        <f t="shared" si="15"/>
        <v/>
      </c>
    </row>
    <row r="31" spans="1:9" x14ac:dyDescent="0.25">
      <c r="A31" t="s">
        <v>60</v>
      </c>
      <c r="B31" s="37">
        <v>9315</v>
      </c>
      <c r="C31" s="10">
        <f t="shared" si="10"/>
        <v>0.11878650309877835</v>
      </c>
      <c r="D31" s="7" t="str">
        <f t="shared" si="11"/>
        <v xml:space="preserve">26 - Petronella W            </v>
      </c>
      <c r="E31" s="37">
        <v>69103</v>
      </c>
      <c r="F31" s="10">
        <f t="shared" si="12"/>
        <v>0.88121349690122164</v>
      </c>
      <c r="G31" s="37">
        <f t="shared" si="13"/>
        <v>78418</v>
      </c>
      <c r="H31" s="2" t="str">
        <f t="shared" si="14"/>
        <v/>
      </c>
      <c r="I31" s="11">
        <f t="shared" si="15"/>
        <v>3.4961102425982798E-2</v>
      </c>
    </row>
    <row r="32" spans="1:9" x14ac:dyDescent="0.25">
      <c r="A32" t="s">
        <v>61</v>
      </c>
      <c r="B32" s="37">
        <v>10683.3</v>
      </c>
      <c r="C32" s="10">
        <f t="shared" si="10"/>
        <v>0.10350229611114339</v>
      </c>
      <c r="D32" s="7" t="str">
        <f t="shared" si="11"/>
        <v xml:space="preserve">28 - Gugu W                  </v>
      </c>
      <c r="E32" s="37">
        <v>92534.7</v>
      </c>
      <c r="F32" s="10">
        <f t="shared" si="12"/>
        <v>0.89649770388885652</v>
      </c>
      <c r="G32" s="37">
        <f t="shared" si="13"/>
        <v>103218</v>
      </c>
      <c r="H32" s="2" t="str">
        <f t="shared" si="14"/>
        <v/>
      </c>
      <c r="I32" s="11">
        <f t="shared" si="15"/>
        <v>1.9676895438347844E-2</v>
      </c>
    </row>
    <row r="33" spans="1:11" x14ac:dyDescent="0.25">
      <c r="A33" t="s">
        <v>62</v>
      </c>
      <c r="B33" s="37">
        <v>8555.5</v>
      </c>
      <c r="C33" s="10">
        <f t="shared" si="10"/>
        <v>0.15600981044684945</v>
      </c>
      <c r="D33" s="7" t="str">
        <f t="shared" si="11"/>
        <v xml:space="preserve">31 - Ntokozo-W               </v>
      </c>
      <c r="E33" s="37">
        <v>46284</v>
      </c>
      <c r="F33" s="10">
        <f t="shared" si="12"/>
        <v>0.84399018955315053</v>
      </c>
      <c r="G33" s="37">
        <f t="shared" si="13"/>
        <v>54839.5</v>
      </c>
      <c r="H33" s="2" t="str">
        <f t="shared" si="14"/>
        <v/>
      </c>
      <c r="I33" s="11">
        <f t="shared" si="15"/>
        <v>7.2184409774053895E-2</v>
      </c>
    </row>
    <row r="34" spans="1:11" x14ac:dyDescent="0.25">
      <c r="A34" t="s">
        <v>23</v>
      </c>
      <c r="B34" s="37">
        <v>937</v>
      </c>
      <c r="C34" s="10">
        <f t="shared" si="10"/>
        <v>6.1014521065312237E-2</v>
      </c>
      <c r="D34" s="7" t="str">
        <f t="shared" si="11"/>
        <v xml:space="preserve">47 - Thabang                 </v>
      </c>
      <c r="E34" s="37">
        <v>14420</v>
      </c>
      <c r="F34" s="10">
        <f t="shared" si="12"/>
        <v>0.93898547893468776</v>
      </c>
      <c r="G34" s="37">
        <f t="shared" si="13"/>
        <v>15357</v>
      </c>
      <c r="H34" s="2">
        <f t="shared" si="14"/>
        <v>-2.2810879607483313E-2</v>
      </c>
      <c r="I34" s="11" t="str">
        <f t="shared" si="15"/>
        <v/>
      </c>
    </row>
    <row r="35" spans="1:11" x14ac:dyDescent="0.25">
      <c r="A35" t="s">
        <v>65</v>
      </c>
      <c r="B35" s="44">
        <v>7900.5</v>
      </c>
      <c r="C35" s="10">
        <f t="shared" si="10"/>
        <v>4.6956239554383772E-2</v>
      </c>
      <c r="D35" s="7" t="str">
        <f t="shared" si="11"/>
        <v xml:space="preserve">6 - Lingani  W              </v>
      </c>
      <c r="E35" s="44">
        <v>160351.9</v>
      </c>
      <c r="F35" s="10">
        <f t="shared" si="12"/>
        <v>0.95304376044561623</v>
      </c>
      <c r="G35" s="37">
        <f t="shared" si="13"/>
        <v>168252.4</v>
      </c>
      <c r="H35" s="2">
        <f t="shared" si="14"/>
        <v>-3.6869161118411778E-2</v>
      </c>
      <c r="I35" s="11" t="str">
        <f t="shared" si="15"/>
        <v/>
      </c>
    </row>
    <row r="36" spans="1:11" x14ac:dyDescent="0.25">
      <c r="A36" t="s">
        <v>66</v>
      </c>
      <c r="B36" s="37">
        <v>11176</v>
      </c>
      <c r="C36" s="10">
        <f t="shared" si="10"/>
        <v>0.1232241596974525</v>
      </c>
      <c r="D36" s="7" t="str">
        <f t="shared" si="11"/>
        <v xml:space="preserve">7 - MIKE -W                 </v>
      </c>
      <c r="E36" s="37">
        <v>79520.5</v>
      </c>
      <c r="F36" s="10">
        <f t="shared" si="12"/>
        <v>0.87677584030254752</v>
      </c>
      <c r="G36" s="37">
        <f t="shared" si="13"/>
        <v>90696.5</v>
      </c>
      <c r="H36" s="2" t="str">
        <f t="shared" si="14"/>
        <v/>
      </c>
      <c r="I36" s="11">
        <f t="shared" si="15"/>
        <v>3.9398759024656949E-2</v>
      </c>
    </row>
    <row r="37" spans="1:11" x14ac:dyDescent="0.25">
      <c r="A37" t="s">
        <v>26</v>
      </c>
      <c r="B37" s="37">
        <v>5611</v>
      </c>
      <c r="C37" s="10">
        <f t="shared" si="10"/>
        <v>0.3634538152610442</v>
      </c>
      <c r="D37" s="7" t="str">
        <f t="shared" si="11"/>
        <v xml:space="preserve">8 - Keith                   </v>
      </c>
      <c r="E37" s="37">
        <v>9827</v>
      </c>
      <c r="F37" s="10">
        <f t="shared" si="12"/>
        <v>0.63654618473895586</v>
      </c>
      <c r="G37" s="37">
        <f t="shared" si="13"/>
        <v>15438</v>
      </c>
      <c r="H37" s="2" t="str">
        <f t="shared" si="14"/>
        <v/>
      </c>
      <c r="I37" s="11">
        <f t="shared" si="15"/>
        <v>0.27962841458824866</v>
      </c>
    </row>
    <row r="38" spans="1:11" ht="15.75" thickBot="1" x14ac:dyDescent="0.3">
      <c r="A38" t="s">
        <v>68</v>
      </c>
      <c r="B38" s="43">
        <v>4017</v>
      </c>
      <c r="C38" s="26">
        <f t="shared" si="10"/>
        <v>5.2296516169348536E-2</v>
      </c>
      <c r="D38" s="27" t="str">
        <f t="shared" si="11"/>
        <v xml:space="preserve">9 - Nkosinathi W            </v>
      </c>
      <c r="E38" s="43">
        <v>72795</v>
      </c>
      <c r="F38" s="26">
        <f t="shared" si="12"/>
        <v>0.94770348383065151</v>
      </c>
      <c r="G38" s="43">
        <f t="shared" si="13"/>
        <v>76812</v>
      </c>
      <c r="H38" s="2">
        <f>IF(C38-$C$39&lt;0,C38-$C$39,"")</f>
        <v>-3.1528884503447013E-2</v>
      </c>
      <c r="I38" s="11" t="str">
        <f>IF(C38-$C$39&gt;0,C38-$C$39,"")</f>
        <v/>
      </c>
    </row>
    <row r="39" spans="1:11" ht="15.75" thickBot="1" x14ac:dyDescent="0.3">
      <c r="A39" s="28" t="s">
        <v>28</v>
      </c>
      <c r="B39" s="41">
        <f>SUM(B21:B38)</f>
        <v>90297.3</v>
      </c>
      <c r="C39" s="29">
        <f t="shared" si="10"/>
        <v>8.382540067279555E-2</v>
      </c>
      <c r="D39" s="30" t="s">
        <v>28</v>
      </c>
      <c r="E39" s="41">
        <f>SUM(E21:E38)</f>
        <v>986909.6</v>
      </c>
      <c r="F39" s="31">
        <f t="shared" si="12"/>
        <v>0.91617459932720446</v>
      </c>
      <c r="G39" s="38">
        <f t="shared" si="3"/>
        <v>1077206.8999999999</v>
      </c>
    </row>
    <row r="40" spans="1:11" ht="15.75" thickBot="1" x14ac:dyDescent="0.3">
      <c r="A40" s="17" t="s">
        <v>1</v>
      </c>
      <c r="B40" s="42">
        <f>SUM(B19,B39)</f>
        <v>179635.10000000003</v>
      </c>
      <c r="C40" s="18">
        <f t="shared" si="10"/>
        <v>9.8882613601959643E-2</v>
      </c>
      <c r="D40" s="19" t="s">
        <v>1</v>
      </c>
      <c r="E40" s="42">
        <f>SUM(E19,E39)</f>
        <v>1637014.9000000004</v>
      </c>
      <c r="F40" s="20">
        <f t="shared" si="12"/>
        <v>0.90111738639804029</v>
      </c>
      <c r="G40" s="39">
        <f>E40+B40</f>
        <v>1816650.0000000005</v>
      </c>
      <c r="H40" s="2">
        <f>SUM(H5:I38)</f>
        <v>0.39152763835632409</v>
      </c>
    </row>
    <row r="43" spans="1:11" ht="18.75" x14ac:dyDescent="0.3">
      <c r="A43" s="13" t="s">
        <v>6</v>
      </c>
      <c r="K43" s="13" t="s">
        <v>7</v>
      </c>
    </row>
    <row r="44" spans="1:11" x14ac:dyDescent="0.25">
      <c r="A44" t="s">
        <v>18</v>
      </c>
      <c r="B44" s="37">
        <v>2900</v>
      </c>
      <c r="C44" s="10">
        <f>B44/G44</f>
        <v>9.7610232245035344E-3</v>
      </c>
      <c r="D44" s="7" t="str">
        <f>A44</f>
        <v xml:space="preserve">34 - Carolina                </v>
      </c>
      <c r="E44" s="37">
        <v>268950</v>
      </c>
      <c r="F44" s="10">
        <f>E44/G44</f>
        <v>0.90525075732076743</v>
      </c>
      <c r="G44" s="37">
        <v>297100</v>
      </c>
      <c r="H44" s="2">
        <f t="shared" ref="H44:H45" si="16">IF(C44-$C$40&lt;0,C44-$C$40,"")</f>
        <v>-8.9121590377456109E-2</v>
      </c>
      <c r="I44" s="11" t="str">
        <f t="shared" ref="I44" si="17">IF(C44-$C$40&gt;0,C44-$C$40,"")</f>
        <v/>
      </c>
      <c r="K44" t="s">
        <v>29</v>
      </c>
    </row>
    <row r="45" spans="1:11" x14ac:dyDescent="0.25">
      <c r="A45" t="s">
        <v>12</v>
      </c>
      <c r="B45" s="37">
        <v>25219</v>
      </c>
      <c r="C45" s="10">
        <f t="shared" ref="C45" si="18">B45/G45</f>
        <v>0.23747039741615936</v>
      </c>
      <c r="D45" s="7" t="str">
        <f t="shared" ref="D45" si="19">A45</f>
        <v xml:space="preserve">19 - Liam Walsh              </v>
      </c>
      <c r="E45" s="37">
        <v>80979.5</v>
      </c>
      <c r="F45" s="10">
        <f t="shared" ref="F45" si="20">E45/G45</f>
        <v>0.76252960258384062</v>
      </c>
      <c r="G45" s="37">
        <f t="shared" ref="G45" si="21">E45+B45</f>
        <v>106198.5</v>
      </c>
      <c r="H45" s="2" t="str">
        <f t="shared" si="16"/>
        <v/>
      </c>
      <c r="I45" s="11">
        <f>IF(C45-$C$40&gt;0,C45-$C$40,"")</f>
        <v>0.13858778381419973</v>
      </c>
      <c r="K45" t="s">
        <v>36</v>
      </c>
    </row>
    <row r="46" spans="1:11" x14ac:dyDescent="0.25">
      <c r="B46" s="37"/>
      <c r="C46" s="10" t="e">
        <f>B46/G46</f>
        <v>#DIV/0!</v>
      </c>
      <c r="D46" s="7">
        <f>A46</f>
        <v>0</v>
      </c>
      <c r="E46" s="37"/>
      <c r="F46" s="10" t="e">
        <f>E46/G46</f>
        <v>#DIV/0!</v>
      </c>
      <c r="G46" s="37">
        <f>E46+B46</f>
        <v>0</v>
      </c>
      <c r="H46" s="2" t="e">
        <f>IF(C46-$C$40&lt;0,C46-$C$40,"")</f>
        <v>#DIV/0!</v>
      </c>
      <c r="I46" s="11" t="e">
        <f>IF(C46-$C$40&gt;0,C46-$C$40,"")</f>
        <v>#DIV/0!</v>
      </c>
    </row>
    <row r="47" spans="1:11" x14ac:dyDescent="0.25">
      <c r="A47" s="33"/>
      <c r="B47" s="37"/>
      <c r="C47" s="10" t="e">
        <f>B47/G47</f>
        <v>#DIV/0!</v>
      </c>
      <c r="D47" s="7">
        <f>A47</f>
        <v>0</v>
      </c>
      <c r="E47" s="37"/>
      <c r="F47" s="10" t="e">
        <f>E47/G47</f>
        <v>#DIV/0!</v>
      </c>
      <c r="G47" s="37">
        <f>E47+B47</f>
        <v>0</v>
      </c>
      <c r="H47" s="2" t="e">
        <f>IF(C47-$C$19&lt;0,C47-$C$19,"")</f>
        <v>#DIV/0!</v>
      </c>
      <c r="I47" s="11" t="e">
        <f>IF(C47-$C$19&gt;0,C47-$C$19,"")</f>
        <v>#DIV/0!</v>
      </c>
    </row>
  </sheetData>
  <mergeCells count="5">
    <mergeCell ref="A1:G1"/>
    <mergeCell ref="B2:C3"/>
    <mergeCell ref="E2:F3"/>
    <mergeCell ref="A4:G4"/>
    <mergeCell ref="A20:G20"/>
  </mergeCells>
  <conditionalFormatting sqref="A5">
    <cfRule type="duplicateValues" dxfId="146" priority="18"/>
  </conditionalFormatting>
  <conditionalFormatting sqref="A6">
    <cfRule type="duplicateValues" dxfId="145" priority="16"/>
  </conditionalFormatting>
  <conditionalFormatting sqref="A7">
    <cfRule type="duplicateValues" dxfId="144" priority="15"/>
  </conditionalFormatting>
  <conditionalFormatting sqref="A9">
    <cfRule type="duplicateValues" dxfId="143" priority="14"/>
  </conditionalFormatting>
  <conditionalFormatting sqref="A10">
    <cfRule type="duplicateValues" dxfId="142" priority="12"/>
  </conditionalFormatting>
  <conditionalFormatting sqref="A12">
    <cfRule type="duplicateValues" dxfId="141" priority="11"/>
  </conditionalFormatting>
  <conditionalFormatting sqref="A13">
    <cfRule type="duplicateValues" dxfId="140" priority="9"/>
  </conditionalFormatting>
  <conditionalFormatting sqref="A17:A18">
    <cfRule type="duplicateValues" dxfId="139" priority="3"/>
  </conditionalFormatting>
  <conditionalFormatting sqref="A21">
    <cfRule type="duplicateValues" dxfId="138" priority="17"/>
  </conditionalFormatting>
  <conditionalFormatting sqref="A23">
    <cfRule type="duplicateValues" dxfId="137" priority="13"/>
  </conditionalFormatting>
  <conditionalFormatting sqref="A26">
    <cfRule type="duplicateValues" dxfId="136" priority="10"/>
  </conditionalFormatting>
  <conditionalFormatting sqref="A28">
    <cfRule type="duplicateValues" dxfId="135" priority="8"/>
  </conditionalFormatting>
  <conditionalFormatting sqref="A29">
    <cfRule type="duplicateValues" dxfId="134" priority="7"/>
  </conditionalFormatting>
  <conditionalFormatting sqref="A31">
    <cfRule type="duplicateValues" dxfId="133" priority="6"/>
  </conditionalFormatting>
  <conditionalFormatting sqref="A32">
    <cfRule type="duplicateValues" dxfId="132" priority="5"/>
  </conditionalFormatting>
  <conditionalFormatting sqref="A33">
    <cfRule type="duplicateValues" dxfId="131" priority="4"/>
  </conditionalFormatting>
  <conditionalFormatting sqref="A35:A36">
    <cfRule type="duplicateValues" dxfId="130" priority="2"/>
  </conditionalFormatting>
  <conditionalFormatting sqref="A38">
    <cfRule type="duplicateValues" dxfId="12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B55F-F004-407C-8D31-CEFA79DE7464}">
  <dimension ref="A1:K43"/>
  <sheetViews>
    <sheetView zoomScale="70" zoomScaleNormal="70" workbookViewId="0">
      <selection activeCell="B5" activeCellId="2" sqref="A1:G1048576 A1:G1048576 A1:G1048576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7109375" style="40" bestFit="1" customWidth="1"/>
    <col min="6" max="6" width="5.5703125" bestFit="1" customWidth="1"/>
    <col min="7" max="7" width="13.71093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48</v>
      </c>
      <c r="B5" s="36">
        <v>12274.8</v>
      </c>
      <c r="C5" s="23">
        <f t="shared" ref="C5:C17" si="0">B5/G5</f>
        <v>0.10038798236086939</v>
      </c>
      <c r="D5" s="24" t="str">
        <f t="shared" ref="D5:D16" si="1">A5</f>
        <v xml:space="preserve">1 - MC Ntuli BT             </v>
      </c>
      <c r="E5" s="36">
        <v>109998.8</v>
      </c>
      <c r="F5" s="23">
        <f t="shared" ref="F5:F16" si="2">E5/G5</f>
        <v>0.89961201763913057</v>
      </c>
      <c r="G5" s="36">
        <f t="shared" ref="G5:G35" si="3">E5+B5</f>
        <v>122273.60000000001</v>
      </c>
      <c r="H5" s="2">
        <f>IF(C5-$C$17&lt;0,C5-$C$17,"")</f>
        <v>-6.4368213002754943E-3</v>
      </c>
      <c r="I5" s="11" t="str">
        <f>IF(C5-$C$17&gt;0,C5-$C$17,"")</f>
        <v/>
      </c>
    </row>
    <row r="6" spans="1:9" x14ac:dyDescent="0.25">
      <c r="A6" t="s">
        <v>50</v>
      </c>
      <c r="B6" s="37">
        <v>10165.300000000001</v>
      </c>
      <c r="C6" s="10">
        <f t="shared" si="0"/>
        <v>0.10065251401073333</v>
      </c>
      <c r="D6" s="7" t="str">
        <f t="shared" si="1"/>
        <v xml:space="preserve">12 - Evans BT                </v>
      </c>
      <c r="E6" s="37">
        <v>90828.699999999983</v>
      </c>
      <c r="F6" s="10">
        <f t="shared" si="2"/>
        <v>0.89934748598926662</v>
      </c>
      <c r="G6" s="37">
        <f t="shared" si="3"/>
        <v>100993.99999999999</v>
      </c>
      <c r="H6" s="2">
        <f t="shared" ref="H6:H16" si="4">IF(C6-$C$17&lt;0,C6-$C$17,"")</f>
        <v>-6.1722896504115554E-3</v>
      </c>
      <c r="I6" s="11" t="str">
        <f t="shared" ref="I6:I16" si="5">IF(C6-$C$17&gt;0,C6-$C$17,"")</f>
        <v/>
      </c>
    </row>
    <row r="7" spans="1:9" x14ac:dyDescent="0.25">
      <c r="A7" t="s">
        <v>51</v>
      </c>
      <c r="B7" s="37">
        <v>6366.5</v>
      </c>
      <c r="C7" s="10">
        <f t="shared" si="0"/>
        <v>0.18282614501460265</v>
      </c>
      <c r="D7" s="7" t="str">
        <f t="shared" si="1"/>
        <v xml:space="preserve">13 - Sylvester BT            </v>
      </c>
      <c r="E7" s="37">
        <v>28456.199999999983</v>
      </c>
      <c r="F7" s="10">
        <f t="shared" si="2"/>
        <v>0.81717385498539741</v>
      </c>
      <c r="G7" s="37">
        <f t="shared" si="3"/>
        <v>34822.699999999983</v>
      </c>
      <c r="H7" s="2" t="str">
        <f t="shared" si="4"/>
        <v/>
      </c>
      <c r="I7" s="11">
        <f t="shared" si="5"/>
        <v>7.6001341353457763E-2</v>
      </c>
    </row>
    <row r="8" spans="1:9" x14ac:dyDescent="0.25">
      <c r="A8" t="s">
        <v>9</v>
      </c>
      <c r="B8" s="37">
        <v>7322.2999999999993</v>
      </c>
      <c r="C8" s="10">
        <f t="shared" si="0"/>
        <v>6.749447401265031E-2</v>
      </c>
      <c r="D8" s="7" t="str">
        <f t="shared" si="1"/>
        <v xml:space="preserve">14 - Lavender                </v>
      </c>
      <c r="E8" s="37">
        <v>101165.09999999999</v>
      </c>
      <c r="F8" s="10">
        <f t="shared" si="2"/>
        <v>0.9325055259873497</v>
      </c>
      <c r="G8" s="37">
        <f t="shared" si="3"/>
        <v>108487.4</v>
      </c>
      <c r="H8" s="2">
        <f t="shared" si="4"/>
        <v>-3.9330329648494575E-2</v>
      </c>
      <c r="I8" s="11" t="str">
        <f t="shared" si="5"/>
        <v/>
      </c>
    </row>
    <row r="9" spans="1:9" x14ac:dyDescent="0.25">
      <c r="A9" t="s">
        <v>52</v>
      </c>
      <c r="B9" s="37">
        <v>13816.7</v>
      </c>
      <c r="C9" s="10">
        <f t="shared" si="0"/>
        <v>0.12859239597303571</v>
      </c>
      <c r="D9" s="7" t="str">
        <f t="shared" si="1"/>
        <v xml:space="preserve">15 - Pension BT              </v>
      </c>
      <c r="E9" s="37">
        <v>93629</v>
      </c>
      <c r="F9" s="10">
        <f t="shared" si="2"/>
        <v>0.87140760402696438</v>
      </c>
      <c r="G9" s="37">
        <f t="shared" si="3"/>
        <v>107445.7</v>
      </c>
      <c r="H9" s="2" t="str">
        <f t="shared" si="4"/>
        <v/>
      </c>
      <c r="I9" s="11">
        <f t="shared" si="5"/>
        <v>2.1767592311890821E-2</v>
      </c>
    </row>
    <row r="10" spans="1:9" x14ac:dyDescent="0.25">
      <c r="A10" s="34" t="s">
        <v>37</v>
      </c>
      <c r="B10" s="37">
        <v>731.5</v>
      </c>
      <c r="C10" s="10">
        <f t="shared" ref="C10" si="6">B10/G10</f>
        <v>7.6419213973799138E-2</v>
      </c>
      <c r="D10" s="7" t="str">
        <f t="shared" ref="D10" si="7">A10</f>
        <v xml:space="preserve">158 - Oscar Dawu              </v>
      </c>
      <c r="E10" s="37">
        <v>8840.6999999999989</v>
      </c>
      <c r="F10" s="10">
        <f t="shared" ref="F10:F11" si="8">E10/G10</f>
        <v>0.92358078602620086</v>
      </c>
      <c r="G10" s="37">
        <f t="shared" ref="G10:G11" si="9">E10+B10</f>
        <v>9572.1999999999989</v>
      </c>
      <c r="H10" s="2">
        <f t="shared" si="4"/>
        <v>-3.0405589687345747E-2</v>
      </c>
      <c r="I10" s="11" t="str">
        <f t="shared" si="5"/>
        <v/>
      </c>
    </row>
    <row r="11" spans="1:9" x14ac:dyDescent="0.25">
      <c r="A11" t="s">
        <v>54</v>
      </c>
      <c r="B11" s="37">
        <v>12411.500000000002</v>
      </c>
      <c r="C11" s="10">
        <f t="shared" si="0"/>
        <v>0.14336638100815627</v>
      </c>
      <c r="D11" s="7" t="str">
        <f t="shared" si="1"/>
        <v xml:space="preserve">16 - Brian Mtshali BT        </v>
      </c>
      <c r="E11" s="37">
        <v>74160.399999999994</v>
      </c>
      <c r="F11" s="10">
        <f t="shared" si="8"/>
        <v>0.85663361899184376</v>
      </c>
      <c r="G11" s="37">
        <f t="shared" si="9"/>
        <v>86571.9</v>
      </c>
      <c r="H11" s="2" t="str">
        <f t="shared" si="4"/>
        <v/>
      </c>
      <c r="I11" s="11">
        <f t="shared" si="5"/>
        <v>3.6541577347011384E-2</v>
      </c>
    </row>
    <row r="12" spans="1:9" x14ac:dyDescent="0.25">
      <c r="A12" t="s">
        <v>55</v>
      </c>
      <c r="B12" s="37">
        <v>11246.800000000001</v>
      </c>
      <c r="C12" s="10">
        <f t="shared" si="0"/>
        <v>9.5930616885692363E-2</v>
      </c>
      <c r="D12" s="7" t="str">
        <f t="shared" si="1"/>
        <v xml:space="preserve">165 - Binold Sibanda BT       </v>
      </c>
      <c r="E12" s="37">
        <v>105992.10000000002</v>
      </c>
      <c r="F12" s="10">
        <f t="shared" si="2"/>
        <v>0.90406938311430762</v>
      </c>
      <c r="G12" s="37">
        <f t="shared" si="3"/>
        <v>117238.90000000002</v>
      </c>
      <c r="H12" s="2">
        <f t="shared" si="4"/>
        <v>-1.0894186775452522E-2</v>
      </c>
      <c r="I12" s="11" t="str">
        <f t="shared" si="5"/>
        <v/>
      </c>
    </row>
    <row r="13" spans="1:9" x14ac:dyDescent="0.25">
      <c r="A13" t="s">
        <v>57</v>
      </c>
      <c r="B13" s="37">
        <v>22034.6</v>
      </c>
      <c r="C13" s="10">
        <f t="shared" si="0"/>
        <v>0.14298804031122445</v>
      </c>
      <c r="D13" s="7" t="str">
        <f t="shared" si="1"/>
        <v xml:space="preserve">22 - Kelvin  BT              </v>
      </c>
      <c r="E13" s="40">
        <v>132066.4</v>
      </c>
      <c r="F13" s="10">
        <f t="shared" si="2"/>
        <v>0.85701195968877553</v>
      </c>
      <c r="G13" s="37">
        <f t="shared" si="3"/>
        <v>154101</v>
      </c>
      <c r="H13" s="2" t="str">
        <f t="shared" si="4"/>
        <v/>
      </c>
      <c r="I13" s="11">
        <f t="shared" si="5"/>
        <v>3.6163236650079561E-2</v>
      </c>
    </row>
    <row r="14" spans="1:9" x14ac:dyDescent="0.25">
      <c r="A14" t="s">
        <v>20</v>
      </c>
      <c r="B14" s="37">
        <v>1882.3</v>
      </c>
      <c r="C14" s="10">
        <f t="shared" si="0"/>
        <v>2.9559891641474614E-2</v>
      </c>
      <c r="D14" s="7" t="str">
        <f t="shared" si="1"/>
        <v xml:space="preserve">36 - Ayanda Inno             </v>
      </c>
      <c r="E14" s="37">
        <v>61795.200000000004</v>
      </c>
      <c r="F14" s="10">
        <f t="shared" si="2"/>
        <v>0.97044010835852534</v>
      </c>
      <c r="G14" s="37">
        <f t="shared" si="3"/>
        <v>63677.500000000007</v>
      </c>
      <c r="H14" s="2">
        <f t="shared" si="4"/>
        <v>-7.726491201967027E-2</v>
      </c>
      <c r="I14" s="11" t="str">
        <f t="shared" si="5"/>
        <v/>
      </c>
    </row>
    <row r="15" spans="1:9" x14ac:dyDescent="0.25">
      <c r="A15" t="s">
        <v>63</v>
      </c>
      <c r="B15" s="43">
        <v>13142.7</v>
      </c>
      <c r="C15" s="26">
        <f t="shared" si="0"/>
        <v>0.12007948835084513</v>
      </c>
      <c r="D15" s="27" t="str">
        <f t="shared" si="1"/>
        <v xml:space="preserve">44 - Tembela M BT            </v>
      </c>
      <c r="E15" s="43">
        <v>96307.300000000017</v>
      </c>
      <c r="F15" s="26">
        <f t="shared" si="2"/>
        <v>0.87992051164915486</v>
      </c>
      <c r="G15" s="43">
        <f t="shared" si="3"/>
        <v>109450.00000000001</v>
      </c>
      <c r="H15" s="2" t="str">
        <f t="shared" si="4"/>
        <v/>
      </c>
      <c r="I15" s="11">
        <f t="shared" si="5"/>
        <v>1.3254684689700244E-2</v>
      </c>
    </row>
    <row r="16" spans="1:9" ht="15.75" thickBot="1" x14ac:dyDescent="0.3">
      <c r="A16" t="s">
        <v>64</v>
      </c>
      <c r="B16" s="43">
        <v>4859.3999999999996</v>
      </c>
      <c r="C16" s="26">
        <f t="shared" si="0"/>
        <v>6.5991550408967287E-2</v>
      </c>
      <c r="D16" s="27" t="str">
        <f t="shared" si="1"/>
        <v xml:space="preserve">45 - Prince Dube BT          </v>
      </c>
      <c r="E16" s="43">
        <v>68777.299999999974</v>
      </c>
      <c r="F16" s="26">
        <f t="shared" si="2"/>
        <v>0.9340084495910328</v>
      </c>
      <c r="G16" s="43">
        <f t="shared" si="3"/>
        <v>73636.699999999968</v>
      </c>
      <c r="H16" s="2">
        <f t="shared" si="4"/>
        <v>-4.0833253252177598E-2</v>
      </c>
      <c r="I16" s="11" t="str">
        <f t="shared" si="5"/>
        <v/>
      </c>
    </row>
    <row r="17" spans="1:9" ht="15.75" thickBot="1" x14ac:dyDescent="0.3">
      <c r="A17" s="28" t="s">
        <v>28</v>
      </c>
      <c r="B17" s="41">
        <f>SUM(B5:B16)</f>
        <v>116254.39999999999</v>
      </c>
      <c r="C17" s="29">
        <f t="shared" si="0"/>
        <v>0.10682480366114488</v>
      </c>
      <c r="D17" s="30" t="s">
        <v>28</v>
      </c>
      <c r="E17" s="41">
        <f>SUM(E5:E16)</f>
        <v>972017.2</v>
      </c>
      <c r="F17" s="31">
        <f>E17/G17</f>
        <v>0.89317519633885523</v>
      </c>
      <c r="G17" s="38">
        <f t="shared" si="3"/>
        <v>1088271.5999999999</v>
      </c>
      <c r="H17" s="2"/>
      <c r="I17" s="11"/>
    </row>
    <row r="18" spans="1:9" x14ac:dyDescent="0.25">
      <c r="A18" s="49" t="s">
        <v>27</v>
      </c>
      <c r="B18" s="49"/>
      <c r="C18" s="49"/>
      <c r="D18" s="49"/>
      <c r="E18" s="49"/>
      <c r="F18" s="49"/>
      <c r="G18" s="50"/>
      <c r="H18" s="2"/>
      <c r="I18" s="11"/>
    </row>
    <row r="19" spans="1:9" x14ac:dyDescent="0.25">
      <c r="A19" t="s">
        <v>49</v>
      </c>
      <c r="B19" s="37">
        <v>10838.7</v>
      </c>
      <c r="C19" s="10">
        <f t="shared" ref="C19:C36" si="10">B19/G19</f>
        <v>5.5983054314207976E-2</v>
      </c>
      <c r="D19" s="7" t="str">
        <f t="shared" ref="D19:D34" si="11">A19</f>
        <v xml:space="preserve">10 - Tawanda W               </v>
      </c>
      <c r="E19" s="40">
        <v>182768.09999999998</v>
      </c>
      <c r="F19" s="10">
        <f t="shared" ref="F19:F36" si="12">E19/G19</f>
        <v>0.94401694568579197</v>
      </c>
      <c r="G19" s="37">
        <f t="shared" ref="G19:G34" si="13">E19+B19</f>
        <v>193606.8</v>
      </c>
      <c r="H19" s="2">
        <f>IF(C19-$C$35&lt;0,C19-$C$35,"")</f>
        <v>-2.1080183356379976E-2</v>
      </c>
      <c r="I19" s="11" t="str">
        <f>IF(C19-$C$35&gt;0,C19-$C$35,"")</f>
        <v/>
      </c>
    </row>
    <row r="20" spans="1:9" x14ac:dyDescent="0.25">
      <c r="A20" t="s">
        <v>8</v>
      </c>
      <c r="B20" s="37">
        <v>3619</v>
      </c>
      <c r="C20" s="10">
        <f t="shared" si="10"/>
        <v>6.8164695245988102E-2</v>
      </c>
      <c r="D20" s="7" t="str">
        <f t="shared" si="11"/>
        <v xml:space="preserve">11 - Demi                    </v>
      </c>
      <c r="E20" s="37">
        <v>49473</v>
      </c>
      <c r="F20" s="10">
        <f t="shared" si="12"/>
        <v>0.93183530475401188</v>
      </c>
      <c r="G20" s="37">
        <f t="shared" si="13"/>
        <v>53092</v>
      </c>
      <c r="H20" s="2">
        <f t="shared" ref="H20:H34" si="14">IF(C20-$C$35&lt;0,C20-$C$35,"")</f>
        <v>-8.8985424245998507E-3</v>
      </c>
      <c r="I20" s="11" t="str">
        <f t="shared" ref="I20:I34" si="15">IF(C20-$C$35&gt;0,C20-$C$35,"")</f>
        <v/>
      </c>
    </row>
    <row r="21" spans="1:9" x14ac:dyDescent="0.25">
      <c r="A21" t="s">
        <v>53</v>
      </c>
      <c r="B21" s="37">
        <v>4119</v>
      </c>
      <c r="C21" s="10">
        <f t="shared" si="10"/>
        <v>0.13739846890271362</v>
      </c>
      <c r="D21" s="7" t="str">
        <f t="shared" si="11"/>
        <v xml:space="preserve">159 - F C W                   </v>
      </c>
      <c r="E21" s="37">
        <v>25859.5</v>
      </c>
      <c r="F21" s="10">
        <f t="shared" si="12"/>
        <v>0.86260153109728643</v>
      </c>
      <c r="G21" s="37">
        <f t="shared" si="13"/>
        <v>29978.5</v>
      </c>
      <c r="H21" s="2" t="str">
        <f t="shared" si="14"/>
        <v/>
      </c>
      <c r="I21" s="11">
        <f t="shared" si="15"/>
        <v>6.0335231232125669E-2</v>
      </c>
    </row>
    <row r="22" spans="1:9" x14ac:dyDescent="0.25">
      <c r="A22" t="s">
        <v>11</v>
      </c>
      <c r="B22" s="37">
        <v>1802</v>
      </c>
      <c r="C22" s="10">
        <f t="shared" si="10"/>
        <v>0.14243933285906252</v>
      </c>
      <c r="D22" s="7" t="str">
        <f t="shared" si="11"/>
        <v xml:space="preserve">18 - Tristan Hughes          </v>
      </c>
      <c r="E22" s="37">
        <v>10849</v>
      </c>
      <c r="F22" s="10">
        <f t="shared" si="12"/>
        <v>0.85756066714093748</v>
      </c>
      <c r="G22" s="37">
        <f t="shared" si="13"/>
        <v>12651</v>
      </c>
      <c r="H22" s="2" t="str">
        <f t="shared" si="14"/>
        <v/>
      </c>
      <c r="I22" s="11">
        <f t="shared" si="15"/>
        <v>6.5376095188474564E-2</v>
      </c>
    </row>
    <row r="23" spans="1:9" x14ac:dyDescent="0.25">
      <c r="A23" t="s">
        <v>12</v>
      </c>
      <c r="B23" s="37">
        <v>21001</v>
      </c>
      <c r="C23" s="10">
        <f t="shared" ref="C23" si="16">B23/G23</f>
        <v>0.17130179083415922</v>
      </c>
      <c r="D23" s="7" t="str">
        <f t="shared" ref="D23" si="17">A23</f>
        <v xml:space="preserve">19 - Liam Walsh              </v>
      </c>
      <c r="E23" s="37">
        <v>101595.5</v>
      </c>
      <c r="F23" s="10">
        <f t="shared" ref="F23" si="18">E23/G23</f>
        <v>0.8286982091658408</v>
      </c>
      <c r="G23" s="37">
        <f t="shared" ref="G23" si="19">E23+B23</f>
        <v>122596.5</v>
      </c>
      <c r="H23" s="2" t="str">
        <f t="shared" si="14"/>
        <v/>
      </c>
      <c r="I23" s="11">
        <f t="shared" si="15"/>
        <v>9.423855316357127E-2</v>
      </c>
    </row>
    <row r="24" spans="1:9" x14ac:dyDescent="0.25">
      <c r="A24" t="s">
        <v>13</v>
      </c>
      <c r="B24" s="37">
        <v>4443.5</v>
      </c>
      <c r="C24" s="10">
        <f t="shared" si="10"/>
        <v>4.3384022065464128E-2</v>
      </c>
      <c r="D24" s="7" t="str">
        <f t="shared" si="11"/>
        <v xml:space="preserve">199 - Awakhiwe Nyathi         </v>
      </c>
      <c r="E24" s="37">
        <v>97979</v>
      </c>
      <c r="F24" s="10">
        <f t="shared" si="12"/>
        <v>0.9566159779345359</v>
      </c>
      <c r="G24" s="37">
        <f t="shared" si="13"/>
        <v>102422.5</v>
      </c>
      <c r="H24" s="2">
        <f t="shared" si="14"/>
        <v>-3.3679215605123825E-2</v>
      </c>
      <c r="I24" s="11" t="str">
        <f t="shared" si="15"/>
        <v/>
      </c>
    </row>
    <row r="25" spans="1:9" x14ac:dyDescent="0.25">
      <c r="A25" t="s">
        <v>56</v>
      </c>
      <c r="B25" s="37">
        <v>8715</v>
      </c>
      <c r="C25" s="10">
        <f t="shared" si="10"/>
        <v>0.12142787476836048</v>
      </c>
      <c r="D25" s="7" t="str">
        <f t="shared" si="11"/>
        <v xml:space="preserve">20 - Vic Lungile   W         </v>
      </c>
      <c r="E25" s="37">
        <v>63056</v>
      </c>
      <c r="F25" s="10">
        <f t="shared" si="12"/>
        <v>0.87857212523163952</v>
      </c>
      <c r="G25" s="37">
        <f t="shared" si="13"/>
        <v>71771</v>
      </c>
      <c r="H25" s="2" t="str">
        <f t="shared" si="14"/>
        <v/>
      </c>
      <c r="I25" s="11">
        <f t="shared" si="15"/>
        <v>4.4364637097772525E-2</v>
      </c>
    </row>
    <row r="26" spans="1:9" x14ac:dyDescent="0.25">
      <c r="A26" t="s">
        <v>14</v>
      </c>
      <c r="B26" s="37">
        <v>12384</v>
      </c>
      <c r="C26" s="10">
        <f t="shared" si="10"/>
        <v>0.18334715148643846</v>
      </c>
      <c r="D26" s="7" t="str">
        <f t="shared" si="11"/>
        <v xml:space="preserve">200 - Obakeng mathabe         </v>
      </c>
      <c r="E26" s="37">
        <v>55160</v>
      </c>
      <c r="F26" s="10">
        <f t="shared" si="12"/>
        <v>0.81665284851356157</v>
      </c>
      <c r="G26" s="37">
        <f t="shared" si="13"/>
        <v>67544</v>
      </c>
      <c r="H26" s="2" t="str">
        <f t="shared" si="14"/>
        <v/>
      </c>
      <c r="I26" s="11">
        <f t="shared" si="15"/>
        <v>0.10628391381585051</v>
      </c>
    </row>
    <row r="27" spans="1:9" x14ac:dyDescent="0.25">
      <c r="A27" t="s">
        <v>58</v>
      </c>
      <c r="B27" s="37">
        <v>15534.1</v>
      </c>
      <c r="C27" s="10">
        <f t="shared" si="10"/>
        <v>0.11844754951485922</v>
      </c>
      <c r="D27" s="7" t="str">
        <f t="shared" si="11"/>
        <v xml:space="preserve">23 - Denley Joshua W         </v>
      </c>
      <c r="E27" s="37">
        <v>115613.4</v>
      </c>
      <c r="F27" s="10">
        <f t="shared" si="12"/>
        <v>0.88155245048514075</v>
      </c>
      <c r="G27" s="37">
        <f t="shared" si="13"/>
        <v>131147.5</v>
      </c>
      <c r="H27" s="2" t="str">
        <f t="shared" si="14"/>
        <v/>
      </c>
      <c r="I27" s="11">
        <f t="shared" si="15"/>
        <v>4.1384311844271271E-2</v>
      </c>
    </row>
    <row r="28" spans="1:9" x14ac:dyDescent="0.25">
      <c r="A28" t="s">
        <v>59</v>
      </c>
      <c r="B28" s="37">
        <v>3187</v>
      </c>
      <c r="C28" s="10">
        <f t="shared" si="10"/>
        <v>6.7011501503395784E-2</v>
      </c>
      <c r="D28" s="7" t="str">
        <f t="shared" si="11"/>
        <v xml:space="preserve">24 - Dudu-W                  </v>
      </c>
      <c r="E28" s="37">
        <v>44372</v>
      </c>
      <c r="F28" s="10">
        <f t="shared" si="12"/>
        <v>0.93298849849660426</v>
      </c>
      <c r="G28" s="37">
        <f t="shared" si="13"/>
        <v>47559</v>
      </c>
      <c r="H28" s="2">
        <f t="shared" si="14"/>
        <v>-1.0051736167192168E-2</v>
      </c>
      <c r="I28" s="11" t="str">
        <f t="shared" si="15"/>
        <v/>
      </c>
    </row>
    <row r="29" spans="1:9" x14ac:dyDescent="0.25">
      <c r="A29" t="s">
        <v>60</v>
      </c>
      <c r="B29" s="37">
        <v>2722</v>
      </c>
      <c r="C29" s="10">
        <f t="shared" si="10"/>
        <v>2.8717018156498252E-2</v>
      </c>
      <c r="D29" s="7" t="str">
        <f t="shared" si="11"/>
        <v xml:space="preserve">26 - Petronella W            </v>
      </c>
      <c r="E29" s="37">
        <v>92065</v>
      </c>
      <c r="F29" s="10">
        <f t="shared" si="12"/>
        <v>0.9712829818435017</v>
      </c>
      <c r="G29" s="37">
        <f t="shared" si="13"/>
        <v>94787</v>
      </c>
      <c r="H29" s="2">
        <f t="shared" si="14"/>
        <v>-4.8346219514089697E-2</v>
      </c>
      <c r="I29" s="11" t="str">
        <f t="shared" si="15"/>
        <v/>
      </c>
    </row>
    <row r="30" spans="1:9" x14ac:dyDescent="0.25">
      <c r="A30" t="s">
        <v>61</v>
      </c>
      <c r="B30" s="37">
        <v>11248.5</v>
      </c>
      <c r="C30" s="10">
        <f t="shared" si="10"/>
        <v>5.4862301646332393E-2</v>
      </c>
      <c r="D30" s="7" t="str">
        <f t="shared" si="11"/>
        <v xml:space="preserve">28 - Gugu W                  </v>
      </c>
      <c r="E30" s="37">
        <v>193783</v>
      </c>
      <c r="F30" s="10">
        <f t="shared" si="12"/>
        <v>0.94513769835366757</v>
      </c>
      <c r="G30" s="37">
        <f t="shared" si="13"/>
        <v>205031.5</v>
      </c>
      <c r="H30" s="2">
        <f t="shared" si="14"/>
        <v>-2.220093602425556E-2</v>
      </c>
      <c r="I30" s="11" t="str">
        <f t="shared" si="15"/>
        <v/>
      </c>
    </row>
    <row r="31" spans="1:9" x14ac:dyDescent="0.25">
      <c r="A31" t="s">
        <v>62</v>
      </c>
      <c r="B31" s="37">
        <v>3125.5</v>
      </c>
      <c r="C31" s="10">
        <f t="shared" si="10"/>
        <v>3.6568172644362677E-2</v>
      </c>
      <c r="D31" s="7" t="str">
        <f t="shared" si="11"/>
        <v xml:space="preserve">31 - Ntokozo-W               </v>
      </c>
      <c r="E31" s="37">
        <v>82345</v>
      </c>
      <c r="F31" s="10">
        <f t="shared" si="12"/>
        <v>0.96343182735563737</v>
      </c>
      <c r="G31" s="37">
        <f t="shared" si="13"/>
        <v>85470.5</v>
      </c>
      <c r="H31" s="2">
        <f t="shared" si="14"/>
        <v>-4.0495065026225276E-2</v>
      </c>
      <c r="I31" s="11" t="str">
        <f t="shared" si="15"/>
        <v/>
      </c>
    </row>
    <row r="32" spans="1:9" x14ac:dyDescent="0.25">
      <c r="A32" t="s">
        <v>65</v>
      </c>
      <c r="B32" s="44">
        <v>9192</v>
      </c>
      <c r="C32" s="10">
        <f t="shared" si="10"/>
        <v>4.0626816262217987E-2</v>
      </c>
      <c r="D32" s="7" t="str">
        <f t="shared" si="11"/>
        <v xml:space="preserve">6 - Lingani  W              </v>
      </c>
      <c r="E32" s="44">
        <v>217062.5</v>
      </c>
      <c r="F32" s="10">
        <f t="shared" si="12"/>
        <v>0.95937318373778202</v>
      </c>
      <c r="G32" s="37">
        <f t="shared" si="13"/>
        <v>226254.5</v>
      </c>
      <c r="H32" s="2">
        <f t="shared" si="14"/>
        <v>-3.6436421408369966E-2</v>
      </c>
      <c r="I32" s="11" t="str">
        <f t="shared" si="15"/>
        <v/>
      </c>
    </row>
    <row r="33" spans="1:11" x14ac:dyDescent="0.25">
      <c r="A33" t="s">
        <v>66</v>
      </c>
      <c r="B33" s="37">
        <v>9796</v>
      </c>
      <c r="C33" s="10">
        <f t="shared" si="10"/>
        <v>0.12679593051852237</v>
      </c>
      <c r="D33" s="7" t="str">
        <f t="shared" si="11"/>
        <v xml:space="preserve">7 - MIKE -W                 </v>
      </c>
      <c r="E33" s="37">
        <v>67462</v>
      </c>
      <c r="F33" s="10">
        <f t="shared" si="12"/>
        <v>0.87320406948147766</v>
      </c>
      <c r="G33" s="37">
        <f t="shared" si="13"/>
        <v>77258</v>
      </c>
      <c r="H33" s="2" t="str">
        <f t="shared" si="14"/>
        <v/>
      </c>
      <c r="I33" s="11">
        <f t="shared" si="15"/>
        <v>4.9732692847934412E-2</v>
      </c>
    </row>
    <row r="34" spans="1:11" ht="15.75" thickBot="1" x14ac:dyDescent="0.3">
      <c r="A34" t="s">
        <v>68</v>
      </c>
      <c r="B34" s="37">
        <v>5222</v>
      </c>
      <c r="C34" s="26">
        <f t="shared" si="10"/>
        <v>4.1388930719907423E-2</v>
      </c>
      <c r="D34" s="27" t="str">
        <f t="shared" si="11"/>
        <v xml:space="preserve">9 - Nkosinathi W            </v>
      </c>
      <c r="E34" s="43">
        <v>120947</v>
      </c>
      <c r="F34" s="26">
        <f t="shared" si="12"/>
        <v>0.95861106928009254</v>
      </c>
      <c r="G34" s="43">
        <f t="shared" si="13"/>
        <v>126169</v>
      </c>
      <c r="H34" s="2">
        <f t="shared" si="14"/>
        <v>-3.567430695068053E-2</v>
      </c>
      <c r="I34" s="11" t="str">
        <f t="shared" si="15"/>
        <v/>
      </c>
    </row>
    <row r="35" spans="1:11" ht="15.75" thickBot="1" x14ac:dyDescent="0.3">
      <c r="A35" s="28" t="s">
        <v>28</v>
      </c>
      <c r="B35" s="41">
        <f>SUM(B19:B34)</f>
        <v>126949.3</v>
      </c>
      <c r="C35" s="29">
        <f t="shared" si="10"/>
        <v>7.7063237670587953E-2</v>
      </c>
      <c r="D35" s="30" t="s">
        <v>28</v>
      </c>
      <c r="E35" s="41">
        <f>SUM(E19:E34)</f>
        <v>1520390</v>
      </c>
      <c r="F35" s="31">
        <f t="shared" si="12"/>
        <v>0.92293676232941202</v>
      </c>
      <c r="G35" s="38">
        <f t="shared" si="3"/>
        <v>1647339.3</v>
      </c>
    </row>
    <row r="36" spans="1:11" ht="15.75" thickBot="1" x14ac:dyDescent="0.3">
      <c r="A36" s="17" t="s">
        <v>1</v>
      </c>
      <c r="B36" s="42">
        <f>SUM(B17,B35)</f>
        <v>243203.7</v>
      </c>
      <c r="C36" s="18">
        <f t="shared" si="10"/>
        <v>8.8902884543997099E-2</v>
      </c>
      <c r="D36" s="19" t="s">
        <v>1</v>
      </c>
      <c r="E36" s="42">
        <f>SUM(E17,E35)</f>
        <v>2492407.2000000002</v>
      </c>
      <c r="F36" s="20">
        <f t="shared" si="12"/>
        <v>0.9110971154560028</v>
      </c>
      <c r="G36" s="39">
        <f>E36+B36</f>
        <v>2735610.9000000004</v>
      </c>
      <c r="H36" s="2">
        <f>SUM(H5:I34)</f>
        <v>0.17724385873139537</v>
      </c>
    </row>
    <row r="39" spans="1:11" ht="18.75" x14ac:dyDescent="0.3">
      <c r="A39" s="13" t="s">
        <v>6</v>
      </c>
      <c r="K39" s="13" t="s">
        <v>7</v>
      </c>
    </row>
    <row r="40" spans="1:11" x14ac:dyDescent="0.25">
      <c r="A40" t="s">
        <v>38</v>
      </c>
      <c r="B40" s="37">
        <v>1750</v>
      </c>
      <c r="C40" s="10">
        <f>B40/G40</f>
        <v>4.9205679741318713E-3</v>
      </c>
      <c r="D40" s="7" t="str">
        <f>A40</f>
        <v xml:space="preserve">172 - Dennis                  </v>
      </c>
      <c r="E40" s="37">
        <v>353900</v>
      </c>
      <c r="F40" s="10">
        <f>E40/G40</f>
        <v>0.99507943202586813</v>
      </c>
      <c r="G40" s="37">
        <f t="shared" ref="G40:G43" si="20">E40+B40</f>
        <v>355650</v>
      </c>
      <c r="H40" s="2">
        <f t="shared" ref="H40:H41" si="21">IF(C40-$C$36&lt;0,C40-$C$36,"")</f>
        <v>-8.3982316569865226E-2</v>
      </c>
      <c r="I40" s="11" t="str">
        <f t="shared" ref="I40" si="22">IF(C40-$C$36&gt;0,C40-$C$36,"")</f>
        <v/>
      </c>
      <c r="K40" t="s">
        <v>29</v>
      </c>
    </row>
    <row r="41" spans="1:11" x14ac:dyDescent="0.25">
      <c r="A41" t="s">
        <v>39</v>
      </c>
      <c r="B41" s="37">
        <v>731.5</v>
      </c>
      <c r="C41" s="10">
        <f t="shared" ref="C41" si="23">B41/G41</f>
        <v>0.17672070156789799</v>
      </c>
      <c r="D41" s="7" t="str">
        <f t="shared" ref="D41" si="24">A41</f>
        <v xml:space="preserve">29 - Yves k                  </v>
      </c>
      <c r="E41" s="37">
        <v>3407.7999999999997</v>
      </c>
      <c r="F41" s="10">
        <f t="shared" ref="F41" si="25">E41/G41</f>
        <v>0.82327929843210212</v>
      </c>
      <c r="G41" s="37">
        <f t="shared" si="20"/>
        <v>4139.2999999999993</v>
      </c>
      <c r="H41" s="2" t="str">
        <f t="shared" si="21"/>
        <v/>
      </c>
      <c r="I41" s="11">
        <f>IF(C41-$C$36&gt;0,C41-$C$36,"")</f>
        <v>8.7817817023900888E-2</v>
      </c>
      <c r="K41" t="s">
        <v>29</v>
      </c>
    </row>
    <row r="42" spans="1:11" x14ac:dyDescent="0.25">
      <c r="A42" t="s">
        <v>19</v>
      </c>
      <c r="B42" s="37">
        <v>0</v>
      </c>
      <c r="C42" s="10">
        <f>B42/G42</f>
        <v>0</v>
      </c>
      <c r="D42" s="7" t="str">
        <f>A42</f>
        <v xml:space="preserve">35 - Michael Lembke          </v>
      </c>
      <c r="E42" s="37">
        <v>13050</v>
      </c>
      <c r="F42" s="10">
        <f>E42/G42</f>
        <v>1</v>
      </c>
      <c r="G42" s="37">
        <f t="shared" si="20"/>
        <v>13050</v>
      </c>
      <c r="H42" s="2">
        <f>IF(C42-$C$36&lt;0,C42-$C$36,"")</f>
        <v>-8.8902884543997099E-2</v>
      </c>
      <c r="I42" s="11" t="str">
        <f>IF(C42-$C$36&gt;0,C42-$C$36,"")</f>
        <v/>
      </c>
      <c r="K42" t="s">
        <v>29</v>
      </c>
    </row>
    <row r="43" spans="1:11" x14ac:dyDescent="0.25">
      <c r="A43" s="33"/>
      <c r="B43" s="37"/>
      <c r="C43" s="10" t="e">
        <f>B43/G43</f>
        <v>#DIV/0!</v>
      </c>
      <c r="D43" s="7">
        <f>A43</f>
        <v>0</v>
      </c>
      <c r="E43" s="37"/>
      <c r="F43" s="10" t="e">
        <f>E43/G43</f>
        <v>#DIV/0!</v>
      </c>
      <c r="G43" s="37">
        <f t="shared" si="20"/>
        <v>0</v>
      </c>
      <c r="H43" s="2" t="e">
        <f>IF(C43-$C$17&lt;0,C43-$C$17,"")</f>
        <v>#DIV/0!</v>
      </c>
      <c r="I43" s="11" t="e">
        <f>IF(C43-$C$17&gt;0,C43-$C$17,"")</f>
        <v>#DIV/0!</v>
      </c>
    </row>
  </sheetData>
  <mergeCells count="5">
    <mergeCell ref="A1:G1"/>
    <mergeCell ref="B2:C3"/>
    <mergeCell ref="E2:F3"/>
    <mergeCell ref="A4:G4"/>
    <mergeCell ref="A18:G18"/>
  </mergeCells>
  <conditionalFormatting sqref="A5">
    <cfRule type="duplicateValues" dxfId="128" priority="18"/>
  </conditionalFormatting>
  <conditionalFormatting sqref="A6">
    <cfRule type="duplicateValues" dxfId="127" priority="16"/>
  </conditionalFormatting>
  <conditionalFormatting sqref="A7">
    <cfRule type="duplicateValues" dxfId="126" priority="15"/>
  </conditionalFormatting>
  <conditionalFormatting sqref="A9">
    <cfRule type="duplicateValues" dxfId="125" priority="14"/>
  </conditionalFormatting>
  <conditionalFormatting sqref="A11">
    <cfRule type="duplicateValues" dxfId="124" priority="12"/>
  </conditionalFormatting>
  <conditionalFormatting sqref="A12">
    <cfRule type="duplicateValues" dxfId="123" priority="11"/>
  </conditionalFormatting>
  <conditionalFormatting sqref="A13">
    <cfRule type="duplicateValues" dxfId="122" priority="9"/>
  </conditionalFormatting>
  <conditionalFormatting sqref="A15:A16">
    <cfRule type="duplicateValues" dxfId="121" priority="3"/>
  </conditionalFormatting>
  <conditionalFormatting sqref="A19">
    <cfRule type="duplicateValues" dxfId="120" priority="17"/>
  </conditionalFormatting>
  <conditionalFormatting sqref="A21">
    <cfRule type="duplicateValues" dxfId="119" priority="13"/>
  </conditionalFormatting>
  <conditionalFormatting sqref="A25">
    <cfRule type="duplicateValues" dxfId="118" priority="10"/>
  </conditionalFormatting>
  <conditionalFormatting sqref="A27">
    <cfRule type="duplicateValues" dxfId="117" priority="8"/>
  </conditionalFormatting>
  <conditionalFormatting sqref="A28">
    <cfRule type="duplicateValues" dxfId="116" priority="7"/>
  </conditionalFormatting>
  <conditionalFormatting sqref="A29">
    <cfRule type="duplicateValues" dxfId="115" priority="6"/>
  </conditionalFormatting>
  <conditionalFormatting sqref="A30">
    <cfRule type="duplicateValues" dxfId="114" priority="5"/>
  </conditionalFormatting>
  <conditionalFormatting sqref="A31">
    <cfRule type="duplicateValues" dxfId="113" priority="4"/>
  </conditionalFormatting>
  <conditionalFormatting sqref="A32:A33">
    <cfRule type="duplicateValues" dxfId="112" priority="2"/>
  </conditionalFormatting>
  <conditionalFormatting sqref="A34">
    <cfRule type="duplicateValues" dxfId="11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8459-3027-491A-B81D-8CC62CA7A321}">
  <dimension ref="A1:K45"/>
  <sheetViews>
    <sheetView topLeftCell="A4" zoomScale="73" zoomScaleNormal="100" workbookViewId="0">
      <selection activeCell="E38" sqref="E38:E39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48</v>
      </c>
      <c r="B5" s="36">
        <v>11278.100000000004</v>
      </c>
      <c r="C5" s="23">
        <f t="shared" ref="C5:C17" si="0">B5/G5</f>
        <v>9.7014578724077774E-2</v>
      </c>
      <c r="D5" s="24" t="str">
        <f t="shared" ref="D5:D16" si="1">A5</f>
        <v xml:space="preserve">1 - MC Ntuli BT             </v>
      </c>
      <c r="E5" s="36">
        <v>104973.50000000004</v>
      </c>
      <c r="F5" s="23">
        <f t="shared" ref="F5:F16" si="2">E5/G5</f>
        <v>0.90298542127592218</v>
      </c>
      <c r="G5" s="36">
        <f t="shared" ref="G5:G33" si="3">E5+B5</f>
        <v>116251.60000000005</v>
      </c>
      <c r="H5" s="2" t="str">
        <f t="shared" ref="H5:H16" si="4">IF(C5-$C$17&lt;0,C5-$C$17,"")</f>
        <v/>
      </c>
      <c r="I5" s="11">
        <f t="shared" ref="I5:I16" si="5">IF(C5-$C$17&gt;0,C5-$C$17,"")</f>
        <v>6.6253085922668431E-3</v>
      </c>
    </row>
    <row r="6" spans="1:9" x14ac:dyDescent="0.25">
      <c r="A6" t="s">
        <v>50</v>
      </c>
      <c r="B6" s="37">
        <v>6735.2000000000016</v>
      </c>
      <c r="C6" s="10">
        <f t="shared" si="0"/>
        <v>6.1929399822170807E-2</v>
      </c>
      <c r="D6" s="7" t="str">
        <f t="shared" si="1"/>
        <v xml:space="preserve">12 - Evans BT                </v>
      </c>
      <c r="E6" s="37">
        <v>102020.90000000018</v>
      </c>
      <c r="F6" s="10">
        <f t="shared" si="2"/>
        <v>0.93807060017782928</v>
      </c>
      <c r="G6" s="37">
        <f t="shared" si="3"/>
        <v>108756.10000000018</v>
      </c>
      <c r="H6" s="2">
        <f t="shared" si="4"/>
        <v>-2.8459870309640124E-2</v>
      </c>
      <c r="I6" s="11" t="str">
        <f t="shared" si="5"/>
        <v/>
      </c>
    </row>
    <row r="7" spans="1:9" x14ac:dyDescent="0.25">
      <c r="A7" t="s">
        <v>51</v>
      </c>
      <c r="B7" s="37">
        <v>7187.7000000000016</v>
      </c>
      <c r="C7" s="10">
        <f t="shared" si="0"/>
        <v>0.18328441634940759</v>
      </c>
      <c r="D7" s="7" t="str">
        <f t="shared" si="1"/>
        <v xml:space="preserve">13 - Sylvester BT            </v>
      </c>
      <c r="E7" s="37">
        <v>32028.399999999987</v>
      </c>
      <c r="F7" s="10">
        <f t="shared" si="2"/>
        <v>0.81671558365059238</v>
      </c>
      <c r="G7" s="37">
        <f t="shared" si="3"/>
        <v>39216.099999999991</v>
      </c>
      <c r="H7" s="2" t="str">
        <f t="shared" si="4"/>
        <v/>
      </c>
      <c r="I7" s="11">
        <f t="shared" si="5"/>
        <v>9.2895146217596661E-2</v>
      </c>
    </row>
    <row r="8" spans="1:9" x14ac:dyDescent="0.25">
      <c r="A8" t="s">
        <v>9</v>
      </c>
      <c r="B8" s="37">
        <v>888.59999999999991</v>
      </c>
      <c r="C8" s="10">
        <f t="shared" si="0"/>
        <v>1.0694479212801601E-2</v>
      </c>
      <c r="D8" s="7" t="str">
        <f t="shared" si="1"/>
        <v xml:space="preserve">14 - Lavender                </v>
      </c>
      <c r="E8" s="37">
        <v>82201</v>
      </c>
      <c r="F8" s="10">
        <f t="shared" si="2"/>
        <v>0.98930552078719836</v>
      </c>
      <c r="G8" s="37">
        <f t="shared" si="3"/>
        <v>83089.600000000006</v>
      </c>
      <c r="H8" s="2">
        <f t="shared" si="4"/>
        <v>-7.9694790919009328E-2</v>
      </c>
      <c r="I8" s="11" t="str">
        <f t="shared" si="5"/>
        <v/>
      </c>
    </row>
    <row r="9" spans="1:9" x14ac:dyDescent="0.25">
      <c r="A9" t="s">
        <v>52</v>
      </c>
      <c r="B9" s="37">
        <v>6696.8</v>
      </c>
      <c r="C9" s="10">
        <f t="shared" si="0"/>
        <v>9.4830406110562815E-2</v>
      </c>
      <c r="D9" s="7" t="str">
        <f t="shared" si="1"/>
        <v xml:space="preserve">15 - Pension BT              </v>
      </c>
      <c r="E9" s="37">
        <v>63921.899999999987</v>
      </c>
      <c r="F9" s="10">
        <f t="shared" si="2"/>
        <v>0.9051695938894373</v>
      </c>
      <c r="G9" s="37">
        <f t="shared" si="3"/>
        <v>70618.699999999983</v>
      </c>
      <c r="H9" s="2" t="str">
        <f t="shared" si="4"/>
        <v/>
      </c>
      <c r="I9" s="11">
        <f t="shared" si="5"/>
        <v>4.4411359787518839E-3</v>
      </c>
    </row>
    <row r="10" spans="1:9" x14ac:dyDescent="0.25">
      <c r="A10" t="s">
        <v>43</v>
      </c>
      <c r="B10" s="44">
        <v>3491.3999999999992</v>
      </c>
      <c r="C10" s="10">
        <f t="shared" ref="C10:C11" si="6">B10/G10</f>
        <v>9.3573113207547187E-2</v>
      </c>
      <c r="D10" s="7" t="str">
        <f t="shared" ref="D10:D11" si="7">A10</f>
        <v xml:space="preserve">157 - Alex Barton             </v>
      </c>
      <c r="E10" s="40">
        <v>33820.599999999984</v>
      </c>
      <c r="F10" s="10">
        <f t="shared" ref="F10:F11" si="8">E10/G10</f>
        <v>0.90642688679245276</v>
      </c>
      <c r="G10" s="37">
        <f t="shared" ref="G10:G11" si="9">E10+B10</f>
        <v>37311.999999999985</v>
      </c>
      <c r="H10" s="2" t="str">
        <f t="shared" si="4"/>
        <v/>
      </c>
      <c r="I10" s="11">
        <f t="shared" si="5"/>
        <v>3.1838430757362562E-3</v>
      </c>
    </row>
    <row r="11" spans="1:9" x14ac:dyDescent="0.25">
      <c r="A11" t="s">
        <v>37</v>
      </c>
      <c r="B11" s="37">
        <v>6811.8</v>
      </c>
      <c r="C11" s="10">
        <f t="shared" si="6"/>
        <v>0.103399282923438</v>
      </c>
      <c r="D11" s="7" t="str">
        <f t="shared" si="7"/>
        <v xml:space="preserve">158 - Oscar Dawu              </v>
      </c>
      <c r="E11" s="37">
        <v>59066.799999999981</v>
      </c>
      <c r="F11" s="10">
        <f t="shared" si="8"/>
        <v>0.89660071707656208</v>
      </c>
      <c r="G11" s="37">
        <f t="shared" si="9"/>
        <v>65878.599999999977</v>
      </c>
      <c r="H11" s="2" t="str">
        <f t="shared" si="4"/>
        <v/>
      </c>
      <c r="I11" s="11">
        <f t="shared" si="5"/>
        <v>1.3010012791627071E-2</v>
      </c>
    </row>
    <row r="12" spans="1:9" x14ac:dyDescent="0.25">
      <c r="A12" t="s">
        <v>54</v>
      </c>
      <c r="B12" s="37">
        <v>11418.8</v>
      </c>
      <c r="C12" s="10">
        <f t="shared" si="0"/>
        <v>0.12364873571582485</v>
      </c>
      <c r="D12" s="7" t="str">
        <f t="shared" si="1"/>
        <v xml:space="preserve">16 - Brian Mtshali BT        </v>
      </c>
      <c r="E12" s="37">
        <v>80929.900000000038</v>
      </c>
      <c r="F12" s="10">
        <f t="shared" si="2"/>
        <v>0.87635126428417509</v>
      </c>
      <c r="G12" s="37">
        <f t="shared" si="3"/>
        <v>92348.700000000041</v>
      </c>
      <c r="H12" s="2" t="str">
        <f t="shared" si="4"/>
        <v/>
      </c>
      <c r="I12" s="11">
        <f t="shared" si="5"/>
        <v>3.3259465584013923E-2</v>
      </c>
    </row>
    <row r="13" spans="1:9" x14ac:dyDescent="0.25">
      <c r="A13" t="s">
        <v>55</v>
      </c>
      <c r="B13" s="37">
        <v>4396.7999999999993</v>
      </c>
      <c r="C13" s="10">
        <f t="shared" si="0"/>
        <v>4.4932383752479391E-2</v>
      </c>
      <c r="D13" s="7" t="str">
        <f t="shared" si="1"/>
        <v xml:space="preserve">165 - Binold Sibanda BT       </v>
      </c>
      <c r="E13" s="37">
        <v>93456.90000000014</v>
      </c>
      <c r="F13" s="10">
        <f t="shared" si="2"/>
        <v>0.95506761624752057</v>
      </c>
      <c r="G13" s="37">
        <f t="shared" si="3"/>
        <v>97853.700000000143</v>
      </c>
      <c r="H13" s="2">
        <f t="shared" si="4"/>
        <v>-4.545688637933154E-2</v>
      </c>
      <c r="I13" s="11" t="str">
        <f t="shared" si="5"/>
        <v/>
      </c>
    </row>
    <row r="14" spans="1:9" x14ac:dyDescent="0.25">
      <c r="A14" t="s">
        <v>57</v>
      </c>
      <c r="B14" s="37">
        <v>16433.400000000005</v>
      </c>
      <c r="C14" s="10">
        <f t="shared" si="0"/>
        <v>0.13574646056307357</v>
      </c>
      <c r="D14" s="7" t="str">
        <f t="shared" si="1"/>
        <v xml:space="preserve">22 - Kelvin  BT              </v>
      </c>
      <c r="E14" s="40">
        <v>104626.10999999996</v>
      </c>
      <c r="F14" s="10">
        <f t="shared" si="2"/>
        <v>0.8642535394369264</v>
      </c>
      <c r="G14" s="37">
        <f t="shared" si="3"/>
        <v>121059.50999999997</v>
      </c>
      <c r="H14" s="2" t="str">
        <f t="shared" si="4"/>
        <v/>
      </c>
      <c r="I14" s="11">
        <f t="shared" si="5"/>
        <v>4.5357190431262642E-2</v>
      </c>
    </row>
    <row r="15" spans="1:9" x14ac:dyDescent="0.25">
      <c r="A15" t="s">
        <v>63</v>
      </c>
      <c r="B15" s="43">
        <v>14776.800000000001</v>
      </c>
      <c r="C15" s="26">
        <f t="shared" si="0"/>
        <v>0.14031675913941935</v>
      </c>
      <c r="D15" s="27" t="str">
        <f t="shared" si="1"/>
        <v xml:space="preserve">44 - Tembela M BT            </v>
      </c>
      <c r="E15" s="43">
        <v>90533.500000000044</v>
      </c>
      <c r="F15" s="26">
        <f t="shared" si="2"/>
        <v>0.85968324086058068</v>
      </c>
      <c r="G15" s="43">
        <f t="shared" si="3"/>
        <v>105310.30000000005</v>
      </c>
      <c r="H15" s="2" t="str">
        <f t="shared" si="4"/>
        <v/>
      </c>
      <c r="I15" s="11">
        <f t="shared" si="5"/>
        <v>4.9927489007608419E-2</v>
      </c>
    </row>
    <row r="16" spans="1:9" ht="15.75" thickBot="1" x14ac:dyDescent="0.3">
      <c r="A16" t="s">
        <v>64</v>
      </c>
      <c r="B16" s="43">
        <v>2681.1</v>
      </c>
      <c r="C16" s="26">
        <f t="shared" si="0"/>
        <v>3.0146092341873817E-2</v>
      </c>
      <c r="D16" s="27" t="str">
        <f t="shared" si="1"/>
        <v xml:space="preserve">45 - Prince Dube BT          </v>
      </c>
      <c r="E16" s="43">
        <v>86255.800000000076</v>
      </c>
      <c r="F16" s="26">
        <f t="shared" si="2"/>
        <v>0.96985390765812607</v>
      </c>
      <c r="G16" s="43">
        <f t="shared" si="3"/>
        <v>88936.900000000081</v>
      </c>
      <c r="H16" s="2">
        <f t="shared" si="4"/>
        <v>-6.0243177789937111E-2</v>
      </c>
      <c r="I16" s="11" t="str">
        <f t="shared" si="5"/>
        <v/>
      </c>
    </row>
    <row r="17" spans="1:9" ht="15.75" thickBot="1" x14ac:dyDescent="0.3">
      <c r="A17" s="28" t="s">
        <v>28</v>
      </c>
      <c r="B17" s="41">
        <f>SUM(B5:B16)</f>
        <v>92796.500000000029</v>
      </c>
      <c r="C17" s="29">
        <f t="shared" si="0"/>
        <v>9.0389270131810931E-2</v>
      </c>
      <c r="D17" s="30" t="s">
        <v>28</v>
      </c>
      <c r="E17" s="41">
        <f>SUM(E5:E16)</f>
        <v>933835.31000000041</v>
      </c>
      <c r="F17" s="31">
        <f>E17/G17</f>
        <v>0.90961072986818914</v>
      </c>
      <c r="G17" s="38">
        <f t="shared" si="3"/>
        <v>1026631.8100000004</v>
      </c>
      <c r="H17" s="2"/>
      <c r="I17" s="11"/>
    </row>
    <row r="18" spans="1:9" x14ac:dyDescent="0.25">
      <c r="A18" s="49" t="s">
        <v>27</v>
      </c>
      <c r="B18" s="49"/>
      <c r="C18" s="49"/>
      <c r="D18" s="49"/>
      <c r="E18" s="49"/>
      <c r="F18" s="49"/>
      <c r="G18" s="50"/>
      <c r="H18" s="2"/>
      <c r="I18" s="11"/>
    </row>
    <row r="19" spans="1:9" x14ac:dyDescent="0.25">
      <c r="A19" t="s">
        <v>49</v>
      </c>
      <c r="B19" s="37">
        <v>23254.449999999997</v>
      </c>
      <c r="C19" s="10">
        <f t="shared" ref="C19:C34" si="10">B19/G19</f>
        <v>7.9808426417910611E-2</v>
      </c>
      <c r="D19" s="7" t="str">
        <f t="shared" ref="D19:D32" si="11">A19</f>
        <v xml:space="preserve">10 - Tawanda W               </v>
      </c>
      <c r="E19" s="40">
        <v>268123.93</v>
      </c>
      <c r="F19" s="10">
        <f t="shared" ref="F19:F34" si="12">E19/G19</f>
        <v>0.92019157358208936</v>
      </c>
      <c r="G19" s="37">
        <f t="shared" ref="G19:G32" si="13">E19+B19</f>
        <v>291378.38</v>
      </c>
      <c r="H19" s="2" t="str">
        <f>IF(C19-$C$33&lt;0,C19-$C$33,"")</f>
        <v/>
      </c>
      <c r="I19" s="11">
        <f>IF(C19-$C$33&gt;0,C19-$C$33,"")</f>
        <v>1.1433954847043029E-2</v>
      </c>
    </row>
    <row r="20" spans="1:9" x14ac:dyDescent="0.25">
      <c r="A20" t="s">
        <v>8</v>
      </c>
      <c r="B20" s="37">
        <v>8310.5</v>
      </c>
      <c r="C20" s="10">
        <f t="shared" si="10"/>
        <v>5.8221853249123399E-2</v>
      </c>
      <c r="D20" s="7" t="str">
        <f t="shared" si="11"/>
        <v xml:space="preserve">11 - Demi                    </v>
      </c>
      <c r="E20" s="37">
        <v>134428</v>
      </c>
      <c r="F20" s="10">
        <f t="shared" si="12"/>
        <v>0.94177814675087657</v>
      </c>
      <c r="G20" s="37">
        <f t="shared" si="13"/>
        <v>142738.5</v>
      </c>
      <c r="H20" s="2">
        <f t="shared" ref="H20:H32" si="14">IF(C20-$C$33&lt;0,C20-$C$33,"")</f>
        <v>-1.0152618321744182E-2</v>
      </c>
      <c r="I20" s="11" t="str">
        <f t="shared" ref="I20:I32" si="15">IF(C20-$C$33&gt;0,C20-$C$33,"")</f>
        <v/>
      </c>
    </row>
    <row r="21" spans="1:9" x14ac:dyDescent="0.25">
      <c r="A21" t="s">
        <v>53</v>
      </c>
      <c r="B21" s="37">
        <v>6795</v>
      </c>
      <c r="C21" s="10">
        <f t="shared" si="10"/>
        <v>0.13018488360954114</v>
      </c>
      <c r="D21" s="7" t="str">
        <f t="shared" si="11"/>
        <v xml:space="preserve">159 - F C W                   </v>
      </c>
      <c r="E21" s="37">
        <v>45400</v>
      </c>
      <c r="F21" s="10">
        <f t="shared" si="12"/>
        <v>0.86981511639045883</v>
      </c>
      <c r="G21" s="37">
        <f t="shared" si="13"/>
        <v>52195</v>
      </c>
      <c r="H21" s="2" t="str">
        <f t="shared" si="14"/>
        <v/>
      </c>
      <c r="I21" s="11">
        <f t="shared" si="15"/>
        <v>6.1810412038673559E-2</v>
      </c>
    </row>
    <row r="22" spans="1:9" x14ac:dyDescent="0.25">
      <c r="A22" t="s">
        <v>13</v>
      </c>
      <c r="B22" s="37">
        <v>13191.7</v>
      </c>
      <c r="C22" s="10">
        <f t="shared" si="10"/>
        <v>9.191201829921275E-2</v>
      </c>
      <c r="D22" s="7" t="str">
        <f t="shared" si="11"/>
        <v xml:space="preserve">199 - Awakhiwe Nyathi         </v>
      </c>
      <c r="E22" s="37">
        <v>130333.6</v>
      </c>
      <c r="F22" s="10">
        <f t="shared" si="12"/>
        <v>0.90808798170078719</v>
      </c>
      <c r="G22" s="37">
        <f t="shared" si="13"/>
        <v>143525.30000000002</v>
      </c>
      <c r="H22" s="2" t="str">
        <f t="shared" si="14"/>
        <v/>
      </c>
      <c r="I22" s="11">
        <f t="shared" si="15"/>
        <v>2.3537546728345168E-2</v>
      </c>
    </row>
    <row r="23" spans="1:9" x14ac:dyDescent="0.25">
      <c r="A23" t="s">
        <v>56</v>
      </c>
      <c r="B23" s="37">
        <v>10118</v>
      </c>
      <c r="C23" s="10">
        <f t="shared" si="10"/>
        <v>7.4715699305863234E-2</v>
      </c>
      <c r="D23" s="7" t="str">
        <f t="shared" si="11"/>
        <v xml:space="preserve">20 - Vic Lungile   W         </v>
      </c>
      <c r="E23" s="37">
        <v>125302</v>
      </c>
      <c r="F23" s="10">
        <f t="shared" si="12"/>
        <v>0.92528430069413681</v>
      </c>
      <c r="G23" s="37">
        <f t="shared" si="13"/>
        <v>135420</v>
      </c>
      <c r="H23" s="2" t="str">
        <f t="shared" si="14"/>
        <v/>
      </c>
      <c r="I23" s="11">
        <f t="shared" si="15"/>
        <v>6.3412277349956525E-3</v>
      </c>
    </row>
    <row r="24" spans="1:9" x14ac:dyDescent="0.25">
      <c r="A24" t="s">
        <v>14</v>
      </c>
      <c r="B24" s="37">
        <v>15923.8</v>
      </c>
      <c r="C24" s="10">
        <f t="shared" si="10"/>
        <v>0.12511825253398287</v>
      </c>
      <c r="D24" s="7" t="str">
        <f t="shared" si="11"/>
        <v xml:space="preserve">200 - Obakeng mathabe         </v>
      </c>
      <c r="E24" s="37">
        <v>111346.2</v>
      </c>
      <c r="F24" s="10">
        <f t="shared" si="12"/>
        <v>0.8748817474660171</v>
      </c>
      <c r="G24" s="37">
        <f t="shared" si="13"/>
        <v>127270</v>
      </c>
      <c r="H24" s="2" t="str">
        <f t="shared" si="14"/>
        <v/>
      </c>
      <c r="I24" s="11">
        <f t="shared" si="15"/>
        <v>5.674378096311529E-2</v>
      </c>
    </row>
    <row r="25" spans="1:9" x14ac:dyDescent="0.25">
      <c r="A25" t="s">
        <v>58</v>
      </c>
      <c r="B25" s="37">
        <v>3946</v>
      </c>
      <c r="C25" s="10">
        <f t="shared" si="10"/>
        <v>2.1496636588081732E-2</v>
      </c>
      <c r="D25" s="7" t="str">
        <f t="shared" si="11"/>
        <v xml:space="preserve">23 - Denley Joshua W         </v>
      </c>
      <c r="E25" s="37">
        <v>179617.6</v>
      </c>
      <c r="F25" s="10">
        <f t="shared" si="12"/>
        <v>0.97850336341191824</v>
      </c>
      <c r="G25" s="37">
        <f t="shared" si="13"/>
        <v>183563.6</v>
      </c>
      <c r="H25" s="2">
        <f t="shared" si="14"/>
        <v>-4.6877834982785846E-2</v>
      </c>
      <c r="I25" s="11" t="str">
        <f t="shared" si="15"/>
        <v/>
      </c>
    </row>
    <row r="26" spans="1:9" x14ac:dyDescent="0.25">
      <c r="A26" t="s">
        <v>59</v>
      </c>
      <c r="B26" s="37">
        <v>9421.18</v>
      </c>
      <c r="C26" s="10">
        <f t="shared" si="10"/>
        <v>7.4714937150561087E-2</v>
      </c>
      <c r="D26" s="7" t="str">
        <f t="shared" si="11"/>
        <v xml:space="preserve">24 - Dudu-W                  </v>
      </c>
      <c r="E26" s="37">
        <v>116673.82</v>
      </c>
      <c r="F26" s="10">
        <f t="shared" si="12"/>
        <v>0.92528506284943901</v>
      </c>
      <c r="G26" s="37">
        <f t="shared" si="13"/>
        <v>126095</v>
      </c>
      <c r="H26" s="2" t="str">
        <f t="shared" si="14"/>
        <v/>
      </c>
      <c r="I26" s="11">
        <f t="shared" si="15"/>
        <v>6.340465579693505E-3</v>
      </c>
    </row>
    <row r="27" spans="1:9" x14ac:dyDescent="0.25">
      <c r="A27" t="s">
        <v>60</v>
      </c>
      <c r="B27" s="37">
        <v>6066.5</v>
      </c>
      <c r="C27" s="10">
        <f t="shared" si="10"/>
        <v>3.3828884341071438E-2</v>
      </c>
      <c r="D27" s="7" t="str">
        <f t="shared" si="11"/>
        <v xml:space="preserve">26 - Petronella W            </v>
      </c>
      <c r="E27" s="37">
        <v>173262.5</v>
      </c>
      <c r="F27" s="10">
        <f t="shared" si="12"/>
        <v>0.96617111565892855</v>
      </c>
      <c r="G27" s="37">
        <f t="shared" si="13"/>
        <v>179329</v>
      </c>
      <c r="H27" s="2">
        <f t="shared" si="14"/>
        <v>-3.4545587229796143E-2</v>
      </c>
      <c r="I27" s="11" t="str">
        <f t="shared" si="15"/>
        <v/>
      </c>
    </row>
    <row r="28" spans="1:9" x14ac:dyDescent="0.25">
      <c r="A28" t="s">
        <v>61</v>
      </c>
      <c r="B28" s="37">
        <v>11016</v>
      </c>
      <c r="C28" s="10">
        <f t="shared" si="10"/>
        <v>4.1162381409669574E-2</v>
      </c>
      <c r="D28" s="7" t="str">
        <f t="shared" si="11"/>
        <v xml:space="preserve">28 - Gugu W                  </v>
      </c>
      <c r="E28" s="37">
        <v>256607</v>
      </c>
      <c r="F28" s="10">
        <f t="shared" si="12"/>
        <v>0.95883761859033045</v>
      </c>
      <c r="G28" s="37">
        <f t="shared" si="13"/>
        <v>267623</v>
      </c>
      <c r="H28" s="2">
        <f t="shared" si="14"/>
        <v>-2.7212090161198008E-2</v>
      </c>
      <c r="I28" s="11" t="str">
        <f t="shared" si="15"/>
        <v/>
      </c>
    </row>
    <row r="29" spans="1:9" x14ac:dyDescent="0.25">
      <c r="A29" t="s">
        <v>62</v>
      </c>
      <c r="B29" s="37">
        <v>35442.5</v>
      </c>
      <c r="C29" s="10">
        <f t="shared" si="10"/>
        <v>0.27516208496660483</v>
      </c>
      <c r="D29" s="7" t="str">
        <f t="shared" si="11"/>
        <v xml:space="preserve">31 - Ntokozo-W               </v>
      </c>
      <c r="E29" s="37">
        <v>93363.4</v>
      </c>
      <c r="F29" s="10">
        <f t="shared" si="12"/>
        <v>0.72483791503339523</v>
      </c>
      <c r="G29" s="37">
        <f t="shared" si="13"/>
        <v>128805.9</v>
      </c>
      <c r="H29" s="2" t="str">
        <f t="shared" si="14"/>
        <v/>
      </c>
      <c r="I29" s="11">
        <f t="shared" si="15"/>
        <v>0.20678761339573726</v>
      </c>
    </row>
    <row r="30" spans="1:9" x14ac:dyDescent="0.25">
      <c r="A30" t="s">
        <v>65</v>
      </c>
      <c r="B30" s="44">
        <v>11246.5</v>
      </c>
      <c r="C30" s="10">
        <f t="shared" si="10"/>
        <v>4.5270552585330352E-2</v>
      </c>
      <c r="D30" s="7" t="str">
        <f t="shared" si="11"/>
        <v xml:space="preserve">6 - Lingani  W              </v>
      </c>
      <c r="E30" s="44">
        <v>237182.1</v>
      </c>
      <c r="F30" s="10">
        <f t="shared" si="12"/>
        <v>0.9547294474146697</v>
      </c>
      <c r="G30" s="37">
        <f t="shared" si="13"/>
        <v>248428.6</v>
      </c>
      <c r="H30" s="2">
        <f t="shared" si="14"/>
        <v>-2.3103918985537229E-2</v>
      </c>
      <c r="I30" s="11" t="str">
        <f t="shared" si="15"/>
        <v/>
      </c>
    </row>
    <row r="31" spans="1:9" x14ac:dyDescent="0.25">
      <c r="A31" t="s">
        <v>66</v>
      </c>
      <c r="B31" s="37">
        <v>9443</v>
      </c>
      <c r="C31" s="10">
        <f t="shared" si="10"/>
        <v>5.6230423856991438E-2</v>
      </c>
      <c r="D31" s="7" t="str">
        <f t="shared" si="11"/>
        <v xml:space="preserve">7 - MIKE -W                 </v>
      </c>
      <c r="E31" s="37">
        <v>158491</v>
      </c>
      <c r="F31" s="10">
        <f t="shared" si="12"/>
        <v>0.9437695761430086</v>
      </c>
      <c r="G31" s="37">
        <f t="shared" si="13"/>
        <v>167934</v>
      </c>
      <c r="H31" s="2">
        <f t="shared" si="14"/>
        <v>-1.2144047713876144E-2</v>
      </c>
      <c r="I31" s="11" t="str">
        <f t="shared" si="15"/>
        <v/>
      </c>
    </row>
    <row r="32" spans="1:9" ht="15.75" thickBot="1" x14ac:dyDescent="0.3">
      <c r="A32" t="s">
        <v>68</v>
      </c>
      <c r="B32" s="37">
        <v>4113</v>
      </c>
      <c r="C32" s="26">
        <f t="shared" si="10"/>
        <v>1.5406508191520167E-2</v>
      </c>
      <c r="D32" s="27" t="str">
        <f t="shared" si="11"/>
        <v xml:space="preserve">9 - Nkosinathi W            </v>
      </c>
      <c r="E32" s="43">
        <v>262852.09999999998</v>
      </c>
      <c r="F32" s="26">
        <f t="shared" si="12"/>
        <v>0.98459349180847988</v>
      </c>
      <c r="G32" s="43">
        <f t="shared" si="13"/>
        <v>266965.09999999998</v>
      </c>
      <c r="H32" s="2">
        <f t="shared" si="14"/>
        <v>-5.2967963379347414E-2</v>
      </c>
      <c r="I32" s="11" t="str">
        <f t="shared" si="15"/>
        <v/>
      </c>
    </row>
    <row r="33" spans="1:11" ht="15.75" thickBot="1" x14ac:dyDescent="0.3">
      <c r="A33" s="28" t="s">
        <v>28</v>
      </c>
      <c r="B33" s="41">
        <f>SUM(B19:B32)</f>
        <v>168288.13</v>
      </c>
      <c r="C33" s="29">
        <f t="shared" si="10"/>
        <v>6.8374471570867582E-2</v>
      </c>
      <c r="D33" s="30" t="s">
        <v>28</v>
      </c>
      <c r="E33" s="41">
        <f>SUM(E19:E32)</f>
        <v>2292983.25</v>
      </c>
      <c r="F33" s="31">
        <f t="shared" si="12"/>
        <v>0.93162552842913249</v>
      </c>
      <c r="G33" s="38">
        <f t="shared" si="3"/>
        <v>2461271.38</v>
      </c>
    </row>
    <row r="34" spans="1:11" ht="15.75" thickBot="1" x14ac:dyDescent="0.3">
      <c r="A34" s="17" t="s">
        <v>1</v>
      </c>
      <c r="B34" s="42">
        <f>SUM(B17,B33)</f>
        <v>261084.63000000003</v>
      </c>
      <c r="C34" s="18">
        <f t="shared" si="10"/>
        <v>7.4854322433186571E-2</v>
      </c>
      <c r="D34" s="19" t="s">
        <v>1</v>
      </c>
      <c r="E34" s="42">
        <f>SUM(E17,E33)</f>
        <v>3226818.5600000005</v>
      </c>
      <c r="F34" s="20">
        <f t="shared" si="12"/>
        <v>0.92514567756681343</v>
      </c>
      <c r="G34" s="39">
        <f>E34+B34</f>
        <v>3487903.1900000004</v>
      </c>
      <c r="H34" s="2">
        <f>SUM(H5:I32)</f>
        <v>0.20083580679426402</v>
      </c>
    </row>
    <row r="37" spans="1:11" ht="18.75" x14ac:dyDescent="0.3">
      <c r="A37" s="13" t="s">
        <v>6</v>
      </c>
      <c r="K37" s="13" t="s">
        <v>7</v>
      </c>
    </row>
    <row r="38" spans="1:11" x14ac:dyDescent="0.25">
      <c r="A38" t="s">
        <v>38</v>
      </c>
      <c r="B38" s="37">
        <v>9450</v>
      </c>
      <c r="C38" s="10">
        <f>B38/G38</f>
        <v>4.2291340344596105E-2</v>
      </c>
      <c r="D38" s="7" t="str">
        <f>A38</f>
        <v xml:space="preserve">172 - Dennis                  </v>
      </c>
      <c r="E38" s="37">
        <v>214000</v>
      </c>
      <c r="F38" s="10">
        <f>E38/G38</f>
        <v>0.95770865965540386</v>
      </c>
      <c r="G38" s="37">
        <f t="shared" ref="G38:G41" si="16">E38+B38</f>
        <v>223450</v>
      </c>
      <c r="H38" s="2">
        <f t="shared" ref="H38:H39" si="17">IF(C38-$C$34&lt;0,C38-$C$34,"")</f>
        <v>-3.2562982088590466E-2</v>
      </c>
      <c r="I38" s="11" t="str">
        <f t="shared" ref="I38" si="18">IF(C38-$C$34&gt;0,C38-$C$34,"")</f>
        <v/>
      </c>
      <c r="K38" t="s">
        <v>29</v>
      </c>
    </row>
    <row r="39" spans="1:11" x14ac:dyDescent="0.25">
      <c r="A39" t="s">
        <v>39</v>
      </c>
      <c r="B39" s="37"/>
      <c r="C39" s="10" t="e">
        <f t="shared" ref="C39" si="19">B39/G39</f>
        <v>#DIV/0!</v>
      </c>
      <c r="D39" s="7" t="str">
        <f t="shared" ref="D39" si="20">A39</f>
        <v xml:space="preserve">29 - Yves k                  </v>
      </c>
      <c r="E39" s="37"/>
      <c r="F39" s="10" t="e">
        <f t="shared" ref="F39" si="21">E39/G39</f>
        <v>#DIV/0!</v>
      </c>
      <c r="G39" s="37">
        <f t="shared" si="16"/>
        <v>0</v>
      </c>
      <c r="H39" s="2" t="e">
        <f t="shared" si="17"/>
        <v>#DIV/0!</v>
      </c>
      <c r="I39" s="11" t="e">
        <f>IF(C39-$C$34&gt;0,C39-$C$34,"")</f>
        <v>#DIV/0!</v>
      </c>
      <c r="K39" t="s">
        <v>29</v>
      </c>
    </row>
    <row r="40" spans="1:11" x14ac:dyDescent="0.25">
      <c r="A40" t="s">
        <v>19</v>
      </c>
      <c r="B40" s="37"/>
      <c r="C40" s="10" t="e">
        <f>B40/G40</f>
        <v>#DIV/0!</v>
      </c>
      <c r="D40" s="7" t="str">
        <f>A40</f>
        <v xml:space="preserve">35 - Michael Lembke          </v>
      </c>
      <c r="E40" s="37"/>
      <c r="F40" s="10" t="e">
        <f>E40/G40</f>
        <v>#DIV/0!</v>
      </c>
      <c r="G40" s="37">
        <f t="shared" si="16"/>
        <v>0</v>
      </c>
      <c r="H40" s="2" t="e">
        <f>IF(C40-$C$34&lt;0,C40-$C$34,"")</f>
        <v>#DIV/0!</v>
      </c>
      <c r="I40" s="11" t="e">
        <f>IF(C40-$C$34&gt;0,C40-$C$34,"")</f>
        <v>#DIV/0!</v>
      </c>
      <c r="K40" t="s">
        <v>29</v>
      </c>
    </row>
    <row r="41" spans="1:11" x14ac:dyDescent="0.25">
      <c r="A41" t="s">
        <v>44</v>
      </c>
      <c r="B41" s="44">
        <v>0</v>
      </c>
      <c r="C41" s="10">
        <f>B41/G41</f>
        <v>0</v>
      </c>
      <c r="D41" s="7" t="str">
        <f>A41</f>
        <v xml:space="preserve">30 - Thabiso Ratsiane        </v>
      </c>
      <c r="E41" s="37">
        <v>349.8</v>
      </c>
      <c r="F41" s="10">
        <f>E41/G41</f>
        <v>1</v>
      </c>
      <c r="G41" s="37">
        <f t="shared" si="16"/>
        <v>349.8</v>
      </c>
      <c r="H41" s="2">
        <f>IF(C41-$C$17&lt;0,C41-$C$17,"")</f>
        <v>-9.0389270131810931E-2</v>
      </c>
      <c r="I41" s="11" t="str">
        <f>IF(C41-$C$17&gt;0,C41-$C$17,"")</f>
        <v/>
      </c>
      <c r="K41" t="s">
        <v>29</v>
      </c>
    </row>
    <row r="42" spans="1:11" x14ac:dyDescent="0.25">
      <c r="A42" t="s">
        <v>41</v>
      </c>
      <c r="B42" s="37">
        <v>638.69999999999993</v>
      </c>
      <c r="C42" s="10">
        <f t="shared" ref="C42:C44" si="22">B42/G42</f>
        <v>0.10191967064004977</v>
      </c>
      <c r="D42" s="7" t="str">
        <f t="shared" ref="D42:D44" si="23">A42</f>
        <v xml:space="preserve">154 - Happy K BT              </v>
      </c>
      <c r="E42" s="44">
        <v>5628.0000000000009</v>
      </c>
      <c r="F42" s="10">
        <f t="shared" ref="F42:F45" si="24">E42/G42</f>
        <v>0.8980803293599503</v>
      </c>
      <c r="G42" s="37">
        <f t="shared" ref="G42:G44" si="25">E42+B42</f>
        <v>6266.7000000000007</v>
      </c>
      <c r="H42" s="2" t="str">
        <f>IF(C42-$C$17&lt;0,C42-$C$17,"")</f>
        <v/>
      </c>
      <c r="I42" s="11">
        <f>IF(C42-$C$17&gt;0,C42-$C$17,"")</f>
        <v>1.1530400508238836E-2</v>
      </c>
      <c r="K42" t="s">
        <v>45</v>
      </c>
    </row>
    <row r="43" spans="1:11" x14ac:dyDescent="0.25">
      <c r="A43" t="s">
        <v>42</v>
      </c>
      <c r="B43" s="44">
        <v>2293.5</v>
      </c>
      <c r="C43" s="10">
        <f t="shared" si="22"/>
        <v>0.32180892112980397</v>
      </c>
      <c r="D43" s="7" t="str">
        <f t="shared" si="23"/>
        <v xml:space="preserve">155 - Shadreck BT             </v>
      </c>
      <c r="E43" s="44">
        <v>4833.4000000000005</v>
      </c>
      <c r="F43" s="10">
        <f t="shared" si="24"/>
        <v>0.67819107887019603</v>
      </c>
      <c r="G43" s="37">
        <f t="shared" si="25"/>
        <v>7126.9000000000005</v>
      </c>
      <c r="H43" s="2" t="str">
        <f>IF(C43-$C$17&lt;0,C43-$C$17,"")</f>
        <v/>
      </c>
      <c r="I43" s="11">
        <f>IF(C43-$C$17&gt;0,C43-$C$17,"")</f>
        <v>0.23141965099799305</v>
      </c>
      <c r="K43" t="s">
        <v>45</v>
      </c>
    </row>
    <row r="44" spans="1:11" x14ac:dyDescent="0.25">
      <c r="A44" t="s">
        <v>40</v>
      </c>
      <c r="B44" s="44">
        <v>650</v>
      </c>
      <c r="C44" s="10">
        <f t="shared" si="22"/>
        <v>7.9171741778319114E-3</v>
      </c>
      <c r="D44" s="7" t="str">
        <f t="shared" si="23"/>
        <v xml:space="preserve">17 - Aaron                   </v>
      </c>
      <c r="E44" s="44">
        <v>81450</v>
      </c>
      <c r="F44" s="10">
        <f t="shared" si="24"/>
        <v>0.99208282582216811</v>
      </c>
      <c r="G44" s="37">
        <f t="shared" si="25"/>
        <v>82100</v>
      </c>
      <c r="H44" s="2">
        <f>IF(C44-$C$17&lt;0,C44-$C$17,"")</f>
        <v>-8.2472095953979016E-2</v>
      </c>
      <c r="I44" s="11" t="str">
        <f>IF(C44-$C$17&gt;0,C44-$C$17,"")</f>
        <v/>
      </c>
      <c r="K44" t="s">
        <v>29</v>
      </c>
    </row>
    <row r="45" spans="1:11" x14ac:dyDescent="0.25">
      <c r="A45" t="s">
        <v>46</v>
      </c>
      <c r="B45" s="44">
        <v>0</v>
      </c>
      <c r="C45" s="10">
        <f t="shared" ref="C45" si="26">B45/G45</f>
        <v>0</v>
      </c>
      <c r="D45" s="7" t="str">
        <f t="shared" ref="D45" si="27">A45</f>
        <v xml:space="preserve">4 - Dean BT                 </v>
      </c>
      <c r="E45" s="44">
        <v>553.30000000000007</v>
      </c>
      <c r="F45" s="10">
        <f t="shared" si="24"/>
        <v>1</v>
      </c>
      <c r="G45" s="37">
        <f t="shared" ref="G45" si="28">E45+B45</f>
        <v>553.30000000000007</v>
      </c>
      <c r="H45" s="2">
        <f t="shared" ref="H45" si="29">IF(C45-$C$17&lt;0,C45-$C$17,"")</f>
        <v>-9.0389270131810931E-2</v>
      </c>
      <c r="I45" s="11" t="str">
        <f t="shared" ref="I45" si="30">IF(C45-$C$17&gt;0,C45-$C$17,"")</f>
        <v/>
      </c>
      <c r="K45" t="s">
        <v>45</v>
      </c>
    </row>
  </sheetData>
  <mergeCells count="5">
    <mergeCell ref="A1:G1"/>
    <mergeCell ref="B2:C3"/>
    <mergeCell ref="E2:F3"/>
    <mergeCell ref="A4:G4"/>
    <mergeCell ref="A18:G18"/>
  </mergeCells>
  <conditionalFormatting sqref="A5">
    <cfRule type="duplicateValues" dxfId="110" priority="18"/>
  </conditionalFormatting>
  <conditionalFormatting sqref="A6">
    <cfRule type="duplicateValues" dxfId="109" priority="16"/>
  </conditionalFormatting>
  <conditionalFormatting sqref="A7">
    <cfRule type="duplicateValues" dxfId="108" priority="15"/>
  </conditionalFormatting>
  <conditionalFormatting sqref="A9">
    <cfRule type="duplicateValues" dxfId="107" priority="14"/>
  </conditionalFormatting>
  <conditionalFormatting sqref="A12">
    <cfRule type="duplicateValues" dxfId="106" priority="12"/>
  </conditionalFormatting>
  <conditionalFormatting sqref="A13">
    <cfRule type="duplicateValues" dxfId="105" priority="11"/>
  </conditionalFormatting>
  <conditionalFormatting sqref="A14">
    <cfRule type="duplicateValues" dxfId="104" priority="9"/>
  </conditionalFormatting>
  <conditionalFormatting sqref="A15:A16">
    <cfRule type="duplicateValues" dxfId="103" priority="3"/>
  </conditionalFormatting>
  <conditionalFormatting sqref="A19">
    <cfRule type="duplicateValues" dxfId="102" priority="17"/>
  </conditionalFormatting>
  <conditionalFormatting sqref="A21">
    <cfRule type="duplicateValues" dxfId="101" priority="13"/>
  </conditionalFormatting>
  <conditionalFormatting sqref="A23">
    <cfRule type="duplicateValues" dxfId="100" priority="10"/>
  </conditionalFormatting>
  <conditionalFormatting sqref="A25">
    <cfRule type="duplicateValues" dxfId="99" priority="8"/>
  </conditionalFormatting>
  <conditionalFormatting sqref="A26">
    <cfRule type="duplicateValues" dxfId="98" priority="7"/>
  </conditionalFormatting>
  <conditionalFormatting sqref="A27">
    <cfRule type="duplicateValues" dxfId="97" priority="6"/>
  </conditionalFormatting>
  <conditionalFormatting sqref="A28">
    <cfRule type="duplicateValues" dxfId="96" priority="5"/>
  </conditionalFormatting>
  <conditionalFormatting sqref="A29">
    <cfRule type="duplicateValues" dxfId="95" priority="4"/>
  </conditionalFormatting>
  <conditionalFormatting sqref="A30:A31">
    <cfRule type="duplicateValues" dxfId="94" priority="2"/>
  </conditionalFormatting>
  <conditionalFormatting sqref="A32">
    <cfRule type="duplicateValues" dxfId="9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7071-B6E8-42EF-8FC1-4ED9872EE324}">
  <dimension ref="A1:K37"/>
  <sheetViews>
    <sheetView zoomScale="73" zoomScaleNormal="100" workbookViewId="0">
      <selection activeCell="B18" sqref="B18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48</v>
      </c>
      <c r="B5" s="36">
        <v>5546.0000000000009</v>
      </c>
      <c r="C5" s="23">
        <f t="shared" ref="C5:C16" si="0">B5/G5</f>
        <v>8.0769303586850319E-2</v>
      </c>
      <c r="D5" s="24" t="str">
        <f t="shared" ref="D5:D15" si="1">A5</f>
        <v xml:space="preserve">1 - MC Ntuli BT             </v>
      </c>
      <c r="E5" s="36">
        <v>63118.69999999999</v>
      </c>
      <c r="F5" s="23">
        <f t="shared" ref="F5:F15" si="2">E5/G5</f>
        <v>0.91923069641314958</v>
      </c>
      <c r="G5" s="36">
        <f t="shared" ref="G5:G30" si="3">E5+B5</f>
        <v>68664.7</v>
      </c>
      <c r="H5" s="2">
        <f t="shared" ref="H5:H15" si="4">IF(C5-$C$16&lt;0,C5-$C$16,"")</f>
        <v>-1.9654177987645335E-2</v>
      </c>
      <c r="I5" s="11" t="str">
        <f t="shared" ref="I5:I15" si="5">IF(C5-$C$16&gt;0,C5-$C$16,"")</f>
        <v/>
      </c>
    </row>
    <row r="6" spans="1:9" x14ac:dyDescent="0.25">
      <c r="A6" t="s">
        <v>50</v>
      </c>
      <c r="B6" s="37">
        <v>4467.2</v>
      </c>
      <c r="C6" s="10">
        <f t="shared" si="0"/>
        <v>6.8474063946118366E-2</v>
      </c>
      <c r="D6" s="7" t="str">
        <f t="shared" si="1"/>
        <v xml:space="preserve">12 - Evans BT                </v>
      </c>
      <c r="E6" s="37">
        <v>60772.100000000006</v>
      </c>
      <c r="F6" s="10">
        <f t="shared" si="2"/>
        <v>0.93152593605388168</v>
      </c>
      <c r="G6" s="37">
        <f t="shared" si="3"/>
        <v>65239.3</v>
      </c>
      <c r="H6" s="2">
        <f t="shared" si="4"/>
        <v>-3.1949417628377288E-2</v>
      </c>
      <c r="I6" s="11" t="str">
        <f t="shared" si="5"/>
        <v/>
      </c>
    </row>
    <row r="7" spans="1:9" x14ac:dyDescent="0.25">
      <c r="A7" t="s">
        <v>51</v>
      </c>
      <c r="B7" s="37">
        <v>7940.5000000000009</v>
      </c>
      <c r="C7" s="10">
        <f t="shared" si="0"/>
        <v>0.13602756012073838</v>
      </c>
      <c r="D7" s="7" t="str">
        <f t="shared" si="1"/>
        <v xml:space="preserve">13 - Sylvester BT            </v>
      </c>
      <c r="E7" s="37">
        <v>50433.699999999961</v>
      </c>
      <c r="F7" s="10">
        <f t="shared" si="2"/>
        <v>0.86397243987926164</v>
      </c>
      <c r="G7" s="37">
        <f t="shared" si="3"/>
        <v>58374.199999999961</v>
      </c>
      <c r="H7" s="2" t="str">
        <f t="shared" si="4"/>
        <v/>
      </c>
      <c r="I7" s="11">
        <f t="shared" si="5"/>
        <v>3.5604078546242729E-2</v>
      </c>
    </row>
    <row r="8" spans="1:9" x14ac:dyDescent="0.25">
      <c r="A8" t="s">
        <v>52</v>
      </c>
      <c r="B8" s="37">
        <v>6988.25</v>
      </c>
      <c r="C8" s="10">
        <f t="shared" si="0"/>
        <v>9.6653151661045628E-2</v>
      </c>
      <c r="D8" s="7" t="str">
        <f t="shared" si="1"/>
        <v xml:space="preserve">15 - Pension BT              </v>
      </c>
      <c r="E8" s="37">
        <v>65314.099999999969</v>
      </c>
      <c r="F8" s="10">
        <f t="shared" si="2"/>
        <v>0.90334684833895429</v>
      </c>
      <c r="G8" s="37">
        <f t="shared" si="3"/>
        <v>72302.349999999977</v>
      </c>
      <c r="H8" s="2">
        <f t="shared" si="4"/>
        <v>-3.7703299134500268E-3</v>
      </c>
      <c r="I8" s="11" t="str">
        <f t="shared" si="5"/>
        <v/>
      </c>
    </row>
    <row r="9" spans="1:9" x14ac:dyDescent="0.25">
      <c r="A9" t="s">
        <v>43</v>
      </c>
      <c r="B9" s="37">
        <v>5941.0999999999995</v>
      </c>
      <c r="C9" s="10">
        <f t="shared" si="0"/>
        <v>0.12857659170639754</v>
      </c>
      <c r="D9" s="7" t="str">
        <f t="shared" si="1"/>
        <v xml:space="preserve">157 - Alex Barton             </v>
      </c>
      <c r="E9" s="37">
        <v>40265.600000000006</v>
      </c>
      <c r="F9" s="10">
        <f t="shared" si="2"/>
        <v>0.87142340829360254</v>
      </c>
      <c r="G9" s="37">
        <f t="shared" si="3"/>
        <v>46206.700000000004</v>
      </c>
      <c r="H9" s="2" t="str">
        <f t="shared" si="4"/>
        <v/>
      </c>
      <c r="I9" s="11">
        <f t="shared" si="5"/>
        <v>2.8153110131901887E-2</v>
      </c>
    </row>
    <row r="10" spans="1:9" x14ac:dyDescent="0.25">
      <c r="A10" t="s">
        <v>37</v>
      </c>
      <c r="B10" s="37">
        <v>10022.300000000001</v>
      </c>
      <c r="C10" s="10">
        <f t="shared" si="0"/>
        <v>0.11755191564477435</v>
      </c>
      <c r="D10" s="7" t="str">
        <f t="shared" si="1"/>
        <v xml:space="preserve">158 - Oscar Dawu              </v>
      </c>
      <c r="E10" s="40">
        <v>75236.200000000055</v>
      </c>
      <c r="F10" s="10">
        <f t="shared" si="2"/>
        <v>0.88244808435522559</v>
      </c>
      <c r="G10" s="37">
        <f t="shared" si="3"/>
        <v>85258.500000000058</v>
      </c>
      <c r="H10" s="2" t="str">
        <f t="shared" si="4"/>
        <v/>
      </c>
      <c r="I10" s="11">
        <f t="shared" si="5"/>
        <v>1.7128434070278697E-2</v>
      </c>
    </row>
    <row r="11" spans="1:9" x14ac:dyDescent="0.25">
      <c r="A11" t="s">
        <v>54</v>
      </c>
      <c r="B11" s="37">
        <v>7891.9000000000015</v>
      </c>
      <c r="C11" s="10">
        <f t="shared" si="0"/>
        <v>0.12344151547809173</v>
      </c>
      <c r="D11" s="7" t="str">
        <f t="shared" si="1"/>
        <v xml:space="preserve">16 - Brian Mtshali BT        </v>
      </c>
      <c r="E11" s="37">
        <v>56040.39999999998</v>
      </c>
      <c r="F11" s="10">
        <f t="shared" si="2"/>
        <v>0.87655848452190832</v>
      </c>
      <c r="G11" s="37">
        <f t="shared" si="3"/>
        <v>63932.299999999981</v>
      </c>
      <c r="H11" s="2" t="str">
        <f t="shared" si="4"/>
        <v/>
      </c>
      <c r="I11" s="11">
        <f t="shared" si="5"/>
        <v>2.301803390359608E-2</v>
      </c>
    </row>
    <row r="12" spans="1:9" x14ac:dyDescent="0.25">
      <c r="A12" t="s">
        <v>55</v>
      </c>
      <c r="B12" s="37">
        <v>6904.6000000000013</v>
      </c>
      <c r="C12" s="10">
        <f t="shared" si="0"/>
        <v>8.3715257064982798E-2</v>
      </c>
      <c r="D12" s="7" t="str">
        <f t="shared" si="1"/>
        <v xml:space="preserve">165 - Binold Sibanda BT       </v>
      </c>
      <c r="E12" s="37">
        <v>75572.60000000002</v>
      </c>
      <c r="F12" s="10">
        <f t="shared" si="2"/>
        <v>0.91628474293501716</v>
      </c>
      <c r="G12" s="37">
        <f t="shared" si="3"/>
        <v>82477.200000000026</v>
      </c>
      <c r="H12" s="2">
        <f t="shared" si="4"/>
        <v>-1.6708224509512856E-2</v>
      </c>
      <c r="I12" s="11" t="str">
        <f t="shared" si="5"/>
        <v/>
      </c>
    </row>
    <row r="13" spans="1:9" x14ac:dyDescent="0.25">
      <c r="A13" t="s">
        <v>57</v>
      </c>
      <c r="B13" s="37">
        <v>12367.300000000003</v>
      </c>
      <c r="C13" s="10">
        <f t="shared" si="0"/>
        <v>0.11749376776566796</v>
      </c>
      <c r="D13" s="7" t="str">
        <f t="shared" si="1"/>
        <v xml:space="preserve">22 - Kelvin  BT              </v>
      </c>
      <c r="E13" s="37">
        <v>92891.900000000052</v>
      </c>
      <c r="F13" s="10">
        <f t="shared" si="2"/>
        <v>0.882506232234332</v>
      </c>
      <c r="G13" s="37">
        <f t="shared" si="3"/>
        <v>105259.20000000006</v>
      </c>
      <c r="H13" s="2" t="str">
        <f t="shared" si="4"/>
        <v/>
      </c>
      <c r="I13" s="11">
        <f t="shared" si="5"/>
        <v>1.7070286191172304E-2</v>
      </c>
    </row>
    <row r="14" spans="1:9" x14ac:dyDescent="0.25">
      <c r="A14" t="s">
        <v>63</v>
      </c>
      <c r="B14" s="37">
        <v>15835.500000000004</v>
      </c>
      <c r="C14" s="10">
        <f t="shared" si="0"/>
        <v>0.10608188043371948</v>
      </c>
      <c r="D14" s="7" t="str">
        <f t="shared" si="1"/>
        <v xml:space="preserve">44 - Tembela M BT            </v>
      </c>
      <c r="E14" s="40">
        <v>133440.70000000007</v>
      </c>
      <c r="F14" s="10">
        <f t="shared" si="2"/>
        <v>0.89391811956628053</v>
      </c>
      <c r="G14" s="37">
        <f t="shared" si="3"/>
        <v>149276.20000000007</v>
      </c>
      <c r="H14" s="2" t="str">
        <f t="shared" si="4"/>
        <v/>
      </c>
      <c r="I14" s="11">
        <f t="shared" si="5"/>
        <v>5.658398859223826E-3</v>
      </c>
    </row>
    <row r="15" spans="1:9" ht="15.75" thickBot="1" x14ac:dyDescent="0.3">
      <c r="A15" t="s">
        <v>64</v>
      </c>
      <c r="B15" s="43">
        <v>4551.3</v>
      </c>
      <c r="C15" s="26">
        <f t="shared" si="0"/>
        <v>5.4286385642907151E-2</v>
      </c>
      <c r="D15" s="27" t="str">
        <f t="shared" si="1"/>
        <v xml:space="preserve">45 - Prince Dube BT          </v>
      </c>
      <c r="E15" s="43">
        <v>79287.400000000009</v>
      </c>
      <c r="F15" s="26">
        <f t="shared" si="2"/>
        <v>0.94571361435709278</v>
      </c>
      <c r="G15" s="43">
        <f t="shared" si="3"/>
        <v>83838.700000000012</v>
      </c>
      <c r="H15" s="2">
        <f t="shared" si="4"/>
        <v>-4.6137095931588504E-2</v>
      </c>
      <c r="I15" s="11" t="str">
        <f t="shared" si="5"/>
        <v/>
      </c>
    </row>
    <row r="16" spans="1:9" ht="15.75" thickBot="1" x14ac:dyDescent="0.3">
      <c r="A16" s="28" t="s">
        <v>28</v>
      </c>
      <c r="B16" s="41">
        <f>SUM(B5:B15)</f>
        <v>88455.95</v>
      </c>
      <c r="C16" s="29">
        <f t="shared" si="0"/>
        <v>0.10042348157449565</v>
      </c>
      <c r="D16" s="30" t="s">
        <v>28</v>
      </c>
      <c r="E16" s="41">
        <f>SUM(E5:E15)</f>
        <v>792373.40000000014</v>
      </c>
      <c r="F16" s="31">
        <f>E16/G16</f>
        <v>0.89957651842550435</v>
      </c>
      <c r="G16" s="38">
        <f t="shared" si="3"/>
        <v>880829.35000000009</v>
      </c>
      <c r="H16" s="2"/>
      <c r="I16" s="11"/>
    </row>
    <row r="17" spans="1:9" x14ac:dyDescent="0.25">
      <c r="A17" s="49" t="s">
        <v>27</v>
      </c>
      <c r="B17" s="49"/>
      <c r="C17" s="49"/>
      <c r="D17" s="49"/>
      <c r="E17" s="49"/>
      <c r="F17" s="49"/>
      <c r="G17" s="50"/>
      <c r="H17" s="2"/>
      <c r="I17" s="11"/>
    </row>
    <row r="18" spans="1:9" x14ac:dyDescent="0.25">
      <c r="A18" t="s">
        <v>49</v>
      </c>
      <c r="B18" s="44">
        <v>6263.1</v>
      </c>
      <c r="C18" s="10">
        <f t="shared" ref="C18:C31" si="6">B18/G18</f>
        <v>5.1362844532736797E-2</v>
      </c>
      <c r="D18" s="7" t="str">
        <f t="shared" ref="D18:D29" si="7">A18</f>
        <v xml:space="preserve">10 - Tawanda W               </v>
      </c>
      <c r="E18" s="40">
        <v>115675.23999999999</v>
      </c>
      <c r="F18" s="10">
        <f t="shared" ref="F18:F31" si="8">E18/G18</f>
        <v>0.94863715546726313</v>
      </c>
      <c r="G18" s="37">
        <f t="shared" ref="G18:G29" si="9">E18+B18</f>
        <v>121938.34</v>
      </c>
      <c r="H18" s="2">
        <f t="shared" ref="H18:H29" si="10">IF(C18-$C$30&lt;0,C18-$C$30,"")</f>
        <v>-2.6860603912320279E-2</v>
      </c>
      <c r="I18" s="11" t="str">
        <f t="shared" ref="I18:I29" si="11">IF(C18-$C$30&gt;0,C18-$C$30,"")</f>
        <v/>
      </c>
    </row>
    <row r="19" spans="1:9" x14ac:dyDescent="0.25">
      <c r="A19" t="s">
        <v>53</v>
      </c>
      <c r="B19" s="37">
        <v>2813.5</v>
      </c>
      <c r="C19" s="10">
        <f t="shared" si="6"/>
        <v>7.3695239342544697E-2</v>
      </c>
      <c r="D19" s="7" t="str">
        <f t="shared" si="7"/>
        <v xml:space="preserve">159 - F C W                   </v>
      </c>
      <c r="E19" s="37">
        <v>35364</v>
      </c>
      <c r="F19" s="10">
        <f t="shared" si="8"/>
        <v>0.92630476065745526</v>
      </c>
      <c r="G19" s="37">
        <f t="shared" si="9"/>
        <v>38177.5</v>
      </c>
      <c r="H19" s="2">
        <f t="shared" si="10"/>
        <v>-4.5282091025123788E-3</v>
      </c>
      <c r="I19" s="11" t="str">
        <f t="shared" si="11"/>
        <v/>
      </c>
    </row>
    <row r="20" spans="1:9" x14ac:dyDescent="0.25">
      <c r="A20" t="s">
        <v>13</v>
      </c>
      <c r="B20" s="37">
        <v>12085.9</v>
      </c>
      <c r="C20" s="10">
        <f t="shared" si="6"/>
        <v>0.1111735594966517</v>
      </c>
      <c r="D20" s="7" t="str">
        <f t="shared" si="7"/>
        <v xml:space="preserve">199 - Awakhiwe Nyathi         </v>
      </c>
      <c r="E20" s="37">
        <v>96626.1</v>
      </c>
      <c r="F20" s="10">
        <f t="shared" si="8"/>
        <v>0.88882644050334836</v>
      </c>
      <c r="G20" s="37">
        <f t="shared" si="9"/>
        <v>108712</v>
      </c>
      <c r="H20" s="2" t="str">
        <f t="shared" si="10"/>
        <v/>
      </c>
      <c r="I20" s="11">
        <f t="shared" si="11"/>
        <v>3.2950111051594622E-2</v>
      </c>
    </row>
    <row r="21" spans="1:9" x14ac:dyDescent="0.25">
      <c r="A21" t="s">
        <v>56</v>
      </c>
      <c r="B21" s="37">
        <v>10038</v>
      </c>
      <c r="C21" s="10">
        <f t="shared" si="6"/>
        <v>7.4541080021386569E-2</v>
      </c>
      <c r="D21" s="7" t="str">
        <f t="shared" si="7"/>
        <v xml:space="preserve">20 - Vic Lungile   W         </v>
      </c>
      <c r="E21" s="37">
        <v>124626</v>
      </c>
      <c r="F21" s="10">
        <f t="shared" si="8"/>
        <v>0.9254589199786134</v>
      </c>
      <c r="G21" s="37">
        <f t="shared" si="9"/>
        <v>134664</v>
      </c>
      <c r="H21" s="2">
        <f t="shared" si="10"/>
        <v>-3.6823684236705068E-3</v>
      </c>
      <c r="I21" s="11" t="str">
        <f t="shared" si="11"/>
        <v/>
      </c>
    </row>
    <row r="22" spans="1:9" x14ac:dyDescent="0.25">
      <c r="A22" t="s">
        <v>58</v>
      </c>
      <c r="B22" s="37">
        <v>9592</v>
      </c>
      <c r="C22" s="10">
        <f t="shared" si="6"/>
        <v>4.7950608873252178E-2</v>
      </c>
      <c r="D22" s="7" t="str">
        <f t="shared" si="7"/>
        <v xml:space="preserve">23 - Denley Joshua W         </v>
      </c>
      <c r="E22" s="37">
        <v>190447.16999999998</v>
      </c>
      <c r="F22" s="10">
        <f t="shared" si="8"/>
        <v>0.9520493911267478</v>
      </c>
      <c r="G22" s="37">
        <f t="shared" si="9"/>
        <v>200039.16999999998</v>
      </c>
      <c r="H22" s="2">
        <f t="shared" si="10"/>
        <v>-3.0272839571804898E-2</v>
      </c>
      <c r="I22" s="11" t="str">
        <f t="shared" si="11"/>
        <v/>
      </c>
    </row>
    <row r="23" spans="1:9" x14ac:dyDescent="0.25">
      <c r="A23" t="s">
        <v>59</v>
      </c>
      <c r="B23" s="37">
        <v>20975.16</v>
      </c>
      <c r="C23" s="10">
        <f t="shared" si="6"/>
        <v>0.11555957126211022</v>
      </c>
      <c r="D23" s="7" t="str">
        <f t="shared" si="7"/>
        <v xml:space="preserve">24 - Dudu-W                  </v>
      </c>
      <c r="E23" s="37">
        <v>160534.34000000003</v>
      </c>
      <c r="F23" s="10">
        <f t="shared" si="8"/>
        <v>0.88444042873788975</v>
      </c>
      <c r="G23" s="37">
        <f t="shared" si="9"/>
        <v>181509.50000000003</v>
      </c>
      <c r="H23" s="2" t="str">
        <f t="shared" si="10"/>
        <v/>
      </c>
      <c r="I23" s="11">
        <f t="shared" si="11"/>
        <v>3.7336122817053147E-2</v>
      </c>
    </row>
    <row r="24" spans="1:9" x14ac:dyDescent="0.25">
      <c r="A24" t="s">
        <v>60</v>
      </c>
      <c r="B24" s="37">
        <v>21688</v>
      </c>
      <c r="C24" s="10">
        <f t="shared" si="6"/>
        <v>0.1235424463546206</v>
      </c>
      <c r="D24" s="7" t="str">
        <f t="shared" si="7"/>
        <v xml:space="preserve">26 - Petronella W            </v>
      </c>
      <c r="E24" s="37">
        <v>153863</v>
      </c>
      <c r="F24" s="10">
        <f t="shared" si="8"/>
        <v>0.87645755364537936</v>
      </c>
      <c r="G24" s="37">
        <f t="shared" si="9"/>
        <v>175551</v>
      </c>
      <c r="H24" s="2" t="str">
        <f t="shared" si="10"/>
        <v/>
      </c>
      <c r="I24" s="11">
        <f t="shared" si="11"/>
        <v>4.5318997909563521E-2</v>
      </c>
    </row>
    <row r="25" spans="1:9" x14ac:dyDescent="0.25">
      <c r="A25" t="s">
        <v>61</v>
      </c>
      <c r="B25" s="37">
        <v>2671</v>
      </c>
      <c r="C25" s="10">
        <f t="shared" si="6"/>
        <v>0.1109058068802292</v>
      </c>
      <c r="D25" s="7" t="str">
        <f t="shared" si="7"/>
        <v xml:space="preserve">28 - Gugu W                  </v>
      </c>
      <c r="E25" s="37">
        <v>21412.5</v>
      </c>
      <c r="F25" s="10">
        <f t="shared" si="8"/>
        <v>0.88909419311977078</v>
      </c>
      <c r="G25" s="37">
        <f t="shared" si="9"/>
        <v>24083.5</v>
      </c>
      <c r="H25" s="2" t="str">
        <f t="shared" si="10"/>
        <v/>
      </c>
      <c r="I25" s="11">
        <f t="shared" si="11"/>
        <v>3.2682358435172129E-2</v>
      </c>
    </row>
    <row r="26" spans="1:9" x14ac:dyDescent="0.25">
      <c r="A26" t="s">
        <v>62</v>
      </c>
      <c r="B26" s="37">
        <v>11261.5</v>
      </c>
      <c r="C26" s="10">
        <f t="shared" si="6"/>
        <v>6.1037113318247717E-2</v>
      </c>
      <c r="D26" s="7" t="str">
        <f t="shared" si="7"/>
        <v xml:space="preserve">31 - Ntokozo-W               </v>
      </c>
      <c r="E26" s="37">
        <v>173241</v>
      </c>
      <c r="F26" s="10">
        <f t="shared" si="8"/>
        <v>0.93896288668175232</v>
      </c>
      <c r="G26" s="37">
        <f t="shared" si="9"/>
        <v>184502.5</v>
      </c>
      <c r="H26" s="2">
        <f t="shared" si="10"/>
        <v>-1.7186335126809359E-2</v>
      </c>
      <c r="I26" s="11" t="str">
        <f t="shared" si="11"/>
        <v/>
      </c>
    </row>
    <row r="27" spans="1:9" x14ac:dyDescent="0.25">
      <c r="A27" t="s">
        <v>65</v>
      </c>
      <c r="B27" s="37">
        <v>1513</v>
      </c>
      <c r="C27" s="10">
        <f t="shared" si="6"/>
        <v>3.367722836187996E-2</v>
      </c>
      <c r="D27" s="7" t="str">
        <f t="shared" si="7"/>
        <v xml:space="preserve">6 - Lingani  W              </v>
      </c>
      <c r="E27" s="37">
        <v>43413.5</v>
      </c>
      <c r="F27" s="10">
        <f t="shared" si="8"/>
        <v>0.96632277163812008</v>
      </c>
      <c r="G27" s="37">
        <f t="shared" si="9"/>
        <v>44926.5</v>
      </c>
      <c r="H27" s="2">
        <f t="shared" si="10"/>
        <v>-4.4546220083177115E-2</v>
      </c>
      <c r="I27" s="11" t="str">
        <f t="shared" si="11"/>
        <v/>
      </c>
    </row>
    <row r="28" spans="1:9" x14ac:dyDescent="0.25">
      <c r="A28" t="s">
        <v>66</v>
      </c>
      <c r="B28" s="37">
        <v>16181</v>
      </c>
      <c r="C28" s="10">
        <f t="shared" si="6"/>
        <v>8.7460137289876227E-2</v>
      </c>
      <c r="D28" s="7" t="str">
        <f t="shared" si="7"/>
        <v xml:space="preserve">7 - MIKE -W                 </v>
      </c>
      <c r="E28" s="37">
        <v>168829</v>
      </c>
      <c r="F28" s="10">
        <f t="shared" si="8"/>
        <v>0.91253986271012377</v>
      </c>
      <c r="G28" s="37">
        <f t="shared" si="9"/>
        <v>185010</v>
      </c>
      <c r="H28" s="2" t="str">
        <f t="shared" si="10"/>
        <v/>
      </c>
      <c r="I28" s="11">
        <f t="shared" si="11"/>
        <v>9.236688844819152E-3</v>
      </c>
    </row>
    <row r="29" spans="1:9" ht="15.75" thickBot="1" x14ac:dyDescent="0.3">
      <c r="A29" t="s">
        <v>68</v>
      </c>
      <c r="B29" s="44">
        <v>7916</v>
      </c>
      <c r="C29" s="10">
        <f t="shared" si="6"/>
        <v>4.5683023528257573E-2</v>
      </c>
      <c r="D29" s="7" t="str">
        <f t="shared" si="7"/>
        <v xml:space="preserve">9 - Nkosinathi W            </v>
      </c>
      <c r="E29" s="44">
        <v>165365</v>
      </c>
      <c r="F29" s="10">
        <f t="shared" si="8"/>
        <v>0.95431697647174241</v>
      </c>
      <c r="G29" s="37">
        <f t="shared" si="9"/>
        <v>173281</v>
      </c>
      <c r="H29" s="2">
        <f t="shared" si="10"/>
        <v>-3.2540424916799503E-2</v>
      </c>
      <c r="I29" s="11" t="str">
        <f t="shared" si="11"/>
        <v/>
      </c>
    </row>
    <row r="30" spans="1:9" ht="15.75" thickBot="1" x14ac:dyDescent="0.3">
      <c r="A30" s="28" t="s">
        <v>28</v>
      </c>
      <c r="B30" s="41">
        <f>SUM(B18:B29)</f>
        <v>122998.16</v>
      </c>
      <c r="C30" s="29">
        <f t="shared" si="6"/>
        <v>7.8223448445057076E-2</v>
      </c>
      <c r="D30" s="30" t="s">
        <v>28</v>
      </c>
      <c r="E30" s="41">
        <f>SUM(E18:E29)</f>
        <v>1449396.85</v>
      </c>
      <c r="F30" s="31">
        <f t="shared" si="8"/>
        <v>0.92177655155494298</v>
      </c>
      <c r="G30" s="38">
        <f t="shared" si="3"/>
        <v>1572395.01</v>
      </c>
    </row>
    <row r="31" spans="1:9" ht="15.75" thickBot="1" x14ac:dyDescent="0.3">
      <c r="A31" s="17" t="s">
        <v>1</v>
      </c>
      <c r="B31" s="42">
        <f>SUM(B16,B30)</f>
        <v>211454.11</v>
      </c>
      <c r="C31" s="18">
        <f t="shared" si="6"/>
        <v>8.619436258981221E-2</v>
      </c>
      <c r="D31" s="19" t="s">
        <v>1</v>
      </c>
      <c r="E31" s="42">
        <f>SUM(E16,E30)</f>
        <v>2241770.25</v>
      </c>
      <c r="F31" s="20">
        <f t="shared" si="8"/>
        <v>0.91380563741018783</v>
      </c>
      <c r="G31" s="39">
        <f>E31+B31</f>
        <v>2453224.36</v>
      </c>
      <c r="H31" s="2">
        <f>SUM(H5:I29)</f>
        <v>6.3203736529500384E-3</v>
      </c>
    </row>
    <row r="34" spans="1:11" ht="18.75" x14ac:dyDescent="0.3">
      <c r="A34" s="13" t="s">
        <v>6</v>
      </c>
      <c r="K34" s="13" t="s">
        <v>7</v>
      </c>
    </row>
    <row r="35" spans="1:11" x14ac:dyDescent="0.25">
      <c r="A35" t="s">
        <v>38</v>
      </c>
      <c r="B35" s="37">
        <v>1700</v>
      </c>
      <c r="C35" s="10">
        <f>B35/G35</f>
        <v>1.222581805106077E-2</v>
      </c>
      <c r="D35" s="7" t="str">
        <f t="shared" ref="D35:D37" si="12">A35</f>
        <v xml:space="preserve">172 - Dennis                  </v>
      </c>
      <c r="E35" s="37">
        <v>137350</v>
      </c>
      <c r="F35" s="10">
        <f>E35/G35</f>
        <v>0.98777418194893918</v>
      </c>
      <c r="G35" s="37">
        <f t="shared" ref="G35:G37" si="13">E35+B35</f>
        <v>139050</v>
      </c>
      <c r="H35" s="2">
        <f t="shared" ref="H35:H36" si="14">IF(C35-$C$31&lt;0,C35-$C$31,"")</f>
        <v>-7.3968544538751443E-2</v>
      </c>
      <c r="I35" s="11" t="str">
        <f t="shared" ref="I35" si="15">IF(C35-$C$31&gt;0,C35-$C$31,"")</f>
        <v/>
      </c>
      <c r="K35" t="s">
        <v>29</v>
      </c>
    </row>
    <row r="36" spans="1:11" x14ac:dyDescent="0.25">
      <c r="A36" t="s">
        <v>19</v>
      </c>
      <c r="B36" s="37">
        <v>750</v>
      </c>
      <c r="C36" s="10">
        <f t="shared" ref="C36" si="16">B36/G36</f>
        <v>1.0288065843621399E-2</v>
      </c>
      <c r="D36" s="7" t="str">
        <f t="shared" si="12"/>
        <v xml:space="preserve">35 - Michael Lembke          </v>
      </c>
      <c r="E36" s="37">
        <v>72150</v>
      </c>
      <c r="F36" s="10">
        <f t="shared" ref="F36" si="17">E36/G36</f>
        <v>0.98971193415637859</v>
      </c>
      <c r="G36" s="37">
        <f t="shared" si="13"/>
        <v>72900</v>
      </c>
      <c r="H36" s="2">
        <f t="shared" si="14"/>
        <v>-7.5906296746190816E-2</v>
      </c>
      <c r="I36" s="11" t="str">
        <f>IF(C36-$C$31&gt;0,C36-$C$31,"")</f>
        <v/>
      </c>
      <c r="K36" t="s">
        <v>29</v>
      </c>
    </row>
    <row r="37" spans="1:11" x14ac:dyDescent="0.25">
      <c r="A37" t="s">
        <v>67</v>
      </c>
      <c r="B37" s="37">
        <v>0</v>
      </c>
      <c r="C37" s="10">
        <f>B37/G37</f>
        <v>0</v>
      </c>
      <c r="D37" s="7" t="str">
        <f t="shared" si="12"/>
        <v xml:space="preserve">72 - Shaelyn           M     </v>
      </c>
      <c r="E37" s="37">
        <v>65550</v>
      </c>
      <c r="F37" s="10">
        <f>E37/G37</f>
        <v>1</v>
      </c>
      <c r="G37" s="37">
        <f t="shared" si="13"/>
        <v>65550</v>
      </c>
      <c r="H37" s="2">
        <f>IF(C37-$C$31&lt;0,C37-$C$31,"")</f>
        <v>-8.619436258981221E-2</v>
      </c>
      <c r="I37" s="11" t="str">
        <f>IF(C37-$C$31&gt;0,C37-$C$31,"")</f>
        <v/>
      </c>
      <c r="K37" t="s">
        <v>29</v>
      </c>
    </row>
  </sheetData>
  <mergeCells count="5">
    <mergeCell ref="A1:G1"/>
    <mergeCell ref="B2:C3"/>
    <mergeCell ref="E2:F3"/>
    <mergeCell ref="A4:G4"/>
    <mergeCell ref="A17:G17"/>
  </mergeCells>
  <conditionalFormatting sqref="A5">
    <cfRule type="top10" dxfId="92" priority="4" rank="10"/>
  </conditionalFormatting>
  <conditionalFormatting sqref="A7">
    <cfRule type="duplicateValues" dxfId="91" priority="3"/>
  </conditionalFormatting>
  <conditionalFormatting sqref="A23">
    <cfRule type="duplicateValues" dxfId="90" priority="2"/>
  </conditionalFormatting>
  <conditionalFormatting sqref="A24">
    <cfRule type="duplicateValues" dxfId="89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7EC-601E-406F-822A-C6679FF76455}">
  <dimension ref="A1:K42"/>
  <sheetViews>
    <sheetView zoomScale="73" zoomScaleNormal="100" workbookViewId="0">
      <selection activeCell="B22" sqref="B22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7519.7</v>
      </c>
      <c r="C5" s="23">
        <f t="shared" ref="C5:C8" si="0">B5/G5</f>
        <v>0.11048942006902925</v>
      </c>
      <c r="D5" s="24" t="str">
        <f t="shared" ref="D5:D8" si="1">A5</f>
        <v xml:space="preserve"> 1 - MC Ntuli BT              </v>
      </c>
      <c r="E5" s="36">
        <v>60538.400000000001</v>
      </c>
      <c r="F5" s="23">
        <f t="shared" ref="F5:F8" si="2">E5/G5</f>
        <v>0.88951057993097071</v>
      </c>
      <c r="G5" s="36">
        <f t="shared" ref="G5:G36" si="3">E5+B5</f>
        <v>68058.100000000006</v>
      </c>
      <c r="H5" s="2">
        <f t="shared" ref="H5:H19" si="4">IF(C5-$C$20&lt;0,C5-$C$20,"")</f>
        <v>-6.4845523718624759E-3</v>
      </c>
      <c r="I5" s="11" t="str">
        <f t="shared" ref="I5:I19" si="5">IF(C5-$C$20&gt;0,C5-$C$20,"")</f>
        <v/>
      </c>
    </row>
    <row r="6" spans="1:9" x14ac:dyDescent="0.25">
      <c r="A6" t="s">
        <v>70</v>
      </c>
      <c r="B6" s="37">
        <v>4504</v>
      </c>
      <c r="C6" s="10">
        <f t="shared" si="0"/>
        <v>7.8401473334969593E-2</v>
      </c>
      <c r="D6" s="7" t="str">
        <f t="shared" si="1"/>
        <v xml:space="preserve"> 12 - Evans BT                 </v>
      </c>
      <c r="E6" s="37">
        <v>52943.9</v>
      </c>
      <c r="F6" s="10">
        <f t="shared" si="2"/>
        <v>0.92159852666503039</v>
      </c>
      <c r="G6" s="37">
        <f t="shared" si="3"/>
        <v>57447.9</v>
      </c>
      <c r="H6" s="2">
        <f t="shared" si="4"/>
        <v>-3.8572499105922128E-2</v>
      </c>
      <c r="I6" s="11" t="str">
        <f t="shared" si="5"/>
        <v/>
      </c>
    </row>
    <row r="7" spans="1:9" x14ac:dyDescent="0.25">
      <c r="A7" t="s">
        <v>71</v>
      </c>
      <c r="B7" s="37">
        <v>2453.1</v>
      </c>
      <c r="C7" s="10">
        <f t="shared" si="0"/>
        <v>0.14171904607847668</v>
      </c>
      <c r="D7" s="7" t="str">
        <f t="shared" si="1"/>
        <v xml:space="preserve"> 13 - Sylvester BT             </v>
      </c>
      <c r="E7" s="37">
        <v>14856.5</v>
      </c>
      <c r="F7" s="10">
        <f t="shared" si="2"/>
        <v>0.85828095392152337</v>
      </c>
      <c r="G7" s="37">
        <f t="shared" si="3"/>
        <v>17309.599999999999</v>
      </c>
      <c r="H7" s="2" t="str">
        <f t="shared" si="4"/>
        <v/>
      </c>
      <c r="I7" s="11">
        <f t="shared" si="5"/>
        <v>2.4745073637584963E-2</v>
      </c>
    </row>
    <row r="8" spans="1:9" x14ac:dyDescent="0.25">
      <c r="A8" t="s">
        <v>72</v>
      </c>
      <c r="B8" s="37">
        <v>11111.9</v>
      </c>
      <c r="C8" s="10">
        <f t="shared" si="0"/>
        <v>0.16739629531430775</v>
      </c>
      <c r="D8" s="7" t="str">
        <f t="shared" si="1"/>
        <v xml:space="preserve"> 15 - Pension BT               </v>
      </c>
      <c r="E8" s="37">
        <v>55268.9</v>
      </c>
      <c r="F8" s="10">
        <f t="shared" si="2"/>
        <v>0.83260370468569223</v>
      </c>
      <c r="G8" s="37">
        <f t="shared" si="3"/>
        <v>66380.800000000003</v>
      </c>
      <c r="H8" s="2" t="str">
        <f t="shared" si="4"/>
        <v/>
      </c>
      <c r="I8" s="11">
        <f t="shared" si="5"/>
        <v>5.0422322873416026E-2</v>
      </c>
    </row>
    <row r="9" spans="1:9" x14ac:dyDescent="0.25">
      <c r="A9" t="s">
        <v>73</v>
      </c>
      <c r="B9" s="37">
        <v>8768.2999999999993</v>
      </c>
      <c r="C9" s="10">
        <f t="shared" ref="C9:C19" si="6">B9/G9</f>
        <v>9.7723721488006718E-2</v>
      </c>
      <c r="D9" s="7" t="str">
        <f t="shared" ref="D9:D19" si="7">A9</f>
        <v xml:space="preserve"> 157 - Alex Barton              </v>
      </c>
      <c r="E9" s="37">
        <v>80957.100000000006</v>
      </c>
      <c r="F9" s="10">
        <f t="shared" ref="F9:F19" si="8">E9/G9</f>
        <v>0.90227627851199321</v>
      </c>
      <c r="G9" s="37">
        <f t="shared" ref="G9:G19" si="9">E9+B9</f>
        <v>89725.400000000009</v>
      </c>
      <c r="H9" s="2">
        <f t="shared" si="4"/>
        <v>-1.9250250952885004E-2</v>
      </c>
      <c r="I9" s="11" t="str">
        <f t="shared" si="5"/>
        <v/>
      </c>
    </row>
    <row r="10" spans="1:9" x14ac:dyDescent="0.25">
      <c r="A10" t="s">
        <v>74</v>
      </c>
      <c r="B10" s="37">
        <v>10067</v>
      </c>
      <c r="C10" s="10">
        <f t="shared" si="6"/>
        <v>0.1266599824283966</v>
      </c>
      <c r="D10" s="7" t="str">
        <f t="shared" si="7"/>
        <v xml:space="preserve"> 158 - Oscar Dawu               </v>
      </c>
      <c r="E10" s="37">
        <v>69413.509999999995</v>
      </c>
      <c r="F10" s="10">
        <f t="shared" si="8"/>
        <v>0.8733400175716034</v>
      </c>
      <c r="G10" s="37">
        <f t="shared" si="9"/>
        <v>79480.509999999995</v>
      </c>
      <c r="H10" s="2" t="str">
        <f t="shared" si="4"/>
        <v/>
      </c>
      <c r="I10" s="11">
        <f t="shared" si="5"/>
        <v>9.6860099875048788E-3</v>
      </c>
    </row>
    <row r="11" spans="1:9" x14ac:dyDescent="0.25">
      <c r="A11" t="s">
        <v>75</v>
      </c>
      <c r="B11" s="37">
        <v>18649.3</v>
      </c>
      <c r="C11" s="10">
        <f t="shared" si="6"/>
        <v>0.1780157136979881</v>
      </c>
      <c r="D11" s="7" t="str">
        <f t="shared" si="7"/>
        <v xml:space="preserve"> 22 - Kelvin  BT               </v>
      </c>
      <c r="E11" s="37">
        <v>86112.8</v>
      </c>
      <c r="F11" s="10">
        <f t="shared" si="8"/>
        <v>0.82198428630201192</v>
      </c>
      <c r="G11" s="37">
        <f t="shared" si="9"/>
        <v>104762.1</v>
      </c>
      <c r="H11" s="2" t="str">
        <f t="shared" si="4"/>
        <v/>
      </c>
      <c r="I11" s="11">
        <f t="shared" si="5"/>
        <v>6.1041741257096382E-2</v>
      </c>
    </row>
    <row r="12" spans="1:9" x14ac:dyDescent="0.25">
      <c r="A12" t="s">
        <v>76</v>
      </c>
      <c r="B12" s="37">
        <v>7646.9</v>
      </c>
      <c r="C12" s="10">
        <f t="shared" si="6"/>
        <v>9.9580381770157864E-2</v>
      </c>
      <c r="D12" s="7" t="str">
        <f t="shared" si="7"/>
        <v xml:space="preserve"> 16 - Brian Mtshali BT         </v>
      </c>
      <c r="E12" s="37">
        <v>69144.33</v>
      </c>
      <c r="F12" s="10">
        <f t="shared" si="8"/>
        <v>0.90041961822984218</v>
      </c>
      <c r="G12" s="37">
        <f t="shared" si="9"/>
        <v>76791.23</v>
      </c>
      <c r="H12" s="2">
        <f t="shared" si="4"/>
        <v>-1.7393590670733858E-2</v>
      </c>
      <c r="I12" s="11" t="str">
        <f t="shared" si="5"/>
        <v/>
      </c>
    </row>
    <row r="13" spans="1:9" x14ac:dyDescent="0.25">
      <c r="A13" t="s">
        <v>77</v>
      </c>
      <c r="B13" s="37">
        <v>8945.1</v>
      </c>
      <c r="C13" s="10">
        <f t="shared" ref="C13:C16" si="10">B13/G13</f>
        <v>9.1311564436967654E-2</v>
      </c>
      <c r="D13" s="7" t="str">
        <f t="shared" ref="D13:D16" si="11">A13</f>
        <v xml:space="preserve"> 165 - Binold Sibanda BT        </v>
      </c>
      <c r="E13" s="37">
        <v>89017.3</v>
      </c>
      <c r="F13" s="10">
        <f t="shared" ref="F13:F16" si="12">E13/G13</f>
        <v>0.90868843556303225</v>
      </c>
      <c r="G13" s="37">
        <f t="shared" ref="G13:G16" si="13">E13+B13</f>
        <v>97962.400000000009</v>
      </c>
      <c r="H13" s="2">
        <f t="shared" si="4"/>
        <v>-2.5662408003924067E-2</v>
      </c>
      <c r="I13" s="11" t="str">
        <f t="shared" si="5"/>
        <v/>
      </c>
    </row>
    <row r="14" spans="1:9" x14ac:dyDescent="0.25">
      <c r="A14" t="s">
        <v>79</v>
      </c>
      <c r="B14" s="37">
        <v>19452.599999999999</v>
      </c>
      <c r="C14" s="10">
        <f t="shared" si="10"/>
        <v>0.12671325008940393</v>
      </c>
      <c r="D14" s="7" t="str">
        <f t="shared" si="11"/>
        <v xml:space="preserve"> 44 - Tembela M BT             </v>
      </c>
      <c r="E14" s="37">
        <v>134064.1</v>
      </c>
      <c r="F14" s="10">
        <f t="shared" si="12"/>
        <v>0.87328674991059607</v>
      </c>
      <c r="G14" s="37">
        <f t="shared" si="13"/>
        <v>153516.70000000001</v>
      </c>
      <c r="H14" s="2" t="str">
        <f t="shared" si="4"/>
        <v/>
      </c>
      <c r="I14" s="11">
        <f t="shared" si="5"/>
        <v>9.7392776485122068E-3</v>
      </c>
    </row>
    <row r="15" spans="1:9" x14ac:dyDescent="0.25">
      <c r="A15" t="s">
        <v>80</v>
      </c>
      <c r="B15" s="37">
        <v>8747.5</v>
      </c>
      <c r="C15" s="10">
        <f t="shared" si="10"/>
        <v>9.5777260250274554E-2</v>
      </c>
      <c r="D15" s="7" t="str">
        <f t="shared" si="11"/>
        <v xml:space="preserve"> 45 - Prince Dube BT           </v>
      </c>
      <c r="E15" s="37">
        <v>82584.2</v>
      </c>
      <c r="F15" s="10">
        <f t="shared" si="12"/>
        <v>0.90422273974972545</v>
      </c>
      <c r="G15" s="37">
        <f t="shared" si="13"/>
        <v>91331.7</v>
      </c>
      <c r="H15" s="2">
        <f t="shared" si="4"/>
        <v>-2.1196712190617167E-2</v>
      </c>
      <c r="I15" s="11" t="str">
        <f t="shared" si="5"/>
        <v/>
      </c>
    </row>
    <row r="16" spans="1:9" x14ac:dyDescent="0.25">
      <c r="A16" t="s">
        <v>81</v>
      </c>
      <c r="B16" s="37">
        <v>4651.1000000000004</v>
      </c>
      <c r="C16" s="10">
        <f t="shared" si="10"/>
        <v>0.1220927790669593</v>
      </c>
      <c r="D16" s="7" t="str">
        <f t="shared" si="11"/>
        <v xml:space="preserve"> 76 - Elle Och                 </v>
      </c>
      <c r="E16" s="37">
        <v>33443.699999999997</v>
      </c>
      <c r="F16" s="10">
        <f t="shared" si="12"/>
        <v>0.87790722093304074</v>
      </c>
      <c r="G16" s="37">
        <f t="shared" si="13"/>
        <v>38094.799999999996</v>
      </c>
      <c r="H16" s="2" t="str">
        <f t="shared" si="4"/>
        <v/>
      </c>
      <c r="I16" s="11">
        <f t="shared" si="5"/>
        <v>5.1188066260675763E-3</v>
      </c>
    </row>
    <row r="17" spans="1:9" x14ac:dyDescent="0.25">
      <c r="A17" t="s">
        <v>82</v>
      </c>
      <c r="B17" s="37">
        <v>1964</v>
      </c>
      <c r="C17" s="10">
        <f t="shared" si="6"/>
        <v>6.9990876952902265E-2</v>
      </c>
      <c r="D17" s="7" t="str">
        <f t="shared" si="7"/>
        <v xml:space="preserve"> 77 - Giovanni Di Bella        </v>
      </c>
      <c r="E17" s="37">
        <v>26096.799999999999</v>
      </c>
      <c r="F17" s="10">
        <f t="shared" si="8"/>
        <v>0.93000912304709771</v>
      </c>
      <c r="G17" s="37">
        <f t="shared" si="9"/>
        <v>28060.799999999999</v>
      </c>
      <c r="H17" s="2">
        <f t="shared" si="4"/>
        <v>-4.6983095487989457E-2</v>
      </c>
      <c r="I17" s="11" t="str">
        <f t="shared" si="5"/>
        <v/>
      </c>
    </row>
    <row r="18" spans="1:9" x14ac:dyDescent="0.25">
      <c r="A18" t="s">
        <v>83</v>
      </c>
      <c r="B18" s="37">
        <v>3831</v>
      </c>
      <c r="C18" s="10">
        <f t="shared" si="6"/>
        <v>9.1623318385650229E-2</v>
      </c>
      <c r="D18" s="7" t="str">
        <f t="shared" si="7"/>
        <v xml:space="preserve"> 78 - Adam Sauer Barman        </v>
      </c>
      <c r="E18" s="37">
        <v>37981.5</v>
      </c>
      <c r="F18" s="10">
        <f t="shared" si="8"/>
        <v>0.90837668161434981</v>
      </c>
      <c r="G18" s="37">
        <f t="shared" si="9"/>
        <v>41812.5</v>
      </c>
      <c r="H18" s="2">
        <f t="shared" si="4"/>
        <v>-2.5350654055241492E-2</v>
      </c>
      <c r="I18" s="11" t="str">
        <f t="shared" si="5"/>
        <v/>
      </c>
    </row>
    <row r="19" spans="1:9" ht="15.75" thickBot="1" x14ac:dyDescent="0.3">
      <c r="A19" t="s">
        <v>84</v>
      </c>
      <c r="B19" s="37">
        <v>39.6</v>
      </c>
      <c r="C19" s="10">
        <f t="shared" si="6"/>
        <v>3.8135593220338992E-2</v>
      </c>
      <c r="D19" s="7" t="str">
        <f t="shared" si="7"/>
        <v xml:space="preserve"> 79 - Aidan Greene             </v>
      </c>
      <c r="E19" s="37">
        <v>998.8</v>
      </c>
      <c r="F19" s="10">
        <f t="shared" si="8"/>
        <v>0.96186440677966112</v>
      </c>
      <c r="G19" s="37">
        <f t="shared" si="9"/>
        <v>1038.3999999999999</v>
      </c>
      <c r="H19" s="2">
        <f t="shared" si="4"/>
        <v>-7.8838379220552729E-2</v>
      </c>
      <c r="I19" s="11" t="str">
        <f t="shared" si="5"/>
        <v/>
      </c>
    </row>
    <row r="20" spans="1:9" ht="15.75" thickBot="1" x14ac:dyDescent="0.3">
      <c r="A20" s="28" t="s">
        <v>28</v>
      </c>
      <c r="B20" s="41">
        <f>SUM(B5:B19)</f>
        <v>118351.1</v>
      </c>
      <c r="C20" s="29">
        <f>B20/G20</f>
        <v>0.11697397244089172</v>
      </c>
      <c r="D20" s="30" t="s">
        <v>28</v>
      </c>
      <c r="E20" s="41">
        <f>SUM(E5:E19)</f>
        <v>893421.84000000008</v>
      </c>
      <c r="F20" s="31">
        <f>E20/G20</f>
        <v>0.88302602755910831</v>
      </c>
      <c r="G20" s="38">
        <f>E20+B20</f>
        <v>1011772.9400000001</v>
      </c>
      <c r="H20" s="2"/>
      <c r="I20" s="11"/>
    </row>
    <row r="21" spans="1:9" x14ac:dyDescent="0.25">
      <c r="A21" s="49" t="s">
        <v>27</v>
      </c>
      <c r="B21" s="49"/>
      <c r="C21" s="49"/>
      <c r="D21" s="49"/>
      <c r="E21" s="49"/>
      <c r="F21" s="49"/>
      <c r="G21" s="50"/>
      <c r="H21" s="2"/>
      <c r="I21" s="11"/>
    </row>
    <row r="22" spans="1:9" x14ac:dyDescent="0.25">
      <c r="A22" t="s">
        <v>85</v>
      </c>
      <c r="B22" s="44">
        <v>3407.5</v>
      </c>
      <c r="C22" s="10">
        <f t="shared" ref="C22:C37" si="14">B22/G22</f>
        <v>9.819884726224784E-2</v>
      </c>
      <c r="D22" s="7" t="str">
        <f t="shared" ref="D22:D26" si="15">A22</f>
        <v xml:space="preserve"> 49 - Josh                     </v>
      </c>
      <c r="E22" s="40">
        <v>31292.5</v>
      </c>
      <c r="F22" s="10">
        <f t="shared" ref="F22:F37" si="16">E22/G22</f>
        <v>0.90180115273775219</v>
      </c>
      <c r="G22" s="37">
        <f t="shared" ref="G22:G26" si="17">E22+B22</f>
        <v>34700</v>
      </c>
      <c r="H22" s="2">
        <f t="shared" ref="H22:H35" si="18">IF(C22-$C$36&lt;0,C22-$C$36,"")</f>
        <v>-5.4560295811637016E-4</v>
      </c>
      <c r="I22" s="11" t="str">
        <f t="shared" ref="I22:I35" si="19">IF(C22-$C$36&gt;0,C22-$C$36,"")</f>
        <v/>
      </c>
    </row>
    <row r="23" spans="1:9" x14ac:dyDescent="0.25">
      <c r="A23" t="s">
        <v>86</v>
      </c>
      <c r="B23" s="37">
        <v>23119.5</v>
      </c>
      <c r="C23" s="10">
        <f t="shared" si="14"/>
        <v>0.10484250428811488</v>
      </c>
      <c r="D23" s="7" t="str">
        <f t="shared" si="15"/>
        <v xml:space="preserve"> 7 - MIKE -W                  </v>
      </c>
      <c r="E23" s="37">
        <v>197396.98</v>
      </c>
      <c r="F23" s="10">
        <f t="shared" si="16"/>
        <v>0.89515749571188508</v>
      </c>
      <c r="G23" s="37">
        <f t="shared" si="17"/>
        <v>220516.48000000001</v>
      </c>
      <c r="H23" s="2" t="str">
        <f t="shared" si="18"/>
        <v/>
      </c>
      <c r="I23" s="11">
        <f t="shared" si="19"/>
        <v>6.0980540677506717E-3</v>
      </c>
    </row>
    <row r="24" spans="1:9" x14ac:dyDescent="0.25">
      <c r="A24" t="s">
        <v>78</v>
      </c>
      <c r="B24" s="37">
        <v>13454</v>
      </c>
      <c r="C24" s="10">
        <f t="shared" ref="C24" si="20">B24/G24</f>
        <v>0.13932439989230164</v>
      </c>
      <c r="D24" s="7" t="str">
        <f t="shared" ref="D24" si="21">A24</f>
        <v xml:space="preserve"> 199 - Awakhiwe Nyathi          </v>
      </c>
      <c r="E24" s="37">
        <v>83112</v>
      </c>
      <c r="F24" s="10">
        <f t="shared" ref="F24" si="22">E24/G24</f>
        <v>0.86067560010769839</v>
      </c>
      <c r="G24" s="37">
        <f t="shared" ref="G24" si="23">E24+B24</f>
        <v>96566</v>
      </c>
      <c r="H24" s="2" t="str">
        <f t="shared" si="18"/>
        <v/>
      </c>
      <c r="I24" s="11">
        <f t="shared" si="19"/>
        <v>4.0579949671937426E-2</v>
      </c>
    </row>
    <row r="25" spans="1:9" x14ac:dyDescent="0.25">
      <c r="A25" t="s">
        <v>87</v>
      </c>
      <c r="B25" s="37">
        <v>8393.5</v>
      </c>
      <c r="C25" s="10">
        <f t="shared" si="14"/>
        <v>0.12479278020205324</v>
      </c>
      <c r="D25" s="7" t="str">
        <f t="shared" si="15"/>
        <v xml:space="preserve"> 73 - Lisa Khuse               </v>
      </c>
      <c r="E25" s="37">
        <v>58866</v>
      </c>
      <c r="F25" s="10">
        <f t="shared" si="16"/>
        <v>0.8752072197979468</v>
      </c>
      <c r="G25" s="37">
        <f t="shared" si="17"/>
        <v>67259.5</v>
      </c>
      <c r="H25" s="2" t="str">
        <f t="shared" si="18"/>
        <v/>
      </c>
      <c r="I25" s="11">
        <f t="shared" si="19"/>
        <v>2.6048329981689031E-2</v>
      </c>
    </row>
    <row r="26" spans="1:9" x14ac:dyDescent="0.25">
      <c r="A26" t="s">
        <v>88</v>
      </c>
      <c r="B26" s="37">
        <v>3707</v>
      </c>
      <c r="C26" s="10">
        <f t="shared" si="14"/>
        <v>3.7290948872066999E-2</v>
      </c>
      <c r="D26" s="7" t="str">
        <f t="shared" si="15"/>
        <v xml:space="preserve"> 74 - Oliver Shaka Zulu        </v>
      </c>
      <c r="E26" s="37">
        <v>95700.5</v>
      </c>
      <c r="F26" s="10">
        <f t="shared" si="16"/>
        <v>0.96270905112793304</v>
      </c>
      <c r="G26" s="37">
        <f t="shared" si="17"/>
        <v>99407.5</v>
      </c>
      <c r="H26" s="2">
        <f t="shared" si="18"/>
        <v>-6.1453501348297211E-2</v>
      </c>
      <c r="I26" s="11" t="str">
        <f t="shared" si="19"/>
        <v/>
      </c>
    </row>
    <row r="27" spans="1:9" x14ac:dyDescent="0.25">
      <c r="A27" t="s">
        <v>89</v>
      </c>
      <c r="B27" s="37">
        <v>20469</v>
      </c>
      <c r="C27" s="10">
        <f t="shared" ref="C27:C35" si="24">B27/G27</f>
        <v>0.12970332163179438</v>
      </c>
      <c r="D27" s="7" t="str">
        <f t="shared" ref="D27:D35" si="25">A27</f>
        <v xml:space="preserve"> 75 - Godwin Molebatse         </v>
      </c>
      <c r="E27" s="37">
        <v>137345</v>
      </c>
      <c r="F27" s="10">
        <f t="shared" ref="F27:F35" si="26">E27/G27</f>
        <v>0.87029667836820557</v>
      </c>
      <c r="G27" s="37">
        <f t="shared" ref="G27:G35" si="27">E27+B27</f>
        <v>157814</v>
      </c>
      <c r="H27" s="2" t="str">
        <f t="shared" si="18"/>
        <v/>
      </c>
      <c r="I27" s="11">
        <f t="shared" si="19"/>
        <v>3.0958871411430167E-2</v>
      </c>
    </row>
    <row r="28" spans="1:9" x14ac:dyDescent="0.25">
      <c r="A28" t="s">
        <v>90</v>
      </c>
      <c r="B28" s="37">
        <v>17885.419999999998</v>
      </c>
      <c r="C28" s="10">
        <f t="shared" si="24"/>
        <v>7.9137828976216379E-2</v>
      </c>
      <c r="D28" s="7" t="str">
        <f t="shared" si="25"/>
        <v xml:space="preserve"> 26 - Petronella W             </v>
      </c>
      <c r="E28" s="37">
        <v>208118</v>
      </c>
      <c r="F28" s="10">
        <f t="shared" si="26"/>
        <v>0.92086217102378365</v>
      </c>
      <c r="G28" s="37">
        <f t="shared" si="27"/>
        <v>226003.41999999998</v>
      </c>
      <c r="H28" s="2">
        <f t="shared" si="18"/>
        <v>-1.9606621244147832E-2</v>
      </c>
      <c r="I28" s="11" t="str">
        <f t="shared" si="19"/>
        <v/>
      </c>
    </row>
    <row r="29" spans="1:9" x14ac:dyDescent="0.25">
      <c r="A29" t="s">
        <v>91</v>
      </c>
      <c r="B29" s="37">
        <v>22910</v>
      </c>
      <c r="C29" s="10">
        <f t="shared" si="24"/>
        <v>0.1521056440422523</v>
      </c>
      <c r="D29" s="7" t="str">
        <f t="shared" si="25"/>
        <v xml:space="preserve"> 31 - Ntokozo-W                </v>
      </c>
      <c r="E29" s="37">
        <v>127709</v>
      </c>
      <c r="F29" s="10">
        <f t="shared" si="26"/>
        <v>0.84789435595774765</v>
      </c>
      <c r="G29" s="37">
        <f t="shared" si="27"/>
        <v>150619</v>
      </c>
      <c r="H29" s="2" t="str">
        <f t="shared" si="18"/>
        <v/>
      </c>
      <c r="I29" s="11">
        <f t="shared" si="19"/>
        <v>5.3361193821888087E-2</v>
      </c>
    </row>
    <row r="30" spans="1:9" x14ac:dyDescent="0.25">
      <c r="A30" t="s">
        <v>92</v>
      </c>
      <c r="B30" s="37">
        <v>15764.5</v>
      </c>
      <c r="C30" s="10">
        <f t="shared" si="24"/>
        <v>7.3826304821223682E-2</v>
      </c>
      <c r="D30" s="7" t="str">
        <f t="shared" si="25"/>
        <v xml:space="preserve"> 23 - Denley Joshua W          </v>
      </c>
      <c r="E30" s="37">
        <v>197770.5</v>
      </c>
      <c r="F30" s="10">
        <f t="shared" si="26"/>
        <v>0.92617369517877635</v>
      </c>
      <c r="G30" s="37">
        <f t="shared" si="27"/>
        <v>213535</v>
      </c>
      <c r="H30" s="2">
        <f t="shared" si="18"/>
        <v>-2.4918145399140529E-2</v>
      </c>
      <c r="I30" s="11" t="str">
        <f t="shared" si="19"/>
        <v/>
      </c>
    </row>
    <row r="31" spans="1:9" x14ac:dyDescent="0.25">
      <c r="A31" t="s">
        <v>93</v>
      </c>
      <c r="B31" s="37">
        <v>11633</v>
      </c>
      <c r="C31" s="10">
        <f t="shared" si="24"/>
        <v>0.12540289980057134</v>
      </c>
      <c r="D31" s="7" t="str">
        <f t="shared" si="25"/>
        <v xml:space="preserve"> 24 - Dudu-W                   </v>
      </c>
      <c r="E31" s="37">
        <v>81132</v>
      </c>
      <c r="F31" s="10">
        <f t="shared" si="26"/>
        <v>0.87459710019942871</v>
      </c>
      <c r="G31" s="37">
        <f t="shared" si="27"/>
        <v>92765</v>
      </c>
      <c r="H31" s="2" t="str">
        <f t="shared" si="18"/>
        <v/>
      </c>
      <c r="I31" s="11">
        <f t="shared" si="19"/>
        <v>2.6658449580207133E-2</v>
      </c>
    </row>
    <row r="32" spans="1:9" x14ac:dyDescent="0.25">
      <c r="A32" t="s">
        <v>94</v>
      </c>
      <c r="B32" s="37">
        <v>463</v>
      </c>
      <c r="C32" s="10">
        <f t="shared" si="24"/>
        <v>1.8118494169210301E-2</v>
      </c>
      <c r="D32" s="7" t="str">
        <f t="shared" si="25"/>
        <v xml:space="preserve"> 80 - MKHULISENI               </v>
      </c>
      <c r="E32" s="37">
        <v>25091</v>
      </c>
      <c r="F32" s="10">
        <f t="shared" si="26"/>
        <v>0.9818815058307897</v>
      </c>
      <c r="G32" s="37">
        <f t="shared" si="27"/>
        <v>25554</v>
      </c>
      <c r="H32" s="2">
        <f t="shared" si="18"/>
        <v>-8.0625956051153913E-2</v>
      </c>
      <c r="I32" s="11" t="str">
        <f t="shared" si="19"/>
        <v/>
      </c>
    </row>
    <row r="33" spans="1:11" x14ac:dyDescent="0.25">
      <c r="A33" t="s">
        <v>95</v>
      </c>
      <c r="B33" s="37">
        <v>29982</v>
      </c>
      <c r="C33" s="10">
        <f t="shared" si="24"/>
        <v>8.3101880377528997E-2</v>
      </c>
      <c r="D33" s="7" t="str">
        <f t="shared" si="25"/>
        <v xml:space="preserve"> 9 - Nkosinathi W             </v>
      </c>
      <c r="E33" s="37">
        <v>330804.06</v>
      </c>
      <c r="F33" s="10">
        <f t="shared" si="26"/>
        <v>0.91689811962247103</v>
      </c>
      <c r="G33" s="37">
        <f t="shared" si="27"/>
        <v>360786.06</v>
      </c>
      <c r="H33" s="2">
        <f t="shared" si="18"/>
        <v>-1.5642569842835213E-2</v>
      </c>
      <c r="I33" s="11" t="str">
        <f t="shared" si="19"/>
        <v/>
      </c>
    </row>
    <row r="34" spans="1:11" x14ac:dyDescent="0.25">
      <c r="A34" t="s">
        <v>96</v>
      </c>
      <c r="B34" s="37">
        <v>0</v>
      </c>
      <c r="C34" s="10">
        <f t="shared" si="24"/>
        <v>0</v>
      </c>
      <c r="D34" s="7" t="str">
        <f t="shared" si="25"/>
        <v xml:space="preserve"> 159 - F C W                    </v>
      </c>
      <c r="E34" s="37">
        <v>4760.5</v>
      </c>
      <c r="F34" s="10">
        <f t="shared" si="26"/>
        <v>1</v>
      </c>
      <c r="G34" s="37">
        <f t="shared" si="27"/>
        <v>4760.5</v>
      </c>
      <c r="H34" s="2">
        <f t="shared" si="18"/>
        <v>-9.874445022036421E-2</v>
      </c>
      <c r="I34" s="11" t="str">
        <f t="shared" si="19"/>
        <v/>
      </c>
    </row>
    <row r="35" spans="1:11" ht="15.75" thickBot="1" x14ac:dyDescent="0.3">
      <c r="A35" t="s">
        <v>97</v>
      </c>
      <c r="B35" s="37">
        <v>14773</v>
      </c>
      <c r="C35" s="10">
        <f t="shared" si="24"/>
        <v>0.11109774164680047</v>
      </c>
      <c r="D35" s="7" t="str">
        <f t="shared" si="25"/>
        <v xml:space="preserve"> 20 - Vic Lungile   W          </v>
      </c>
      <c r="E35" s="37">
        <v>118200</v>
      </c>
      <c r="F35" s="10">
        <f t="shared" si="26"/>
        <v>0.88890225835319947</v>
      </c>
      <c r="G35" s="37">
        <f t="shared" si="27"/>
        <v>132973</v>
      </c>
      <c r="H35" s="2" t="str">
        <f t="shared" si="18"/>
        <v/>
      </c>
      <c r="I35" s="11">
        <f t="shared" si="19"/>
        <v>1.2353291426436264E-2</v>
      </c>
    </row>
    <row r="36" spans="1:11" ht="15.75" thickBot="1" x14ac:dyDescent="0.3">
      <c r="A36" s="28" t="s">
        <v>28</v>
      </c>
      <c r="B36" s="41">
        <f>SUM(B22:B35)</f>
        <v>185961.41999999998</v>
      </c>
      <c r="C36" s="29">
        <f t="shared" si="14"/>
        <v>9.874445022036421E-2</v>
      </c>
      <c r="D36" s="30" t="s">
        <v>28</v>
      </c>
      <c r="E36" s="41">
        <f>SUM(E22:E35)</f>
        <v>1697298.04</v>
      </c>
      <c r="F36" s="31">
        <f t="shared" si="16"/>
        <v>0.90125554977963585</v>
      </c>
      <c r="G36" s="38">
        <f t="shared" si="3"/>
        <v>1883259.46</v>
      </c>
    </row>
    <row r="37" spans="1:11" ht="15.75" thickBot="1" x14ac:dyDescent="0.3">
      <c r="A37" s="17" t="s">
        <v>1</v>
      </c>
      <c r="B37" s="42">
        <f>SUM(B20,B36)</f>
        <v>304312.52</v>
      </c>
      <c r="C37" s="18">
        <f t="shared" si="14"/>
        <v>0.10511541079816586</v>
      </c>
      <c r="D37" s="19" t="s">
        <v>1</v>
      </c>
      <c r="E37" s="42">
        <f>SUM(E20,E36)</f>
        <v>2590719.88</v>
      </c>
      <c r="F37" s="20">
        <f t="shared" si="16"/>
        <v>0.89488458920183411</v>
      </c>
      <c r="G37" s="39">
        <f>E37+B37</f>
        <v>2895032.4</v>
      </c>
      <c r="H37" s="2">
        <f>SUM(H5:I35)</f>
        <v>-0.22445761713226284</v>
      </c>
    </row>
    <row r="40" spans="1:11" ht="18.75" x14ac:dyDescent="0.3">
      <c r="A40" s="13" t="s">
        <v>6</v>
      </c>
      <c r="K40" s="13" t="s">
        <v>7</v>
      </c>
    </row>
    <row r="41" spans="1:11" x14ac:dyDescent="0.25">
      <c r="A41" t="s">
        <v>98</v>
      </c>
      <c r="B41" s="37">
        <v>1200</v>
      </c>
      <c r="C41" s="10">
        <f>B41/G41</f>
        <v>5.3655264922870555E-3</v>
      </c>
      <c r="D41" s="7" t="str">
        <f t="shared" ref="D41:D42" si="28">A41</f>
        <v xml:space="preserve"> 72 - Shaelyn           M      </v>
      </c>
      <c r="E41" s="37">
        <v>222450</v>
      </c>
      <c r="F41" s="10">
        <f>E41/G41</f>
        <v>0.99463447350771295</v>
      </c>
      <c r="G41" s="37">
        <f t="shared" ref="G41:G42" si="29">E41+B41</f>
        <v>223650</v>
      </c>
      <c r="H41" s="2">
        <f t="shared" ref="H41:H42" si="30">IF(C41-$C$37&lt;0,C41-$C$37,"")</f>
        <v>-9.9749884305878805E-2</v>
      </c>
      <c r="I41" s="11" t="str">
        <f t="shared" ref="I41" si="31">IF(C41-$C$37&gt;0,C41-$C$37,"")</f>
        <v/>
      </c>
    </row>
    <row r="42" spans="1:11" x14ac:dyDescent="0.25">
      <c r="A42" t="s">
        <v>99</v>
      </c>
      <c r="B42" s="37">
        <v>900</v>
      </c>
      <c r="C42" s="10">
        <f t="shared" ref="C42" si="32">B42/G42</f>
        <v>1.2195121951219513E-2</v>
      </c>
      <c r="D42" s="7" t="str">
        <f t="shared" si="28"/>
        <v xml:space="preserve"> 172 - Dennis                   </v>
      </c>
      <c r="E42" s="37">
        <v>72900</v>
      </c>
      <c r="F42" s="10">
        <f t="shared" ref="F42" si="33">E42/G42</f>
        <v>0.98780487804878048</v>
      </c>
      <c r="G42" s="37">
        <f t="shared" si="29"/>
        <v>73800</v>
      </c>
      <c r="H42" s="2">
        <f t="shared" si="30"/>
        <v>-9.292028884694635E-2</v>
      </c>
      <c r="I42" s="11" t="str">
        <f>IF(C42-$C$37&gt;0,C42-$C$37,"")</f>
        <v/>
      </c>
    </row>
  </sheetData>
  <mergeCells count="5">
    <mergeCell ref="A1:G1"/>
    <mergeCell ref="B2:C3"/>
    <mergeCell ref="E2:F3"/>
    <mergeCell ref="A4:G4"/>
    <mergeCell ref="A21:G21"/>
  </mergeCells>
  <conditionalFormatting sqref="A5">
    <cfRule type="top10" dxfId="88" priority="4" rank="10"/>
  </conditionalFormatting>
  <conditionalFormatting sqref="A7">
    <cfRule type="duplicateValues" dxfId="87" priority="3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0BCC-8D4A-46C8-A0DF-C413E1A0EB4F}">
  <dimension ref="A1:K48"/>
  <sheetViews>
    <sheetView topLeftCell="A4" zoomScale="73" zoomScaleNormal="100" workbookViewId="0">
      <selection activeCell="B22" sqref="B22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5571.7</v>
      </c>
      <c r="C5" s="23">
        <f t="shared" ref="C5:C19" si="0">B5/G5</f>
        <v>0.1139446565627026</v>
      </c>
      <c r="D5" s="24" t="str">
        <f t="shared" ref="D5:D19" si="1">A5</f>
        <v xml:space="preserve"> 1 - MC Ntuli BT              </v>
      </c>
      <c r="E5" s="36">
        <v>43326.6</v>
      </c>
      <c r="F5" s="23">
        <f t="shared" ref="F5:F19" si="2">E5/G5</f>
        <v>0.88605534343729742</v>
      </c>
      <c r="G5" s="36">
        <f t="shared" ref="G5:G41" si="3">E5+B5</f>
        <v>48898.299999999996</v>
      </c>
      <c r="H5" s="2" t="str">
        <f t="shared" ref="H5:H19" si="4">IF(C5-$C$20&lt;0,C5-$C$20,"")</f>
        <v/>
      </c>
      <c r="I5" s="11">
        <f t="shared" ref="I5:I19" si="5">IF(C5-$C$20&gt;0,C5-$C$20,"")</f>
        <v>1.2997912497789768E-2</v>
      </c>
    </row>
    <row r="6" spans="1:9" x14ac:dyDescent="0.25">
      <c r="A6" t="s">
        <v>75</v>
      </c>
      <c r="B6" s="37">
        <v>18174.2</v>
      </c>
      <c r="C6" s="10">
        <f t="shared" si="0"/>
        <v>0.1435744202083315</v>
      </c>
      <c r="D6" s="7" t="str">
        <f t="shared" si="1"/>
        <v xml:space="preserve"> 22 - Kelvin  BT               </v>
      </c>
      <c r="E6" s="37">
        <v>108409.63</v>
      </c>
      <c r="F6" s="10">
        <f t="shared" si="2"/>
        <v>0.85642557979166856</v>
      </c>
      <c r="G6" s="37">
        <f t="shared" si="3"/>
        <v>126583.83</v>
      </c>
      <c r="H6" s="2" t="str">
        <f t="shared" si="4"/>
        <v/>
      </c>
      <c r="I6" s="11">
        <f t="shared" si="5"/>
        <v>4.2627676143418669E-2</v>
      </c>
    </row>
    <row r="7" spans="1:9" x14ac:dyDescent="0.25">
      <c r="A7" t="s">
        <v>70</v>
      </c>
      <c r="B7" s="37">
        <v>8572.4</v>
      </c>
      <c r="C7" s="10">
        <f t="shared" si="0"/>
        <v>9.8680219407048422E-2</v>
      </c>
      <c r="D7" s="7" t="str">
        <f t="shared" si="1"/>
        <v xml:space="preserve"> 12 - Evans BT                 </v>
      </c>
      <c r="E7" s="37">
        <v>78298.100000000006</v>
      </c>
      <c r="F7" s="10">
        <f t="shared" si="2"/>
        <v>0.90131978059295159</v>
      </c>
      <c r="G7" s="37">
        <f t="shared" si="3"/>
        <v>86870.5</v>
      </c>
      <c r="H7" s="2">
        <f t="shared" si="4"/>
        <v>-2.2665246578644077E-3</v>
      </c>
      <c r="I7" s="11" t="str">
        <f t="shared" si="5"/>
        <v/>
      </c>
    </row>
    <row r="8" spans="1:9" x14ac:dyDescent="0.25">
      <c r="A8" t="s">
        <v>71</v>
      </c>
      <c r="B8" s="37">
        <v>1079.7</v>
      </c>
      <c r="C8" s="10">
        <f t="shared" si="0"/>
        <v>0.15506247307195176</v>
      </c>
      <c r="D8" s="7" t="str">
        <f t="shared" si="1"/>
        <v xml:space="preserve"> 13 - Sylvester BT             </v>
      </c>
      <c r="E8" s="37">
        <v>5883.3</v>
      </c>
      <c r="F8" s="10">
        <f t="shared" si="2"/>
        <v>0.84493752692804824</v>
      </c>
      <c r="G8" s="37">
        <f t="shared" si="3"/>
        <v>6963</v>
      </c>
      <c r="H8" s="2" t="str">
        <f t="shared" si="4"/>
        <v/>
      </c>
      <c r="I8" s="11">
        <f t="shared" si="5"/>
        <v>5.4115729007038926E-2</v>
      </c>
    </row>
    <row r="9" spans="1:9" x14ac:dyDescent="0.25">
      <c r="A9" t="s">
        <v>72</v>
      </c>
      <c r="B9" s="37">
        <v>10621.7</v>
      </c>
      <c r="C9" s="10">
        <f t="shared" si="0"/>
        <v>8.4893460573218893E-2</v>
      </c>
      <c r="D9" s="7" t="str">
        <f t="shared" si="1"/>
        <v xml:space="preserve"> 15 - Pension BT               </v>
      </c>
      <c r="E9" s="37">
        <v>114496.3</v>
      </c>
      <c r="F9" s="10">
        <f t="shared" si="2"/>
        <v>0.91510653942678111</v>
      </c>
      <c r="G9" s="37">
        <f t="shared" si="3"/>
        <v>125118</v>
      </c>
      <c r="H9" s="2">
        <f t="shared" si="4"/>
        <v>-1.6053283491693937E-2</v>
      </c>
      <c r="I9" s="11" t="str">
        <f t="shared" si="5"/>
        <v/>
      </c>
    </row>
    <row r="10" spans="1:9" x14ac:dyDescent="0.25">
      <c r="A10" t="s">
        <v>100</v>
      </c>
      <c r="B10" s="37">
        <v>3103.1</v>
      </c>
      <c r="C10" s="10">
        <f t="shared" si="0"/>
        <v>0.28782777267625753</v>
      </c>
      <c r="D10" s="7" t="str">
        <f t="shared" si="1"/>
        <v xml:space="preserve"> 155 - Shadreck BT              </v>
      </c>
      <c r="E10" s="37">
        <v>7678</v>
      </c>
      <c r="F10" s="10">
        <f t="shared" si="2"/>
        <v>0.71217222732374241</v>
      </c>
      <c r="G10" s="37">
        <f t="shared" si="3"/>
        <v>10781.1</v>
      </c>
      <c r="H10" s="2" t="str">
        <f t="shared" si="4"/>
        <v/>
      </c>
      <c r="I10" s="11">
        <f t="shared" si="5"/>
        <v>0.1868810286113447</v>
      </c>
    </row>
    <row r="11" spans="1:9" x14ac:dyDescent="0.25">
      <c r="A11" t="s">
        <v>73</v>
      </c>
      <c r="B11" s="37">
        <v>6421.9</v>
      </c>
      <c r="C11" s="10">
        <f t="shared" si="0"/>
        <v>0.1043066552970317</v>
      </c>
      <c r="D11" s="7" t="str">
        <f t="shared" si="1"/>
        <v xml:space="preserve"> 157 - Alex Barton              </v>
      </c>
      <c r="E11" s="37">
        <v>55145.599999999999</v>
      </c>
      <c r="F11" s="10">
        <f t="shared" si="2"/>
        <v>0.89569334470296824</v>
      </c>
      <c r="G11" s="37">
        <f t="shared" si="3"/>
        <v>61567.5</v>
      </c>
      <c r="H11" s="2" t="str">
        <f t="shared" si="4"/>
        <v/>
      </c>
      <c r="I11" s="11">
        <f t="shared" si="5"/>
        <v>3.3599112321188729E-3</v>
      </c>
    </row>
    <row r="12" spans="1:9" x14ac:dyDescent="0.25">
      <c r="A12" t="s">
        <v>74</v>
      </c>
      <c r="B12" s="37">
        <v>4163.8999999999996</v>
      </c>
      <c r="C12" s="10">
        <f t="shared" si="0"/>
        <v>5.6462570274807375E-2</v>
      </c>
      <c r="D12" s="7" t="str">
        <f t="shared" si="1"/>
        <v xml:space="preserve"> 158 - Oscar Dawu               </v>
      </c>
      <c r="E12" s="37">
        <v>69582.3</v>
      </c>
      <c r="F12" s="10">
        <f t="shared" si="2"/>
        <v>0.94353742972519272</v>
      </c>
      <c r="G12" s="37">
        <f t="shared" si="3"/>
        <v>73746.2</v>
      </c>
      <c r="H12" s="2">
        <f t="shared" si="4"/>
        <v>-4.4484173790105455E-2</v>
      </c>
      <c r="I12" s="11" t="str">
        <f t="shared" si="5"/>
        <v/>
      </c>
    </row>
    <row r="13" spans="1:9" x14ac:dyDescent="0.25">
      <c r="A13" t="s">
        <v>76</v>
      </c>
      <c r="B13" s="37">
        <v>7874.9</v>
      </c>
      <c r="C13" s="10">
        <f t="shared" si="0"/>
        <v>8.7273480881877863E-2</v>
      </c>
      <c r="D13" s="7" t="str">
        <f t="shared" si="1"/>
        <v xml:space="preserve"> 16 - Brian Mtshali BT         </v>
      </c>
      <c r="E13" s="37">
        <v>82357.55</v>
      </c>
      <c r="F13" s="10">
        <f t="shared" si="2"/>
        <v>0.91272651911812219</v>
      </c>
      <c r="G13" s="37">
        <f t="shared" si="3"/>
        <v>90232.45</v>
      </c>
      <c r="H13" s="2">
        <f t="shared" si="4"/>
        <v>-1.3673263183034967E-2</v>
      </c>
      <c r="I13" s="11" t="str">
        <f t="shared" si="5"/>
        <v/>
      </c>
    </row>
    <row r="14" spans="1:9" x14ac:dyDescent="0.25">
      <c r="A14" t="s">
        <v>77</v>
      </c>
      <c r="B14" s="37">
        <v>13167.8</v>
      </c>
      <c r="C14" s="10">
        <f t="shared" si="0"/>
        <v>0.12667143808127565</v>
      </c>
      <c r="D14" s="7" t="str">
        <f t="shared" si="1"/>
        <v xml:space="preserve"> 165 - Binold Sibanda BT        </v>
      </c>
      <c r="E14" s="37">
        <v>90784.6</v>
      </c>
      <c r="F14" s="10">
        <f t="shared" si="2"/>
        <v>0.87332856191872432</v>
      </c>
      <c r="G14" s="37">
        <f t="shared" si="3"/>
        <v>103952.40000000001</v>
      </c>
      <c r="H14" s="2" t="str">
        <f t="shared" si="4"/>
        <v/>
      </c>
      <c r="I14" s="11">
        <f t="shared" si="5"/>
        <v>2.572469401636282E-2</v>
      </c>
    </row>
    <row r="15" spans="1:9" x14ac:dyDescent="0.25">
      <c r="A15" t="s">
        <v>79</v>
      </c>
      <c r="B15" s="37">
        <v>12838.63</v>
      </c>
      <c r="C15" s="10">
        <f t="shared" si="0"/>
        <v>0.1037258604610654</v>
      </c>
      <c r="D15" s="7" t="str">
        <f t="shared" si="1"/>
        <v xml:space="preserve"> 44 - Tembela M BT             </v>
      </c>
      <c r="E15" s="37">
        <v>110936</v>
      </c>
      <c r="F15" s="10">
        <f t="shared" si="2"/>
        <v>0.89627413953893453</v>
      </c>
      <c r="G15" s="37">
        <f t="shared" si="3"/>
        <v>123774.63</v>
      </c>
      <c r="H15" s="2" t="str">
        <f t="shared" si="4"/>
        <v/>
      </c>
      <c r="I15" s="11">
        <f t="shared" si="5"/>
        <v>2.7791163961525672E-3</v>
      </c>
    </row>
    <row r="16" spans="1:9" x14ac:dyDescent="0.25">
      <c r="A16" t="s">
        <v>80</v>
      </c>
      <c r="B16" s="37">
        <v>3050.4</v>
      </c>
      <c r="C16" s="10">
        <f t="shared" si="0"/>
        <v>4.4316596931659694E-2</v>
      </c>
      <c r="D16" s="7" t="str">
        <f t="shared" si="1"/>
        <v xml:space="preserve"> 45 - Prince Dube BT           </v>
      </c>
      <c r="E16" s="37">
        <v>65781.600000000006</v>
      </c>
      <c r="F16" s="10">
        <f t="shared" si="2"/>
        <v>0.95568340306834043</v>
      </c>
      <c r="G16" s="37">
        <f t="shared" si="3"/>
        <v>68832</v>
      </c>
      <c r="H16" s="2">
        <f t="shared" si="4"/>
        <v>-5.6630147133253136E-2</v>
      </c>
      <c r="I16" s="11" t="str">
        <f t="shared" si="5"/>
        <v/>
      </c>
    </row>
    <row r="17" spans="1:9" x14ac:dyDescent="0.25">
      <c r="A17" t="s">
        <v>81</v>
      </c>
      <c r="B17" s="37">
        <v>5237.1000000000004</v>
      </c>
      <c r="C17" s="10">
        <f t="shared" si="0"/>
        <v>0.10620809656498305</v>
      </c>
      <c r="D17" s="7" t="str">
        <f t="shared" si="1"/>
        <v xml:space="preserve"> 76 - Elle Och                 </v>
      </c>
      <c r="E17" s="37">
        <v>44072.7</v>
      </c>
      <c r="F17" s="10">
        <f t="shared" si="2"/>
        <v>0.89379190343501702</v>
      </c>
      <c r="G17" s="37">
        <f t="shared" si="3"/>
        <v>49309.799999999996</v>
      </c>
      <c r="H17" s="2" t="str">
        <f t="shared" si="4"/>
        <v/>
      </c>
      <c r="I17" s="11">
        <f t="shared" si="5"/>
        <v>5.2613525000702183E-3</v>
      </c>
    </row>
    <row r="18" spans="1:9" x14ac:dyDescent="0.25">
      <c r="A18" t="s">
        <v>82</v>
      </c>
      <c r="B18" s="37">
        <v>695</v>
      </c>
      <c r="C18" s="10">
        <f t="shared" si="0"/>
        <v>8.876570961479513E-2</v>
      </c>
      <c r="D18" s="7" t="str">
        <f t="shared" si="1"/>
        <v xml:space="preserve"> 77 - Giovanni Di Bella        </v>
      </c>
      <c r="E18" s="37">
        <v>7134.6</v>
      </c>
      <c r="F18" s="10">
        <f t="shared" si="2"/>
        <v>0.91123429038520487</v>
      </c>
      <c r="G18" s="37">
        <f t="shared" si="3"/>
        <v>7829.6</v>
      </c>
      <c r="H18" s="2">
        <f t="shared" si="4"/>
        <v>-1.21810344501177E-2</v>
      </c>
      <c r="I18" s="11" t="str">
        <f t="shared" si="5"/>
        <v/>
      </c>
    </row>
    <row r="19" spans="1:9" ht="15.75" thickBot="1" x14ac:dyDescent="0.3">
      <c r="A19" t="s">
        <v>83</v>
      </c>
      <c r="B19" s="37">
        <v>5788.2</v>
      </c>
      <c r="C19" s="10">
        <f t="shared" si="0"/>
        <v>8.3678608912880675E-2</v>
      </c>
      <c r="D19" s="7" t="str">
        <f t="shared" si="1"/>
        <v xml:space="preserve"> 78 - Adam Sauer Barman        </v>
      </c>
      <c r="E19" s="37">
        <v>63383.6</v>
      </c>
      <c r="F19" s="10">
        <f t="shared" si="2"/>
        <v>0.9163213910871193</v>
      </c>
      <c r="G19" s="37">
        <f t="shared" si="3"/>
        <v>69171.8</v>
      </c>
      <c r="H19" s="2">
        <f t="shared" si="4"/>
        <v>-1.7268135152032155E-2</v>
      </c>
      <c r="I19" s="11" t="str">
        <f t="shared" si="5"/>
        <v/>
      </c>
    </row>
    <row r="20" spans="1:9" ht="15.75" thickBot="1" x14ac:dyDescent="0.3">
      <c r="A20" s="28" t="s">
        <v>28</v>
      </c>
      <c r="B20" s="41">
        <f>SUM(B5:B19)</f>
        <v>106360.63</v>
      </c>
      <c r="C20" s="29">
        <f>B20/G20</f>
        <v>0.10094674406491283</v>
      </c>
      <c r="D20" s="30" t="s">
        <v>28</v>
      </c>
      <c r="E20" s="41">
        <f>SUM(E5:E19)</f>
        <v>947270.47999999986</v>
      </c>
      <c r="F20" s="31">
        <f>E20/G20</f>
        <v>0.89905325593508711</v>
      </c>
      <c r="G20" s="38">
        <f>E20+B20</f>
        <v>1053631.1099999999</v>
      </c>
      <c r="H20" s="2"/>
      <c r="I20" s="11"/>
    </row>
    <row r="21" spans="1:9" x14ac:dyDescent="0.25">
      <c r="A21" s="49" t="s">
        <v>27</v>
      </c>
      <c r="B21" s="49"/>
      <c r="C21" s="49"/>
      <c r="D21" s="49"/>
      <c r="E21" s="49"/>
      <c r="F21" s="49"/>
      <c r="G21" s="50"/>
      <c r="H21" s="2"/>
      <c r="I21" s="11"/>
    </row>
    <row r="22" spans="1:9" x14ac:dyDescent="0.25">
      <c r="A22" t="s">
        <v>93</v>
      </c>
      <c r="B22" s="44">
        <v>10789</v>
      </c>
      <c r="C22" s="10">
        <f t="shared" ref="C22:C42" si="6">B22/G22</f>
        <v>8.575493593615871E-2</v>
      </c>
      <c r="D22" s="7" t="str">
        <f t="shared" ref="D22:D40" si="7">A22</f>
        <v xml:space="preserve"> 24 - Dudu-W                   </v>
      </c>
      <c r="E22" s="40">
        <v>115023</v>
      </c>
      <c r="F22" s="10">
        <f t="shared" ref="F22:F42" si="8">E22/G22</f>
        <v>0.91424506406384132</v>
      </c>
      <c r="G22" s="37">
        <f t="shared" ref="G22:G40" si="9">E22+B22</f>
        <v>125812</v>
      </c>
      <c r="H22" s="2" t="str">
        <f t="shared" ref="H22:H40" si="10">IF(C22-$C$41&lt;0,C22-$C$41,"")</f>
        <v/>
      </c>
      <c r="I22" s="11">
        <f t="shared" ref="I22:I40" si="11">IF(C22-$C$41&gt;0,C22-$C$41,"")</f>
        <v>1.5723322936326181E-2</v>
      </c>
    </row>
    <row r="23" spans="1:9" x14ac:dyDescent="0.25">
      <c r="A23" t="s">
        <v>90</v>
      </c>
      <c r="B23" s="37">
        <v>15769.5</v>
      </c>
      <c r="C23" s="10">
        <f t="shared" si="6"/>
        <v>8.0657593516417381E-2</v>
      </c>
      <c r="D23" s="7" t="str">
        <f t="shared" si="7"/>
        <v xml:space="preserve"> 26 - Petronella W             </v>
      </c>
      <c r="E23" s="37">
        <v>179742.16</v>
      </c>
      <c r="F23" s="10">
        <f t="shared" si="8"/>
        <v>0.91934240648358256</v>
      </c>
      <c r="G23" s="37">
        <f t="shared" si="9"/>
        <v>195511.66</v>
      </c>
      <c r="H23" s="2" t="str">
        <f t="shared" si="10"/>
        <v/>
      </c>
      <c r="I23" s="11">
        <f t="shared" si="11"/>
        <v>1.0625980516584851E-2</v>
      </c>
    </row>
    <row r="24" spans="1:9" x14ac:dyDescent="0.25">
      <c r="A24" t="s">
        <v>91</v>
      </c>
      <c r="B24" s="37">
        <v>8703.5</v>
      </c>
      <c r="C24" s="10">
        <f t="shared" si="6"/>
        <v>6.4106199670169978E-2</v>
      </c>
      <c r="D24" s="7" t="str">
        <f t="shared" si="7"/>
        <v xml:space="preserve"> 31 - Ntokozo-W                </v>
      </c>
      <c r="E24" s="37">
        <v>127063.4</v>
      </c>
      <c r="F24" s="10">
        <f t="shared" si="8"/>
        <v>0.93589380032983005</v>
      </c>
      <c r="G24" s="37">
        <f t="shared" si="9"/>
        <v>135766.9</v>
      </c>
      <c r="H24" s="2">
        <f t="shared" si="10"/>
        <v>-5.9254133296625516E-3</v>
      </c>
      <c r="I24" s="11" t="str">
        <f t="shared" si="11"/>
        <v/>
      </c>
    </row>
    <row r="25" spans="1:9" x14ac:dyDescent="0.25">
      <c r="A25" t="s">
        <v>78</v>
      </c>
      <c r="B25" s="37">
        <v>16252.5</v>
      </c>
      <c r="C25" s="10">
        <f t="shared" si="6"/>
        <v>0.10350625240814039</v>
      </c>
      <c r="D25" s="7" t="str">
        <f t="shared" si="7"/>
        <v xml:space="preserve"> 199 - Awakhiwe Nyathi          </v>
      </c>
      <c r="E25" s="37">
        <v>140767</v>
      </c>
      <c r="F25" s="10">
        <f t="shared" si="8"/>
        <v>0.89649374759185962</v>
      </c>
      <c r="G25" s="37">
        <f t="shared" si="9"/>
        <v>157019.5</v>
      </c>
      <c r="H25" s="2" t="str">
        <f t="shared" si="10"/>
        <v/>
      </c>
      <c r="I25" s="11">
        <f t="shared" si="11"/>
        <v>3.347463940830786E-2</v>
      </c>
    </row>
    <row r="26" spans="1:9" x14ac:dyDescent="0.25">
      <c r="A26" t="s">
        <v>101</v>
      </c>
      <c r="B26" s="37">
        <v>0.4</v>
      </c>
      <c r="C26" s="10">
        <f t="shared" si="6"/>
        <v>2.5352237651875753E-4</v>
      </c>
      <c r="D26" s="7" t="str">
        <f t="shared" si="7"/>
        <v xml:space="preserve"> 2 - Lucky                    </v>
      </c>
      <c r="E26" s="37">
        <v>1577.37</v>
      </c>
      <c r="F26" s="10">
        <f t="shared" si="8"/>
        <v>0.99974647762348123</v>
      </c>
      <c r="G26" s="37">
        <f t="shared" si="9"/>
        <v>1577.77</v>
      </c>
      <c r="H26" s="2">
        <f t="shared" si="10"/>
        <v>-6.9778090623313777E-2</v>
      </c>
      <c r="I26" s="11" t="str">
        <f t="shared" si="11"/>
        <v/>
      </c>
    </row>
    <row r="27" spans="1:9" x14ac:dyDescent="0.25">
      <c r="A27" t="s">
        <v>85</v>
      </c>
      <c r="B27" s="37">
        <v>8770.5</v>
      </c>
      <c r="C27" s="10">
        <f t="shared" si="6"/>
        <v>6.3497752003648919E-2</v>
      </c>
      <c r="D27" s="7" t="str">
        <f t="shared" si="7"/>
        <v xml:space="preserve"> 49 - Josh                     </v>
      </c>
      <c r="E27" s="37">
        <v>129352.5</v>
      </c>
      <c r="F27" s="10">
        <f t="shared" si="8"/>
        <v>0.93650224799635107</v>
      </c>
      <c r="G27" s="37">
        <f t="shared" si="9"/>
        <v>138123</v>
      </c>
      <c r="H27" s="2">
        <f t="shared" si="10"/>
        <v>-6.5338609961836103E-3</v>
      </c>
      <c r="I27" s="11" t="str">
        <f t="shared" si="11"/>
        <v/>
      </c>
    </row>
    <row r="28" spans="1:9" x14ac:dyDescent="0.25">
      <c r="A28" t="s">
        <v>102</v>
      </c>
      <c r="B28" s="37">
        <v>0</v>
      </c>
      <c r="C28" s="10">
        <f t="shared" si="6"/>
        <v>0</v>
      </c>
      <c r="D28" s="7" t="str">
        <f t="shared" si="7"/>
        <v xml:space="preserve"> 54 - Zanele                   </v>
      </c>
      <c r="E28" s="37">
        <v>14133.5</v>
      </c>
      <c r="F28" s="10">
        <f t="shared" si="8"/>
        <v>1</v>
      </c>
      <c r="G28" s="37">
        <f t="shared" si="9"/>
        <v>14133.5</v>
      </c>
      <c r="H28" s="2">
        <f t="shared" si="10"/>
        <v>-7.0031612999832529E-2</v>
      </c>
      <c r="I28" s="11" t="str">
        <f t="shared" si="11"/>
        <v/>
      </c>
    </row>
    <row r="29" spans="1:9" x14ac:dyDescent="0.25">
      <c r="A29" t="s">
        <v>86</v>
      </c>
      <c r="B29" s="37">
        <v>5212.5</v>
      </c>
      <c r="C29" s="10">
        <f t="shared" si="6"/>
        <v>3.2002519680398439E-2</v>
      </c>
      <c r="D29" s="7" t="str">
        <f t="shared" si="7"/>
        <v xml:space="preserve"> 7 - MIKE -W                  </v>
      </c>
      <c r="E29" s="37">
        <v>157665.29999999999</v>
      </c>
      <c r="F29" s="10">
        <f t="shared" si="8"/>
        <v>0.96799748031960153</v>
      </c>
      <c r="G29" s="37">
        <f t="shared" si="9"/>
        <v>162877.79999999999</v>
      </c>
      <c r="H29" s="2">
        <f t="shared" si="10"/>
        <v>-3.802909331943409E-2</v>
      </c>
      <c r="I29" s="11" t="str">
        <f t="shared" si="11"/>
        <v/>
      </c>
    </row>
    <row r="30" spans="1:9" x14ac:dyDescent="0.25">
      <c r="A30" t="s">
        <v>87</v>
      </c>
      <c r="B30" s="37">
        <v>5212.5</v>
      </c>
      <c r="C30" s="10">
        <f t="shared" si="6"/>
        <v>9.5781920416019697E-2</v>
      </c>
      <c r="D30" s="7" t="str">
        <f t="shared" si="7"/>
        <v xml:space="preserve"> 73 - Lisa Khuse               </v>
      </c>
      <c r="E30" s="37">
        <v>49208</v>
      </c>
      <c r="F30" s="10">
        <f t="shared" si="8"/>
        <v>0.90421807958398026</v>
      </c>
      <c r="G30" s="37">
        <f t="shared" si="9"/>
        <v>54420.5</v>
      </c>
      <c r="H30" s="2" t="str">
        <f t="shared" si="10"/>
        <v/>
      </c>
      <c r="I30" s="11">
        <f t="shared" si="11"/>
        <v>2.5750307416187168E-2</v>
      </c>
    </row>
    <row r="31" spans="1:9" x14ac:dyDescent="0.25">
      <c r="A31" t="s">
        <v>88</v>
      </c>
      <c r="B31" s="37">
        <v>11428</v>
      </c>
      <c r="C31" s="10">
        <f t="shared" si="6"/>
        <v>8.384714287265535E-2</v>
      </c>
      <c r="D31" s="7" t="str">
        <f t="shared" si="7"/>
        <v xml:space="preserve"> 74 - Oliver Shaka Zulu        </v>
      </c>
      <c r="E31" s="37">
        <v>124867.64</v>
      </c>
      <c r="F31" s="10">
        <f t="shared" si="8"/>
        <v>0.91615285712734451</v>
      </c>
      <c r="G31" s="37">
        <f t="shared" si="9"/>
        <v>136295.64000000001</v>
      </c>
      <c r="H31" s="2" t="str">
        <f t="shared" si="10"/>
        <v/>
      </c>
      <c r="I31" s="11">
        <f t="shared" si="11"/>
        <v>1.3815529872822821E-2</v>
      </c>
    </row>
    <row r="32" spans="1:9" x14ac:dyDescent="0.25">
      <c r="A32" t="s">
        <v>89</v>
      </c>
      <c r="B32" s="37">
        <v>15185.5</v>
      </c>
      <c r="C32" s="10">
        <f t="shared" si="6"/>
        <v>5.8410936352061911E-2</v>
      </c>
      <c r="D32" s="7" t="str">
        <f t="shared" si="7"/>
        <v xml:space="preserve"> 75 - Godwin Molebatse         </v>
      </c>
      <c r="E32" s="37">
        <v>244791.5</v>
      </c>
      <c r="F32" s="10">
        <f t="shared" si="8"/>
        <v>0.94158906364793804</v>
      </c>
      <c r="G32" s="37">
        <f t="shared" si="9"/>
        <v>259977</v>
      </c>
      <c r="H32" s="2">
        <f t="shared" si="10"/>
        <v>-1.1620676647770618E-2</v>
      </c>
      <c r="I32" s="11" t="str">
        <f t="shared" si="11"/>
        <v/>
      </c>
    </row>
    <row r="33" spans="1:11" x14ac:dyDescent="0.25">
      <c r="A33" t="s">
        <v>97</v>
      </c>
      <c r="B33" s="37">
        <v>10860</v>
      </c>
      <c r="C33" s="10">
        <f t="shared" si="6"/>
        <v>5.4289142171565684E-2</v>
      </c>
      <c r="D33" s="7" t="str">
        <f t="shared" si="7"/>
        <v xml:space="preserve"> 20 - Vic Lungile   W          </v>
      </c>
      <c r="E33" s="37">
        <v>189180</v>
      </c>
      <c r="F33" s="10">
        <f t="shared" si="8"/>
        <v>0.94571085782843434</v>
      </c>
      <c r="G33" s="37">
        <f t="shared" si="9"/>
        <v>200040</v>
      </c>
      <c r="H33" s="2">
        <f t="shared" si="10"/>
        <v>-1.5742470828266845E-2</v>
      </c>
      <c r="I33" s="11" t="str">
        <f t="shared" si="11"/>
        <v/>
      </c>
    </row>
    <row r="34" spans="1:11" x14ac:dyDescent="0.25">
      <c r="A34" t="s">
        <v>103</v>
      </c>
      <c r="B34" s="37">
        <v>3837</v>
      </c>
      <c r="C34" s="10">
        <f t="shared" si="6"/>
        <v>0.43160854893138356</v>
      </c>
      <c r="D34" s="7" t="str">
        <f t="shared" si="7"/>
        <v xml:space="preserve"> 19 - Sandile W                </v>
      </c>
      <c r="E34" s="37">
        <v>5053</v>
      </c>
      <c r="F34" s="10">
        <f t="shared" si="8"/>
        <v>0.56839145106861644</v>
      </c>
      <c r="G34" s="37">
        <f t="shared" si="9"/>
        <v>8890</v>
      </c>
      <c r="H34" s="2" t="str">
        <f t="shared" si="10"/>
        <v/>
      </c>
      <c r="I34" s="11">
        <f t="shared" si="11"/>
        <v>0.36157693593155105</v>
      </c>
    </row>
    <row r="35" spans="1:11" x14ac:dyDescent="0.25">
      <c r="A35" t="s">
        <v>92</v>
      </c>
      <c r="B35" s="37">
        <v>12760.5</v>
      </c>
      <c r="C35" s="10">
        <f t="shared" si="6"/>
        <v>5.4224777542642974E-2</v>
      </c>
      <c r="D35" s="7" t="str">
        <f t="shared" si="7"/>
        <v xml:space="preserve"> 23 - Denley Joshua W          </v>
      </c>
      <c r="E35" s="37">
        <v>222565.5</v>
      </c>
      <c r="F35" s="10">
        <f t="shared" si="8"/>
        <v>0.94577522245735701</v>
      </c>
      <c r="G35" s="37">
        <f t="shared" si="9"/>
        <v>235326</v>
      </c>
      <c r="H35" s="2">
        <f t="shared" si="10"/>
        <v>-1.5806835457189555E-2</v>
      </c>
      <c r="I35" s="11" t="str">
        <f t="shared" si="11"/>
        <v/>
      </c>
    </row>
    <row r="36" spans="1:11" x14ac:dyDescent="0.25">
      <c r="A36" t="s">
        <v>94</v>
      </c>
      <c r="B36" s="37">
        <v>0</v>
      </c>
      <c r="C36" s="10">
        <f t="shared" si="6"/>
        <v>0</v>
      </c>
      <c r="D36" s="7" t="str">
        <f t="shared" si="7"/>
        <v xml:space="preserve"> 80 - MKHULISENI               </v>
      </c>
      <c r="E36" s="37">
        <v>44982</v>
      </c>
      <c r="F36" s="10">
        <f t="shared" si="8"/>
        <v>1</v>
      </c>
      <c r="G36" s="37">
        <f t="shared" si="9"/>
        <v>44982</v>
      </c>
      <c r="H36" s="2">
        <f t="shared" si="10"/>
        <v>-7.0031612999832529E-2</v>
      </c>
      <c r="I36" s="11" t="str">
        <f t="shared" si="11"/>
        <v/>
      </c>
    </row>
    <row r="37" spans="1:11" x14ac:dyDescent="0.25">
      <c r="A37" t="s">
        <v>104</v>
      </c>
      <c r="B37" s="37">
        <v>13356</v>
      </c>
      <c r="C37" s="10">
        <f t="shared" si="6"/>
        <v>9.3049827221045586E-2</v>
      </c>
      <c r="D37" s="7" t="str">
        <f t="shared" si="7"/>
        <v xml:space="preserve"> 83 - Charlton                 </v>
      </c>
      <c r="E37" s="37">
        <v>130180</v>
      </c>
      <c r="F37" s="10">
        <f t="shared" si="8"/>
        <v>0.9069501727789544</v>
      </c>
      <c r="G37" s="37">
        <f t="shared" si="9"/>
        <v>143536</v>
      </c>
      <c r="H37" s="2" t="str">
        <f t="shared" si="10"/>
        <v/>
      </c>
      <c r="I37" s="11">
        <f t="shared" si="11"/>
        <v>2.3018214221213057E-2</v>
      </c>
    </row>
    <row r="38" spans="1:11" x14ac:dyDescent="0.25">
      <c r="A38" t="s">
        <v>95</v>
      </c>
      <c r="B38" s="37">
        <v>17963</v>
      </c>
      <c r="C38" s="10">
        <f t="shared" si="6"/>
        <v>7.7345604601243206E-2</v>
      </c>
      <c r="D38" s="7" t="str">
        <f t="shared" si="7"/>
        <v xml:space="preserve"> 9 - Nkosinathi W             </v>
      </c>
      <c r="E38" s="37">
        <v>214280.32000000001</v>
      </c>
      <c r="F38" s="10">
        <f t="shared" si="8"/>
        <v>0.92265439539875682</v>
      </c>
      <c r="G38" s="37">
        <f t="shared" si="9"/>
        <v>232243.32</v>
      </c>
      <c r="H38" s="2" t="str">
        <f t="shared" si="10"/>
        <v/>
      </c>
      <c r="I38" s="11">
        <f t="shared" si="11"/>
        <v>7.3139916014106771E-3</v>
      </c>
    </row>
    <row r="39" spans="1:11" x14ac:dyDescent="0.25">
      <c r="A39" t="s">
        <v>105</v>
      </c>
      <c r="B39" s="37">
        <v>23717</v>
      </c>
      <c r="C39" s="10">
        <f t="shared" si="6"/>
        <v>7.7709443940223E-2</v>
      </c>
      <c r="D39" s="7" t="str">
        <f t="shared" si="7"/>
        <v xml:space="preserve"> 10 - Tawanda W                </v>
      </c>
      <c r="E39" s="37">
        <v>281484</v>
      </c>
      <c r="F39" s="10">
        <f t="shared" si="8"/>
        <v>0.92229055605977694</v>
      </c>
      <c r="G39" s="37">
        <f t="shared" si="9"/>
        <v>305201</v>
      </c>
      <c r="H39" s="2" t="str">
        <f t="shared" si="10"/>
        <v/>
      </c>
      <c r="I39" s="11">
        <f t="shared" si="11"/>
        <v>7.6778309403904704E-3</v>
      </c>
    </row>
    <row r="40" spans="1:11" ht="15.75" thickBot="1" x14ac:dyDescent="0.3">
      <c r="A40" t="s">
        <v>106</v>
      </c>
      <c r="B40" s="37">
        <v>8234.75</v>
      </c>
      <c r="C40" s="10">
        <f t="shared" si="6"/>
        <v>6.1677514549145024E-2</v>
      </c>
      <c r="D40" s="7" t="str">
        <f t="shared" si="7"/>
        <v xml:space="preserve"> 177 - Cindy Mlangeni           </v>
      </c>
      <c r="E40" s="37">
        <v>125278.25</v>
      </c>
      <c r="F40" s="10">
        <f t="shared" si="8"/>
        <v>0.93832248545085495</v>
      </c>
      <c r="G40" s="37">
        <f t="shared" si="9"/>
        <v>133513</v>
      </c>
      <c r="H40" s="2">
        <f t="shared" si="10"/>
        <v>-8.3540984506875055E-3</v>
      </c>
      <c r="I40" s="11" t="str">
        <f t="shared" si="11"/>
        <v/>
      </c>
    </row>
    <row r="41" spans="1:11" ht="15.75" thickBot="1" x14ac:dyDescent="0.3">
      <c r="A41" s="28" t="s">
        <v>28</v>
      </c>
      <c r="B41" s="41">
        <f>SUM(B22:B40)</f>
        <v>188052.15</v>
      </c>
      <c r="C41" s="29">
        <f t="shared" si="6"/>
        <v>7.0031612999832529E-2</v>
      </c>
      <c r="D41" s="30" t="s">
        <v>28</v>
      </c>
      <c r="E41" s="41">
        <f>SUM(E22:E40)</f>
        <v>2497194.4400000004</v>
      </c>
      <c r="F41" s="31">
        <f t="shared" si="8"/>
        <v>0.92996838700016748</v>
      </c>
      <c r="G41" s="38">
        <f t="shared" si="3"/>
        <v>2685246.5900000003</v>
      </c>
    </row>
    <row r="42" spans="1:11" ht="15.75" thickBot="1" x14ac:dyDescent="0.3">
      <c r="A42" s="17" t="s">
        <v>1</v>
      </c>
      <c r="B42" s="42">
        <f>SUM(B20,B41)</f>
        <v>294412.78000000003</v>
      </c>
      <c r="C42" s="18">
        <f t="shared" si="6"/>
        <v>7.8743624055956682E-2</v>
      </c>
      <c r="D42" s="19" t="s">
        <v>1</v>
      </c>
      <c r="E42" s="42">
        <f>SUM(E20,E41)</f>
        <v>3444464.9200000004</v>
      </c>
      <c r="F42" s="20">
        <f t="shared" si="8"/>
        <v>0.92125637594404342</v>
      </c>
      <c r="G42" s="39">
        <f>E42+B42</f>
        <v>3738877.7</v>
      </c>
      <c r="H42" s="2">
        <f>SUM(H5:I40)</f>
        <v>0.35831384573881531</v>
      </c>
    </row>
    <row r="45" spans="1:11" ht="18.75" x14ac:dyDescent="0.3">
      <c r="A45" s="13" t="s">
        <v>6</v>
      </c>
      <c r="K45" s="13" t="s">
        <v>7</v>
      </c>
    </row>
    <row r="46" spans="1:11" x14ac:dyDescent="0.25">
      <c r="A46" t="s">
        <v>98</v>
      </c>
      <c r="B46" s="37">
        <v>0</v>
      </c>
      <c r="C46" s="10">
        <f>B46/G46</f>
        <v>0</v>
      </c>
      <c r="D46" s="7" t="str">
        <f t="shared" ref="D46:D48" si="12">A46</f>
        <v xml:space="preserve"> 72 - Shaelyn           M      </v>
      </c>
      <c r="E46" s="37">
        <v>231830</v>
      </c>
      <c r="F46" s="10">
        <f>E46/G46</f>
        <v>1</v>
      </c>
      <c r="G46" s="37">
        <f t="shared" ref="G46:G48" si="13">E46+B46</f>
        <v>231830</v>
      </c>
      <c r="H46" s="2">
        <f t="shared" ref="H46:H47" si="14">IF(C46-$C$42&lt;0,C46-$C$42,"")</f>
        <v>-7.8743624055956682E-2</v>
      </c>
      <c r="I46" s="11" t="str">
        <f t="shared" ref="I46" si="15">IF(C46-$C$42&gt;0,C46-$C$42,"")</f>
        <v/>
      </c>
    </row>
    <row r="47" spans="1:11" x14ac:dyDescent="0.25">
      <c r="B47" s="37"/>
      <c r="C47" s="10" t="e">
        <f t="shared" ref="C47" si="16">B47/G47</f>
        <v>#DIV/0!</v>
      </c>
      <c r="D47" s="7">
        <f t="shared" si="12"/>
        <v>0</v>
      </c>
      <c r="E47" s="37"/>
      <c r="F47" s="10" t="e">
        <f t="shared" ref="F47" si="17">E47/G47</f>
        <v>#DIV/0!</v>
      </c>
      <c r="G47" s="37">
        <f t="shared" si="13"/>
        <v>0</v>
      </c>
      <c r="H47" s="2" t="e">
        <f t="shared" si="14"/>
        <v>#DIV/0!</v>
      </c>
      <c r="I47" s="11" t="e">
        <f>IF(C47-$C$42&gt;0,C47-$C$42,"")</f>
        <v>#DIV/0!</v>
      </c>
    </row>
    <row r="48" spans="1:11" x14ac:dyDescent="0.25">
      <c r="B48" s="37"/>
      <c r="C48" s="10" t="e">
        <f>B48/G48</f>
        <v>#DIV/0!</v>
      </c>
      <c r="D48" s="7">
        <f t="shared" si="12"/>
        <v>0</v>
      </c>
      <c r="E48" s="37"/>
      <c r="F48" s="10" t="e">
        <f>E48/G48</f>
        <v>#DIV/0!</v>
      </c>
      <c r="G48" s="37">
        <f t="shared" si="13"/>
        <v>0</v>
      </c>
      <c r="H48" s="2" t="e">
        <f>IF(C48-$C$42&lt;0,C48-$C$42,"")</f>
        <v>#DIV/0!</v>
      </c>
      <c r="I48" s="11" t="e">
        <f>IF(C48-$C$42&gt;0,C48-$C$42,"")</f>
        <v>#DIV/0!</v>
      </c>
    </row>
  </sheetData>
  <mergeCells count="5">
    <mergeCell ref="A1:G1"/>
    <mergeCell ref="B2:C3"/>
    <mergeCell ref="E2:F3"/>
    <mergeCell ref="A4:G4"/>
    <mergeCell ref="A21:G21"/>
  </mergeCells>
  <conditionalFormatting sqref="A5">
    <cfRule type="top10" dxfId="86" priority="4" rank="10"/>
  </conditionalFormatting>
  <conditionalFormatting sqref="A7">
    <cfRule type="duplicateValues" dxfId="85" priority="3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1117-DF67-4495-8D34-4C36BA07E76C}">
  <dimension ref="A1:K44"/>
  <sheetViews>
    <sheetView topLeftCell="A7" zoomScale="73" zoomScaleNormal="100" workbookViewId="0">
      <selection activeCell="B20" sqref="B20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3169.94</v>
      </c>
      <c r="C5" s="23">
        <f t="shared" ref="C5:C17" si="0">B5/G5</f>
        <v>3.7699618501182267E-2</v>
      </c>
      <c r="D5" s="24" t="str">
        <f t="shared" ref="D5:D17" si="1">A5</f>
        <v xml:space="preserve"> 1 - MC Ntuli BT              </v>
      </c>
      <c r="E5" s="36">
        <v>80914.2</v>
      </c>
      <c r="F5" s="23">
        <f t="shared" ref="F5:F17" si="2">E5/G5</f>
        <v>0.96230038149881769</v>
      </c>
      <c r="G5" s="36">
        <f t="shared" ref="G5:G38" si="3">E5+B5</f>
        <v>84084.14</v>
      </c>
      <c r="H5" s="2">
        <f t="shared" ref="H5:H17" si="4">IF(C5-$C$18&lt;0,C5-$C$18,"")</f>
        <v>-3.3356173282532722E-2</v>
      </c>
      <c r="I5" s="11" t="str">
        <f t="shared" ref="I5:I17" si="5">IF(C5-$C$18&gt;0,C5-$C$18,"")</f>
        <v/>
      </c>
    </row>
    <row r="6" spans="1:9" x14ac:dyDescent="0.25">
      <c r="A6" t="s">
        <v>70</v>
      </c>
      <c r="B6" s="37">
        <v>2646.4</v>
      </c>
      <c r="C6" s="10">
        <f t="shared" si="0"/>
        <v>4.7266511755008581E-2</v>
      </c>
      <c r="D6" s="7" t="str">
        <f t="shared" si="1"/>
        <v xml:space="preserve"> 12 - Evans BT                 </v>
      </c>
      <c r="E6" s="37">
        <v>53342.5</v>
      </c>
      <c r="F6" s="10">
        <f t="shared" si="2"/>
        <v>0.95273348824499138</v>
      </c>
      <c r="G6" s="37">
        <f t="shared" si="3"/>
        <v>55988.9</v>
      </c>
      <c r="H6" s="2">
        <f t="shared" si="4"/>
        <v>-2.3789280028706408E-2</v>
      </c>
      <c r="I6" s="11" t="str">
        <f t="shared" si="5"/>
        <v/>
      </c>
    </row>
    <row r="7" spans="1:9" x14ac:dyDescent="0.25">
      <c r="A7" t="s">
        <v>71</v>
      </c>
      <c r="B7" s="37">
        <v>3212.7</v>
      </c>
      <c r="C7" s="10">
        <f t="shared" si="0"/>
        <v>7.9023684721890849E-2</v>
      </c>
      <c r="D7" s="7" t="str">
        <f t="shared" si="1"/>
        <v xml:space="preserve"> 13 - Sylvester BT             </v>
      </c>
      <c r="E7" s="37">
        <v>37442.199999999997</v>
      </c>
      <c r="F7" s="10">
        <f t="shared" si="2"/>
        <v>0.92097631527810919</v>
      </c>
      <c r="G7" s="37">
        <f t="shared" si="3"/>
        <v>40654.899999999994</v>
      </c>
      <c r="H7" s="2" t="str">
        <f t="shared" si="4"/>
        <v/>
      </c>
      <c r="I7" s="11">
        <f t="shared" si="5"/>
        <v>7.9678929381758606E-3</v>
      </c>
    </row>
    <row r="8" spans="1:9" x14ac:dyDescent="0.25">
      <c r="A8" t="s">
        <v>72</v>
      </c>
      <c r="B8" s="37">
        <v>4570.05</v>
      </c>
      <c r="C8" s="10">
        <f t="shared" si="0"/>
        <v>6.4370029247900071E-2</v>
      </c>
      <c r="D8" s="7" t="str">
        <f t="shared" si="1"/>
        <v xml:space="preserve"> 15 - Pension BT               </v>
      </c>
      <c r="E8" s="37">
        <v>66426.5</v>
      </c>
      <c r="F8" s="10">
        <f t="shared" si="2"/>
        <v>0.93562997075209986</v>
      </c>
      <c r="G8" s="37">
        <f t="shared" si="3"/>
        <v>70996.55</v>
      </c>
      <c r="H8" s="2">
        <f t="shared" si="4"/>
        <v>-6.6857625358149181E-3</v>
      </c>
      <c r="I8" s="11" t="str">
        <f t="shared" si="5"/>
        <v/>
      </c>
    </row>
    <row r="9" spans="1:9" x14ac:dyDescent="0.25">
      <c r="A9" t="s">
        <v>73</v>
      </c>
      <c r="B9" s="37">
        <v>4465.5</v>
      </c>
      <c r="C9" s="10">
        <f t="shared" si="0"/>
        <v>8.6758940124576939E-2</v>
      </c>
      <c r="D9" s="7" t="str">
        <f t="shared" si="1"/>
        <v xml:space="preserve"> 157 - Alex Barton              </v>
      </c>
      <c r="E9" s="37">
        <v>47004.7</v>
      </c>
      <c r="F9" s="10">
        <f t="shared" si="2"/>
        <v>0.91324105987542303</v>
      </c>
      <c r="G9" s="37">
        <f t="shared" si="3"/>
        <v>51470.2</v>
      </c>
      <c r="H9" s="2" t="str">
        <f t="shared" si="4"/>
        <v/>
      </c>
      <c r="I9" s="11">
        <f t="shared" si="5"/>
        <v>1.570314834086195E-2</v>
      </c>
    </row>
    <row r="10" spans="1:9" x14ac:dyDescent="0.25">
      <c r="A10" t="s">
        <v>74</v>
      </c>
      <c r="B10" s="37">
        <v>6841.6</v>
      </c>
      <c r="C10" s="10">
        <f t="shared" si="0"/>
        <v>7.3994841040227993E-2</v>
      </c>
      <c r="D10" s="7" t="str">
        <f t="shared" si="1"/>
        <v xml:space="preserve"> 158 - Oscar Dawu               </v>
      </c>
      <c r="E10" s="37">
        <v>85618.9</v>
      </c>
      <c r="F10" s="10">
        <f t="shared" si="2"/>
        <v>0.92600515895977198</v>
      </c>
      <c r="G10" s="37">
        <f t="shared" si="3"/>
        <v>92460.5</v>
      </c>
      <c r="H10" s="2" t="str">
        <f t="shared" si="4"/>
        <v/>
      </c>
      <c r="I10" s="11">
        <f t="shared" si="5"/>
        <v>2.9390492565130044E-3</v>
      </c>
    </row>
    <row r="11" spans="1:9" x14ac:dyDescent="0.25">
      <c r="A11" t="s">
        <v>76</v>
      </c>
      <c r="B11" s="37">
        <v>5567.4</v>
      </c>
      <c r="C11" s="10">
        <f t="shared" si="0"/>
        <v>6.3050534197955616E-2</v>
      </c>
      <c r="D11" s="7" t="str">
        <f t="shared" si="1"/>
        <v xml:space="preserve"> 16 - Brian Mtshali BT         </v>
      </c>
      <c r="E11" s="37">
        <v>82733.2</v>
      </c>
      <c r="F11" s="10">
        <f t="shared" si="2"/>
        <v>0.93694946580204441</v>
      </c>
      <c r="G11" s="37">
        <f t="shared" si="3"/>
        <v>88300.599999999991</v>
      </c>
      <c r="H11" s="2">
        <f t="shared" si="4"/>
        <v>-8.0052575857593733E-3</v>
      </c>
      <c r="I11" s="11" t="str">
        <f t="shared" si="5"/>
        <v/>
      </c>
    </row>
    <row r="12" spans="1:9" x14ac:dyDescent="0.25">
      <c r="A12" t="s">
        <v>77</v>
      </c>
      <c r="B12" s="37">
        <v>6231.1</v>
      </c>
      <c r="C12" s="10">
        <f t="shared" si="0"/>
        <v>4.2731010173396929E-2</v>
      </c>
      <c r="D12" s="7" t="str">
        <f t="shared" si="1"/>
        <v xml:space="preserve"> 165 - Binold Sibanda BT        </v>
      </c>
      <c r="E12" s="37">
        <v>139590.39999999999</v>
      </c>
      <c r="F12" s="10">
        <f t="shared" si="2"/>
        <v>0.95726898982660302</v>
      </c>
      <c r="G12" s="37">
        <f t="shared" si="3"/>
        <v>145821.5</v>
      </c>
      <c r="H12" s="2">
        <f t="shared" si="4"/>
        <v>-2.832478161031806E-2</v>
      </c>
      <c r="I12" s="11" t="str">
        <f t="shared" si="5"/>
        <v/>
      </c>
    </row>
    <row r="13" spans="1:9" x14ac:dyDescent="0.25">
      <c r="A13" t="s">
        <v>75</v>
      </c>
      <c r="B13" s="37">
        <v>16477.099999999999</v>
      </c>
      <c r="C13" s="10">
        <f t="shared" si="0"/>
        <v>0.12139257665728556</v>
      </c>
      <c r="D13" s="7" t="str">
        <f t="shared" si="1"/>
        <v xml:space="preserve"> 22 - Kelvin  BT               </v>
      </c>
      <c r="E13" s="37">
        <v>119256.9</v>
      </c>
      <c r="F13" s="10">
        <f t="shared" si="2"/>
        <v>0.87860742334271436</v>
      </c>
      <c r="G13" s="37">
        <f t="shared" si="3"/>
        <v>135734</v>
      </c>
      <c r="H13" s="2" t="str">
        <f t="shared" si="4"/>
        <v/>
      </c>
      <c r="I13" s="11">
        <f t="shared" si="5"/>
        <v>5.0336784873570573E-2</v>
      </c>
    </row>
    <row r="14" spans="1:9" x14ac:dyDescent="0.25">
      <c r="A14" t="s">
        <v>79</v>
      </c>
      <c r="B14" s="37">
        <v>9945.5</v>
      </c>
      <c r="C14" s="10">
        <f t="shared" si="0"/>
        <v>0.13651518749476685</v>
      </c>
      <c r="D14" s="7" t="str">
        <f t="shared" si="1"/>
        <v xml:space="preserve"> 44 - Tembela M BT             </v>
      </c>
      <c r="E14" s="37">
        <v>62907.199999999997</v>
      </c>
      <c r="F14" s="10">
        <f t="shared" si="2"/>
        <v>0.86348481250523312</v>
      </c>
      <c r="G14" s="37">
        <f t="shared" si="3"/>
        <v>72852.7</v>
      </c>
      <c r="H14" s="2" t="str">
        <f t="shared" si="4"/>
        <v/>
      </c>
      <c r="I14" s="11">
        <f t="shared" si="5"/>
        <v>6.545939571105186E-2</v>
      </c>
    </row>
    <row r="15" spans="1:9" x14ac:dyDescent="0.25">
      <c r="A15" t="s">
        <v>80</v>
      </c>
      <c r="B15" s="37">
        <v>3021.1</v>
      </c>
      <c r="C15" s="10">
        <f t="shared" si="0"/>
        <v>2.7053785371810225E-2</v>
      </c>
      <c r="D15" s="7" t="str">
        <f t="shared" si="1"/>
        <v xml:space="preserve"> 45 - Prince Dube BT           </v>
      </c>
      <c r="E15" s="37">
        <v>108649.04</v>
      </c>
      <c r="F15" s="10">
        <f t="shared" si="2"/>
        <v>0.97294621462818975</v>
      </c>
      <c r="G15" s="37">
        <f t="shared" si="3"/>
        <v>111670.14</v>
      </c>
      <c r="H15" s="2">
        <f t="shared" si="4"/>
        <v>-4.4002006411904764E-2</v>
      </c>
      <c r="I15" s="11" t="str">
        <f t="shared" si="5"/>
        <v/>
      </c>
    </row>
    <row r="16" spans="1:9" x14ac:dyDescent="0.25">
      <c r="A16" t="s">
        <v>81</v>
      </c>
      <c r="B16" s="37">
        <v>1085.0999999999999</v>
      </c>
      <c r="C16" s="10">
        <f t="shared" si="0"/>
        <v>9.7490633675642147E-2</v>
      </c>
      <c r="D16" s="7" t="str">
        <f t="shared" si="1"/>
        <v xml:space="preserve"> 76 - Elle Och                 </v>
      </c>
      <c r="E16" s="37">
        <v>10045.200000000001</v>
      </c>
      <c r="F16" s="10">
        <f t="shared" si="2"/>
        <v>0.90250936632435785</v>
      </c>
      <c r="G16" s="37">
        <f t="shared" si="3"/>
        <v>11130.300000000001</v>
      </c>
      <c r="H16" s="2" t="str">
        <f t="shared" si="4"/>
        <v/>
      </c>
      <c r="I16" s="11">
        <f t="shared" si="5"/>
        <v>2.6434841891927158E-2</v>
      </c>
    </row>
    <row r="17" spans="1:9" ht="15.75" thickBot="1" x14ac:dyDescent="0.3">
      <c r="A17" t="s">
        <v>83</v>
      </c>
      <c r="B17" s="37">
        <v>5243.1</v>
      </c>
      <c r="C17" s="10">
        <f t="shared" si="0"/>
        <v>8.9121230097686438E-2</v>
      </c>
      <c r="D17" s="7" t="str">
        <f t="shared" si="1"/>
        <v xml:space="preserve"> 78 - Adam Sauer Barman        </v>
      </c>
      <c r="E17" s="37">
        <v>53588</v>
      </c>
      <c r="F17" s="10">
        <f t="shared" si="2"/>
        <v>0.91087876990231365</v>
      </c>
      <c r="G17" s="37">
        <f t="shared" si="3"/>
        <v>58831.1</v>
      </c>
      <c r="H17" s="2" t="str">
        <f t="shared" si="4"/>
        <v/>
      </c>
      <c r="I17" s="11">
        <f t="shared" si="5"/>
        <v>1.8065438313971449E-2</v>
      </c>
    </row>
    <row r="18" spans="1:9" ht="15.75" thickBot="1" x14ac:dyDescent="0.3">
      <c r="A18" s="28" t="s">
        <v>28</v>
      </c>
      <c r="B18" s="41">
        <f>SUM(B5:B17)</f>
        <v>72476.590000000011</v>
      </c>
      <c r="C18" s="29">
        <f>B18/G18</f>
        <v>7.1055791783714989E-2</v>
      </c>
      <c r="D18" s="30" t="s">
        <v>28</v>
      </c>
      <c r="E18" s="41">
        <f>SUM(E5:E17)</f>
        <v>947518.94</v>
      </c>
      <c r="F18" s="31">
        <f>E18/G18</f>
        <v>0.92894420821628509</v>
      </c>
      <c r="G18" s="38">
        <f>E18+B18</f>
        <v>1019995.5299999999</v>
      </c>
      <c r="H18" s="2"/>
      <c r="I18" s="11"/>
    </row>
    <row r="19" spans="1:9" x14ac:dyDescent="0.25">
      <c r="A19" s="49" t="s">
        <v>27</v>
      </c>
      <c r="B19" s="49"/>
      <c r="C19" s="49"/>
      <c r="D19" s="49"/>
      <c r="E19" s="49"/>
      <c r="F19" s="49"/>
      <c r="G19" s="50"/>
      <c r="H19" s="2"/>
      <c r="I19" s="11"/>
    </row>
    <row r="20" spans="1:9" x14ac:dyDescent="0.25">
      <c r="A20" t="s">
        <v>97</v>
      </c>
      <c r="B20" s="44">
        <v>6670</v>
      </c>
      <c r="C20" s="10">
        <f t="shared" ref="C20:C39" si="6">B20/G20</f>
        <v>4.8015042313705958E-2</v>
      </c>
      <c r="D20" s="7" t="str">
        <f t="shared" ref="D20:D37" si="7">A20</f>
        <v xml:space="preserve"> 20 - Vic Lungile   W          </v>
      </c>
      <c r="E20" s="40">
        <v>132244.79999999999</v>
      </c>
      <c r="F20" s="10">
        <f t="shared" ref="F20:F39" si="8">E20/G20</f>
        <v>0.95198495768629399</v>
      </c>
      <c r="G20" s="37">
        <f t="shared" ref="G20:G37" si="9">E20+B20</f>
        <v>138914.79999999999</v>
      </c>
      <c r="H20" s="2">
        <f t="shared" ref="H20:H37" si="10">IF(C20-$C$38&lt;0,C20-$C$38,"")</f>
        <v>-1.74116255348504E-2</v>
      </c>
      <c r="I20" s="11" t="str">
        <f t="shared" ref="I20:I37" si="11">IF(C20-$C$38&gt;0,C20-$C$38,"")</f>
        <v/>
      </c>
    </row>
    <row r="21" spans="1:9" x14ac:dyDescent="0.25">
      <c r="A21" t="s">
        <v>92</v>
      </c>
      <c r="B21" s="37">
        <v>8567.5</v>
      </c>
      <c r="C21" s="10">
        <f t="shared" si="6"/>
        <v>6.7806872098867044E-2</v>
      </c>
      <c r="D21" s="7" t="str">
        <f t="shared" si="7"/>
        <v xml:space="preserve"> 23 - Denley Joshua W          </v>
      </c>
      <c r="E21" s="37">
        <v>117784</v>
      </c>
      <c r="F21" s="10">
        <f t="shared" si="8"/>
        <v>0.93219312790113296</v>
      </c>
      <c r="G21" s="37">
        <f t="shared" si="9"/>
        <v>126351.5</v>
      </c>
      <c r="H21" s="2" t="str">
        <f t="shared" si="10"/>
        <v/>
      </c>
      <c r="I21" s="11">
        <f t="shared" si="11"/>
        <v>2.3802042503106857E-3</v>
      </c>
    </row>
    <row r="22" spans="1:9" x14ac:dyDescent="0.25">
      <c r="A22" t="s">
        <v>93</v>
      </c>
      <c r="B22" s="37">
        <v>18602</v>
      </c>
      <c r="C22" s="10">
        <f t="shared" si="6"/>
        <v>9.2955685992674481E-2</v>
      </c>
      <c r="D22" s="7" t="str">
        <f t="shared" si="7"/>
        <v xml:space="preserve"> 24 - Dudu-W                   </v>
      </c>
      <c r="E22" s="37">
        <v>181514.86</v>
      </c>
      <c r="F22" s="10">
        <f t="shared" si="8"/>
        <v>0.90704431400732555</v>
      </c>
      <c r="G22" s="37">
        <f t="shared" si="9"/>
        <v>200116.86</v>
      </c>
      <c r="H22" s="2" t="str">
        <f t="shared" si="10"/>
        <v/>
      </c>
      <c r="I22" s="11">
        <f t="shared" si="11"/>
        <v>2.7529018144118123E-2</v>
      </c>
    </row>
    <row r="23" spans="1:9" x14ac:dyDescent="0.25">
      <c r="A23" t="s">
        <v>90</v>
      </c>
      <c r="B23" s="37">
        <v>4426.7</v>
      </c>
      <c r="C23" s="10">
        <f t="shared" si="6"/>
        <v>3.6677081443221238E-2</v>
      </c>
      <c r="D23" s="7" t="str">
        <f t="shared" si="7"/>
        <v xml:space="preserve"> 26 - Petronella W             </v>
      </c>
      <c r="E23" s="37">
        <v>116267.2</v>
      </c>
      <c r="F23" s="10">
        <f t="shared" si="8"/>
        <v>0.96332291855677876</v>
      </c>
      <c r="G23" s="37">
        <f t="shared" si="9"/>
        <v>120693.9</v>
      </c>
      <c r="H23" s="2">
        <f t="shared" si="10"/>
        <v>-2.874958640533512E-2</v>
      </c>
      <c r="I23" s="11" t="str">
        <f t="shared" si="11"/>
        <v/>
      </c>
    </row>
    <row r="24" spans="1:9" x14ac:dyDescent="0.25">
      <c r="A24" t="s">
        <v>107</v>
      </c>
      <c r="B24" s="37">
        <v>5843.5</v>
      </c>
      <c r="C24" s="10">
        <f t="shared" si="6"/>
        <v>2.9847369028610776E-2</v>
      </c>
      <c r="D24" s="7" t="str">
        <f t="shared" si="7"/>
        <v xml:space="preserve"> 28 - Gugu W                   </v>
      </c>
      <c r="E24" s="37">
        <v>189935.9</v>
      </c>
      <c r="F24" s="10">
        <f t="shared" si="8"/>
        <v>0.97015263097138926</v>
      </c>
      <c r="G24" s="37">
        <f t="shared" si="9"/>
        <v>195779.4</v>
      </c>
      <c r="H24" s="2">
        <f t="shared" si="10"/>
        <v>-3.5579298819945579E-2</v>
      </c>
      <c r="I24" s="11" t="str">
        <f t="shared" si="11"/>
        <v/>
      </c>
    </row>
    <row r="25" spans="1:9" x14ac:dyDescent="0.25">
      <c r="A25" t="s">
        <v>91</v>
      </c>
      <c r="B25" s="37">
        <v>8045</v>
      </c>
      <c r="C25" s="10">
        <f t="shared" si="6"/>
        <v>7.2043490089341092E-2</v>
      </c>
      <c r="D25" s="7" t="str">
        <f t="shared" si="7"/>
        <v xml:space="preserve"> 31 - Ntokozo-W                </v>
      </c>
      <c r="E25" s="37">
        <v>103623.66</v>
      </c>
      <c r="F25" s="10">
        <f t="shared" si="8"/>
        <v>0.92795650991065892</v>
      </c>
      <c r="G25" s="37">
        <f t="shared" si="9"/>
        <v>111668.66</v>
      </c>
      <c r="H25" s="2" t="str">
        <f t="shared" si="10"/>
        <v/>
      </c>
      <c r="I25" s="11">
        <f t="shared" si="11"/>
        <v>6.6168222407847338E-3</v>
      </c>
    </row>
    <row r="26" spans="1:9" x14ac:dyDescent="0.25">
      <c r="A26" t="s">
        <v>85</v>
      </c>
      <c r="B26" s="37">
        <v>6012.5</v>
      </c>
      <c r="C26" s="10">
        <f t="shared" si="6"/>
        <v>6.2403022330162587E-2</v>
      </c>
      <c r="D26" s="7" t="str">
        <f t="shared" si="7"/>
        <v xml:space="preserve"> 49 - Josh                     </v>
      </c>
      <c r="E26" s="37">
        <v>90337</v>
      </c>
      <c r="F26" s="10">
        <f t="shared" si="8"/>
        <v>0.93759697766983741</v>
      </c>
      <c r="G26" s="37">
        <f t="shared" si="9"/>
        <v>96349.5</v>
      </c>
      <c r="H26" s="2">
        <f t="shared" si="10"/>
        <v>-3.0236455183937708E-3</v>
      </c>
      <c r="I26" s="11" t="str">
        <f t="shared" si="11"/>
        <v/>
      </c>
    </row>
    <row r="27" spans="1:9" x14ac:dyDescent="0.25">
      <c r="A27" t="s">
        <v>108</v>
      </c>
      <c r="B27" s="37">
        <v>10670</v>
      </c>
      <c r="C27" s="10">
        <f t="shared" si="6"/>
        <v>5.6089111773456761E-2</v>
      </c>
      <c r="D27" s="7" t="str">
        <f t="shared" si="7"/>
        <v xml:space="preserve"> 6 - Lingani  W               </v>
      </c>
      <c r="E27" s="37">
        <v>179563</v>
      </c>
      <c r="F27" s="10">
        <f t="shared" si="8"/>
        <v>0.94391088822654323</v>
      </c>
      <c r="G27" s="37">
        <f t="shared" si="9"/>
        <v>190233</v>
      </c>
      <c r="H27" s="2">
        <f t="shared" si="10"/>
        <v>-9.337556075099597E-3</v>
      </c>
      <c r="I27" s="11" t="str">
        <f t="shared" si="11"/>
        <v/>
      </c>
    </row>
    <row r="28" spans="1:9" x14ac:dyDescent="0.25">
      <c r="A28" t="s">
        <v>86</v>
      </c>
      <c r="B28" s="37">
        <v>10505.64</v>
      </c>
      <c r="C28" s="10">
        <f t="shared" si="6"/>
        <v>6.9223741090910243E-2</v>
      </c>
      <c r="D28" s="7" t="str">
        <f t="shared" si="7"/>
        <v xml:space="preserve"> 7 - MIKE -W                  </v>
      </c>
      <c r="E28" s="37">
        <v>141257.9</v>
      </c>
      <c r="F28" s="10">
        <f t="shared" si="8"/>
        <v>0.93077625890908988</v>
      </c>
      <c r="G28" s="37">
        <f t="shared" si="9"/>
        <v>151763.53999999998</v>
      </c>
      <c r="H28" s="2" t="str">
        <f t="shared" si="10"/>
        <v/>
      </c>
      <c r="I28" s="11">
        <f t="shared" si="11"/>
        <v>3.797073242353885E-3</v>
      </c>
    </row>
    <row r="29" spans="1:9" x14ac:dyDescent="0.25">
      <c r="A29" t="s">
        <v>87</v>
      </c>
      <c r="B29" s="37">
        <v>3271.5</v>
      </c>
      <c r="C29" s="10">
        <f t="shared" si="6"/>
        <v>5.1655535029131734E-2</v>
      </c>
      <c r="D29" s="7" t="str">
        <f t="shared" si="7"/>
        <v xml:space="preserve"> 73 - Lisa Khuse               </v>
      </c>
      <c r="E29" s="37">
        <v>60061.5</v>
      </c>
      <c r="F29" s="10">
        <f t="shared" si="8"/>
        <v>0.94834446497086822</v>
      </c>
      <c r="G29" s="37">
        <f t="shared" si="9"/>
        <v>63333</v>
      </c>
      <c r="H29" s="2">
        <f t="shared" si="10"/>
        <v>-1.3771132819424624E-2</v>
      </c>
      <c r="I29" s="11" t="str">
        <f t="shared" si="11"/>
        <v/>
      </c>
    </row>
    <row r="30" spans="1:9" x14ac:dyDescent="0.25">
      <c r="A30" t="s">
        <v>88</v>
      </c>
      <c r="B30" s="37">
        <v>6316.5</v>
      </c>
      <c r="C30" s="10">
        <f t="shared" si="6"/>
        <v>3.7179576678454965E-2</v>
      </c>
      <c r="D30" s="7" t="str">
        <f t="shared" si="7"/>
        <v xml:space="preserve"> 74 - Oliver Shaka Zulu        </v>
      </c>
      <c r="E30" s="37">
        <v>163575.16</v>
      </c>
      <c r="F30" s="10">
        <f t="shared" si="8"/>
        <v>0.96282042332154505</v>
      </c>
      <c r="G30" s="37">
        <f t="shared" si="9"/>
        <v>169891.66</v>
      </c>
      <c r="H30" s="2">
        <f t="shared" si="10"/>
        <v>-2.8247091170101393E-2</v>
      </c>
      <c r="I30" s="11" t="str">
        <f t="shared" si="11"/>
        <v/>
      </c>
    </row>
    <row r="31" spans="1:9" x14ac:dyDescent="0.25">
      <c r="A31" t="s">
        <v>89</v>
      </c>
      <c r="B31" s="37">
        <v>13234</v>
      </c>
      <c r="C31" s="10">
        <f t="shared" si="6"/>
        <v>6.5719819238218208E-2</v>
      </c>
      <c r="D31" s="7" t="str">
        <f t="shared" si="7"/>
        <v xml:space="preserve"> 75 - Godwin Molebatse         </v>
      </c>
      <c r="E31" s="37">
        <v>188136</v>
      </c>
      <c r="F31" s="10">
        <f t="shared" si="8"/>
        <v>0.93428018076178176</v>
      </c>
      <c r="G31" s="37">
        <f t="shared" si="9"/>
        <v>201370</v>
      </c>
      <c r="H31" s="2" t="str">
        <f t="shared" si="10"/>
        <v/>
      </c>
      <c r="I31" s="11">
        <f t="shared" si="11"/>
        <v>2.9315138966184984E-4</v>
      </c>
    </row>
    <row r="32" spans="1:9" x14ac:dyDescent="0.25">
      <c r="A32" t="s">
        <v>106</v>
      </c>
      <c r="B32" s="37">
        <v>14288</v>
      </c>
      <c r="C32" s="10">
        <f t="shared" si="6"/>
        <v>8.9916489934110749E-2</v>
      </c>
      <c r="D32" s="7" t="str">
        <f t="shared" si="7"/>
        <v xml:space="preserve"> 177 - Cindy Mlangeni           </v>
      </c>
      <c r="E32" s="37">
        <v>144615</v>
      </c>
      <c r="F32" s="10">
        <f t="shared" si="8"/>
        <v>0.91008351006588928</v>
      </c>
      <c r="G32" s="37">
        <f t="shared" si="9"/>
        <v>158903</v>
      </c>
      <c r="H32" s="2" t="str">
        <f t="shared" si="10"/>
        <v/>
      </c>
      <c r="I32" s="11">
        <f t="shared" si="11"/>
        <v>2.4489822085554391E-2</v>
      </c>
    </row>
    <row r="33" spans="1:11" x14ac:dyDescent="0.25">
      <c r="A33" t="s">
        <v>78</v>
      </c>
      <c r="B33" s="37">
        <v>10567.2</v>
      </c>
      <c r="C33" s="10">
        <f t="shared" si="6"/>
        <v>7.1108522323292914E-2</v>
      </c>
      <c r="D33" s="7" t="str">
        <f t="shared" si="7"/>
        <v xml:space="preserve"> 199 - Awakhiwe Nyathi          </v>
      </c>
      <c r="E33" s="37">
        <v>138039.46</v>
      </c>
      <c r="F33" s="10">
        <f t="shared" si="8"/>
        <v>0.92889147767670699</v>
      </c>
      <c r="G33" s="37">
        <f t="shared" si="9"/>
        <v>148606.66</v>
      </c>
      <c r="H33" s="2" t="str">
        <f t="shared" si="10"/>
        <v/>
      </c>
      <c r="I33" s="11">
        <f t="shared" si="11"/>
        <v>5.6818544747365557E-3</v>
      </c>
    </row>
    <row r="34" spans="1:11" x14ac:dyDescent="0.25">
      <c r="A34" t="s">
        <v>104</v>
      </c>
      <c r="B34" s="37">
        <v>17373.5</v>
      </c>
      <c r="C34" s="10">
        <f t="shared" si="6"/>
        <v>9.6751971683056062E-2</v>
      </c>
      <c r="D34" s="7" t="str">
        <f t="shared" si="7"/>
        <v xml:space="preserve"> 83 - Charlton                 </v>
      </c>
      <c r="E34" s="37">
        <v>162193.9</v>
      </c>
      <c r="F34" s="10">
        <f t="shared" si="8"/>
        <v>0.90324802831694395</v>
      </c>
      <c r="G34" s="37">
        <f t="shared" si="9"/>
        <v>179567.4</v>
      </c>
      <c r="H34" s="2" t="str">
        <f t="shared" si="10"/>
        <v/>
      </c>
      <c r="I34" s="11">
        <f t="shared" si="11"/>
        <v>3.1325303834499704E-2</v>
      </c>
    </row>
    <row r="35" spans="1:11" x14ac:dyDescent="0.25">
      <c r="A35" t="s">
        <v>109</v>
      </c>
      <c r="B35" s="37">
        <v>4887</v>
      </c>
      <c r="C35" s="10">
        <f t="shared" si="6"/>
        <v>3.2748914534647774E-2</v>
      </c>
      <c r="D35" s="7" t="str">
        <f t="shared" si="7"/>
        <v xml:space="preserve"> 84 - Rakim                    </v>
      </c>
      <c r="E35" s="37">
        <v>144339.32</v>
      </c>
      <c r="F35" s="10">
        <f t="shared" si="8"/>
        <v>0.96725108546535221</v>
      </c>
      <c r="G35" s="37">
        <f t="shared" si="9"/>
        <v>149226.32</v>
      </c>
      <c r="H35" s="2">
        <f t="shared" si="10"/>
        <v>-3.2677753313908584E-2</v>
      </c>
      <c r="I35" s="11" t="str">
        <f t="shared" si="11"/>
        <v/>
      </c>
    </row>
    <row r="36" spans="1:11" x14ac:dyDescent="0.25">
      <c r="A36" t="s">
        <v>95</v>
      </c>
      <c r="B36" s="37">
        <v>28808</v>
      </c>
      <c r="C36" s="10">
        <f t="shared" si="6"/>
        <v>0.14608889677730166</v>
      </c>
      <c r="D36" s="7" t="str">
        <f t="shared" si="7"/>
        <v xml:space="preserve"> 9 - Nkosinathi W             </v>
      </c>
      <c r="E36" s="37">
        <v>168387</v>
      </c>
      <c r="F36" s="10">
        <f t="shared" si="8"/>
        <v>0.85391110322269836</v>
      </c>
      <c r="G36" s="37">
        <f t="shared" si="9"/>
        <v>197195</v>
      </c>
      <c r="H36" s="2" t="str">
        <f t="shared" si="10"/>
        <v/>
      </c>
      <c r="I36" s="11">
        <f t="shared" si="11"/>
        <v>8.0662228928745305E-2</v>
      </c>
    </row>
    <row r="37" spans="1:11" ht="15.75" thickBot="1" x14ac:dyDescent="0.3">
      <c r="A37" t="s">
        <v>105</v>
      </c>
      <c r="B37" s="37">
        <v>11279</v>
      </c>
      <c r="C37" s="10">
        <f t="shared" si="6"/>
        <v>3.8313939371375567E-2</v>
      </c>
      <c r="D37" s="7" t="str">
        <f t="shared" si="7"/>
        <v xml:space="preserve"> 10 - Tawanda W                </v>
      </c>
      <c r="E37" s="37">
        <v>283104.71999999997</v>
      </c>
      <c r="F37" s="10">
        <f t="shared" si="8"/>
        <v>0.96168606062862438</v>
      </c>
      <c r="G37" s="37">
        <f t="shared" si="9"/>
        <v>294383.71999999997</v>
      </c>
      <c r="H37" s="2">
        <f t="shared" si="10"/>
        <v>-2.7112728477180791E-2</v>
      </c>
      <c r="I37" s="11" t="str">
        <f t="shared" si="11"/>
        <v/>
      </c>
    </row>
    <row r="38" spans="1:11" ht="15.75" thickBot="1" x14ac:dyDescent="0.3">
      <c r="A38" s="28" t="s">
        <v>28</v>
      </c>
      <c r="B38" s="41">
        <f>SUM(B20:B37)</f>
        <v>189367.53999999998</v>
      </c>
      <c r="C38" s="29">
        <f t="shared" si="6"/>
        <v>6.5426667848556358E-2</v>
      </c>
      <c r="D38" s="30" t="s">
        <v>28</v>
      </c>
      <c r="E38" s="41">
        <f>SUM(E20:E37)</f>
        <v>2704980.38</v>
      </c>
      <c r="F38" s="31">
        <f t="shared" si="8"/>
        <v>0.93457333215144367</v>
      </c>
      <c r="G38" s="38">
        <f t="shared" si="3"/>
        <v>2894347.92</v>
      </c>
    </row>
    <row r="39" spans="1:11" ht="15.75" thickBot="1" x14ac:dyDescent="0.3">
      <c r="A39" s="17" t="s">
        <v>1</v>
      </c>
      <c r="B39" s="42">
        <f>SUM(B18,B38)</f>
        <v>261844.13</v>
      </c>
      <c r="C39" s="18">
        <f t="shared" si="6"/>
        <v>6.689349908731182E-2</v>
      </c>
      <c r="D39" s="19" t="s">
        <v>1</v>
      </c>
      <c r="E39" s="42">
        <f>SUM(E18,E38)</f>
        <v>3652499.32</v>
      </c>
      <c r="F39" s="20">
        <f t="shared" si="8"/>
        <v>0.93310650091268821</v>
      </c>
      <c r="G39" s="39">
        <f>E39+B39</f>
        <v>3914343.4499999997</v>
      </c>
      <c r="H39" s="2">
        <f>SUM(H5:I37)</f>
        <v>2.9608350327560977E-2</v>
      </c>
    </row>
    <row r="42" spans="1:11" ht="18.75" x14ac:dyDescent="0.3">
      <c r="A42" s="13" t="s">
        <v>6</v>
      </c>
      <c r="K42" s="13" t="s">
        <v>7</v>
      </c>
    </row>
    <row r="43" spans="1:11" x14ac:dyDescent="0.25">
      <c r="A43" t="s">
        <v>99</v>
      </c>
      <c r="B43" s="37">
        <v>0</v>
      </c>
      <c r="C43" s="10">
        <f>B43/G43</f>
        <v>0</v>
      </c>
      <c r="D43" s="7" t="str">
        <f t="shared" ref="D43:D44" si="12">A43</f>
        <v xml:space="preserve"> 172 - Dennis                   </v>
      </c>
      <c r="E43" s="37">
        <v>750</v>
      </c>
      <c r="F43" s="10">
        <f>E43/G43</f>
        <v>1</v>
      </c>
      <c r="G43" s="37">
        <f t="shared" ref="G43:G44" si="13">E43+B43</f>
        <v>750</v>
      </c>
      <c r="H43" s="2">
        <f t="shared" ref="H43:H44" si="14">IF(C43-$C$39&lt;0,C43-$C$39,"")</f>
        <v>-6.689349908731182E-2</v>
      </c>
      <c r="I43" s="11" t="str">
        <f t="shared" ref="I43" si="15">IF(C43-$C$39&gt;0,C43-$C$39,"")</f>
        <v/>
      </c>
    </row>
    <row r="44" spans="1:11" x14ac:dyDescent="0.25">
      <c r="A44" t="s">
        <v>98</v>
      </c>
      <c r="B44" s="37">
        <v>600</v>
      </c>
      <c r="C44" s="10">
        <f t="shared" ref="C44" si="16">B44/G44</f>
        <v>2.1609940572663426E-3</v>
      </c>
      <c r="D44" s="7" t="str">
        <f t="shared" si="12"/>
        <v xml:space="preserve"> 72 - Shaelyn           M      </v>
      </c>
      <c r="E44" s="37">
        <v>277050</v>
      </c>
      <c r="F44" s="10">
        <f t="shared" ref="F44" si="17">E44/G44</f>
        <v>0.99783900594273367</v>
      </c>
      <c r="G44" s="37">
        <f t="shared" si="13"/>
        <v>277650</v>
      </c>
      <c r="H44" s="2">
        <f t="shared" si="14"/>
        <v>-6.4732505030045476E-2</v>
      </c>
      <c r="I44" s="11" t="str">
        <f>IF(C44-$C$39&gt;0,C44-$C$39,"")</f>
        <v/>
      </c>
    </row>
  </sheetData>
  <mergeCells count="5">
    <mergeCell ref="A1:G1"/>
    <mergeCell ref="B2:C3"/>
    <mergeCell ref="E2:F3"/>
    <mergeCell ref="A4:G4"/>
    <mergeCell ref="A19:G19"/>
  </mergeCells>
  <conditionalFormatting sqref="A5">
    <cfRule type="top10" dxfId="84" priority="4" rank="10"/>
  </conditionalFormatting>
  <conditionalFormatting sqref="A7">
    <cfRule type="duplicateValues" dxfId="83" priority="3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C986-2A5E-43D9-92AB-C0F1FF3ADA01}">
  <dimension ref="A1:K43"/>
  <sheetViews>
    <sheetView zoomScale="73" zoomScaleNormal="100" workbookViewId="0">
      <selection activeCell="B20" sqref="B20"/>
    </sheetView>
  </sheetViews>
  <sheetFormatPr defaultRowHeight="15" x14ac:dyDescent="0.25"/>
  <cols>
    <col min="1" max="1" width="26.140625" bestFit="1" customWidth="1"/>
    <col min="2" max="2" width="12.140625" style="40" bestFit="1" customWidth="1"/>
    <col min="3" max="3" width="4.5703125" bestFit="1" customWidth="1"/>
    <col min="4" max="4" width="26.140625" bestFit="1" customWidth="1"/>
    <col min="5" max="5" width="13.85546875" style="40" bestFit="1" customWidth="1"/>
    <col min="6" max="6" width="5.5703125" bestFit="1" customWidth="1"/>
    <col min="7" max="7" width="13.85546875" style="40" bestFit="1" customWidth="1"/>
    <col min="8" max="8" width="7.85546875" style="1" bestFit="1" customWidth="1"/>
    <col min="9" max="9" width="7.140625" bestFit="1" customWidth="1"/>
    <col min="11" max="11" width="9.5703125" bestFit="1" customWidth="1"/>
  </cols>
  <sheetData>
    <row r="1" spans="1:9" x14ac:dyDescent="0.25">
      <c r="A1" s="46"/>
      <c r="B1" s="46"/>
      <c r="C1" s="46"/>
      <c r="D1" s="46"/>
      <c r="E1" s="46"/>
      <c r="F1" s="46"/>
      <c r="G1" s="46"/>
    </row>
    <row r="2" spans="1:9" x14ac:dyDescent="0.25">
      <c r="A2" s="6"/>
      <c r="B2" s="47" t="s">
        <v>4</v>
      </c>
      <c r="C2" s="47"/>
      <c r="D2" s="6"/>
      <c r="E2" s="48" t="s">
        <v>3</v>
      </c>
      <c r="F2" s="48"/>
      <c r="G2" s="35"/>
    </row>
    <row r="3" spans="1:9" x14ac:dyDescent="0.25">
      <c r="A3" s="6" t="s">
        <v>0</v>
      </c>
      <c r="B3" s="47"/>
      <c r="C3" s="47"/>
      <c r="D3" s="6" t="s">
        <v>0</v>
      </c>
      <c r="E3" s="48"/>
      <c r="F3" s="48"/>
      <c r="G3" s="35" t="s">
        <v>2</v>
      </c>
    </row>
    <row r="4" spans="1:9" x14ac:dyDescent="0.25">
      <c r="A4" s="49" t="s">
        <v>30</v>
      </c>
      <c r="B4" s="49"/>
      <c r="C4" s="49"/>
      <c r="D4" s="49"/>
      <c r="E4" s="49"/>
      <c r="F4" s="49"/>
      <c r="G4" s="50"/>
    </row>
    <row r="5" spans="1:9" x14ac:dyDescent="0.25">
      <c r="A5" t="s">
        <v>69</v>
      </c>
      <c r="B5" s="36">
        <v>13372.3</v>
      </c>
      <c r="C5" s="23">
        <f t="shared" ref="C5:C17" si="0">B5/G5</f>
        <v>0.12101201858033968</v>
      </c>
      <c r="D5" s="24" t="str">
        <f t="shared" ref="D5:D17" si="1">A5</f>
        <v xml:space="preserve"> 1 - MC Ntuli BT              </v>
      </c>
      <c r="E5" s="36">
        <v>97131.6</v>
      </c>
      <c r="F5" s="23">
        <f t="shared" ref="F5:F17" si="2">E5/G5</f>
        <v>0.87898798141966028</v>
      </c>
      <c r="G5" s="36">
        <f t="shared" ref="G5:G37" si="3">E5+B5</f>
        <v>110503.90000000001</v>
      </c>
      <c r="H5" s="2" t="str">
        <f t="shared" ref="H5:H17" si="4">IF(C5-$C$18&lt;0,C5-$C$18,"")</f>
        <v/>
      </c>
      <c r="I5" s="11">
        <f t="shared" ref="I5:I17" si="5">IF(C5-$C$18&gt;0,C5-$C$18,"")</f>
        <v>2.0420173794258853E-2</v>
      </c>
    </row>
    <row r="6" spans="1:9" x14ac:dyDescent="0.25">
      <c r="A6" t="s">
        <v>70</v>
      </c>
      <c r="B6" s="37">
        <v>2039.9</v>
      </c>
      <c r="C6" s="10">
        <f t="shared" si="0"/>
        <v>5.3250668929060892E-2</v>
      </c>
      <c r="D6" s="7" t="str">
        <f t="shared" si="1"/>
        <v xml:space="preserve"> 12 - Evans BT                 </v>
      </c>
      <c r="E6" s="37">
        <v>36267.599999999999</v>
      </c>
      <c r="F6" s="10">
        <f t="shared" si="2"/>
        <v>0.94674933107093906</v>
      </c>
      <c r="G6" s="37">
        <f t="shared" si="3"/>
        <v>38307.5</v>
      </c>
      <c r="H6" s="2">
        <f t="shared" si="4"/>
        <v>-4.7341175857019933E-2</v>
      </c>
      <c r="I6" s="11" t="str">
        <f t="shared" si="5"/>
        <v/>
      </c>
    </row>
    <row r="7" spans="1:9" x14ac:dyDescent="0.25">
      <c r="A7" t="s">
        <v>71</v>
      </c>
      <c r="B7" s="37">
        <v>5490.1</v>
      </c>
      <c r="C7" s="10">
        <f t="shared" si="0"/>
        <v>7.2507772321817709E-2</v>
      </c>
      <c r="D7" s="7" t="str">
        <f t="shared" si="1"/>
        <v xml:space="preserve"> 13 - Sylvester BT             </v>
      </c>
      <c r="E7" s="37">
        <v>70227.3</v>
      </c>
      <c r="F7" s="10">
        <f t="shared" si="2"/>
        <v>0.92749222767818218</v>
      </c>
      <c r="G7" s="37">
        <f t="shared" si="3"/>
        <v>75717.400000000009</v>
      </c>
      <c r="H7" s="2">
        <f t="shared" si="4"/>
        <v>-2.8084072464263116E-2</v>
      </c>
      <c r="I7" s="11" t="str">
        <f t="shared" si="5"/>
        <v/>
      </c>
    </row>
    <row r="8" spans="1:9" x14ac:dyDescent="0.25">
      <c r="A8" t="s">
        <v>110</v>
      </c>
      <c r="B8" s="37">
        <v>1386.5</v>
      </c>
      <c r="C8" s="10">
        <f t="shared" si="0"/>
        <v>9.5193304543051541E-2</v>
      </c>
      <c r="D8" s="7" t="str">
        <f t="shared" si="1"/>
        <v xml:space="preserve"> 14 - Patrick BT               </v>
      </c>
      <c r="E8" s="37">
        <v>13178.6</v>
      </c>
      <c r="F8" s="10">
        <f t="shared" si="2"/>
        <v>0.90480669545694847</v>
      </c>
      <c r="G8" s="37">
        <f t="shared" si="3"/>
        <v>14565.1</v>
      </c>
      <c r="H8" s="2">
        <f t="shared" si="4"/>
        <v>-5.3985402430292845E-3</v>
      </c>
      <c r="I8" s="11" t="str">
        <f t="shared" si="5"/>
        <v/>
      </c>
    </row>
    <row r="9" spans="1:9" x14ac:dyDescent="0.25">
      <c r="A9" t="s">
        <v>72</v>
      </c>
      <c r="B9" s="37">
        <v>7399.5</v>
      </c>
      <c r="C9" s="10">
        <f t="shared" si="0"/>
        <v>9.499545531574001E-2</v>
      </c>
      <c r="D9" s="7" t="str">
        <f t="shared" si="1"/>
        <v xml:space="preserve"> 15 - Pension BT               </v>
      </c>
      <c r="E9" s="37">
        <v>70493.7</v>
      </c>
      <c r="F9" s="10">
        <f t="shared" si="2"/>
        <v>0.90500454468425995</v>
      </c>
      <c r="G9" s="37">
        <f t="shared" si="3"/>
        <v>77893.2</v>
      </c>
      <c r="H9" s="2">
        <f t="shared" si="4"/>
        <v>-5.5963894703408151E-3</v>
      </c>
      <c r="I9" s="11" t="str">
        <f t="shared" si="5"/>
        <v/>
      </c>
    </row>
    <row r="10" spans="1:9" x14ac:dyDescent="0.25">
      <c r="A10" t="s">
        <v>73</v>
      </c>
      <c r="B10" s="37">
        <v>3940.8</v>
      </c>
      <c r="C10" s="10">
        <f t="shared" si="0"/>
        <v>5.9504072332599509E-2</v>
      </c>
      <c r="D10" s="7" t="str">
        <f t="shared" si="1"/>
        <v xml:space="preserve"> 157 - Alex Barton              </v>
      </c>
      <c r="E10" s="37">
        <v>62286.6</v>
      </c>
      <c r="F10" s="10">
        <f t="shared" si="2"/>
        <v>0.94049592766740053</v>
      </c>
      <c r="G10" s="37">
        <f t="shared" si="3"/>
        <v>66227.399999999994</v>
      </c>
      <c r="H10" s="2">
        <f t="shared" si="4"/>
        <v>-4.1087772453481317E-2</v>
      </c>
      <c r="I10" s="11" t="str">
        <f t="shared" si="5"/>
        <v/>
      </c>
    </row>
    <row r="11" spans="1:9" x14ac:dyDescent="0.25">
      <c r="A11" t="s">
        <v>74</v>
      </c>
      <c r="B11" s="37">
        <v>16872.599999999999</v>
      </c>
      <c r="C11" s="10">
        <f t="shared" si="0"/>
        <v>0.20642094085061197</v>
      </c>
      <c r="D11" s="7" t="str">
        <f t="shared" si="1"/>
        <v xml:space="preserve"> 158 - Oscar Dawu               </v>
      </c>
      <c r="E11" s="37">
        <v>64866.2</v>
      </c>
      <c r="F11" s="10">
        <f t="shared" si="2"/>
        <v>0.79357905914938809</v>
      </c>
      <c r="G11" s="37">
        <f t="shared" si="3"/>
        <v>81738.799999999988</v>
      </c>
      <c r="H11" s="2" t="str">
        <f t="shared" si="4"/>
        <v/>
      </c>
      <c r="I11" s="11">
        <f t="shared" si="5"/>
        <v>0.10582909606453114</v>
      </c>
    </row>
    <row r="12" spans="1:9" x14ac:dyDescent="0.25">
      <c r="A12" t="s">
        <v>76</v>
      </c>
      <c r="B12" s="37">
        <v>10093.6</v>
      </c>
      <c r="C12" s="10">
        <f t="shared" si="0"/>
        <v>0.1287665780463037</v>
      </c>
      <c r="D12" s="7" t="str">
        <f t="shared" si="1"/>
        <v xml:space="preserve"> 16 - Brian Mtshali BT         </v>
      </c>
      <c r="E12" s="37">
        <v>68293.2</v>
      </c>
      <c r="F12" s="10">
        <f t="shared" si="2"/>
        <v>0.87123342195369624</v>
      </c>
      <c r="G12" s="37">
        <f t="shared" si="3"/>
        <v>78386.8</v>
      </c>
      <c r="H12" s="2" t="str">
        <f t="shared" si="4"/>
        <v/>
      </c>
      <c r="I12" s="11">
        <f t="shared" si="5"/>
        <v>2.8174733260222878E-2</v>
      </c>
    </row>
    <row r="13" spans="1:9" x14ac:dyDescent="0.25">
      <c r="A13" t="s">
        <v>77</v>
      </c>
      <c r="B13" s="37">
        <v>4939.7</v>
      </c>
      <c r="C13" s="10">
        <f t="shared" si="0"/>
        <v>5.2632980933770043E-2</v>
      </c>
      <c r="D13" s="7" t="str">
        <f t="shared" si="1"/>
        <v xml:space="preserve"> 165 - Binold Sibanda BT        </v>
      </c>
      <c r="E13" s="37">
        <v>88912.1</v>
      </c>
      <c r="F13" s="10">
        <f t="shared" si="2"/>
        <v>0.94736701906623</v>
      </c>
      <c r="G13" s="37">
        <f t="shared" si="3"/>
        <v>93851.8</v>
      </c>
      <c r="H13" s="2">
        <f t="shared" si="4"/>
        <v>-4.7958863852310782E-2</v>
      </c>
      <c r="I13" s="11" t="str">
        <f t="shared" si="5"/>
        <v/>
      </c>
    </row>
    <row r="14" spans="1:9" x14ac:dyDescent="0.25">
      <c r="A14" t="s">
        <v>75</v>
      </c>
      <c r="B14" s="37">
        <v>5173.2</v>
      </c>
      <c r="C14" s="10">
        <f t="shared" si="0"/>
        <v>0.10492220885871847</v>
      </c>
      <c r="D14" s="7" t="str">
        <f t="shared" si="1"/>
        <v xml:space="preserve"> 22 - Kelvin  BT               </v>
      </c>
      <c r="E14" s="37">
        <v>44131.9</v>
      </c>
      <c r="F14" s="10">
        <f t="shared" si="2"/>
        <v>0.89507779114128161</v>
      </c>
      <c r="G14" s="37">
        <f t="shared" si="3"/>
        <v>49305.1</v>
      </c>
      <c r="H14" s="2" t="str">
        <f t="shared" si="4"/>
        <v/>
      </c>
      <c r="I14" s="11">
        <f t="shared" si="5"/>
        <v>4.3303640726376491E-3</v>
      </c>
    </row>
    <row r="15" spans="1:9" x14ac:dyDescent="0.25">
      <c r="A15" t="s">
        <v>79</v>
      </c>
      <c r="B15" s="37">
        <v>10793.9</v>
      </c>
      <c r="C15" s="10">
        <f t="shared" si="0"/>
        <v>0.1268010342474041</v>
      </c>
      <c r="D15" s="7" t="str">
        <f t="shared" si="1"/>
        <v xml:space="preserve"> 44 - Tembela M BT             </v>
      </c>
      <c r="E15" s="37">
        <v>74330.8</v>
      </c>
      <c r="F15" s="10">
        <f t="shared" si="2"/>
        <v>0.87319896575259592</v>
      </c>
      <c r="G15" s="37">
        <f t="shared" si="3"/>
        <v>85124.7</v>
      </c>
      <c r="H15" s="2" t="str">
        <f t="shared" si="4"/>
        <v/>
      </c>
      <c r="I15" s="11">
        <f t="shared" si="5"/>
        <v>2.6209189461323279E-2</v>
      </c>
    </row>
    <row r="16" spans="1:9" x14ac:dyDescent="0.25">
      <c r="A16" t="s">
        <v>80</v>
      </c>
      <c r="B16" s="37">
        <v>3087.8</v>
      </c>
      <c r="C16" s="10">
        <f t="shared" si="0"/>
        <v>5.688665061283308E-2</v>
      </c>
      <c r="D16" s="7" t="str">
        <f t="shared" si="1"/>
        <v xml:space="preserve"> 45 - Prince Dube BT           </v>
      </c>
      <c r="E16" s="37">
        <v>51192.07</v>
      </c>
      <c r="F16" s="10">
        <f t="shared" si="2"/>
        <v>0.94311334938716684</v>
      </c>
      <c r="G16" s="37">
        <f t="shared" si="3"/>
        <v>54279.87</v>
      </c>
      <c r="H16" s="2">
        <f t="shared" si="4"/>
        <v>-4.3705194173247745E-2</v>
      </c>
      <c r="I16" s="11" t="str">
        <f t="shared" si="5"/>
        <v/>
      </c>
    </row>
    <row r="17" spans="1:9" ht="15.75" thickBot="1" x14ac:dyDescent="0.3">
      <c r="A17" t="s">
        <v>81</v>
      </c>
      <c r="B17" s="37">
        <v>1405.2</v>
      </c>
      <c r="C17" s="10">
        <f t="shared" si="0"/>
        <v>4.84722212640308E-2</v>
      </c>
      <c r="D17" s="7" t="str">
        <f t="shared" si="1"/>
        <v xml:space="preserve"> 76 - Elle Och                 </v>
      </c>
      <c r="E17" s="37">
        <v>27584.6</v>
      </c>
      <c r="F17" s="10">
        <f t="shared" si="2"/>
        <v>0.95152777873596917</v>
      </c>
      <c r="G17" s="37">
        <f t="shared" si="3"/>
        <v>28989.8</v>
      </c>
      <c r="H17" s="2">
        <f t="shared" si="4"/>
        <v>-5.2119623522050025E-2</v>
      </c>
      <c r="I17" s="11" t="str">
        <f t="shared" si="5"/>
        <v/>
      </c>
    </row>
    <row r="18" spans="1:9" ht="15.75" thickBot="1" x14ac:dyDescent="0.3">
      <c r="A18" s="28" t="s">
        <v>28</v>
      </c>
      <c r="B18" s="41">
        <f>SUM(B5:B17)</f>
        <v>85995.099999999991</v>
      </c>
      <c r="C18" s="29">
        <f>B18/G18</f>
        <v>0.10059184478608083</v>
      </c>
      <c r="D18" s="30" t="s">
        <v>28</v>
      </c>
      <c r="E18" s="41">
        <f>SUM(E5:E17)</f>
        <v>768896.27</v>
      </c>
      <c r="F18" s="31">
        <f>E18/G18</f>
        <v>0.89940815521391915</v>
      </c>
      <c r="G18" s="38">
        <f>E18+B18</f>
        <v>854891.37</v>
      </c>
      <c r="H18" s="2"/>
      <c r="I18" s="11"/>
    </row>
    <row r="19" spans="1:9" x14ac:dyDescent="0.25">
      <c r="A19" s="49" t="s">
        <v>27</v>
      </c>
      <c r="B19" s="49"/>
      <c r="C19" s="49"/>
      <c r="D19" s="49"/>
      <c r="E19" s="49"/>
      <c r="F19" s="49"/>
      <c r="G19" s="50"/>
      <c r="H19" s="2"/>
      <c r="I19" s="11"/>
    </row>
    <row r="20" spans="1:9" x14ac:dyDescent="0.25">
      <c r="A20" t="s">
        <v>106</v>
      </c>
      <c r="B20" s="44">
        <v>4290</v>
      </c>
      <c r="C20" s="10">
        <f t="shared" ref="C20:C38" si="6">B20/G20</f>
        <v>6.5570603338200945E-2</v>
      </c>
      <c r="D20" s="7" t="str">
        <f t="shared" ref="D20:D36" si="7">A20</f>
        <v xml:space="preserve"> 177 - Cindy Mlangeni           </v>
      </c>
      <c r="E20" s="40">
        <v>61135.66</v>
      </c>
      <c r="F20" s="10">
        <f t="shared" ref="F20:F38" si="8">E20/G20</f>
        <v>0.93442939666179903</v>
      </c>
      <c r="G20" s="37">
        <f t="shared" ref="G20:G36" si="9">E20+B20</f>
        <v>65425.66</v>
      </c>
      <c r="H20" s="2">
        <f t="shared" ref="H20:H36" si="10">IF(C20-$C$37&lt;0,C20-$C$37,"")</f>
        <v>-7.0405062800037027E-3</v>
      </c>
      <c r="I20" s="11" t="str">
        <f t="shared" ref="I20:I36" si="11">IF(C20-$C$37&gt;0,C20-$C$37,"")</f>
        <v/>
      </c>
    </row>
    <row r="21" spans="1:9" x14ac:dyDescent="0.25">
      <c r="A21" t="s">
        <v>78</v>
      </c>
      <c r="B21" s="37">
        <v>11593.5</v>
      </c>
      <c r="C21" s="10">
        <f t="shared" si="6"/>
        <v>0.1289778890279516</v>
      </c>
      <c r="D21" s="7" t="str">
        <f t="shared" si="7"/>
        <v xml:space="preserve"> 199 - Awakhiwe Nyathi          </v>
      </c>
      <c r="E21" s="37">
        <v>78294</v>
      </c>
      <c r="F21" s="10">
        <f t="shared" si="8"/>
        <v>0.8710221109720484</v>
      </c>
      <c r="G21" s="37">
        <f t="shared" si="9"/>
        <v>89887.5</v>
      </c>
      <c r="H21" s="2" t="str">
        <f t="shared" si="10"/>
        <v/>
      </c>
      <c r="I21" s="11">
        <f t="shared" si="11"/>
        <v>5.636677940974695E-2</v>
      </c>
    </row>
    <row r="22" spans="1:9" x14ac:dyDescent="0.25">
      <c r="A22" t="s">
        <v>93</v>
      </c>
      <c r="B22" s="37">
        <v>23074.82</v>
      </c>
      <c r="C22" s="10">
        <f t="shared" si="6"/>
        <v>0.10771687368696424</v>
      </c>
      <c r="D22" s="7" t="str">
        <f t="shared" si="7"/>
        <v xml:space="preserve"> 24 - Dudu-W                   </v>
      </c>
      <c r="E22" s="37">
        <v>191142.5</v>
      </c>
      <c r="F22" s="10">
        <f t="shared" si="8"/>
        <v>0.89228312631303575</v>
      </c>
      <c r="G22" s="37">
        <f t="shared" si="9"/>
        <v>214217.32</v>
      </c>
      <c r="H22" s="2" t="str">
        <f t="shared" si="10"/>
        <v/>
      </c>
      <c r="I22" s="11">
        <f t="shared" si="11"/>
        <v>3.5105764068759593E-2</v>
      </c>
    </row>
    <row r="23" spans="1:9" x14ac:dyDescent="0.25">
      <c r="A23" t="s">
        <v>90</v>
      </c>
      <c r="B23" s="37">
        <v>21429</v>
      </c>
      <c r="C23" s="10">
        <f t="shared" si="6"/>
        <v>0.12546693677763857</v>
      </c>
      <c r="D23" s="7" t="str">
        <f t="shared" si="7"/>
        <v xml:space="preserve"> 26 - Petronella W             </v>
      </c>
      <c r="E23" s="37">
        <v>149365</v>
      </c>
      <c r="F23" s="10">
        <f t="shared" si="8"/>
        <v>0.87453306322236146</v>
      </c>
      <c r="G23" s="37">
        <f t="shared" si="9"/>
        <v>170794</v>
      </c>
      <c r="H23" s="2" t="str">
        <f t="shared" si="10"/>
        <v/>
      </c>
      <c r="I23" s="11">
        <f t="shared" si="11"/>
        <v>5.2855827159433919E-2</v>
      </c>
    </row>
    <row r="24" spans="1:9" x14ac:dyDescent="0.25">
      <c r="A24" t="s">
        <v>107</v>
      </c>
      <c r="B24" s="37">
        <v>24395</v>
      </c>
      <c r="C24" s="10">
        <f t="shared" si="6"/>
        <v>9.9244932995939894E-2</v>
      </c>
      <c r="D24" s="7" t="str">
        <f t="shared" si="7"/>
        <v xml:space="preserve"> 28 - Gugu W                   </v>
      </c>
      <c r="E24" s="37">
        <v>221411</v>
      </c>
      <c r="F24" s="10">
        <f t="shared" si="8"/>
        <v>0.90075506700406016</v>
      </c>
      <c r="G24" s="37">
        <f t="shared" si="9"/>
        <v>245806</v>
      </c>
      <c r="H24" s="2" t="str">
        <f t="shared" si="10"/>
        <v/>
      </c>
      <c r="I24" s="11">
        <f t="shared" si="11"/>
        <v>2.6633823377735247E-2</v>
      </c>
    </row>
    <row r="25" spans="1:9" x14ac:dyDescent="0.25">
      <c r="A25" t="s">
        <v>91</v>
      </c>
      <c r="B25" s="37">
        <v>12458</v>
      </c>
      <c r="C25" s="10">
        <f t="shared" si="6"/>
        <v>8.0769966383667069E-2</v>
      </c>
      <c r="D25" s="7" t="str">
        <f t="shared" si="7"/>
        <v xml:space="preserve"> 31 - Ntokozo-W                </v>
      </c>
      <c r="E25" s="37">
        <v>141782.5</v>
      </c>
      <c r="F25" s="10">
        <f t="shared" si="8"/>
        <v>0.91923003361633293</v>
      </c>
      <c r="G25" s="37">
        <f t="shared" si="9"/>
        <v>154240.5</v>
      </c>
      <c r="H25" s="2" t="str">
        <f t="shared" si="10"/>
        <v/>
      </c>
      <c r="I25" s="11">
        <f t="shared" si="11"/>
        <v>8.1588567654624217E-3</v>
      </c>
    </row>
    <row r="26" spans="1:9" x14ac:dyDescent="0.25">
      <c r="A26" t="s">
        <v>108</v>
      </c>
      <c r="B26" s="37">
        <v>6146</v>
      </c>
      <c r="C26" s="10">
        <f t="shared" si="6"/>
        <v>4.1277959168267257E-2</v>
      </c>
      <c r="D26" s="7" t="str">
        <f t="shared" si="7"/>
        <v xml:space="preserve"> 6 - Lingani  W               </v>
      </c>
      <c r="E26" s="37">
        <v>142747.01999999999</v>
      </c>
      <c r="F26" s="10">
        <f t="shared" si="8"/>
        <v>0.95872204083173274</v>
      </c>
      <c r="G26" s="37">
        <f t="shared" si="9"/>
        <v>148893.01999999999</v>
      </c>
      <c r="H26" s="2">
        <f t="shared" si="10"/>
        <v>-3.133315044993739E-2</v>
      </c>
      <c r="I26" s="11" t="str">
        <f t="shared" si="11"/>
        <v/>
      </c>
    </row>
    <row r="27" spans="1:9" x14ac:dyDescent="0.25">
      <c r="A27" t="s">
        <v>86</v>
      </c>
      <c r="B27" s="37">
        <v>6515</v>
      </c>
      <c r="C27" s="10">
        <f t="shared" si="6"/>
        <v>3.8375675182159286E-2</v>
      </c>
      <c r="D27" s="7" t="str">
        <f t="shared" si="7"/>
        <v xml:space="preserve"> 7 - MIKE -W                  </v>
      </c>
      <c r="E27" s="37">
        <v>163254</v>
      </c>
      <c r="F27" s="10">
        <f t="shared" si="8"/>
        <v>0.96162432481784066</v>
      </c>
      <c r="G27" s="37">
        <f t="shared" si="9"/>
        <v>169769</v>
      </c>
      <c r="H27" s="2">
        <f t="shared" si="10"/>
        <v>-3.4235434436045362E-2</v>
      </c>
      <c r="I27" s="11" t="str">
        <f t="shared" si="11"/>
        <v/>
      </c>
    </row>
    <row r="28" spans="1:9" x14ac:dyDescent="0.25">
      <c r="A28" t="s">
        <v>88</v>
      </c>
      <c r="B28" s="37">
        <v>4328.5</v>
      </c>
      <c r="C28" s="10">
        <f t="shared" si="6"/>
        <v>5.268481372568113E-2</v>
      </c>
      <c r="D28" s="7" t="str">
        <f t="shared" si="7"/>
        <v xml:space="preserve"> 74 - Oliver Shaka Zulu        </v>
      </c>
      <c r="E28" s="37">
        <v>77829.899999999994</v>
      </c>
      <c r="F28" s="10">
        <f t="shared" si="8"/>
        <v>0.94731518627431888</v>
      </c>
      <c r="G28" s="37">
        <f t="shared" si="9"/>
        <v>82158.399999999994</v>
      </c>
      <c r="H28" s="2">
        <f t="shared" si="10"/>
        <v>-1.9926295892523517E-2</v>
      </c>
      <c r="I28" s="11" t="str">
        <f t="shared" si="11"/>
        <v/>
      </c>
    </row>
    <row r="29" spans="1:9" x14ac:dyDescent="0.25">
      <c r="A29" t="s">
        <v>89</v>
      </c>
      <c r="B29" s="37">
        <v>4216</v>
      </c>
      <c r="C29" s="10">
        <f t="shared" si="6"/>
        <v>3.9010488232545444E-2</v>
      </c>
      <c r="D29" s="7" t="str">
        <f t="shared" si="7"/>
        <v xml:space="preserve"> 75 - Godwin Molebatse         </v>
      </c>
      <c r="E29" s="37">
        <v>103857.5</v>
      </c>
      <c r="F29" s="10">
        <f t="shared" si="8"/>
        <v>0.96098951176745451</v>
      </c>
      <c r="G29" s="37">
        <f t="shared" si="9"/>
        <v>108073.5</v>
      </c>
      <c r="H29" s="2">
        <f t="shared" si="10"/>
        <v>-3.3600621385659203E-2</v>
      </c>
      <c r="I29" s="11" t="str">
        <f t="shared" si="11"/>
        <v/>
      </c>
    </row>
    <row r="30" spans="1:9" x14ac:dyDescent="0.25">
      <c r="A30" t="s">
        <v>104</v>
      </c>
      <c r="B30" s="37">
        <v>2913.5</v>
      </c>
      <c r="C30" s="10">
        <f t="shared" si="6"/>
        <v>2.2650237114203529E-2</v>
      </c>
      <c r="D30" s="7" t="str">
        <f t="shared" si="7"/>
        <v xml:space="preserve"> 83 - Charlton                 </v>
      </c>
      <c r="E30" s="37">
        <v>125716.5</v>
      </c>
      <c r="F30" s="10">
        <f t="shared" si="8"/>
        <v>0.97734976288579645</v>
      </c>
      <c r="G30" s="37">
        <f t="shared" si="9"/>
        <v>128630</v>
      </c>
      <c r="H30" s="2">
        <f t="shared" si="10"/>
        <v>-4.9960872504001122E-2</v>
      </c>
      <c r="I30" s="11" t="str">
        <f t="shared" si="11"/>
        <v/>
      </c>
    </row>
    <row r="31" spans="1:9" x14ac:dyDescent="0.25">
      <c r="A31" t="s">
        <v>109</v>
      </c>
      <c r="B31" s="37">
        <v>5467.5</v>
      </c>
      <c r="C31" s="10">
        <f t="shared" si="6"/>
        <v>4.6439387871535273E-2</v>
      </c>
      <c r="D31" s="7" t="str">
        <f t="shared" si="7"/>
        <v xml:space="preserve"> 84 - Rakim                    </v>
      </c>
      <c r="E31" s="37">
        <v>112266.61</v>
      </c>
      <c r="F31" s="10">
        <f t="shared" si="8"/>
        <v>0.95356061212846477</v>
      </c>
      <c r="G31" s="37">
        <f t="shared" si="9"/>
        <v>117734.11</v>
      </c>
      <c r="H31" s="2">
        <f t="shared" si="10"/>
        <v>-2.6171721746669374E-2</v>
      </c>
      <c r="I31" s="11" t="str">
        <f t="shared" si="11"/>
        <v/>
      </c>
    </row>
    <row r="32" spans="1:9" x14ac:dyDescent="0.25">
      <c r="A32" t="s">
        <v>111</v>
      </c>
      <c r="B32" s="37">
        <v>2622</v>
      </c>
      <c r="C32" s="10">
        <f t="shared" si="6"/>
        <v>3.9423828712335358E-2</v>
      </c>
      <c r="D32" s="7" t="str">
        <f t="shared" si="7"/>
        <v xml:space="preserve"> 86 - Themba                   </v>
      </c>
      <c r="E32" s="37">
        <v>63886</v>
      </c>
      <c r="F32" s="10">
        <f t="shared" si="8"/>
        <v>0.96057617128766459</v>
      </c>
      <c r="G32" s="37">
        <f t="shared" si="9"/>
        <v>66508</v>
      </c>
      <c r="H32" s="2">
        <f t="shared" si="10"/>
        <v>-3.3187280905869289E-2</v>
      </c>
      <c r="I32" s="11" t="str">
        <f t="shared" si="11"/>
        <v/>
      </c>
    </row>
    <row r="33" spans="1:11" x14ac:dyDescent="0.25">
      <c r="A33" t="s">
        <v>95</v>
      </c>
      <c r="B33" s="37">
        <v>14450</v>
      </c>
      <c r="C33" s="10">
        <f t="shared" si="6"/>
        <v>0.12176419037346636</v>
      </c>
      <c r="D33" s="7" t="str">
        <f t="shared" si="7"/>
        <v xml:space="preserve"> 9 - Nkosinathi W             </v>
      </c>
      <c r="E33" s="37">
        <v>104222</v>
      </c>
      <c r="F33" s="10">
        <f t="shared" si="8"/>
        <v>0.87823580962653369</v>
      </c>
      <c r="G33" s="37">
        <f t="shared" si="9"/>
        <v>118672</v>
      </c>
      <c r="H33" s="2" t="str">
        <f t="shared" si="10"/>
        <v/>
      </c>
      <c r="I33" s="11">
        <f t="shared" si="11"/>
        <v>4.9153080755261716E-2</v>
      </c>
    </row>
    <row r="34" spans="1:11" x14ac:dyDescent="0.25">
      <c r="A34" t="s">
        <v>105</v>
      </c>
      <c r="B34" s="37">
        <v>7555.5</v>
      </c>
      <c r="C34" s="10">
        <f t="shared" si="6"/>
        <v>4.528739559263821E-2</v>
      </c>
      <c r="D34" s="7" t="str">
        <f t="shared" si="7"/>
        <v xml:space="preserve"> 10 - Tawanda W                </v>
      </c>
      <c r="E34" s="37">
        <v>159279</v>
      </c>
      <c r="F34" s="10">
        <f t="shared" si="8"/>
        <v>0.95471260440736183</v>
      </c>
      <c r="G34" s="37">
        <f t="shared" si="9"/>
        <v>166834.5</v>
      </c>
      <c r="H34" s="2">
        <f t="shared" si="10"/>
        <v>-2.7323714025566437E-2</v>
      </c>
      <c r="I34" s="11" t="str">
        <f t="shared" si="11"/>
        <v/>
      </c>
    </row>
    <row r="35" spans="1:11" x14ac:dyDescent="0.25">
      <c r="A35" t="s">
        <v>97</v>
      </c>
      <c r="B35" s="37">
        <v>4633</v>
      </c>
      <c r="C35" s="10">
        <f t="shared" si="6"/>
        <v>8.983382777810095E-2</v>
      </c>
      <c r="D35" s="7" t="str">
        <f t="shared" si="7"/>
        <v xml:space="preserve"> 20 - Vic Lungile   W          </v>
      </c>
      <c r="E35" s="37">
        <v>46940</v>
      </c>
      <c r="F35" s="10">
        <f t="shared" si="8"/>
        <v>0.91016617222189911</v>
      </c>
      <c r="G35" s="37">
        <f t="shared" si="9"/>
        <v>51573</v>
      </c>
      <c r="H35" s="2" t="str">
        <f t="shared" si="10"/>
        <v/>
      </c>
      <c r="I35" s="11">
        <f t="shared" si="11"/>
        <v>1.7222718159896303E-2</v>
      </c>
    </row>
    <row r="36" spans="1:11" ht="15.75" thickBot="1" x14ac:dyDescent="0.3">
      <c r="A36" t="s">
        <v>92</v>
      </c>
      <c r="B36" s="37">
        <v>4875.5</v>
      </c>
      <c r="C36" s="10">
        <f t="shared" si="6"/>
        <v>4.1471381301940238E-2</v>
      </c>
      <c r="D36" s="7" t="str">
        <f t="shared" si="7"/>
        <v xml:space="preserve"> 23 - Denley Joshua W          </v>
      </c>
      <c r="E36" s="37">
        <v>112687.5</v>
      </c>
      <c r="F36" s="10">
        <f t="shared" si="8"/>
        <v>0.95852861869805972</v>
      </c>
      <c r="G36" s="37">
        <f t="shared" si="9"/>
        <v>117563</v>
      </c>
      <c r="H36" s="2">
        <f t="shared" si="10"/>
        <v>-3.1139728316264409E-2</v>
      </c>
      <c r="I36" s="11" t="str">
        <f t="shared" si="11"/>
        <v/>
      </c>
    </row>
    <row r="37" spans="1:11" ht="15.75" thickBot="1" x14ac:dyDescent="0.3">
      <c r="A37" s="28" t="s">
        <v>28</v>
      </c>
      <c r="B37" s="41">
        <f>SUM(B20:B36)</f>
        <v>160962.82</v>
      </c>
      <c r="C37" s="29">
        <f t="shared" si="6"/>
        <v>7.2611109618204647E-2</v>
      </c>
      <c r="D37" s="30" t="s">
        <v>28</v>
      </c>
      <c r="E37" s="41">
        <f>SUM(E20:E36)</f>
        <v>2055816.6900000002</v>
      </c>
      <c r="F37" s="31">
        <f t="shared" si="8"/>
        <v>0.92738889038179528</v>
      </c>
      <c r="G37" s="38">
        <f t="shared" si="3"/>
        <v>2216779.5100000002</v>
      </c>
    </row>
    <row r="38" spans="1:11" ht="15.75" thickBot="1" x14ac:dyDescent="0.3">
      <c r="A38" s="17" t="s">
        <v>1</v>
      </c>
      <c r="B38" s="42">
        <f>SUM(B18,B37)</f>
        <v>246957.91999999998</v>
      </c>
      <c r="C38" s="18">
        <f t="shared" si="6"/>
        <v>8.0398561450047021E-2</v>
      </c>
      <c r="D38" s="19" t="s">
        <v>1</v>
      </c>
      <c r="E38" s="42">
        <f>SUM(E18,E37)</f>
        <v>2824712.96</v>
      </c>
      <c r="F38" s="20">
        <f t="shared" si="8"/>
        <v>0.91960143854995302</v>
      </c>
      <c r="G38" s="39">
        <f>E38+B38</f>
        <v>3071670.88</v>
      </c>
      <c r="H38" s="2">
        <f>SUM(H5:I36)</f>
        <v>-0.13475055162901287</v>
      </c>
    </row>
    <row r="41" spans="1:11" ht="18.75" x14ac:dyDescent="0.3">
      <c r="A41" s="13" t="s">
        <v>6</v>
      </c>
      <c r="K41" s="13" t="s">
        <v>7</v>
      </c>
    </row>
    <row r="42" spans="1:11" x14ac:dyDescent="0.25">
      <c r="A42" t="s">
        <v>99</v>
      </c>
      <c r="B42" s="37">
        <v>0</v>
      </c>
      <c r="C42" s="10">
        <f>B42/G42</f>
        <v>0</v>
      </c>
      <c r="D42" s="7" t="str">
        <f t="shared" ref="D42:D43" si="12">A42</f>
        <v xml:space="preserve"> 172 - Dennis                   </v>
      </c>
      <c r="E42" s="37">
        <v>134250</v>
      </c>
      <c r="F42" s="10">
        <f>E42/G42</f>
        <v>1</v>
      </c>
      <c r="G42" s="37">
        <f t="shared" ref="G42:G43" si="13">E42+B42</f>
        <v>134250</v>
      </c>
      <c r="H42" s="2">
        <f t="shared" ref="H42:H43" si="14">IF(C42-$C$38&lt;0,C42-$C$38,"")</f>
        <v>-8.0398561450047021E-2</v>
      </c>
      <c r="I42" s="11" t="str">
        <f t="shared" ref="I42" si="15">IF(C42-$C$38&gt;0,C42-$C$38,"")</f>
        <v/>
      </c>
    </row>
    <row r="43" spans="1:11" x14ac:dyDescent="0.25">
      <c r="A43" t="s">
        <v>98</v>
      </c>
      <c r="B43" s="37">
        <v>600</v>
      </c>
      <c r="C43" s="10">
        <f t="shared" ref="C43" si="16">B43/G43</f>
        <v>4.5910871694417234E-3</v>
      </c>
      <c r="D43" s="7" t="str">
        <f t="shared" si="12"/>
        <v xml:space="preserve"> 72 - Shaelyn           M      </v>
      </c>
      <c r="E43" s="37">
        <v>130088</v>
      </c>
      <c r="F43" s="10">
        <f t="shared" ref="F43" si="17">E43/G43</f>
        <v>0.99540891283055832</v>
      </c>
      <c r="G43" s="37">
        <f t="shared" si="13"/>
        <v>130688</v>
      </c>
      <c r="H43" s="2">
        <f t="shared" si="14"/>
        <v>-7.5807474280605303E-2</v>
      </c>
      <c r="I43" s="11" t="str">
        <f>IF(C43-$C$38&gt;0,C43-$C$38,"")</f>
        <v/>
      </c>
    </row>
  </sheetData>
  <mergeCells count="5">
    <mergeCell ref="A1:G1"/>
    <mergeCell ref="B2:C3"/>
    <mergeCell ref="E2:F3"/>
    <mergeCell ref="A4:G4"/>
    <mergeCell ref="A19:G19"/>
  </mergeCells>
  <conditionalFormatting sqref="A5">
    <cfRule type="top10" dxfId="82" priority="4" rank="10"/>
  </conditionalFormatting>
  <conditionalFormatting sqref="A7">
    <cfRule type="duplicateValues" dxfId="81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 22</vt:lpstr>
      <vt:lpstr>Oct 22</vt:lpstr>
      <vt:lpstr>Nov 22</vt:lpstr>
      <vt:lpstr>Dec 22</vt:lpstr>
      <vt:lpstr>Jan 23</vt:lpstr>
      <vt:lpstr>Feb 23</vt:lpstr>
      <vt:lpstr>Mar 23</vt:lpstr>
      <vt:lpstr>Apr 23</vt:lpstr>
      <vt:lpstr>May 23</vt:lpstr>
      <vt:lpstr>June 23</vt:lpstr>
      <vt:lpstr>July 23</vt:lpstr>
      <vt:lpstr>Aug 23</vt:lpstr>
      <vt:lpstr>Sep 23</vt:lpstr>
      <vt:lpstr>Oct 23</vt:lpstr>
      <vt:lpstr>Nov 23</vt:lpstr>
      <vt:lpstr>Dec 23</vt:lpstr>
      <vt:lpstr>Totaled</vt:lpstr>
      <vt:lpstr>Summary and 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Latham</dc:creator>
  <cp:lastModifiedBy>michael lembke</cp:lastModifiedBy>
  <dcterms:created xsi:type="dcterms:W3CDTF">2022-02-08T09:45:14Z</dcterms:created>
  <dcterms:modified xsi:type="dcterms:W3CDTF">2024-01-17T03:40:07Z</dcterms:modified>
</cp:coreProperties>
</file>