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wnloads/"/>
    </mc:Choice>
  </mc:AlternateContent>
  <xr:revisionPtr revIDLastSave="0" documentId="8_{B81F6A8E-AB3B-3F49-A855-D464DD318BFA}" xr6:coauthVersionLast="47" xr6:coauthVersionMax="47" xr10:uidLastSave="{00000000-0000-0000-0000-000000000000}"/>
  <bookViews>
    <workbookView xWindow="2200" yWindow="4880" windowWidth="40820" windowHeight="19060" xr2:uid="{DE3CB16C-9068-1E40-9C04-62D0F1014A87}"/>
  </bookViews>
  <sheets>
    <sheet name="Main Tables" sheetId="1" r:id="rId1"/>
    <sheet name="SF Report 1" sheetId="2" r:id="rId2"/>
    <sheet name="SF Report 2" sheetId="3" r:id="rId3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J3" i="1"/>
  <c r="J16" i="1"/>
  <c r="I3" i="1"/>
  <c r="I16" i="1"/>
  <c r="H3" i="1"/>
  <c r="H16" i="1"/>
  <c r="G3" i="1"/>
  <c r="G16" i="1"/>
  <c r="F3" i="1"/>
  <c r="F16" i="1"/>
  <c r="E3" i="1"/>
  <c r="E16" i="1"/>
  <c r="R3" i="1"/>
  <c r="Q3" i="1"/>
  <c r="P3" i="1"/>
  <c r="O3" i="1"/>
  <c r="N3" i="1"/>
  <c r="M3" i="1"/>
  <c r="M16" i="1"/>
  <c r="N16" i="1"/>
  <c r="O16" i="1"/>
  <c r="P16" i="1"/>
  <c r="Q16" i="1"/>
  <c r="R16" i="1"/>
  <c r="B4" i="1"/>
  <c r="U3" i="1"/>
  <c r="U16" i="1"/>
  <c r="V3" i="1"/>
  <c r="V16" i="1"/>
  <c r="T3" i="1"/>
  <c r="T16" i="1"/>
  <c r="V15" i="1"/>
  <c r="U15" i="1"/>
  <c r="T15" i="1"/>
  <c r="V17" i="1"/>
  <c r="U17" i="1"/>
  <c r="T17" i="1"/>
  <c r="R18" i="1"/>
  <c r="Q18" i="1"/>
  <c r="P18" i="1"/>
  <c r="O18" i="1"/>
  <c r="N18" i="1"/>
  <c r="M18" i="1"/>
  <c r="E18" i="1"/>
  <c r="F18" i="1"/>
  <c r="G18" i="1"/>
  <c r="H18" i="1"/>
  <c r="I18" i="1"/>
  <c r="J18" i="1"/>
  <c r="K18" i="1"/>
  <c r="R15" i="1"/>
  <c r="R17" i="1"/>
  <c r="Q15" i="1"/>
  <c r="Q17" i="1"/>
  <c r="P15" i="1"/>
  <c r="P17" i="1"/>
  <c r="O15" i="1"/>
  <c r="O17" i="1"/>
  <c r="N15" i="1"/>
  <c r="N17" i="1"/>
  <c r="M15" i="1"/>
  <c r="M17" i="1"/>
  <c r="F15" i="1"/>
  <c r="F17" i="1"/>
  <c r="G15" i="1"/>
  <c r="G17" i="1"/>
  <c r="H15" i="1"/>
  <c r="H17" i="1"/>
  <c r="I15" i="1"/>
  <c r="I17" i="1"/>
  <c r="J15" i="1"/>
  <c r="J17" i="1"/>
  <c r="E15" i="1"/>
  <c r="E17" i="1"/>
  <c r="S17" i="1"/>
  <c r="K17" i="1"/>
  <c r="S15" i="1"/>
  <c r="R11" i="1"/>
  <c r="Q11" i="1"/>
  <c r="S11" i="1"/>
  <c r="S18" i="1"/>
  <c r="S16" i="1"/>
  <c r="R4" i="1"/>
  <c r="R13" i="1"/>
  <c r="Q4" i="1"/>
  <c r="Q13" i="1"/>
  <c r="S13" i="1"/>
  <c r="R12" i="1"/>
  <c r="Q12" i="1"/>
  <c r="S12" i="1"/>
  <c r="J4" i="1"/>
  <c r="J13" i="1"/>
  <c r="I4" i="1"/>
  <c r="I13" i="1"/>
  <c r="K13" i="1"/>
  <c r="J12" i="1"/>
  <c r="I12" i="1"/>
  <c r="K12" i="1"/>
  <c r="J11" i="1"/>
  <c r="I11" i="1"/>
  <c r="K11" i="1"/>
  <c r="K16" i="1"/>
  <c r="K15" i="1"/>
  <c r="U18" i="1"/>
  <c r="V18" i="1"/>
  <c r="T18" i="1"/>
  <c r="E11" i="1"/>
  <c r="U11" i="1"/>
  <c r="V4" i="1"/>
  <c r="U4" i="1"/>
  <c r="U13" i="1"/>
  <c r="V11" i="1"/>
  <c r="V13" i="1"/>
  <c r="T11" i="1"/>
  <c r="T4" i="1"/>
  <c r="T13" i="1"/>
  <c r="P11" i="1"/>
  <c r="P4" i="1"/>
  <c r="P13" i="1"/>
  <c r="O11" i="1"/>
  <c r="O4" i="1"/>
  <c r="O13" i="1"/>
  <c r="N11" i="1"/>
  <c r="N4" i="1"/>
  <c r="N13" i="1"/>
  <c r="M11" i="1"/>
  <c r="M4" i="1"/>
  <c r="M13" i="1"/>
  <c r="F11" i="1"/>
  <c r="F4" i="1"/>
  <c r="F13" i="1"/>
  <c r="G11" i="1"/>
  <c r="G4" i="1"/>
  <c r="G13" i="1"/>
  <c r="H11" i="1"/>
  <c r="H4" i="1"/>
  <c r="H13" i="1"/>
  <c r="E4" i="1"/>
  <c r="E13" i="1"/>
  <c r="V12" i="1"/>
  <c r="U12" i="1"/>
  <c r="T12" i="1"/>
  <c r="P12" i="1"/>
  <c r="O12" i="1"/>
  <c r="N12" i="1"/>
  <c r="M12" i="1"/>
  <c r="F12" i="1"/>
  <c r="G12" i="1"/>
  <c r="H12" i="1"/>
  <c r="E12" i="1"/>
  <c r="M2" i="1"/>
  <c r="N2" i="1"/>
  <c r="O2" i="1"/>
  <c r="P2" i="1"/>
  <c r="R2" i="1"/>
  <c r="M9" i="1"/>
  <c r="N9" i="1"/>
  <c r="O9" i="1"/>
  <c r="P9" i="1"/>
  <c r="R9" i="1"/>
  <c r="V24" i="1"/>
  <c r="U24" i="1"/>
  <c r="T24" i="1"/>
  <c r="S24" i="1"/>
  <c r="R24" i="1"/>
  <c r="P24" i="1"/>
  <c r="O24" i="1"/>
  <c r="N24" i="1"/>
  <c r="M24" i="1"/>
  <c r="L24" i="1"/>
  <c r="K24" i="1"/>
  <c r="J2" i="1"/>
  <c r="J24" i="1"/>
  <c r="I2" i="1"/>
  <c r="I24" i="1"/>
  <c r="H2" i="1"/>
  <c r="H24" i="1"/>
  <c r="G2" i="1"/>
  <c r="G24" i="1"/>
  <c r="F2" i="1"/>
  <c r="F24" i="1"/>
  <c r="E2" i="1"/>
  <c r="E24" i="1"/>
  <c r="D24" i="1"/>
  <c r="E9" i="1"/>
  <c r="F9" i="1"/>
  <c r="G9" i="1"/>
  <c r="H9" i="1"/>
  <c r="I9" i="1"/>
  <c r="J9" i="1"/>
  <c r="K9" i="1"/>
  <c r="S9" i="1"/>
  <c r="T9" i="1"/>
  <c r="U9" i="1"/>
  <c r="V9" i="1"/>
  <c r="Q2" i="1"/>
  <c r="Q24" i="1"/>
  <c r="Q9" i="1"/>
</calcChain>
</file>

<file path=xl/sharedStrings.xml><?xml version="1.0" encoding="utf-8"?>
<sst xmlns="http://schemas.openxmlformats.org/spreadsheetml/2006/main" count="66" uniqueCount="54">
  <si>
    <t>WBR Week</t>
  </si>
  <si>
    <t>WK Spark</t>
  </si>
  <si>
    <t>Start Date</t>
  </si>
  <si>
    <t>End Date</t>
  </si>
  <si>
    <t>WoW</t>
  </si>
  <si>
    <t>Month Spark</t>
  </si>
  <si>
    <t>MoM</t>
  </si>
  <si>
    <t>MTD</t>
  </si>
  <si>
    <t>QTD</t>
  </si>
  <si>
    <t>YTD</t>
  </si>
  <si>
    <t>Current Quarter</t>
  </si>
  <si>
    <t>Metric</t>
  </si>
  <si>
    <t>Main Metric 1</t>
  </si>
  <si>
    <t>supporting metric</t>
  </si>
  <si>
    <t>color metric</t>
  </si>
  <si>
    <t>Main Metric 2</t>
  </si>
  <si>
    <t>Table 1</t>
  </si>
  <si>
    <t>Table 2</t>
  </si>
  <si>
    <t>Spreadsheet Calcuations</t>
  </si>
  <si>
    <t>M Sparkline</t>
  </si>
  <si>
    <t>WK Sparkline</t>
  </si>
  <si>
    <t>op2 data</t>
  </si>
  <si>
    <t>vs OP2</t>
  </si>
  <si>
    <t>Campaign Name</t>
  </si>
  <si>
    <t>Campaign Status</t>
  </si>
  <si>
    <t>Leads in Campaign</t>
  </si>
  <si>
    <t>Responses in Campaign</t>
  </si>
  <si>
    <t>Converted Leads in Campaign</t>
  </si>
  <si>
    <t>Unique Email Opens in Campaign</t>
  </si>
  <si>
    <t>Unique Email Clicks in Campaign</t>
  </si>
  <si>
    <t>Total Form Views in Campaign</t>
  </si>
  <si>
    <t>Total Form Submissions in Campaign</t>
  </si>
  <si>
    <t>Unique Marketing Link Clicks in Campaign</t>
  </si>
  <si>
    <t>2023 ES Apt Locker Nurture</t>
  </si>
  <si>
    <t>In Progress</t>
  </si>
  <si>
    <t>2023 NA Apt Locker Pro Pricing</t>
  </si>
  <si>
    <t>Planned</t>
  </si>
  <si>
    <t>2023 NA Apt Locker DNR</t>
  </si>
  <si>
    <t>2023 NA Apt Locker Apartmentalize</t>
  </si>
  <si>
    <t>2023 NA Apt Locker Nurture</t>
  </si>
  <si>
    <t>2023 ES Apt Locker Nurture - ME</t>
  </si>
  <si>
    <t>Active</t>
  </si>
  <si>
    <t>Closed</t>
  </si>
  <si>
    <t>Campaigns (Active &amp; Closed)</t>
  </si>
  <si>
    <t>Responses</t>
  </si>
  <si>
    <t>Total Leads</t>
  </si>
  <si>
    <t>Notes</t>
  </si>
  <si>
    <t>one campaign has no start date and has 7 conversions</t>
  </si>
  <si>
    <t>DO NOT EDIT THIS SECTION</t>
  </si>
  <si>
    <t xml:space="preserve">OP2 </t>
  </si>
  <si>
    <t>B/W</t>
  </si>
  <si>
    <t>Leads</t>
  </si>
  <si>
    <t>Response Rate</t>
  </si>
  <si>
    <t>Total Converted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</si>
</sst>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4" borderId="0" xfId="0" applyFont="1" applyFill="1"/>
    <xf numFmtId="0" fontId="2" fillId="4" borderId="0" xfId="0" applyFont="1" applyFill="1"/>
    <xf numFmtId="0" fontId="2" fillId="5" borderId="0" xfId="0" applyFont="1" applyFill="1"/>
    <xf numFmtId="14" fontId="2" fillId="5" borderId="0" xfId="0" applyNumberFormat="1" applyFont="1" applyFill="1"/>
    <xf numFmtId="0" fontId="5" fillId="5" borderId="0" xfId="0" applyFont="1" applyFill="1"/>
    <xf numFmtId="170" fontId="2" fillId="0" borderId="0" xfId="1" applyNumberFormat="1" applyFont="1" applyAlignment="1">
      <alignment horizontal="center"/>
    </xf>
    <xf numFmtId="170" fontId="2" fillId="3" borderId="0" xfId="0" applyNumberFormat="1" applyFont="1" applyFill="1" applyAlignment="1">
      <alignment horizontal="center"/>
    </xf>
    <xf numFmtId="170" fontId="2" fillId="0" borderId="0" xfId="1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509-8716-664C-8258-542B90C00BDA}">
  <dimension ref="A1:AD32"/>
  <sheetViews>
    <sheetView tabSelected="1" workbookViewId="0">
      <selection activeCell="P21" sqref="P21"/>
    </sheetView>
  </sheetViews>
  <sheetFormatPr baseColWidth="10" defaultRowHeight="14" outlineLevelRow="1" x14ac:dyDescent="0.2"/>
  <cols>
    <col min="1" max="1" width="10.6640625" style="2" customWidth="1"/>
    <col min="2" max="2" width="10.83203125" style="2"/>
    <col min="3" max="3" width="22.6640625" style="2" customWidth="1"/>
    <col min="4" max="4" width="14.1640625" style="2" customWidth="1"/>
    <col min="5" max="23" width="10.83203125" style="2"/>
    <col min="24" max="25" width="9.1640625" style="2" customWidth="1"/>
    <col min="26" max="26" width="6.5" style="2" customWidth="1"/>
    <col min="27" max="27" width="8.83203125" style="2" customWidth="1"/>
    <col min="28" max="28" width="37.1640625" style="2" customWidth="1"/>
    <col min="29" max="16384" width="10.83203125" style="2"/>
  </cols>
  <sheetData>
    <row r="1" spans="1:30" x14ac:dyDescent="0.2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outlineLevel="1" x14ac:dyDescent="0.2">
      <c r="A2" s="12" t="s">
        <v>48</v>
      </c>
      <c r="B2" s="10"/>
      <c r="C2" s="10"/>
      <c r="D2" s="12" t="s">
        <v>1</v>
      </c>
      <c r="E2" s="12" t="str">
        <f t="shared" ref="E2:I2" ca="1" si="0">_xlfn.CONCAT("WK ",WEEKNUM(E3))</f>
        <v>WK 26</v>
      </c>
      <c r="F2" s="12" t="str">
        <f t="shared" ca="1" si="0"/>
        <v>WK 27</v>
      </c>
      <c r="G2" s="12" t="str">
        <f t="shared" ca="1" si="0"/>
        <v>WK 28</v>
      </c>
      <c r="H2" s="12" t="str">
        <f t="shared" ca="1" si="0"/>
        <v>WK 29</v>
      </c>
      <c r="I2" s="12" t="str">
        <f t="shared" ca="1" si="0"/>
        <v>WK 30</v>
      </c>
      <c r="J2" s="12" t="str">
        <f ca="1">_xlfn.CONCAT("WK ",WEEKNUM(J3))</f>
        <v>WK 31</v>
      </c>
      <c r="K2" s="12" t="s">
        <v>4</v>
      </c>
      <c r="L2" s="12" t="s">
        <v>5</v>
      </c>
      <c r="M2" s="12">
        <f t="shared" ref="M2:Q2" ca="1" si="1">MONTH(M3)</f>
        <v>2</v>
      </c>
      <c r="N2" s="12">
        <f t="shared" ca="1" si="1"/>
        <v>3</v>
      </c>
      <c r="O2" s="12">
        <f t="shared" ca="1" si="1"/>
        <v>4</v>
      </c>
      <c r="P2" s="12">
        <f t="shared" ca="1" si="1"/>
        <v>5</v>
      </c>
      <c r="Q2" s="12">
        <f t="shared" ca="1" si="1"/>
        <v>6</v>
      </c>
      <c r="R2" s="12">
        <f ca="1">MONTH(R3)</f>
        <v>7</v>
      </c>
      <c r="S2" s="12" t="s">
        <v>6</v>
      </c>
      <c r="T2" s="12" t="s">
        <v>7</v>
      </c>
      <c r="U2" s="12" t="s">
        <v>8</v>
      </c>
      <c r="V2" s="12" t="s">
        <v>9</v>
      </c>
      <c r="W2" s="10"/>
      <c r="X2" s="10"/>
      <c r="Y2" s="10"/>
      <c r="Z2" s="10"/>
      <c r="AA2" s="10"/>
      <c r="AB2" s="10"/>
      <c r="AC2" s="10"/>
      <c r="AD2" s="10" t="s">
        <v>21</v>
      </c>
    </row>
    <row r="3" spans="1:30" outlineLevel="1" x14ac:dyDescent="0.2">
      <c r="A3" s="10" t="s">
        <v>0</v>
      </c>
      <c r="B3" s="11">
        <f ca="1">TODAY() - WEEKDAY(TODAY(),3)-7</f>
        <v>45138</v>
      </c>
      <c r="C3" s="10" t="s">
        <v>2</v>
      </c>
      <c r="D3" s="10"/>
      <c r="E3" s="11">
        <f t="shared" ref="E3:H3" ca="1" si="2">F3-7</f>
        <v>45103</v>
      </c>
      <c r="F3" s="11">
        <f t="shared" ca="1" si="2"/>
        <v>45110</v>
      </c>
      <c r="G3" s="11">
        <f t="shared" ca="1" si="2"/>
        <v>45117</v>
      </c>
      <c r="H3" s="11">
        <f t="shared" ca="1" si="2"/>
        <v>45124</v>
      </c>
      <c r="I3" s="11">
        <f ca="1">J3-7</f>
        <v>45131</v>
      </c>
      <c r="J3" s="11">
        <f ca="1">B3</f>
        <v>45138</v>
      </c>
      <c r="K3" s="10"/>
      <c r="L3" s="10"/>
      <c r="M3" s="11">
        <f ca="1">IF(DATE(YEAR(TODAY()),MONTH(TODAY())-6,1)&gt;N3,DATE(YEAR(TODAY())-1,MONTH(TODAY())-6,1),DATE(YEAR(TODAY()),MONTH(TODAY())-6,1))</f>
        <v>44958</v>
      </c>
      <c r="N3" s="11">
        <f ca="1">IF(DATE(YEAR(TODAY()),MONTH(TODAY())-5,1)&gt;O3,DATE(YEAR(TODAY())-1,MONTH(TODAY())-5,1),DATE(YEAR(TODAY()),MONTH(TODAY())-5,1))</f>
        <v>44986</v>
      </c>
      <c r="O3" s="11">
        <f ca="1">IF(DATE(YEAR(TODAY()),MONTH(TODAY())-4,1)&gt;P3,DATE(YEAR(TODAY())-1,MONTH(TODAY())-4,1),DATE(YEAR(TODAY()),MONTH(TODAY())-4,1))</f>
        <v>45017</v>
      </c>
      <c r="P3" s="11">
        <f ca="1">IF(DATE(YEAR(TODAY()),MONTH(TODAY())-3,1)&gt;Q3,DATE(YEAR(TODAY())-1,MONTH(TODAY())-3,1),DATE(YEAR(TODAY()),MONTH(TODAY())-3,1))</f>
        <v>45047</v>
      </c>
      <c r="Q3" s="11">
        <f ca="1">IF(DATE(YEAR(TODAY()),MONTH(TODAY())-2,1)&gt;R3,DATE(YEAR(TODAY())-1,MONTH(TODAY())-2,1),DATE(YEAR(TODAY()),MONTH(TODAY())-2,1))</f>
        <v>45078</v>
      </c>
      <c r="R3" s="11">
        <f ca="1">DATE(YEAR(TODAY()),MONTH(TODAY())-1,1)</f>
        <v>45108</v>
      </c>
      <c r="S3" s="10"/>
      <c r="T3" s="11">
        <f ca="1">DATE(YEAR(TODAY()),MONTH(TODAY()),1)</f>
        <v>45139</v>
      </c>
      <c r="U3" s="11">
        <f ca="1">B4</f>
        <v>45108</v>
      </c>
      <c r="V3" s="11">
        <f ca="1">DATE(YEAR(TODAY()),1,1)</f>
        <v>44927</v>
      </c>
      <c r="W3" s="11"/>
      <c r="X3" s="10"/>
      <c r="Y3" s="10"/>
      <c r="Z3" s="10"/>
      <c r="AA3" s="10"/>
      <c r="AB3" s="10"/>
      <c r="AC3" s="10"/>
      <c r="AD3" s="10"/>
    </row>
    <row r="4" spans="1:30" outlineLevel="1" x14ac:dyDescent="0.2">
      <c r="A4" s="10" t="s">
        <v>10</v>
      </c>
      <c r="B4" s="11">
        <f ca="1">IF(MONTH(TODAY())&lt;4,DATE(YEAR(TODAY()),1,1),IF(MONTH(TODAY())&lt;7,DATE(YEAR(TODAY()),4,1),IF(MONTH(TODAY())&lt;10,DATE(YEAR(TODAY()),7,1),DATE(YEAR(TODAY()),10,1))))</f>
        <v>45108</v>
      </c>
      <c r="C4" s="10" t="s">
        <v>3</v>
      </c>
      <c r="D4" s="10"/>
      <c r="E4" s="11">
        <f t="shared" ref="E4:I4" ca="1" si="3">E3+6</f>
        <v>45109</v>
      </c>
      <c r="F4" s="11">
        <f t="shared" ca="1" si="3"/>
        <v>45116</v>
      </c>
      <c r="G4" s="11">
        <f t="shared" ca="1" si="3"/>
        <v>45123</v>
      </c>
      <c r="H4" s="11">
        <f t="shared" ca="1" si="3"/>
        <v>45130</v>
      </c>
      <c r="I4" s="11">
        <f t="shared" ca="1" si="3"/>
        <v>45137</v>
      </c>
      <c r="J4" s="11">
        <f ca="1">J3+6</f>
        <v>45144</v>
      </c>
      <c r="K4" s="10"/>
      <c r="L4" s="10"/>
      <c r="M4" s="11">
        <f t="shared" ref="M4:Q4" ca="1" si="4">EOMONTH(M3,0)</f>
        <v>44985</v>
      </c>
      <c r="N4" s="11">
        <f t="shared" ca="1" si="4"/>
        <v>45016</v>
      </c>
      <c r="O4" s="11">
        <f t="shared" ca="1" si="4"/>
        <v>45046</v>
      </c>
      <c r="P4" s="11">
        <f t="shared" ca="1" si="4"/>
        <v>45077</v>
      </c>
      <c r="Q4" s="11">
        <f t="shared" ca="1" si="4"/>
        <v>45107</v>
      </c>
      <c r="R4" s="11">
        <f ca="1">EOMONTH(R3,0)</f>
        <v>45138</v>
      </c>
      <c r="S4" s="10"/>
      <c r="T4" s="11">
        <f ca="1">U4</f>
        <v>45144</v>
      </c>
      <c r="U4" s="11">
        <f ca="1">V4</f>
        <v>45144</v>
      </c>
      <c r="V4" s="11">
        <f ca="1">B3+6</f>
        <v>45144</v>
      </c>
      <c r="W4" s="11"/>
      <c r="X4" s="10"/>
      <c r="Y4" s="10"/>
      <c r="Z4" s="10"/>
      <c r="AA4" s="10"/>
      <c r="AB4" s="10"/>
      <c r="AC4" s="10"/>
      <c r="AD4" s="10"/>
    </row>
    <row r="5" spans="1:30" outlineLevel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outlineLevel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outlineLevel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C8" s="2" t="s">
        <v>16</v>
      </c>
    </row>
    <row r="9" spans="1:30" x14ac:dyDescent="0.2">
      <c r="C9" s="3" t="s">
        <v>11</v>
      </c>
      <c r="D9" s="3" t="s">
        <v>20</v>
      </c>
      <c r="E9" s="3" t="str">
        <f ca="1">E$2</f>
        <v>WK 26</v>
      </c>
      <c r="F9" s="3" t="str">
        <f ca="1">F$2</f>
        <v>WK 27</v>
      </c>
      <c r="G9" s="3" t="str">
        <f ca="1">G$2</f>
        <v>WK 28</v>
      </c>
      <c r="H9" s="3" t="str">
        <f ca="1">H$2</f>
        <v>WK 29</v>
      </c>
      <c r="I9" s="3" t="str">
        <f ca="1">I$2</f>
        <v>WK 30</v>
      </c>
      <c r="J9" s="3" t="str">
        <f ca="1">J$2</f>
        <v>WK 31</v>
      </c>
      <c r="K9" s="3" t="str">
        <f>K$2</f>
        <v>WoW</v>
      </c>
      <c r="L9" s="3" t="s">
        <v>19</v>
      </c>
      <c r="M9" s="3" t="str">
        <f t="shared" ref="M9:Q9" ca="1" si="5">TEXT(M$3,"Mmm")</f>
        <v>Feb</v>
      </c>
      <c r="N9" s="3" t="str">
        <f t="shared" ca="1" si="5"/>
        <v>Mar</v>
      </c>
      <c r="O9" s="3" t="str">
        <f t="shared" ca="1" si="5"/>
        <v>Apr</v>
      </c>
      <c r="P9" s="3" t="str">
        <f t="shared" ca="1" si="5"/>
        <v>May</v>
      </c>
      <c r="Q9" s="3" t="str">
        <f t="shared" ca="1" si="5"/>
        <v>Jun</v>
      </c>
      <c r="R9" s="3" t="str">
        <f ca="1">TEXT(R$3,"Mmm")</f>
        <v>Jul</v>
      </c>
      <c r="S9" s="3" t="str">
        <f>S$2</f>
        <v>MoM</v>
      </c>
      <c r="T9" s="3" t="str">
        <f>T$2</f>
        <v>MTD</v>
      </c>
      <c r="U9" s="3" t="str">
        <f>U$2</f>
        <v>QTD</v>
      </c>
      <c r="V9" s="3" t="str">
        <f>V$2</f>
        <v>YTD</v>
      </c>
      <c r="W9" s="3" t="s">
        <v>22</v>
      </c>
      <c r="Y9" s="3" t="s">
        <v>49</v>
      </c>
      <c r="Z9" s="2" t="s">
        <v>50</v>
      </c>
      <c r="AB9" s="3" t="s">
        <v>46</v>
      </c>
    </row>
    <row r="10" spans="1:30" x14ac:dyDescent="0.2">
      <c r="C10" s="4" t="s">
        <v>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</row>
    <row r="11" spans="1:30" x14ac:dyDescent="0.2">
      <c r="C11" s="5" t="s">
        <v>41</v>
      </c>
      <c r="E11" s="2">
        <f ca="1">COUNTIFS('SF Report 1'!$C:$C,"&gt;="&amp;'Main Tables'!E$3)</f>
        <v>3</v>
      </c>
      <c r="F11" s="2">
        <f ca="1">COUNTIFS('SF Report 1'!$C:$C,"&gt;="&amp;'Main Tables'!F$3)</f>
        <v>3</v>
      </c>
      <c r="G11" s="2">
        <f ca="1">COUNTIFS('SF Report 1'!$C:$C,"&gt;="&amp;'Main Tables'!G$3)</f>
        <v>3</v>
      </c>
      <c r="H11" s="2">
        <f ca="1">COUNTIFS('SF Report 1'!$C:$C,"&gt;="&amp;'Main Tables'!H$3)</f>
        <v>3</v>
      </c>
      <c r="I11" s="2">
        <f ca="1">COUNTIFS('SF Report 1'!$C:$C,"&gt;="&amp;'Main Tables'!I$3)</f>
        <v>3</v>
      </c>
      <c r="J11" s="2">
        <f ca="1">COUNTIFS('SF Report 1'!$C:$C,"&gt;="&amp;'Main Tables'!J$3)</f>
        <v>1</v>
      </c>
      <c r="K11" s="13">
        <f ca="1">IFERROR((J11-I11)/I11*Z11," - ")</f>
        <v>-0.66666666666666663</v>
      </c>
      <c r="M11" s="2">
        <f ca="1">COUNTIFS('SF Report 1'!$C:$C,"&gt;="&amp;'Main Tables'!M$3)</f>
        <v>4</v>
      </c>
      <c r="N11" s="2">
        <f ca="1">COUNTIFS('SF Report 1'!$C:$C,"&gt;="&amp;'Main Tables'!N$3)</f>
        <v>4</v>
      </c>
      <c r="O11" s="2">
        <f ca="1">COUNTIFS('SF Report 1'!$C:$C,"&gt;="&amp;'Main Tables'!O$3)</f>
        <v>4</v>
      </c>
      <c r="P11" s="2">
        <f ca="1">COUNTIFS('SF Report 1'!$C:$C,"&gt;="&amp;'Main Tables'!P$3)</f>
        <v>4</v>
      </c>
      <c r="Q11" s="2">
        <f ca="1">COUNTIFS('SF Report 1'!$C:$C,"&gt;="&amp;'Main Tables'!Q$3)</f>
        <v>4</v>
      </c>
      <c r="R11" s="2">
        <f ca="1">COUNTIFS('SF Report 1'!$C:$C,"&gt;="&amp;'Main Tables'!R$3)</f>
        <v>3</v>
      </c>
      <c r="S11" s="13">
        <f ca="1">IFERROR((R11-Q11)/Q11*AH11," - ")</f>
        <v>0</v>
      </c>
      <c r="T11" s="2">
        <f ca="1">COUNTIFS('SF Report 1'!$C:$C,"&gt;="&amp;'Main Tables'!T$3)</f>
        <v>1</v>
      </c>
      <c r="U11" s="2">
        <f ca="1">COUNTIFS('SF Report 1'!$C:$C,"&gt;="&amp;'Main Tables'!U$3)</f>
        <v>3</v>
      </c>
      <c r="V11" s="2">
        <f ca="1">COUNTIFS('SF Report 1'!$C:$C,"&gt;="&amp;'Main Tables'!V$3)</f>
        <v>4</v>
      </c>
      <c r="Z11" s="2">
        <v>1</v>
      </c>
    </row>
    <row r="12" spans="1:30" x14ac:dyDescent="0.2">
      <c r="C12" s="5" t="s">
        <v>36</v>
      </c>
      <c r="E12" s="2">
        <f ca="1">COUNTIFS('SF Report 1'!$C:$C,"&gt;="&amp;'Main Tables'!E$4)</f>
        <v>3</v>
      </c>
      <c r="F12" s="2">
        <f ca="1">COUNTIFS('SF Report 1'!$C:$C,"&gt;="&amp;'Main Tables'!F$4)</f>
        <v>3</v>
      </c>
      <c r="G12" s="2">
        <f ca="1">COUNTIFS('SF Report 1'!$C:$C,"&gt;="&amp;'Main Tables'!G$4)</f>
        <v>3</v>
      </c>
      <c r="H12" s="2">
        <f ca="1">COUNTIFS('SF Report 1'!$C:$C,"&gt;="&amp;'Main Tables'!H$4)</f>
        <v>3</v>
      </c>
      <c r="I12" s="2">
        <f ca="1">COUNTIFS('SF Report 1'!$C:$C,"&gt;="&amp;'Main Tables'!I$4)</f>
        <v>1</v>
      </c>
      <c r="J12" s="2">
        <f ca="1">COUNTIFS('SF Report 1'!$C:$C,"&gt;="&amp;'Main Tables'!J$4)</f>
        <v>1</v>
      </c>
      <c r="K12" s="13">
        <f t="shared" ref="K12:K13" ca="1" si="6">IFERROR((J12-I12)/I12*Z12," - ")</f>
        <v>0</v>
      </c>
      <c r="M12" s="2">
        <f ca="1">COUNTIFS('SF Report 1'!$C:$C,"&gt;="&amp;'Main Tables'!M$4)</f>
        <v>4</v>
      </c>
      <c r="N12" s="2">
        <f ca="1">COUNTIFS('SF Report 1'!$C:$C,"&gt;="&amp;'Main Tables'!N$4)</f>
        <v>4</v>
      </c>
      <c r="O12" s="2">
        <f ca="1">COUNTIFS('SF Report 1'!$C:$C,"&gt;="&amp;'Main Tables'!O$4)</f>
        <v>4</v>
      </c>
      <c r="P12" s="2">
        <f ca="1">COUNTIFS('SF Report 1'!$C:$C,"&gt;="&amp;'Main Tables'!P$4)</f>
        <v>4</v>
      </c>
      <c r="Q12" s="2">
        <f ca="1">COUNTIFS('SF Report 1'!$C:$C,"&gt;="&amp;'Main Tables'!Q$4)</f>
        <v>3</v>
      </c>
      <c r="R12" s="2">
        <f ca="1">COUNTIFS('SF Report 1'!$C:$C,"&gt;="&amp;'Main Tables'!R$4)</f>
        <v>1</v>
      </c>
      <c r="S12" s="13">
        <f t="shared" ref="S12:S13" ca="1" si="7">IFERROR((R12-Q12)/Q12*AH12," - ")</f>
        <v>0</v>
      </c>
      <c r="T12" s="2">
        <f ca="1">COUNTIFS('SF Report 1'!$C:$C,"&gt;="&amp;'Main Tables'!T$4)</f>
        <v>1</v>
      </c>
      <c r="U12" s="2">
        <f ca="1">COUNTIFS('SF Report 1'!$C:$C,"&gt;="&amp;'Main Tables'!U$4)</f>
        <v>1</v>
      </c>
      <c r="V12" s="2">
        <f ca="1">COUNTIFS('SF Report 1'!$C:$C,"&gt;="&amp;'Main Tables'!V$4)</f>
        <v>1</v>
      </c>
      <c r="Z12" s="2">
        <v>1</v>
      </c>
    </row>
    <row r="13" spans="1:30" x14ac:dyDescent="0.2">
      <c r="C13" s="5" t="s">
        <v>42</v>
      </c>
      <c r="E13" s="2">
        <f ca="1">COUNTIFS('SF Report 1'!$D:$D,"&gt;="&amp;'Main Tables'!E$3,'SF Report 1'!$D:$D,"&lt;="&amp;'Main Tables'!E$4)</f>
        <v>0</v>
      </c>
      <c r="F13" s="2">
        <f ca="1">COUNTIFS('SF Report 1'!$D:$D,"&gt;="&amp;'Main Tables'!F$3,'SF Report 1'!$D:$D,"&lt;="&amp;'Main Tables'!F$4)</f>
        <v>0</v>
      </c>
      <c r="G13" s="2">
        <f ca="1">COUNTIFS('SF Report 1'!$D:$D,"&gt;="&amp;'Main Tables'!G$3,'SF Report 1'!$D:$D,"&lt;="&amp;'Main Tables'!G$4)</f>
        <v>0</v>
      </c>
      <c r="H13" s="2">
        <f ca="1">COUNTIFS('SF Report 1'!$D:$D,"&gt;="&amp;'Main Tables'!H$3,'SF Report 1'!$D:$D,"&lt;="&amp;'Main Tables'!H$4)</f>
        <v>0</v>
      </c>
      <c r="I13" s="2">
        <f ca="1">COUNTIFS('SF Report 1'!$D:$D,"&gt;="&amp;'Main Tables'!I$3,'SF Report 1'!$D:$D,"&lt;="&amp;'Main Tables'!I$4)</f>
        <v>0</v>
      </c>
      <c r="J13" s="2">
        <f ca="1">COUNTIFS('SF Report 1'!$D:$D,"&gt;="&amp;'Main Tables'!J$3,'SF Report 1'!$D:$D,"&lt;="&amp;'Main Tables'!J$4)</f>
        <v>2</v>
      </c>
      <c r="K13" s="13" t="str">
        <f t="shared" ca="1" si="6"/>
        <v xml:space="preserve"> - </v>
      </c>
      <c r="M13" s="2">
        <f ca="1">COUNTIFS('SF Report 1'!$D:$D,"&gt;="&amp;'Main Tables'!M$3,'SF Report 1'!$D:$D,"&lt;="&amp;'Main Tables'!M$4)</f>
        <v>0</v>
      </c>
      <c r="N13" s="2">
        <f ca="1">COUNTIFS('SF Report 1'!$D:$D,"&gt;="&amp;'Main Tables'!N$3,'SF Report 1'!$D:$D,"&lt;="&amp;'Main Tables'!N$4)</f>
        <v>0</v>
      </c>
      <c r="O13" s="2">
        <f ca="1">COUNTIFS('SF Report 1'!$D:$D,"&gt;="&amp;'Main Tables'!O$3,'SF Report 1'!$D:$D,"&lt;="&amp;'Main Tables'!O$4)</f>
        <v>0</v>
      </c>
      <c r="P13" s="2">
        <f ca="1">COUNTIFS('SF Report 1'!$D:$D,"&gt;="&amp;'Main Tables'!P$3,'SF Report 1'!$D:$D,"&lt;="&amp;'Main Tables'!P$4)</f>
        <v>0</v>
      </c>
      <c r="Q13" s="2">
        <f ca="1">COUNTIFS('SF Report 1'!$D:$D,"&gt;="&amp;'Main Tables'!Q$3,'SF Report 1'!$D:$D,"&lt;="&amp;'Main Tables'!Q$4)</f>
        <v>1</v>
      </c>
      <c r="R13" s="2">
        <f ca="1">COUNTIFS('SF Report 1'!$D:$D,"&gt;="&amp;'Main Tables'!R$3,'SF Report 1'!$D:$D,"&lt;="&amp;'Main Tables'!R$4)</f>
        <v>0</v>
      </c>
      <c r="S13" s="13">
        <f t="shared" ca="1" si="7"/>
        <v>0</v>
      </c>
      <c r="T13" s="2">
        <f ca="1">COUNTIFS('SF Report 1'!$D:$D,"&gt;="&amp;'Main Tables'!T$3,'SF Report 1'!$D:$D,"&lt;="&amp;'Main Tables'!T$4)</f>
        <v>2</v>
      </c>
      <c r="U13" s="2">
        <f ca="1">COUNTIFS('SF Report 1'!$D:$D,"&gt;="&amp;'Main Tables'!U$3,'SF Report 1'!$D:$D,"&lt;="&amp;'Main Tables'!U$4)</f>
        <v>2</v>
      </c>
      <c r="V13" s="2">
        <f ca="1">COUNTIFS('SF Report 1'!$D:$D,"&gt;="&amp;'Main Tables'!V$3,'SF Report 1'!$D:$D,"&lt;="&amp;'Main Tables'!V$4)</f>
        <v>3</v>
      </c>
      <c r="Z13" s="2">
        <v>1</v>
      </c>
    </row>
    <row r="14" spans="1:30" x14ac:dyDescent="0.2">
      <c r="C14" s="4" t="s">
        <v>51</v>
      </c>
      <c r="D14" s="4"/>
      <c r="E14" s="4"/>
      <c r="F14" s="4"/>
      <c r="G14" s="4"/>
      <c r="H14" s="4"/>
      <c r="I14" s="4"/>
      <c r="J14" s="4"/>
      <c r="K14" s="14"/>
      <c r="L14" s="4"/>
      <c r="M14" s="4"/>
      <c r="N14" s="4"/>
      <c r="O14" s="4"/>
      <c r="P14" s="4"/>
      <c r="Q14" s="4"/>
      <c r="R14" s="4"/>
      <c r="S14" s="14"/>
      <c r="T14" s="4"/>
      <c r="U14" s="4"/>
      <c r="V14" s="4"/>
      <c r="W14" s="4"/>
    </row>
    <row r="15" spans="1:30" x14ac:dyDescent="0.2">
      <c r="C15" s="5" t="s">
        <v>45</v>
      </c>
      <c r="E15" s="2">
        <f ca="1">SUMIFS('SF Report 1'!$E:$E,'SF Report 1'!$C:$C,"&lt;="&amp;'Main Tables'!E$3)</f>
        <v>1103</v>
      </c>
      <c r="F15" s="2">
        <f ca="1">SUMIFS('SF Report 1'!$E:$E,'SF Report 1'!$C:$C,"&lt;="&amp;'Main Tables'!F$3)</f>
        <v>1103</v>
      </c>
      <c r="G15" s="2">
        <f ca="1">SUMIFS('SF Report 1'!$E:$E,'SF Report 1'!$C:$C,"&lt;="&amp;'Main Tables'!G$3)</f>
        <v>1103</v>
      </c>
      <c r="H15" s="2">
        <f ca="1">SUMIFS('SF Report 1'!$E:$E,'SF Report 1'!$C:$C,"&lt;="&amp;'Main Tables'!H$3)</f>
        <v>1103</v>
      </c>
      <c r="I15" s="2">
        <f ca="1">SUMIFS('SF Report 1'!$E:$E,'SF Report 1'!$C:$C,"&lt;="&amp;'Main Tables'!I$3)</f>
        <v>1103</v>
      </c>
      <c r="J15" s="2">
        <f ca="1">SUMIFS('SF Report 1'!$E:$E,'SF Report 1'!$C:$C,"&lt;="&amp;'Main Tables'!J$3)</f>
        <v>1117</v>
      </c>
      <c r="K15" s="13">
        <f ca="1">IFERROR((J15-I15)/I15*Z15," - ")</f>
        <v>1.2692656391659111E-2</v>
      </c>
      <c r="M15" s="2">
        <f ca="1">SUMIFS('SF Report 1'!$E:$E,'SF Report 1'!$C:$C,"&lt;="&amp;'Main Tables'!M$3)</f>
        <v>0</v>
      </c>
      <c r="N15" s="2">
        <f ca="1">SUMIFS('SF Report 1'!$E:$E,'SF Report 1'!$C:$C,"&lt;="&amp;'Main Tables'!N$3)</f>
        <v>0</v>
      </c>
      <c r="O15" s="2">
        <f ca="1">SUMIFS('SF Report 1'!$E:$E,'SF Report 1'!$C:$C,"&lt;="&amp;'Main Tables'!O$3)</f>
        <v>0</v>
      </c>
      <c r="P15" s="2">
        <f ca="1">SUMIFS('SF Report 1'!$E:$E,'SF Report 1'!$C:$C,"&lt;="&amp;'Main Tables'!P$3)</f>
        <v>0</v>
      </c>
      <c r="Q15" s="2">
        <f ca="1">SUMIFS('SF Report 1'!$E:$E,'SF Report 1'!$C:$C,"&lt;="&amp;'Main Tables'!Q$3)</f>
        <v>0</v>
      </c>
      <c r="R15" s="2">
        <f ca="1">SUMIFS('SF Report 1'!$E:$E,'SF Report 1'!$C:$C,"&lt;="&amp;'Main Tables'!R$3)</f>
        <v>1103</v>
      </c>
      <c r="S15" s="13" t="str">
        <f ca="1">IFERROR((R15-Q15)/Q15*AH15," - ")</f>
        <v xml:space="preserve"> - </v>
      </c>
      <c r="T15" s="2">
        <f ca="1">SUMIFS('SF Report 1'!$E:$E,'SF Report 1'!$C:$C,"&lt;="&amp;'Main Tables'!T$3)</f>
        <v>1117</v>
      </c>
      <c r="U15" s="2">
        <f ca="1">SUMIFS('SF Report 1'!$E:$E,'SF Report 1'!$C:$C,"&lt;="&amp;'Main Tables'!U$3)</f>
        <v>1103</v>
      </c>
      <c r="V15" s="2">
        <f ca="1">SUMIFS('SF Report 1'!$E:$E,'SF Report 1'!$C:$C,"&gt;="&amp;'Main Tables'!V$3)</f>
        <v>1117</v>
      </c>
      <c r="Z15" s="2">
        <v>1</v>
      </c>
    </row>
    <row r="16" spans="1:30" x14ac:dyDescent="0.2">
      <c r="C16" s="5" t="s">
        <v>44</v>
      </c>
      <c r="E16" s="2">
        <f ca="1">SUMIFS('SF Report 1'!$F:$F,'SF Report 1'!$C:$C,"&lt;="&amp;'Main Tables'!E$3,'SF Report 1'!$D:$D,"&gt;="&amp;'Main Tables'!E$3)</f>
        <v>0</v>
      </c>
      <c r="F16" s="2">
        <f ca="1">SUMIFS('SF Report 1'!$F:$F,'SF Report 1'!$C:$C,"&lt;="&amp;'Main Tables'!F$3,'SF Report 1'!$D:$D,"&gt;="&amp;'Main Tables'!F$3)</f>
        <v>0</v>
      </c>
      <c r="G16" s="2">
        <f ca="1">SUMIFS('SF Report 1'!$F:$F,'SF Report 1'!$C:$C,"&lt;="&amp;'Main Tables'!G$3,'SF Report 1'!$D:$D,"&gt;="&amp;'Main Tables'!G$3)</f>
        <v>0</v>
      </c>
      <c r="H16" s="2">
        <f ca="1">SUMIFS('SF Report 1'!$F:$F,'SF Report 1'!$C:$C,"&lt;="&amp;'Main Tables'!H$3,'SF Report 1'!$D:$D,"&gt;="&amp;'Main Tables'!H$3)</f>
        <v>0</v>
      </c>
      <c r="I16" s="2">
        <f ca="1">SUMIFS('SF Report 1'!$F:$F,'SF Report 1'!$C:$C,"&lt;="&amp;'Main Tables'!I$3,'SF Report 1'!$D:$D,"&gt;="&amp;'Main Tables'!I$3)</f>
        <v>0</v>
      </c>
      <c r="J16" s="2">
        <f ca="1">SUMIFS('SF Report 1'!$F:$F,'SF Report 1'!$C:$C,"&lt;="&amp;'Main Tables'!J$3,'SF Report 1'!$D:$D,"&gt;="&amp;'Main Tables'!J$3)</f>
        <v>35</v>
      </c>
      <c r="K16" s="13" t="str">
        <f t="shared" ref="K16:K17" ca="1" si="8">IFERROR((J16-I16)/I16*Z16," - ")</f>
        <v xml:space="preserve"> - </v>
      </c>
      <c r="M16" s="2">
        <f ca="1">SUMIFS('SF Report 1'!$F:$F,'SF Report 1'!$C:$C,"&lt;="&amp;'Main Tables'!M$3,'SF Report 1'!$D:$D,"&gt;="&amp;'Main Tables'!M$3)</f>
        <v>0</v>
      </c>
      <c r="N16" s="2">
        <f ca="1">SUMIFS('SF Report 1'!$F:$F,'SF Report 1'!$C:$C,"&lt;="&amp;'Main Tables'!N$3,'SF Report 1'!$D:$D,"&gt;="&amp;'Main Tables'!N$3)</f>
        <v>0</v>
      </c>
      <c r="O16" s="2">
        <f ca="1">SUMIFS('SF Report 1'!$F:$F,'SF Report 1'!$C:$C,"&lt;="&amp;'Main Tables'!O$3,'SF Report 1'!$D:$D,"&gt;="&amp;'Main Tables'!O$3)</f>
        <v>0</v>
      </c>
      <c r="P16" s="2">
        <f ca="1">SUMIFS('SF Report 1'!$F:$F,'SF Report 1'!$C:$C,"&lt;="&amp;'Main Tables'!P$3,'SF Report 1'!$D:$D,"&gt;="&amp;'Main Tables'!P$3)</f>
        <v>0</v>
      </c>
      <c r="Q16" s="2">
        <f ca="1">SUMIFS('SF Report 1'!$F:$F,'SF Report 1'!$C:$C,"&lt;="&amp;'Main Tables'!Q$3,'SF Report 1'!$D:$D,"&gt;="&amp;'Main Tables'!Q$3)</f>
        <v>0</v>
      </c>
      <c r="R16" s="2">
        <f ca="1">SUMIFS('SF Report 1'!$F:$F,'SF Report 1'!$C:$C,"&lt;="&amp;'Main Tables'!R$3,'SF Report 1'!$D:$D,"&gt;="&amp;'Main Tables'!R$3)</f>
        <v>0</v>
      </c>
      <c r="S16" s="13" t="str">
        <f t="shared" ref="S16:S17" ca="1" si="9">IFERROR((R16-Q16)/Q16*AH16," - ")</f>
        <v xml:space="preserve"> - </v>
      </c>
      <c r="T16" s="2">
        <f ca="1">SUMIFS('SF Report 1'!$F:$F,'SF Report 1'!$C:$C,"&lt;="&amp;'Main Tables'!T$3,'SF Report 1'!$D:$D,"&gt;="&amp;'Main Tables'!T$3)</f>
        <v>35</v>
      </c>
      <c r="U16" s="2">
        <f ca="1">SUMIFS('SF Report 1'!$F:$F,'SF Report 1'!$C:$C,"&gt;="&amp;'Main Tables'!U$3,'SF Report 1'!$D:$D,"&gt;="&amp;'Main Tables'!U$3)</f>
        <v>35</v>
      </c>
      <c r="V16" s="2">
        <f ca="1">SUMIFS('SF Report 1'!$F:$F,'SF Report 1'!$C:$C,"&gt;="&amp;'Main Tables'!V$3,'SF Report 1'!$D:$D,"&gt;="&amp;'Main Tables'!V$3)</f>
        <v>941</v>
      </c>
      <c r="Z16" s="2">
        <v>1</v>
      </c>
    </row>
    <row r="17" spans="3:28" x14ac:dyDescent="0.2">
      <c r="C17" s="5" t="s">
        <v>52</v>
      </c>
      <c r="E17" s="15">
        <f ca="1">IFERROR(E16/E15," - ")</f>
        <v>0</v>
      </c>
      <c r="F17" s="15">
        <f t="shared" ref="F17:J17" ca="1" si="10">IFERROR(F16/F15," - ")</f>
        <v>0</v>
      </c>
      <c r="G17" s="15">
        <f t="shared" ca="1" si="10"/>
        <v>0</v>
      </c>
      <c r="H17" s="15">
        <f t="shared" ca="1" si="10"/>
        <v>0</v>
      </c>
      <c r="I17" s="15">
        <f t="shared" ca="1" si="10"/>
        <v>0</v>
      </c>
      <c r="J17" s="15">
        <f t="shared" ca="1" si="10"/>
        <v>3.133393017009848E-2</v>
      </c>
      <c r="K17" s="17" t="str">
        <f ca="1">IFERROR(_xlfn.CONCAT(ROUND((J17-I17)*10000,2)," bps"), " - ")</f>
        <v>313.34 bps</v>
      </c>
      <c r="M17" s="15" t="str">
        <f ca="1">IFERROR(M16/M15," - ")</f>
        <v xml:space="preserve"> - </v>
      </c>
      <c r="N17" s="15" t="str">
        <f t="shared" ref="N17" ca="1" si="11">IFERROR(N16/N15," - ")</f>
        <v xml:space="preserve"> - </v>
      </c>
      <c r="O17" s="15" t="str">
        <f t="shared" ref="O17" ca="1" si="12">IFERROR(O16/O15," - ")</f>
        <v xml:space="preserve"> - </v>
      </c>
      <c r="P17" s="15" t="str">
        <f t="shared" ref="P17" ca="1" si="13">IFERROR(P16/P15," - ")</f>
        <v xml:space="preserve"> - </v>
      </c>
      <c r="Q17" s="15" t="str">
        <f t="shared" ref="Q17" ca="1" si="14">IFERROR(Q16/Q15," - ")</f>
        <v xml:space="preserve"> - </v>
      </c>
      <c r="R17" s="15">
        <f t="shared" ref="R17:V17" ca="1" si="15">IFERROR(R16/R15," - ")</f>
        <v>0</v>
      </c>
      <c r="S17" s="16" t="str">
        <f ca="1">IFERROR(_xlfn.CONCAT(ROUND((R17-Q17)*10000,2)," bps"), " - ")</f>
        <v xml:space="preserve"> - </v>
      </c>
      <c r="T17" s="15">
        <f t="shared" ca="1" si="15"/>
        <v>3.133393017009848E-2</v>
      </c>
      <c r="U17" s="15">
        <f t="shared" ca="1" si="15"/>
        <v>3.1731640979147782E-2</v>
      </c>
      <c r="V17" s="15">
        <f t="shared" ca="1" si="15"/>
        <v>0.84243509400179051</v>
      </c>
      <c r="Z17" s="2">
        <v>1</v>
      </c>
      <c r="AB17" s="7" t="s">
        <v>47</v>
      </c>
    </row>
    <row r="18" spans="3:28" x14ac:dyDescent="0.2">
      <c r="C18" s="5" t="s">
        <v>53</v>
      </c>
      <c r="E18" s="2">
        <f ca="1">SUMIFS('SF Report 1'!$G:$G,'SF Report 1'!$C:$C,"&lt;="&amp;'Main Tables'!E$3)</f>
        <v>2</v>
      </c>
      <c r="F18" s="2">
        <f ca="1">SUMIFS('SF Report 1'!$G:$G,'SF Report 1'!$C:$C,"&lt;="&amp;'Main Tables'!F$3)</f>
        <v>2</v>
      </c>
      <c r="G18" s="2">
        <f ca="1">SUMIFS('SF Report 1'!$G:$G,'SF Report 1'!$C:$C,"&lt;="&amp;'Main Tables'!G$3)</f>
        <v>2</v>
      </c>
      <c r="H18" s="2">
        <f ca="1">SUMIFS('SF Report 1'!$G:$G,'SF Report 1'!$C:$C,"&lt;="&amp;'Main Tables'!H$3)</f>
        <v>2</v>
      </c>
      <c r="I18" s="2">
        <f ca="1">SUMIFS('SF Report 1'!$G:$G,'SF Report 1'!$C:$C,"&lt;="&amp;'Main Tables'!I$3)</f>
        <v>2</v>
      </c>
      <c r="J18" s="2">
        <f ca="1">SUMIFS('SF Report 1'!$G:$G,'SF Report 1'!$C:$C,"&lt;="&amp;'Main Tables'!J$3)</f>
        <v>2</v>
      </c>
      <c r="K18" s="13">
        <f ca="1">IFERROR((J18-I18)/I18*Z17," - ")</f>
        <v>0</v>
      </c>
      <c r="M18" s="2">
        <f ca="1">SUMIFS('SF Report 1'!$G:$G,'SF Report 1'!$C:$C,"&lt;="&amp;'Main Tables'!M$3)</f>
        <v>0</v>
      </c>
      <c r="N18" s="2">
        <f ca="1">SUMIFS('SF Report 1'!$G:$G,'SF Report 1'!$C:$C,"&lt;="&amp;'Main Tables'!N$3)</f>
        <v>0</v>
      </c>
      <c r="O18" s="2">
        <f ca="1">SUMIFS('SF Report 1'!$G:$G,'SF Report 1'!$C:$C,"&lt;="&amp;'Main Tables'!O$3)</f>
        <v>0</v>
      </c>
      <c r="P18" s="2">
        <f ca="1">SUMIFS('SF Report 1'!$G:$G,'SF Report 1'!$C:$C,"&lt;="&amp;'Main Tables'!P$3)</f>
        <v>0</v>
      </c>
      <c r="Q18" s="2">
        <f ca="1">SUMIFS('SF Report 1'!$G:$G,'SF Report 1'!$C:$C,"&lt;="&amp;'Main Tables'!Q$3)</f>
        <v>0</v>
      </c>
      <c r="R18" s="2">
        <f ca="1">SUMIFS('SF Report 1'!$G:$G,'SF Report 1'!$C:$C,"&lt;="&amp;'Main Tables'!R$3)</f>
        <v>2</v>
      </c>
      <c r="S18" s="13" t="str">
        <f ca="1">IFERROR((R18-Q18)/Q18*AH17," - ")</f>
        <v xml:space="preserve"> - </v>
      </c>
      <c r="T18" s="2">
        <f ca="1">SUMIFS('SF Report 1'!$G:$G,'SF Report 1'!$C:$C,"&gt;="&amp;'Main Tables'!T$3)</f>
        <v>0</v>
      </c>
      <c r="U18" s="2">
        <f ca="1">SUMIFS('SF Report 1'!$G:$G,'SF Report 1'!$C:$C,"&gt;="&amp;'Main Tables'!U$3)</f>
        <v>0</v>
      </c>
      <c r="V18" s="2">
        <f ca="1">SUMIFS('SF Report 1'!$G:$G,'SF Report 1'!$C:$C,"&gt;="&amp;'Main Tables'!V$3)</f>
        <v>2</v>
      </c>
      <c r="AB18" s="7"/>
    </row>
    <row r="23" spans="3:28" x14ac:dyDescent="0.2">
      <c r="C23" s="2" t="s">
        <v>17</v>
      </c>
    </row>
    <row r="24" spans="3:28" x14ac:dyDescent="0.2">
      <c r="C24" s="3" t="s">
        <v>11</v>
      </c>
      <c r="D24" s="3" t="str">
        <f>D$2</f>
        <v>WK Spark</v>
      </c>
      <c r="E24" s="3" t="str">
        <f t="shared" ref="E24:V24" ca="1" si="16">E$2</f>
        <v>WK 26</v>
      </c>
      <c r="F24" s="3" t="str">
        <f t="shared" ca="1" si="16"/>
        <v>WK 27</v>
      </c>
      <c r="G24" s="3" t="str">
        <f t="shared" ca="1" si="16"/>
        <v>WK 28</v>
      </c>
      <c r="H24" s="3" t="str">
        <f t="shared" ca="1" si="16"/>
        <v>WK 29</v>
      </c>
      <c r="I24" s="3" t="str">
        <f t="shared" ca="1" si="16"/>
        <v>WK 30</v>
      </c>
      <c r="J24" s="3" t="str">
        <f t="shared" ca="1" si="16"/>
        <v>WK 31</v>
      </c>
      <c r="K24" s="3" t="str">
        <f t="shared" si="16"/>
        <v>WoW</v>
      </c>
      <c r="L24" s="3" t="str">
        <f t="shared" si="16"/>
        <v>Month Spark</v>
      </c>
      <c r="M24" s="3">
        <f t="shared" ca="1" si="16"/>
        <v>2</v>
      </c>
      <c r="N24" s="3">
        <f t="shared" ca="1" si="16"/>
        <v>3</v>
      </c>
      <c r="O24" s="3">
        <f t="shared" ca="1" si="16"/>
        <v>4</v>
      </c>
      <c r="P24" s="3">
        <f t="shared" ca="1" si="16"/>
        <v>5</v>
      </c>
      <c r="Q24" s="3">
        <f t="shared" ca="1" si="16"/>
        <v>6</v>
      </c>
      <c r="R24" s="3">
        <f t="shared" ca="1" si="16"/>
        <v>7</v>
      </c>
      <c r="S24" s="3" t="str">
        <f t="shared" si="16"/>
        <v>MoM</v>
      </c>
      <c r="T24" s="3" t="str">
        <f t="shared" si="16"/>
        <v>MTD</v>
      </c>
      <c r="U24" s="3" t="str">
        <f t="shared" si="16"/>
        <v>QTD</v>
      </c>
      <c r="V24" s="3" t="str">
        <f t="shared" si="16"/>
        <v>YTD</v>
      </c>
      <c r="W24" s="3"/>
    </row>
    <row r="25" spans="3:28" x14ac:dyDescent="0.2">
      <c r="C25" s="4" t="s">
        <v>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8" x14ac:dyDescent="0.2">
      <c r="C26" s="5" t="s">
        <v>13</v>
      </c>
    </row>
    <row r="27" spans="3:28" x14ac:dyDescent="0.2">
      <c r="C27" s="5" t="s">
        <v>13</v>
      </c>
    </row>
    <row r="28" spans="3:28" x14ac:dyDescent="0.2">
      <c r="C28" s="6" t="s">
        <v>14</v>
      </c>
    </row>
    <row r="29" spans="3:28" x14ac:dyDescent="0.2">
      <c r="C29" s="4" t="s">
        <v>15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3:28" x14ac:dyDescent="0.2">
      <c r="C30" s="5" t="s">
        <v>13</v>
      </c>
    </row>
    <row r="31" spans="3:28" x14ac:dyDescent="0.2">
      <c r="C31" s="5" t="s">
        <v>13</v>
      </c>
    </row>
    <row r="32" spans="3:28" x14ac:dyDescent="0.2">
      <c r="C32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AA30-8574-E741-ACC2-2494480C7F46}">
  <dimension ref="A1:L7"/>
  <sheetViews>
    <sheetView workbookViewId="0">
      <selection activeCell="G12" sqref="G12"/>
    </sheetView>
  </sheetViews>
  <sheetFormatPr baseColWidth="10" defaultRowHeight="16" x14ac:dyDescent="0.2"/>
  <cols>
    <col min="5" max="5" width="16.6640625" bestFit="1" customWidth="1"/>
    <col min="6" max="6" width="20.6640625" bestFit="1" customWidth="1"/>
    <col min="7" max="7" width="25.5" bestFit="1" customWidth="1"/>
    <col min="8" max="8" width="29" bestFit="1" customWidth="1"/>
    <col min="9" max="9" width="28.33203125" bestFit="1" customWidth="1"/>
    <col min="10" max="10" width="26.83203125" bestFit="1" customWidth="1"/>
    <col min="11" max="11" width="32.1640625" bestFit="1" customWidth="1"/>
    <col min="12" max="12" width="35.83203125" bestFit="1" customWidth="1"/>
  </cols>
  <sheetData>
    <row r="1" spans="1:12" x14ac:dyDescent="0.2">
      <c r="A1" t="s">
        <v>23</v>
      </c>
      <c r="B1" t="s">
        <v>24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">
      <c r="A2" t="s">
        <v>33</v>
      </c>
      <c r="B2" t="s">
        <v>34</v>
      </c>
      <c r="C2" s="1">
        <v>45146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35</v>
      </c>
      <c r="B3" t="s">
        <v>36</v>
      </c>
      <c r="C3" s="1">
        <v>45099</v>
      </c>
      <c r="D3" s="1">
        <v>45099</v>
      </c>
      <c r="E3">
        <v>1103</v>
      </c>
      <c r="F3">
        <v>906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37</v>
      </c>
      <c r="B4" t="s">
        <v>36</v>
      </c>
      <c r="C4" s="1">
        <v>45132</v>
      </c>
      <c r="D4" s="1">
        <v>45139</v>
      </c>
      <c r="E4">
        <v>14</v>
      </c>
      <c r="F4">
        <v>35</v>
      </c>
      <c r="G4">
        <v>0</v>
      </c>
      <c r="H4">
        <v>1053</v>
      </c>
      <c r="I4">
        <v>32</v>
      </c>
      <c r="J4">
        <v>0</v>
      </c>
      <c r="K4">
        <v>0</v>
      </c>
      <c r="L4">
        <v>0</v>
      </c>
    </row>
    <row r="5" spans="1:12" x14ac:dyDescent="0.2">
      <c r="A5" t="s">
        <v>38</v>
      </c>
      <c r="B5" t="s">
        <v>36</v>
      </c>
      <c r="C5" s="1">
        <v>45132</v>
      </c>
      <c r="D5" s="1">
        <v>45139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39</v>
      </c>
      <c r="B6" t="s">
        <v>34</v>
      </c>
      <c r="E6">
        <v>122</v>
      </c>
      <c r="F6">
        <v>133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40</v>
      </c>
      <c r="B7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22C2-EFED-F74E-9F4C-D06D60007E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Tables</vt:lpstr>
      <vt:lpstr>SF Report 1</vt:lpstr>
      <vt:lpstr>SF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bryan</dc:creator>
  <cp:lastModifiedBy>matthew bryan</cp:lastModifiedBy>
  <dcterms:created xsi:type="dcterms:W3CDTF">2023-08-08T17:07:31Z</dcterms:created>
  <dcterms:modified xsi:type="dcterms:W3CDTF">2023-08-08T18:53:02Z</dcterms:modified>
</cp:coreProperties>
</file>