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orking" sheetId="2" state="visible" r:id="rId2"/>
  </sheets>
  <definedNames/>
  <calcPr calcId="191029" fullCalcOnLoad="1" calcOnSave="0" concurrentCalc="0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  <numFmt numFmtId="168" formatCode="yyyy-mm-dd h:mm:ss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  <font>
      <name val="Calibri"/>
      <family val="2"/>
      <i val="1"/>
      <color theme="1" tint="0.499984740745262"/>
      <sz val="10"/>
    </font>
    <font>
      <name val="Calibri (Body)"/>
      <color theme="1"/>
      <sz val="9"/>
    </font>
    <font>
      <name val="Calibri (Body)"/>
      <b val="1"/>
      <color rgb="FFFFFFFF"/>
      <sz val="9"/>
    </font>
    <font>
      <name val="Calibri (Body)"/>
      <b val="1"/>
      <color theme="0"/>
      <sz val="9"/>
    </font>
    <font>
      <name val="Calibri (Body)"/>
      <b val="1"/>
      <sz val="9"/>
    </font>
    <font>
      <name val="Calibri (Body)"/>
      <b val="1"/>
      <i val="1"/>
      <sz val="9"/>
    </font>
    <font>
      <name val="Calibri (Body)"/>
      <i val="1"/>
      <sz val="9"/>
    </font>
    <font>
      <name val="Calibri (Body)"/>
      <b val="1"/>
      <i val="1"/>
      <color rgb="FF000000"/>
      <sz val="9"/>
    </font>
    <font>
      <name val="Calibri (Body)"/>
      <b val="1"/>
      <color rgb="FF000000"/>
      <sz val="9"/>
    </font>
    <font>
      <name val="Calibri (Body)"/>
      <i val="1"/>
      <color rgb="FF000000"/>
      <sz val="9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2" fillId="0" borderId="0"/>
    <xf numFmtId="43" fontId="2" fillId="0" borderId="0"/>
    <xf numFmtId="9" fontId="2" fillId="0" borderId="0"/>
    <xf numFmtId="44" fontId="2" fillId="0" borderId="0"/>
  </cellStyleXfs>
  <cellXfs count="149"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4" fontId="0" fillId="3" borderId="4" pivotButton="0" quotePrefix="0" xfId="0"/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164" fontId="0" fillId="3" borderId="6" pivotButton="0" quotePrefix="0" xfId="0"/>
    <xf numFmtId="14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0" fontId="4" fillId="5" borderId="0" applyAlignment="1" pivotButton="0" quotePrefix="0" xfId="0">
      <alignment horizontal="center" vertical="center"/>
    </xf>
    <xf numFmtId="0" fontId="5" fillId="6" borderId="0" pivotButton="0" quotePrefix="0" xfId="0"/>
    <xf numFmtId="0" fontId="6" fillId="0" borderId="0" applyAlignment="1" pivotButton="0" quotePrefix="0" xfId="0">
      <alignment horizontal="left" wrapText="1"/>
    </xf>
    <xf numFmtId="0" fontId="6" fillId="7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wrapText="1" indent="1"/>
    </xf>
    <xf numFmtId="0" fontId="8" fillId="7" borderId="0" applyAlignment="1" pivotButton="0" quotePrefix="0" xfId="0">
      <alignment horizontal="left" wrapText="1"/>
    </xf>
    <xf numFmtId="0" fontId="9" fillId="6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horizontal="left" vertical="center" wrapText="1" indent="1"/>
    </xf>
    <xf numFmtId="0" fontId="7" fillId="4" borderId="0" applyAlignment="1" pivotButton="0" quotePrefix="0" xfId="0">
      <alignment horizontal="left" wrapText="1" indent="1"/>
    </xf>
    <xf numFmtId="0" fontId="7" fillId="8" borderId="0" applyAlignment="1" pivotButton="0" quotePrefix="0" xfId="0">
      <alignment horizontal="left" vertical="center" wrapText="1" indent="1"/>
    </xf>
    <xf numFmtId="0" fontId="7" fillId="8" borderId="0" applyAlignment="1" pivotButton="0" quotePrefix="0" xfId="0">
      <alignment horizontal="left" wrapText="1" indent="1"/>
    </xf>
    <xf numFmtId="0" fontId="10" fillId="0" borderId="0" applyAlignment="1" pivotButton="0" quotePrefix="0" xfId="0">
      <alignment horizontal="left" vertical="center" wrapText="1" indent="1"/>
    </xf>
    <xf numFmtId="10" fontId="8" fillId="7" borderId="0" applyAlignment="1" pivotButton="0" quotePrefix="0" xfId="2">
      <alignment horizontal="left" wrapText="1"/>
    </xf>
    <xf numFmtId="0" fontId="8" fillId="7" borderId="0" applyAlignment="1" pivotButton="0" quotePrefix="0" xfId="0">
      <alignment horizontal="center" wrapText="1"/>
    </xf>
    <xf numFmtId="0" fontId="5" fillId="6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6" fillId="7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wrapText="1"/>
    </xf>
    <xf numFmtId="3" fontId="0" fillId="0" borderId="0" applyAlignment="1" pivotButton="0" quotePrefix="0" xfId="1">
      <alignment horizontal="center"/>
    </xf>
    <xf numFmtId="0" fontId="9" fillId="6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wrapText="1"/>
    </xf>
    <xf numFmtId="0" fontId="7" fillId="8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center" wrapText="1"/>
    </xf>
    <xf numFmtId="164" fontId="0" fillId="0" borderId="4" pivotButton="0" quotePrefix="0" xfId="1"/>
    <xf numFmtId="164" fontId="0" fillId="0" borderId="0" pivotButton="0" quotePrefix="0" xfId="1"/>
    <xf numFmtId="164" fontId="8" fillId="7" borderId="4" applyAlignment="1" pivotButton="0" quotePrefix="0" xfId="1">
      <alignment wrapText="1"/>
    </xf>
    <xf numFmtId="164" fontId="8" fillId="7" borderId="0" applyAlignment="1" pivotButton="0" quotePrefix="0" xfId="1">
      <alignment wrapText="1"/>
    </xf>
    <xf numFmtId="3" fontId="8" fillId="7" borderId="0" applyAlignment="1" pivotButton="0" quotePrefix="0" xfId="0">
      <alignment horizontal="center" wrapText="1"/>
    </xf>
    <xf numFmtId="0" fontId="5" fillId="6" borderId="4" pivotButton="0" quotePrefix="0" xfId="0"/>
    <xf numFmtId="10" fontId="8" fillId="7" borderId="0" applyAlignment="1" pivotButton="0" quotePrefix="0" xfId="2">
      <alignment wrapText="1"/>
    </xf>
    <xf numFmtId="165" fontId="0" fillId="0" borderId="0" pivotButton="0" quotePrefix="0" xfId="0"/>
    <xf numFmtId="10" fontId="8" fillId="7" borderId="4" applyAlignment="1" pivotButton="0" quotePrefix="0" xfId="2">
      <alignment wrapText="1"/>
    </xf>
    <xf numFmtId="0" fontId="8" fillId="7" borderId="0" applyAlignment="1" pivotButton="0" quotePrefix="0" xfId="0">
      <alignment wrapText="1"/>
    </xf>
    <xf numFmtId="10" fontId="7" fillId="0" borderId="4" applyAlignment="1" pivotButton="0" quotePrefix="0" xfId="2">
      <alignment vertical="center" wrapText="1"/>
    </xf>
    <xf numFmtId="10" fontId="7" fillId="0" borderId="0" applyAlignment="1" pivotButton="0" quotePrefix="0" xfId="2">
      <alignment vertical="center" wrapText="1"/>
    </xf>
    <xf numFmtId="0" fontId="7" fillId="0" borderId="0" applyAlignment="1" pivotButton="0" quotePrefix="0" xfId="0">
      <alignment vertical="center" wrapText="1"/>
    </xf>
    <xf numFmtId="10" fontId="11" fillId="0" borderId="0" applyAlignment="1" pivotButton="0" quotePrefix="0" xfId="2">
      <alignment vertical="center"/>
    </xf>
    <xf numFmtId="0" fontId="7" fillId="0" borderId="0" applyAlignment="1" pivotButton="0" quotePrefix="0" xfId="0">
      <alignment wrapText="1"/>
    </xf>
    <xf numFmtId="0" fontId="7" fillId="0" borderId="4" applyAlignment="1" pivotButton="0" quotePrefix="0" xfId="0">
      <alignment vertical="center" wrapText="1"/>
    </xf>
    <xf numFmtId="9" fontId="7" fillId="0" borderId="0" applyAlignment="1" pivotButton="0" quotePrefix="0" xfId="2">
      <alignment vertical="center" wrapText="1"/>
    </xf>
    <xf numFmtId="165" fontId="7" fillId="0" borderId="4" applyAlignment="1" pivotButton="0" quotePrefix="0" xfId="2">
      <alignment vertical="center" wrapText="1"/>
    </xf>
    <xf numFmtId="165" fontId="7" fillId="0" borderId="0" applyAlignment="1" pivotButton="0" quotePrefix="0" xfId="2">
      <alignment vertical="center" wrapText="1"/>
    </xf>
    <xf numFmtId="0" fontId="8" fillId="7" borderId="4" applyAlignment="1" pivotButton="0" quotePrefix="0" xfId="0">
      <alignment wrapText="1"/>
    </xf>
    <xf numFmtId="0" fontId="9" fillId="6" borderId="4" pivotButton="0" quotePrefix="0" xfId="0"/>
    <xf numFmtId="164" fontId="8" fillId="9" borderId="4" applyAlignment="1" pivotButton="0" quotePrefix="0" xfId="1">
      <alignment wrapText="1"/>
    </xf>
    <xf numFmtId="164" fontId="8" fillId="9" borderId="0" applyAlignment="1" pivotButton="0" quotePrefix="0" xfId="1">
      <alignment wrapText="1"/>
    </xf>
    <xf numFmtId="0" fontId="7" fillId="0" borderId="0" applyAlignment="1" pivotButton="0" quotePrefix="0" xfId="0">
      <alignment vertical="center"/>
    </xf>
    <xf numFmtId="164" fontId="0" fillId="9" borderId="4" pivotButton="0" quotePrefix="0" xfId="1"/>
    <xf numFmtId="164" fontId="0" fillId="9" borderId="0" pivotButton="0" quotePrefix="0" xfId="1"/>
    <xf numFmtId="10" fontId="8" fillId="9" borderId="0" applyAlignment="1" pivotButton="0" quotePrefix="0" xfId="2">
      <alignment wrapText="1"/>
    </xf>
    <xf numFmtId="0" fontId="3" fillId="0" borderId="4" pivotButton="0" quotePrefix="0" xfId="0"/>
    <xf numFmtId="0" fontId="3" fillId="4" borderId="4" pivotButton="0" quotePrefix="0" xfId="0"/>
    <xf numFmtId="0" fontId="0" fillId="0" borderId="4" pivotButton="0" quotePrefix="0" xfId="0"/>
    <xf numFmtId="14" fontId="0" fillId="0" borderId="4" pivotButton="0" quotePrefix="0" xfId="0"/>
    <xf numFmtId="0" fontId="4" fillId="5" borderId="4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2" borderId="4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6" fillId="0" borderId="4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6" fillId="7" borderId="4" applyAlignment="1" pivotButton="0" quotePrefix="0" xfId="0">
      <alignment wrapText="1"/>
    </xf>
    <xf numFmtId="0" fontId="6" fillId="7" borderId="0" applyAlignment="1" pivotButton="0" quotePrefix="0" xfId="0">
      <alignment wrapText="1"/>
    </xf>
    <xf numFmtId="0" fontId="7" fillId="0" borderId="4" applyAlignment="1" pivotButton="0" quotePrefix="0" xfId="0">
      <alignment wrapText="1"/>
    </xf>
    <xf numFmtId="0" fontId="8" fillId="9" borderId="4" applyAlignment="1" pivotButton="0" quotePrefix="0" xfId="0">
      <alignment wrapText="1"/>
    </xf>
    <xf numFmtId="0" fontId="8" fillId="9" borderId="0" applyAlignment="1" pivotButton="0" quotePrefix="0" xfId="0">
      <alignment wrapText="1"/>
    </xf>
    <xf numFmtId="0" fontId="10" fillId="0" borderId="4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7" fillId="4" borderId="4" applyAlignment="1" pivotButton="0" quotePrefix="0" xfId="0">
      <alignment vertical="center" wrapText="1"/>
    </xf>
    <xf numFmtId="0" fontId="7" fillId="4" borderId="0" applyAlignment="1" pivotButton="0" quotePrefix="0" xfId="0">
      <alignment vertical="center" wrapText="1"/>
    </xf>
    <xf numFmtId="0" fontId="7" fillId="4" borderId="4" applyAlignment="1" pivotButton="0" quotePrefix="0" xfId="0">
      <alignment wrapText="1"/>
    </xf>
    <xf numFmtId="0" fontId="7" fillId="4" borderId="0" applyAlignment="1" pivotButton="0" quotePrefix="0" xfId="0">
      <alignment wrapText="1"/>
    </xf>
    <xf numFmtId="0" fontId="7" fillId="8" borderId="4" applyAlignment="1" pivotButton="0" quotePrefix="0" xfId="0">
      <alignment vertical="center" wrapText="1"/>
    </xf>
    <xf numFmtId="0" fontId="7" fillId="8" borderId="0" applyAlignment="1" pivotButton="0" quotePrefix="0" xfId="0">
      <alignment vertical="center" wrapText="1"/>
    </xf>
    <xf numFmtId="0" fontId="7" fillId="8" borderId="4" applyAlignment="1" pivotButton="0" quotePrefix="0" xfId="0">
      <alignment wrapText="1"/>
    </xf>
    <xf numFmtId="0" fontId="7" fillId="8" borderId="0" applyAlignment="1" pivotButton="0" quotePrefix="0" xfId="0">
      <alignment wrapText="1"/>
    </xf>
    <xf numFmtId="10" fontId="0" fillId="0" borderId="0" pivotButton="0" quotePrefix="0" xfId="0"/>
    <xf numFmtId="9" fontId="0" fillId="0" borderId="0" pivotButton="0" quotePrefix="0" xfId="0"/>
    <xf numFmtId="10" fontId="0" fillId="0" borderId="0" pivotButton="0" quotePrefix="0" xfId="2"/>
    <xf numFmtId="0" fontId="12" fillId="0" borderId="0" pivotButton="0" quotePrefix="0" xfId="0"/>
    <xf numFmtId="0" fontId="12" fillId="4" borderId="0" pivotButton="0" quotePrefix="0" xfId="0"/>
    <xf numFmtId="0" fontId="13" fillId="5" borderId="0" applyAlignment="1" pivotButton="0" quotePrefix="0" xfId="0">
      <alignment vertical="center"/>
    </xf>
    <xf numFmtId="0" fontId="14" fillId="2" borderId="0" applyAlignment="1" pivotButton="0" quotePrefix="0" xfId="0">
      <alignment vertical="center" wrapText="1"/>
    </xf>
    <xf numFmtId="0" fontId="15" fillId="6" borderId="0" pivotButton="0" quotePrefix="0" xfId="0"/>
    <xf numFmtId="0" fontId="16" fillId="0" borderId="0" applyAlignment="1" pivotButton="0" quotePrefix="0" xfId="0">
      <alignment wrapText="1"/>
    </xf>
    <xf numFmtId="0" fontId="16" fillId="7" borderId="0" applyAlignment="1" pivotButton="0" quotePrefix="0" xfId="0">
      <alignment wrapText="1"/>
    </xf>
    <xf numFmtId="0" fontId="17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wrapText="1"/>
    </xf>
    <xf numFmtId="0" fontId="18" fillId="7" borderId="0" applyAlignment="1" pivotButton="0" quotePrefix="0" xfId="0">
      <alignment wrapText="1"/>
    </xf>
    <xf numFmtId="164" fontId="8" fillId="7" borderId="4" applyAlignment="1" pivotButton="0" quotePrefix="0" xfId="0">
      <alignment wrapText="1"/>
    </xf>
    <xf numFmtId="164" fontId="8" fillId="7" borderId="0" applyAlignment="1" pivotButton="0" quotePrefix="0" xfId="0">
      <alignment wrapText="1"/>
    </xf>
    <xf numFmtId="10" fontId="18" fillId="7" borderId="0" applyAlignment="1" pivotButton="0" quotePrefix="0" xfId="0">
      <alignment wrapText="1"/>
    </xf>
    <xf numFmtId="165" fontId="12" fillId="0" borderId="0" pivotButton="0" quotePrefix="0" xfId="0"/>
    <xf numFmtId="10" fontId="8" fillId="7" borderId="4" applyAlignment="1" pivotButton="0" quotePrefix="0" xfId="0">
      <alignment wrapText="1"/>
    </xf>
    <xf numFmtId="10" fontId="8" fillId="7" borderId="0" applyAlignment="1" pivotButton="0" quotePrefix="0" xfId="0">
      <alignment wrapText="1"/>
    </xf>
    <xf numFmtId="10" fontId="7" fillId="0" borderId="0" applyAlignment="1" pivotButton="0" quotePrefix="0" xfId="2">
      <alignment vertical="center"/>
    </xf>
    <xf numFmtId="9" fontId="17" fillId="0" borderId="0" applyAlignment="1" pivotButton="0" quotePrefix="0" xfId="0">
      <alignment vertical="center" wrapText="1"/>
    </xf>
    <xf numFmtId="9" fontId="17" fillId="0" borderId="0" applyAlignment="1" pivotButton="0" quotePrefix="0" xfId="0">
      <alignment wrapText="1"/>
    </xf>
    <xf numFmtId="10" fontId="18" fillId="7" borderId="0" applyAlignment="1" pivotButton="0" quotePrefix="0" xfId="2">
      <alignment wrapText="1"/>
    </xf>
    <xf numFmtId="0" fontId="0" fillId="9" borderId="4" pivotButton="0" quotePrefix="0" xfId="1"/>
    <xf numFmtId="0" fontId="0" fillId="9" borderId="0" pivotButton="0" quotePrefix="0" xfId="1"/>
    <xf numFmtId="10" fontId="12" fillId="9" borderId="0" pivotButton="0" quotePrefix="0" xfId="0"/>
    <xf numFmtId="0" fontId="0" fillId="0" borderId="4" pivotButton="0" quotePrefix="0" xfId="1"/>
    <xf numFmtId="0" fontId="0" fillId="0" borderId="0" pivotButton="0" quotePrefix="0" xfId="1"/>
    <xf numFmtId="9" fontId="12" fillId="0" borderId="0" pivotButton="0" quotePrefix="0" xfId="0"/>
    <xf numFmtId="0" fontId="19" fillId="6" borderId="0" pivotButton="0" quotePrefix="0" xfId="0"/>
    <xf numFmtId="10" fontId="18" fillId="9" borderId="0" applyAlignment="1" pivotButton="0" quotePrefix="0" xfId="0">
      <alignment wrapText="1"/>
    </xf>
    <xf numFmtId="165" fontId="12" fillId="9" borderId="0" pivotButton="0" quotePrefix="0" xfId="0"/>
    <xf numFmtId="9" fontId="17" fillId="0" borderId="0" applyAlignment="1" pivotButton="0" quotePrefix="0" xfId="2">
      <alignment vertical="center" wrapText="1"/>
    </xf>
    <xf numFmtId="0" fontId="20" fillId="0" borderId="0" applyAlignment="1" pivotButton="0" quotePrefix="0" xfId="0">
      <alignment vertical="center" wrapText="1"/>
    </xf>
    <xf numFmtId="0" fontId="17" fillId="4" borderId="0" applyAlignment="1" pivotButton="0" quotePrefix="0" xfId="0">
      <alignment vertical="center" wrapText="1"/>
    </xf>
    <xf numFmtId="0" fontId="17" fillId="4" borderId="0" applyAlignment="1" pivotButton="0" quotePrefix="0" xfId="0">
      <alignment wrapText="1"/>
    </xf>
    <xf numFmtId="0" fontId="17" fillId="8" borderId="0" applyAlignment="1" pivotButton="0" quotePrefix="0" xfId="0">
      <alignment vertical="center" wrapText="1"/>
    </xf>
    <xf numFmtId="0" fontId="17" fillId="8" borderId="0" applyAlignment="1" pivotButton="0" quotePrefix="0" xfId="0">
      <alignment wrapText="1"/>
    </xf>
    <xf numFmtId="10" fontId="6" fillId="9" borderId="4" applyAlignment="1" pivotButton="0" quotePrefix="0" xfId="2">
      <alignment vertical="center" wrapText="1"/>
    </xf>
    <xf numFmtId="10" fontId="6" fillId="9" borderId="0" applyAlignment="1" pivotButton="0" quotePrefix="0" xfId="2">
      <alignment vertical="center" wrapText="1"/>
    </xf>
    <xf numFmtId="10" fontId="12" fillId="0" borderId="0" pivotButton="0" quotePrefix="0" xfId="0"/>
    <xf numFmtId="166" fontId="0" fillId="0" borderId="0" pivotButton="0" quotePrefix="0" xfId="3"/>
    <xf numFmtId="167" fontId="0" fillId="0" borderId="0" pivotButton="0" quotePrefix="0" xfId="0"/>
    <xf numFmtId="165" fontId="17" fillId="0" borderId="0" applyAlignment="1" pivotButton="0" quotePrefix="0" xfId="2">
      <alignment vertical="center" wrapText="1"/>
    </xf>
    <xf numFmtId="0" fontId="7" fillId="0" borderId="4" applyAlignment="1" pivotButton="0" quotePrefix="0" xfId="2">
      <alignment vertical="center" wrapText="1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8" fontId="0" fillId="0" borderId="0" pivotButton="0" quotePrefix="0" xfId="0"/>
    <xf numFmtId="167" fontId="0" fillId="0" borderId="0" pivotButton="0" quotePrefix="0" xfId="0"/>
  </cellXfs>
  <cellStyles count="4">
    <cellStyle name="Normal" xfId="0" builtinId="0"/>
    <cellStyle name="Comma" xfId="1" builtinId="3"/>
    <cellStyle name="Percent" xfId="2" builtinId="5"/>
    <cellStyle name="Currency" xfId="3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tabSelected="1" workbookViewId="0">
      <selection activeCell="A1" sqref="A1"/>
    </sheetView>
  </sheetViews>
  <sheetFormatPr baseColWidth="10" defaultRowHeight="15"/>
  <cols>
    <col width="10.83203125" customWidth="1" style="10" min="4" max="4"/>
    <col width="10.83203125" customWidth="1" style="10" min="6" max="7"/>
    <col width="10.83203125" customWidth="1" style="11" min="8" max="8"/>
    <col width="10.83203125" customWidth="1" style="10" min="9" max="11"/>
    <col width="10.83203125" customWidth="1" style="10" min="13" max="14"/>
    <col width="10.83203125" customWidth="1" style="10" min="16" max="20"/>
    <col width="10.83203125" customWidth="1" style="10" min="22" max="22"/>
    <col width="10.83203125" customWidth="1" style="10" min="24" max="24"/>
    <col width="10.83203125" customWidth="1" style="10" min="29" max="41"/>
  </cols>
  <sheetData>
    <row r="1">
      <c r="A1" t="inlineStr">
        <is>
          <t>region</t>
        </is>
      </c>
      <c r="B1" t="inlineStr">
        <is>
          <t>Country Code</t>
        </is>
      </c>
      <c r="C1" t="inlineStr">
        <is>
          <t>program</t>
        </is>
      </c>
      <c r="D1" t="inlineStr">
        <is>
          <t>Status</t>
        </is>
      </c>
      <c r="E1" t="inlineStr">
        <is>
          <t>SurveyRequest</t>
        </is>
      </c>
      <c r="F1" t="inlineStr">
        <is>
          <t>SurveyComplete</t>
        </is>
      </c>
      <c r="G1" t="inlineStr">
        <is>
          <t>WatedTrip</t>
        </is>
      </c>
      <c r="H1" t="inlineStr">
        <is>
          <t>AssetLoad</t>
        </is>
      </c>
      <c r="I1" t="inlineStr">
        <is>
          <t>Activation</t>
        </is>
      </c>
      <c r="J1" t="inlineStr">
        <is>
          <t>Decomm</t>
        </is>
      </c>
      <c r="K1" t="inlineStr">
        <is>
          <t>SurveyCycleTime</t>
        </is>
      </c>
      <c r="L1" t="inlineStr">
        <is>
          <t>InstallCycleTime</t>
        </is>
      </c>
      <c r="M1" t="inlineStr">
        <is>
          <t>e2eCycleTime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147" t="n">
        <v>45001.08333333334</v>
      </c>
      <c r="I2" s="147" t="n">
        <v>43087.66666666666</v>
      </c>
      <c r="J2" t="inlineStr">
        <is>
          <t>10/7/22 3:00</t>
        </is>
      </c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147" t="n">
        <v>44441.04166666666</v>
      </c>
      <c r="F3" s="147" t="n">
        <v>45084.59444444445</v>
      </c>
      <c r="K3" t="n">
        <v>643</v>
      </c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F4" s="147" t="n">
        <v>45008.43194444444</v>
      </c>
      <c r="H4" s="147" t="n">
        <v>45009</v>
      </c>
      <c r="I4" s="147" t="n">
        <v>45028.06805555556</v>
      </c>
      <c r="L4" t="n">
        <v>19</v>
      </c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147" t="n">
        <v>44216.04305555556</v>
      </c>
      <c r="H5" s="147" t="n">
        <v>44302</v>
      </c>
      <c r="I5" s="147" t="n">
        <v>44371.225</v>
      </c>
      <c r="L5" t="n">
        <v>69</v>
      </c>
      <c r="M5" t="n">
        <v>155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147" t="n">
        <v>44018.91666666666</v>
      </c>
      <c r="F6" s="147" t="n">
        <v>44025.31319444445</v>
      </c>
      <c r="H6" s="147" t="n">
        <v>44032</v>
      </c>
      <c r="I6" s="147" t="n">
        <v>44041.66666666666</v>
      </c>
      <c r="K6" t="n">
        <v>6</v>
      </c>
      <c r="L6" t="n">
        <v>9</v>
      </c>
      <c r="M6" t="n">
        <v>22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147" t="n">
        <v>44527.04166666666</v>
      </c>
      <c r="F7" s="147" t="n">
        <v>44643.37152777778</v>
      </c>
      <c r="H7" s="147" t="n">
        <v>44643</v>
      </c>
      <c r="I7" s="147" t="n">
        <v>44650.30625</v>
      </c>
      <c r="K7" t="n">
        <v>116</v>
      </c>
      <c r="L7" t="n">
        <v>7</v>
      </c>
      <c r="M7" t="n">
        <v>123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147" t="n">
        <v>44899.20833333334</v>
      </c>
      <c r="F8" s="147" t="n">
        <v>44908.20833333334</v>
      </c>
      <c r="K8" t="n">
        <v>9</v>
      </c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147" t="n">
        <v>45083.86666666667</v>
      </c>
      <c r="F9" s="147" t="n">
        <v>45099.125</v>
      </c>
      <c r="H9" s="147" t="n">
        <v>44398</v>
      </c>
      <c r="I9" s="147" t="n">
        <v>44477.91666666666</v>
      </c>
      <c r="K9" t="n">
        <v>15</v>
      </c>
      <c r="L9" t="n">
        <v>79</v>
      </c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147" t="n">
        <v>44200.91666666666</v>
      </c>
      <c r="F10" s="147" t="n">
        <v>44208.5</v>
      </c>
      <c r="K10" t="n">
        <v>7</v>
      </c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147" t="n">
        <v>45077.00069444445</v>
      </c>
      <c r="F11" s="147" t="n">
        <v>45071.125</v>
      </c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147" t="n">
        <v>43844</v>
      </c>
      <c r="F12" s="147" t="n">
        <v>43920.37916666667</v>
      </c>
      <c r="I12" s="147" t="n">
        <v>43985.66666666666</v>
      </c>
      <c r="J12" t="inlineStr">
        <is>
          <t>7/9/20 4:00</t>
        </is>
      </c>
      <c r="K12" t="n">
        <v>76</v>
      </c>
      <c r="M12" t="n">
        <v>141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147" t="n">
        <v>44396.625</v>
      </c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147" t="n">
        <v>45115</v>
      </c>
      <c r="F14" s="147" t="n">
        <v>45120.36944444444</v>
      </c>
      <c r="H14" s="147" t="n">
        <v>45124</v>
      </c>
      <c r="K14" t="n">
        <v>5</v>
      </c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147" t="n">
        <v>44936.04166666666</v>
      </c>
      <c r="F15" s="147" t="n">
        <v>45084.6</v>
      </c>
      <c r="K15" t="n">
        <v>148</v>
      </c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F16" s="147" t="n">
        <v>44978.225</v>
      </c>
      <c r="H16" s="147" t="n">
        <v>44998</v>
      </c>
      <c r="I16" s="147" t="n">
        <v>45019.13194444445</v>
      </c>
      <c r="L16" t="n">
        <v>21</v>
      </c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147" t="n">
        <v>44236.04305555556</v>
      </c>
      <c r="F17" s="147" t="n">
        <v>44278.34722222222</v>
      </c>
      <c r="H17" s="147" t="n">
        <v>44278</v>
      </c>
      <c r="I17" s="147" t="n">
        <v>44365.35763888889</v>
      </c>
      <c r="K17" t="n">
        <v>42</v>
      </c>
      <c r="L17" t="n">
        <v>87</v>
      </c>
      <c r="M17" t="n">
        <v>129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147" t="n">
        <v>44134.91736111111</v>
      </c>
      <c r="F18" s="147" t="n">
        <v>44158.27777777778</v>
      </c>
      <c r="H18" s="147" t="n">
        <v>44175</v>
      </c>
      <c r="I18" s="147" t="n">
        <v>44200.66666666666</v>
      </c>
      <c r="K18" t="n">
        <v>23</v>
      </c>
      <c r="L18" t="n">
        <v>25</v>
      </c>
      <c r="M18" t="n">
        <v>65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F19" s="147" t="n">
        <v>44526.29166666666</v>
      </c>
      <c r="H19" s="147" t="n">
        <v>44526</v>
      </c>
      <c r="I19" s="147" t="n">
        <v>44534.19375</v>
      </c>
      <c r="L19" t="n">
        <v>8</v>
      </c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147" t="n">
        <v>44644.25</v>
      </c>
      <c r="F20" s="147" t="n">
        <v>44662.29166666666</v>
      </c>
      <c r="H20" s="147" t="n">
        <v>44643</v>
      </c>
      <c r="K20" t="n">
        <v>18</v>
      </c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F21" s="147" t="n">
        <v>44739.5</v>
      </c>
      <c r="H21" s="147" t="n">
        <v>44391</v>
      </c>
      <c r="I21" s="147" t="n">
        <v>44437.91666666666</v>
      </c>
      <c r="L21" t="n">
        <v>46</v>
      </c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147" t="n">
        <v>44200.91666666666</v>
      </c>
      <c r="F22" s="147" t="n">
        <v>44212.5</v>
      </c>
      <c r="K22" t="n">
        <v>11</v>
      </c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147" t="n">
        <v>44403.625</v>
      </c>
      <c r="F23" s="147" t="n">
        <v>44531.25347222222</v>
      </c>
      <c r="H23" s="147" t="n">
        <v>44531</v>
      </c>
      <c r="I23" s="147" t="n">
        <v>44545.15763888889</v>
      </c>
      <c r="J23" t="inlineStr">
        <is>
          <t>4/11/23 15:00</t>
        </is>
      </c>
      <c r="K23" t="n">
        <v>127</v>
      </c>
      <c r="L23" t="n">
        <v>14</v>
      </c>
      <c r="M23" t="n">
        <v>141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F24" s="147" t="n">
        <v>44771.37291666667</v>
      </c>
      <c r="H24" s="147" t="n">
        <v>44774</v>
      </c>
      <c r="I24" s="147" t="n">
        <v>44775.66666666666</v>
      </c>
      <c r="L24" t="n">
        <v>1</v>
      </c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147" t="n">
        <v>44396.625</v>
      </c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147" t="n">
        <v>45114.15486111111</v>
      </c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147" t="n">
        <v>44721.04166666666</v>
      </c>
      <c r="F27" s="147" t="n">
        <v>45084.59791666667</v>
      </c>
      <c r="K27" t="n">
        <v>363</v>
      </c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F28" s="147" t="n">
        <v>44978.225</v>
      </c>
      <c r="H28" s="147" t="n">
        <v>44998</v>
      </c>
      <c r="I28" s="147" t="n">
        <v>45019.13194444445</v>
      </c>
      <c r="L28" t="n">
        <v>21</v>
      </c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147" t="n">
        <v>44236.04305555556</v>
      </c>
      <c r="F29" s="147" t="n">
        <v>44377.21875</v>
      </c>
      <c r="H29" s="147" t="n">
        <v>44377</v>
      </c>
      <c r="I29" s="147" t="n">
        <v>44397.54166666666</v>
      </c>
      <c r="K29" t="n">
        <v>141</v>
      </c>
      <c r="L29" t="n">
        <v>20</v>
      </c>
      <c r="M29" t="n">
        <v>161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147" t="n">
        <v>44018.91666666666</v>
      </c>
      <c r="F30" s="147" t="n">
        <v>44025.31319444445</v>
      </c>
      <c r="H30" s="147" t="n">
        <v>44039</v>
      </c>
      <c r="I30" s="147" t="n">
        <v>44042.66666666666</v>
      </c>
      <c r="K30" t="n">
        <v>6</v>
      </c>
      <c r="L30" t="n">
        <v>3</v>
      </c>
      <c r="M30" t="n">
        <v>23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147" t="n">
        <v>44433.625</v>
      </c>
      <c r="F31" s="147" t="n">
        <v>44652.12986111111</v>
      </c>
      <c r="H31" s="147" t="n">
        <v>44652</v>
      </c>
      <c r="I31" s="147" t="n">
        <v>44652</v>
      </c>
      <c r="K31" t="n">
        <v>218</v>
      </c>
      <c r="M31" t="n">
        <v>218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147" t="n">
        <v>44620.20833333334</v>
      </c>
      <c r="F32" s="147" t="n">
        <v>44623.20833333334</v>
      </c>
      <c r="H32" s="147" t="n">
        <v>44624</v>
      </c>
      <c r="I32" s="147" t="n">
        <v>44852.75416666667</v>
      </c>
      <c r="J32" t="inlineStr">
        <is>
          <t>4/12/22</t>
        </is>
      </c>
      <c r="K32" t="n">
        <v>3</v>
      </c>
      <c r="L32" t="n">
        <v>228</v>
      </c>
      <c r="M32" t="n">
        <v>232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147" t="n">
        <v>44754.5</v>
      </c>
      <c r="F33" s="147" t="n">
        <v>44762.5</v>
      </c>
      <c r="H33" s="147" t="n">
        <v>44923</v>
      </c>
      <c r="I33" s="147" t="n">
        <v>44966.5</v>
      </c>
      <c r="K33" t="n">
        <v>8</v>
      </c>
      <c r="L33" t="n">
        <v>43</v>
      </c>
      <c r="M33" t="n">
        <v>212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147" t="n">
        <v>44543.91666666666</v>
      </c>
      <c r="F34" s="147" t="n">
        <v>44552.91666666666</v>
      </c>
      <c r="K34" t="n">
        <v>9</v>
      </c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147" t="n">
        <v>44320.625</v>
      </c>
      <c r="F35" s="147" t="n">
        <v>44421.15555555555</v>
      </c>
      <c r="H35" s="147" t="n">
        <v>44421</v>
      </c>
      <c r="I35" s="147" t="n">
        <v>44426.53055555555</v>
      </c>
      <c r="J35" t="inlineStr">
        <is>
          <t>6/14/23 15:00</t>
        </is>
      </c>
      <c r="K35" t="n">
        <v>100</v>
      </c>
      <c r="L35" t="n">
        <v>5</v>
      </c>
      <c r="M35" t="n">
        <v>105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147" t="n">
        <v>44651.04166666666</v>
      </c>
      <c r="F36" s="147" t="n">
        <v>44658.31388888889</v>
      </c>
      <c r="K36" t="n">
        <v>7</v>
      </c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147" t="n">
        <v>44396.625</v>
      </c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147" t="n">
        <v>45114.00069444445</v>
      </c>
      <c r="F38" s="147" t="n">
        <v>45118.29930555556</v>
      </c>
      <c r="H38" s="147" t="n">
        <v>45124</v>
      </c>
      <c r="K38" t="n">
        <v>4</v>
      </c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147" t="n">
        <v>44504.08472222222</v>
      </c>
      <c r="F39" s="147" t="n">
        <v>44525.36805555555</v>
      </c>
      <c r="H39" s="147" t="n">
        <v>44728</v>
      </c>
      <c r="I39" s="147" t="n">
        <v>44741.09236111111</v>
      </c>
      <c r="K39" t="n">
        <v>21</v>
      </c>
      <c r="L39" t="n">
        <v>13</v>
      </c>
      <c r="M39" t="n">
        <v>237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F40" s="147" t="n">
        <v>44978.225</v>
      </c>
      <c r="H40" s="147" t="n">
        <v>44998</v>
      </c>
      <c r="I40" s="147" t="n">
        <v>45021.15902777778</v>
      </c>
      <c r="L40" t="n">
        <v>23</v>
      </c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147" t="n">
        <v>44216.04305555556</v>
      </c>
      <c r="F41" s="147" t="n">
        <v>44294.94722222222</v>
      </c>
      <c r="H41" s="147" t="n">
        <v>44295</v>
      </c>
      <c r="I41" s="147" t="n">
        <v>44385.62916666667</v>
      </c>
      <c r="K41" t="n">
        <v>78</v>
      </c>
      <c r="L41" t="n">
        <v>90</v>
      </c>
      <c r="M41" t="n">
        <v>169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147" t="n">
        <v>44261.04305555556</v>
      </c>
      <c r="H42" s="147" t="n">
        <v>44489</v>
      </c>
      <c r="I42" s="147" t="n">
        <v>44495.66666666666</v>
      </c>
      <c r="L42" t="n">
        <v>6</v>
      </c>
      <c r="M42" t="n">
        <v>234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F43" s="147" t="n">
        <v>44652.13055555556</v>
      </c>
      <c r="H43" s="147" t="n">
        <v>44652</v>
      </c>
      <c r="I43" s="147" t="n">
        <v>44661.02152777778</v>
      </c>
      <c r="L43" t="n">
        <v>9</v>
      </c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147" t="n">
        <v>44621.20833333334</v>
      </c>
      <c r="F44" s="147" t="n">
        <v>44624.20833333334</v>
      </c>
      <c r="H44" s="147" t="n">
        <v>44630</v>
      </c>
      <c r="I44" s="147" t="n">
        <v>44852.75416666667</v>
      </c>
      <c r="J44" t="inlineStr">
        <is>
          <t>3/23/22</t>
        </is>
      </c>
      <c r="K44" t="n">
        <v>3</v>
      </c>
      <c r="L44" t="n">
        <v>222</v>
      </c>
      <c r="M44" t="n">
        <v>231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147" t="n">
        <v>44272.91666666666</v>
      </c>
      <c r="F45" s="147" t="n">
        <v>44284.5</v>
      </c>
      <c r="K45" t="n">
        <v>11</v>
      </c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147" t="n">
        <v>44960.5</v>
      </c>
      <c r="F46" s="147" t="n">
        <v>44967.5</v>
      </c>
      <c r="H46" s="147" t="n">
        <v>45092</v>
      </c>
      <c r="I46" s="147" t="n">
        <v>45119</v>
      </c>
      <c r="K46" t="n">
        <v>7</v>
      </c>
      <c r="L46" t="n">
        <v>27</v>
      </c>
      <c r="M46" t="n">
        <v>158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147" t="n">
        <v>45077.00069444445</v>
      </c>
      <c r="F47" s="147" t="n">
        <v>45079.125</v>
      </c>
      <c r="K47" t="n">
        <v>2</v>
      </c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147" t="n">
        <v>43915.91666666666</v>
      </c>
      <c r="F48" s="147" t="n">
        <v>43920.42638888889</v>
      </c>
      <c r="K48" t="n">
        <v>4</v>
      </c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147" t="n">
        <v>44396.625</v>
      </c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147" t="n">
        <v>44407.07569444444</v>
      </c>
      <c r="F51" s="147" t="n">
        <v>44438.27222222222</v>
      </c>
      <c r="H51" s="147" t="n">
        <v>44442</v>
      </c>
      <c r="I51" s="147" t="n">
        <v>44481.38680555556</v>
      </c>
      <c r="K51" t="n">
        <v>31</v>
      </c>
      <c r="L51" t="n">
        <v>39</v>
      </c>
      <c r="M51" t="n">
        <v>74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F52" s="147" t="n">
        <v>44978.225</v>
      </c>
      <c r="H52" s="147" t="n">
        <v>44998</v>
      </c>
      <c r="I52" s="147" t="n">
        <v>45020.15833333333</v>
      </c>
      <c r="L52" t="n">
        <v>22</v>
      </c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147" t="n">
        <v>44236.04305555556</v>
      </c>
      <c r="F53" s="147" t="n">
        <v>44294.94722222222</v>
      </c>
      <c r="H53" s="147" t="n">
        <v>44295</v>
      </c>
      <c r="I53" s="147" t="n">
        <v>44385.35277777778</v>
      </c>
      <c r="K53" t="n">
        <v>58</v>
      </c>
      <c r="L53" t="n">
        <v>90</v>
      </c>
      <c r="M53" t="n">
        <v>149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147" t="n">
        <v>44273.08402777778</v>
      </c>
      <c r="H54" s="147" t="n">
        <v>44489</v>
      </c>
      <c r="I54" s="147" t="n">
        <v>44504.70833333334</v>
      </c>
      <c r="L54" t="n">
        <v>15</v>
      </c>
      <c r="M54" t="n">
        <v>231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F55" s="147" t="n">
        <v>44634.61458333334</v>
      </c>
      <c r="H55" s="147" t="n">
        <v>44635</v>
      </c>
      <c r="I55" s="147" t="n">
        <v>44637.02569444444</v>
      </c>
      <c r="L55" t="n">
        <v>2</v>
      </c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147" t="n">
        <v>44606.20833333334</v>
      </c>
      <c r="F56" s="147" t="n">
        <v>44616.20833333334</v>
      </c>
      <c r="K56" t="n">
        <v>10</v>
      </c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147" t="n">
        <v>44272.91666666666</v>
      </c>
      <c r="F57" s="147" t="n">
        <v>44286.5</v>
      </c>
      <c r="K57" t="n">
        <v>13</v>
      </c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147" t="n">
        <v>44522.91666666666</v>
      </c>
      <c r="F58" s="147" t="n">
        <v>44539.91666666666</v>
      </c>
      <c r="K58" t="n">
        <v>17</v>
      </c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147" t="n">
        <v>44698.04166666666</v>
      </c>
      <c r="F59" s="147" t="n">
        <v>45001.28333333333</v>
      </c>
      <c r="H59" s="147" t="n">
        <v>45001</v>
      </c>
      <c r="I59" s="147" t="n">
        <v>45043.20694444444</v>
      </c>
      <c r="K59" t="n">
        <v>303</v>
      </c>
      <c r="L59" t="n">
        <v>42</v>
      </c>
      <c r="M59" t="n">
        <v>345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147" t="n">
        <v>43915.91666666666</v>
      </c>
      <c r="F60" s="147" t="n">
        <v>43920.42638888889</v>
      </c>
      <c r="K60" t="n">
        <v>4</v>
      </c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147" t="n">
        <v>44396.625</v>
      </c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147" t="n">
        <v>45122</v>
      </c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147" t="n">
        <v>43685.06527777778</v>
      </c>
      <c r="F63" s="147" t="n">
        <v>44034.41875</v>
      </c>
      <c r="H63" s="147" t="n">
        <v>44431</v>
      </c>
      <c r="I63" s="147" t="n">
        <v>44482.40625</v>
      </c>
      <c r="K63" t="n">
        <v>349</v>
      </c>
      <c r="L63" t="n">
        <v>51</v>
      </c>
      <c r="M63" t="n">
        <v>797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147" t="n">
        <v>45034.75</v>
      </c>
      <c r="F64" s="147" t="n">
        <v>45070.14583333334</v>
      </c>
      <c r="H64" s="147" t="n">
        <v>45071</v>
      </c>
      <c r="I64" s="147" t="n">
        <v>45086.15138888889</v>
      </c>
      <c r="K64" t="n">
        <v>35</v>
      </c>
      <c r="L64" t="n">
        <v>15</v>
      </c>
      <c r="M64" t="n">
        <v>51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147" t="n">
        <v>44216.04305555556</v>
      </c>
      <c r="F65" s="147" t="n">
        <v>44294.94722222222</v>
      </c>
      <c r="H65" s="147" t="n">
        <v>44295</v>
      </c>
      <c r="I65" s="147" t="n">
        <v>44335.54513888889</v>
      </c>
      <c r="K65" t="n">
        <v>78</v>
      </c>
      <c r="L65" t="n">
        <v>40</v>
      </c>
      <c r="M65" t="n">
        <v>119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147" t="n">
        <v>44218.04236111111</v>
      </c>
      <c r="F66" s="147" t="n">
        <v>44243.11875</v>
      </c>
      <c r="H66" s="147" t="n">
        <v>44329</v>
      </c>
      <c r="I66" s="147" t="n">
        <v>44343.66666666666</v>
      </c>
      <c r="K66" t="n">
        <v>25</v>
      </c>
      <c r="L66" t="n">
        <v>14</v>
      </c>
      <c r="M66" t="n">
        <v>125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F67" s="147" t="n">
        <v>44634.61458333334</v>
      </c>
      <c r="H67" s="147" t="n">
        <v>44635</v>
      </c>
      <c r="I67" s="147" t="n">
        <v>44639.14236111111</v>
      </c>
      <c r="L67" t="n">
        <v>4</v>
      </c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147" t="n">
        <v>44606.20833333334</v>
      </c>
      <c r="F68" s="147" t="n">
        <v>44615.20833333334</v>
      </c>
      <c r="H68" s="147" t="n">
        <v>44663</v>
      </c>
      <c r="I68" s="147" t="n">
        <v>44852.75416666667</v>
      </c>
      <c r="J68" t="inlineStr">
        <is>
          <t>5/4/22</t>
        </is>
      </c>
      <c r="K68" t="n">
        <v>9</v>
      </c>
      <c r="L68" t="n">
        <v>189</v>
      </c>
      <c r="M68" t="n">
        <v>246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147" t="n">
        <v>44272.91666666666</v>
      </c>
      <c r="F69" s="147" t="n">
        <v>44291.5</v>
      </c>
      <c r="K69" t="n">
        <v>18</v>
      </c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147" t="n">
        <v>44537.91666666666</v>
      </c>
      <c r="F70" s="147" t="n">
        <v>44553.91666666666</v>
      </c>
      <c r="K70" t="n">
        <v>16</v>
      </c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147" t="n">
        <v>44727.04583333333</v>
      </c>
      <c r="F71" s="147" t="n">
        <v>44746.225</v>
      </c>
      <c r="H71" s="147" t="n">
        <v>44775</v>
      </c>
      <c r="I71" s="147" t="n">
        <v>44791.2875</v>
      </c>
      <c r="J71" t="inlineStr">
        <is>
          <t>3/29/23 15:00</t>
        </is>
      </c>
      <c r="K71" t="n">
        <v>19</v>
      </c>
      <c r="L71" t="n">
        <v>16</v>
      </c>
      <c r="M71" t="n">
        <v>64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147" t="n">
        <v>43915.91666666666</v>
      </c>
      <c r="F72" s="147" t="n">
        <v>43920.42638888889</v>
      </c>
      <c r="K72" t="n">
        <v>4</v>
      </c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147" t="n">
        <v>44397.34722222222</v>
      </c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147" t="n">
        <v>45122</v>
      </c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147" t="n">
        <v>44504.08472222222</v>
      </c>
      <c r="F75" s="147" t="n">
        <v>44628.08402777778</v>
      </c>
      <c r="H75" s="147" t="n">
        <v>44889</v>
      </c>
      <c r="I75" s="147" t="n">
        <v>44911.08194444444</v>
      </c>
      <c r="K75" t="n">
        <v>123</v>
      </c>
      <c r="L75" t="n">
        <v>22</v>
      </c>
      <c r="M75" t="n">
        <v>406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F76" s="147" t="n">
        <v>45008.43194444444</v>
      </c>
      <c r="H76" s="147" t="n">
        <v>45008</v>
      </c>
      <c r="I76" s="147" t="n">
        <v>45029.11597222222</v>
      </c>
      <c r="L76" t="n">
        <v>21</v>
      </c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147" t="n">
        <v>44216.04305555556</v>
      </c>
      <c r="F77" s="147" t="n">
        <v>44278.34722222222</v>
      </c>
      <c r="H77" s="147" t="n">
        <v>44278</v>
      </c>
      <c r="I77" s="147" t="n">
        <v>44344.59583333333</v>
      </c>
      <c r="K77" t="n">
        <v>62</v>
      </c>
      <c r="L77" t="n">
        <v>66</v>
      </c>
      <c r="M77" t="n">
        <v>128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147" t="n">
        <v>44218.04236111111</v>
      </c>
      <c r="F78" s="147" t="n">
        <v>44243.11875</v>
      </c>
      <c r="H78" s="147" t="n">
        <v>44329</v>
      </c>
      <c r="I78" s="147" t="n">
        <v>44340.66666666666</v>
      </c>
      <c r="J78" t="inlineStr">
        <is>
          <t>3/20/23 17:00</t>
        </is>
      </c>
      <c r="K78" t="n">
        <v>25</v>
      </c>
      <c r="L78" t="n">
        <v>11</v>
      </c>
      <c r="M78" t="n">
        <v>122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F79" s="147" t="n">
        <v>44634.61458333334</v>
      </c>
      <c r="H79" s="147" t="n">
        <v>44635</v>
      </c>
      <c r="I79" s="147" t="n">
        <v>44639.14236111111</v>
      </c>
      <c r="L79" t="n">
        <v>4</v>
      </c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147" t="n">
        <v>44606.20833333334</v>
      </c>
      <c r="F80" s="147" t="n">
        <v>44614.20833333334</v>
      </c>
      <c r="K80" t="n">
        <v>8</v>
      </c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147" t="n">
        <v>44272.91666666666</v>
      </c>
      <c r="F81" s="147" t="n">
        <v>44277.5</v>
      </c>
      <c r="K81" t="n">
        <v>4</v>
      </c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147" t="n">
        <v>44960.5</v>
      </c>
      <c r="F82" s="147" t="n">
        <v>44970.5</v>
      </c>
      <c r="H82" s="147" t="n">
        <v>45092</v>
      </c>
      <c r="I82" s="147" t="n">
        <v>45120.125</v>
      </c>
      <c r="K82" t="n">
        <v>10</v>
      </c>
      <c r="L82" t="n">
        <v>28</v>
      </c>
      <c r="M82" t="n">
        <v>159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147" t="n">
        <v>44705.04305555556</v>
      </c>
      <c r="F83" s="147" t="n">
        <v>44981.125</v>
      </c>
      <c r="H83" s="147" t="n">
        <v>45069</v>
      </c>
      <c r="I83" s="147" t="n">
        <v>45079.22152777778</v>
      </c>
      <c r="K83" t="n">
        <v>276</v>
      </c>
      <c r="L83" t="n">
        <v>10</v>
      </c>
      <c r="M83" t="n">
        <v>374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147" t="n">
        <v>44231.35555555556</v>
      </c>
      <c r="F84" s="147" t="n">
        <v>44263.42708333334</v>
      </c>
      <c r="K84" t="n">
        <v>32</v>
      </c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147" t="n">
        <v>44396.625</v>
      </c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147" t="n">
        <v>45122</v>
      </c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147" t="n">
        <v>43637.16458333333</v>
      </c>
      <c r="F87" s="147" t="n">
        <v>44034.41875</v>
      </c>
      <c r="H87" s="147" t="n">
        <v>44536</v>
      </c>
      <c r="I87" s="147" t="n">
        <v>44620.43888888889</v>
      </c>
      <c r="K87" t="n">
        <v>397</v>
      </c>
      <c r="L87" t="n">
        <v>84</v>
      </c>
      <c r="M87" t="n">
        <v>983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147" t="n">
        <v>45042.75</v>
      </c>
      <c r="F88" s="147" t="n">
        <v>45043.40416666667</v>
      </c>
      <c r="H88" s="147" t="n">
        <v>45075</v>
      </c>
      <c r="I88" s="147" t="n">
        <v>45093.32847222222</v>
      </c>
      <c r="K88" t="n">
        <v>0</v>
      </c>
      <c r="L88" t="n">
        <v>18</v>
      </c>
      <c r="M88" t="n">
        <v>50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147" t="n">
        <v>44216.04305555556</v>
      </c>
      <c r="F89" s="147" t="n">
        <v>44278.34722222222</v>
      </c>
      <c r="H89" s="147" t="n">
        <v>44278</v>
      </c>
      <c r="I89" s="147" t="n">
        <v>44304.95347222222</v>
      </c>
      <c r="K89" t="n">
        <v>62</v>
      </c>
      <c r="L89" t="n">
        <v>26</v>
      </c>
      <c r="M89" t="n">
        <v>88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147" t="n">
        <v>44218.04236111111</v>
      </c>
      <c r="F90" s="147" t="n">
        <v>44241.51527777778</v>
      </c>
      <c r="H90" s="147" t="n">
        <v>44391</v>
      </c>
      <c r="I90" s="147" t="n">
        <v>44432.66666666666</v>
      </c>
      <c r="K90" t="n">
        <v>23</v>
      </c>
      <c r="L90" t="n">
        <v>41</v>
      </c>
      <c r="M90" t="n">
        <v>214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F91" s="147" t="n">
        <v>44634.61458333334</v>
      </c>
      <c r="H91" s="147" t="n">
        <v>44635</v>
      </c>
      <c r="I91" s="147" t="n">
        <v>44639.14236111111</v>
      </c>
      <c r="L91" t="n">
        <v>4</v>
      </c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147" t="n">
        <v>44606.20833333334</v>
      </c>
      <c r="F92" s="147" t="n">
        <v>44608.20833333334</v>
      </c>
      <c r="H92" s="147" t="n">
        <v>44609</v>
      </c>
      <c r="K92" t="n">
        <v>2</v>
      </c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147" t="n">
        <v>44272.91666666666</v>
      </c>
      <c r="F93" s="147" t="n">
        <v>44289.5</v>
      </c>
      <c r="K93" t="n">
        <v>16</v>
      </c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147" t="n">
        <v>44461.91666666666</v>
      </c>
      <c r="F94" s="147" t="n">
        <v>44472.5</v>
      </c>
      <c r="K94" t="n">
        <v>10</v>
      </c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147" t="n">
        <v>44783.04236111111</v>
      </c>
      <c r="F95" s="147" t="n">
        <v>44869.32777777778</v>
      </c>
      <c r="H95" s="147" t="n">
        <v>44869</v>
      </c>
      <c r="I95" s="147" t="n">
        <v>44875.21597222222</v>
      </c>
      <c r="J95" t="inlineStr">
        <is>
          <t>5/25/23 15:00</t>
        </is>
      </c>
      <c r="K95" t="n">
        <v>86</v>
      </c>
      <c r="L95" t="n">
        <v>6</v>
      </c>
      <c r="M95" t="n">
        <v>92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147" t="n">
        <v>44231.35555555556</v>
      </c>
      <c r="F96" s="147" t="n">
        <v>44263.42708333334</v>
      </c>
      <c r="K96" t="n">
        <v>32</v>
      </c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147" t="n">
        <v>44396.625</v>
      </c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147" t="n">
        <v>45122</v>
      </c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147" t="n">
        <v>43637.16458333333</v>
      </c>
      <c r="F99" s="147" t="n">
        <v>43923.05138888889</v>
      </c>
      <c r="I99" s="147" t="n">
        <v>44817.03263888889</v>
      </c>
      <c r="J99" t="inlineStr">
        <is>
          <t>12/22/21 3:00</t>
        </is>
      </c>
      <c r="K99" t="n">
        <v>285</v>
      </c>
      <c r="M99" t="n">
        <v>1179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147" t="n">
        <v>45042.75</v>
      </c>
      <c r="F100" s="147" t="n">
        <v>45043.40416666667</v>
      </c>
      <c r="H100" s="147" t="n">
        <v>45049</v>
      </c>
      <c r="I100" s="147" t="n">
        <v>45057.04027777778</v>
      </c>
      <c r="K100" t="n">
        <v>0</v>
      </c>
      <c r="L100" t="n">
        <v>8</v>
      </c>
      <c r="M100" t="n">
        <v>14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147" t="n">
        <v>44216.04305555556</v>
      </c>
      <c r="F101" s="147" t="n">
        <v>44294.94722222222</v>
      </c>
      <c r="H101" s="147" t="n">
        <v>44295</v>
      </c>
      <c r="I101" s="147" t="n">
        <v>44335.13541666666</v>
      </c>
      <c r="K101" t="n">
        <v>78</v>
      </c>
      <c r="L101" t="n">
        <v>40</v>
      </c>
      <c r="M101" t="n">
        <v>119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147" t="n">
        <v>44218.04236111111</v>
      </c>
      <c r="F102" s="147" t="n">
        <v>44241.51527777778</v>
      </c>
      <c r="H102" s="147" t="n">
        <v>44329</v>
      </c>
      <c r="I102" s="147" t="n">
        <v>44343.66666666666</v>
      </c>
      <c r="J102" t="inlineStr">
        <is>
          <t>3/28/23 16:00</t>
        </is>
      </c>
      <c r="K102" t="n">
        <v>23</v>
      </c>
      <c r="L102" t="n">
        <v>14</v>
      </c>
      <c r="M102" t="n">
        <v>125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F103" s="147" t="n">
        <v>44634.61458333334</v>
      </c>
      <c r="H103" s="147" t="n">
        <v>44635</v>
      </c>
      <c r="I103" s="147" t="n">
        <v>44639.14236111111</v>
      </c>
      <c r="L103" t="n">
        <v>4</v>
      </c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147" t="n">
        <v>44606.20833333334</v>
      </c>
      <c r="F104" s="147" t="n">
        <v>44615.20833333334</v>
      </c>
      <c r="H104" s="147" t="n">
        <v>44663</v>
      </c>
      <c r="I104" s="147" t="n">
        <v>44852.75416666667</v>
      </c>
      <c r="J104" t="inlineStr">
        <is>
          <t>5/5/22</t>
        </is>
      </c>
      <c r="K104" t="n">
        <v>9</v>
      </c>
      <c r="L104" t="n">
        <v>189</v>
      </c>
      <c r="M104" t="n">
        <v>246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147" t="n">
        <v>44272.91666666666</v>
      </c>
      <c r="F105" s="147" t="n">
        <v>44284.5</v>
      </c>
      <c r="K105" t="n">
        <v>11</v>
      </c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147" t="n">
        <v>44960.5</v>
      </c>
      <c r="F106" s="147" t="n">
        <v>44972.5</v>
      </c>
      <c r="K106" t="n">
        <v>12</v>
      </c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147" t="n">
        <v>44290.625</v>
      </c>
      <c r="F107" s="147" t="n">
        <v>44349.34375</v>
      </c>
      <c r="H107" s="147" t="n">
        <v>44349</v>
      </c>
      <c r="I107" s="147" t="n">
        <v>44359.10555555556</v>
      </c>
      <c r="J107" t="inlineStr">
        <is>
          <t>5/29/23 15:00</t>
        </is>
      </c>
      <c r="K107" t="n">
        <v>58</v>
      </c>
      <c r="L107" t="n">
        <v>10</v>
      </c>
      <c r="M107" t="n">
        <v>68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147" t="n">
        <v>44231.35555555556</v>
      </c>
      <c r="F108" s="147" t="n">
        <v>44257.33611111111</v>
      </c>
      <c r="K108" t="n">
        <v>25</v>
      </c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147" t="n">
        <v>44396.625</v>
      </c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147" t="n">
        <v>45122</v>
      </c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147" t="n">
        <v>44685.04166666666</v>
      </c>
      <c r="F111" s="147" t="n">
        <v>45084.59791666667</v>
      </c>
      <c r="K111" t="n">
        <v>399</v>
      </c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147" t="n">
        <v>45042.75</v>
      </c>
      <c r="F112" s="147" t="n">
        <v>45043.40416666667</v>
      </c>
      <c r="H112" s="147" t="n">
        <v>45049</v>
      </c>
      <c r="I112" s="147" t="n">
        <v>45056.04722222222</v>
      </c>
      <c r="K112" t="n">
        <v>0</v>
      </c>
      <c r="L112" t="n">
        <v>7</v>
      </c>
      <c r="M112" t="n">
        <v>13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147" t="n">
        <v>44216.04305555556</v>
      </c>
      <c r="F113" s="147" t="n">
        <v>44278.34722222222</v>
      </c>
      <c r="H113" s="147" t="n">
        <v>44278</v>
      </c>
      <c r="I113" s="147" t="n">
        <v>44304.93263888889</v>
      </c>
      <c r="K113" t="n">
        <v>62</v>
      </c>
      <c r="L113" t="n">
        <v>26</v>
      </c>
      <c r="M113" t="n">
        <v>88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147" t="n">
        <v>44218.04236111111</v>
      </c>
      <c r="F114" s="147" t="n">
        <v>44238.23819444444</v>
      </c>
      <c r="H114" s="147" t="n">
        <v>44329</v>
      </c>
      <c r="I114" s="147" t="n">
        <v>44339.66666666666</v>
      </c>
      <c r="K114" t="n">
        <v>20</v>
      </c>
      <c r="L114" t="n">
        <v>10</v>
      </c>
      <c r="M114" t="n">
        <v>121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F115" s="147" t="n">
        <v>45056.16736111111</v>
      </c>
      <c r="H115" s="147" t="n">
        <v>45077</v>
      </c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147" t="n">
        <v>44606.20833333334</v>
      </c>
      <c r="F116" s="147" t="n">
        <v>44615.20833333334</v>
      </c>
      <c r="K116" t="n">
        <v>9</v>
      </c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147" t="n">
        <v>44272.91666666666</v>
      </c>
      <c r="F117" s="147" t="n">
        <v>44277.5</v>
      </c>
      <c r="K117" t="n">
        <v>4</v>
      </c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147" t="n">
        <v>44960.5</v>
      </c>
      <c r="F118" s="147" t="n">
        <v>44970.5</v>
      </c>
      <c r="H118" s="147" t="n">
        <v>45092</v>
      </c>
      <c r="I118" s="147" t="n">
        <v>45118.125</v>
      </c>
      <c r="K118" t="n">
        <v>10</v>
      </c>
      <c r="L118" t="n">
        <v>26</v>
      </c>
      <c r="M118" t="n">
        <v>157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147" t="n">
        <v>44336.625</v>
      </c>
      <c r="F119" s="147" t="n">
        <v>44421.15763888889</v>
      </c>
      <c r="H119" s="147" t="n">
        <v>44421</v>
      </c>
      <c r="I119" s="147" t="n">
        <v>44426.53055555555</v>
      </c>
      <c r="J119" t="inlineStr">
        <is>
          <t>5/23/23 15:00</t>
        </is>
      </c>
      <c r="K119" t="n">
        <v>84</v>
      </c>
      <c r="L119" t="n">
        <v>5</v>
      </c>
      <c r="M119" t="n">
        <v>89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147" t="n">
        <v>44231.35555555556</v>
      </c>
      <c r="F120" s="147" t="n">
        <v>44257.33888888889</v>
      </c>
      <c r="K120" t="n">
        <v>25</v>
      </c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147" t="n">
        <v>44396.625</v>
      </c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147" t="n">
        <v>45122</v>
      </c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147" t="n">
        <v>44754.04166666666</v>
      </c>
      <c r="F123" s="147" t="n">
        <v>45084.59791666667</v>
      </c>
      <c r="K123" t="n">
        <v>330</v>
      </c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147" t="n">
        <v>45042.75</v>
      </c>
      <c r="F124" s="147" t="n">
        <v>45043.40416666667</v>
      </c>
      <c r="H124" s="147" t="n">
        <v>45075</v>
      </c>
      <c r="K124" t="n">
        <v>0</v>
      </c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147" t="n">
        <v>44216.04305555556</v>
      </c>
      <c r="F125" s="147" t="n">
        <v>44278.34722222222</v>
      </c>
      <c r="H125" s="147" t="n">
        <v>44278</v>
      </c>
      <c r="I125" s="147" t="n">
        <v>44312.47152777778</v>
      </c>
      <c r="K125" t="n">
        <v>62</v>
      </c>
      <c r="L125" t="n">
        <v>34</v>
      </c>
      <c r="M125" t="n">
        <v>96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147" t="n">
        <v>44440.04236111111</v>
      </c>
      <c r="F126" s="147" t="n">
        <v>44456.18333333333</v>
      </c>
      <c r="H126" s="147" t="n">
        <v>44670</v>
      </c>
      <c r="I126" s="147" t="n">
        <v>44670.66666666666</v>
      </c>
      <c r="K126" t="n">
        <v>16</v>
      </c>
      <c r="L126" t="n">
        <v>0</v>
      </c>
      <c r="M126" t="n">
        <v>230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147" t="n">
        <v>44115.625</v>
      </c>
      <c r="F127" s="147" t="n">
        <v>44127.37083333333</v>
      </c>
      <c r="I127" s="147" t="n">
        <v>44242.44513888889</v>
      </c>
      <c r="K127" t="n">
        <v>11</v>
      </c>
      <c r="M127" t="n">
        <v>126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147" t="n">
        <v>44606.20833333334</v>
      </c>
      <c r="F128" s="147" t="n">
        <v>44615.20833333334</v>
      </c>
      <c r="H128" s="147" t="n">
        <v>44663</v>
      </c>
      <c r="I128" s="147" t="n">
        <v>44852.75416666667</v>
      </c>
      <c r="J128" t="inlineStr">
        <is>
          <t>5/5/22</t>
        </is>
      </c>
      <c r="K128" t="n">
        <v>9</v>
      </c>
      <c r="L128" t="n">
        <v>189</v>
      </c>
      <c r="M128" t="n">
        <v>246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147" t="n">
        <v>44272.91666666666</v>
      </c>
      <c r="F129" s="147" t="n">
        <v>44287.5</v>
      </c>
      <c r="K129" t="n">
        <v>14</v>
      </c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147" t="n">
        <v>44960.5</v>
      </c>
      <c r="F130" s="147" t="n">
        <v>44987.5</v>
      </c>
      <c r="K130" t="n">
        <v>27</v>
      </c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147" t="n">
        <v>44229.625</v>
      </c>
      <c r="F131" s="147" t="n">
        <v>44362.02986111111</v>
      </c>
      <c r="H131" s="147" t="n">
        <v>44362</v>
      </c>
      <c r="I131" s="147" t="n">
        <v>44385.62916666667</v>
      </c>
      <c r="J131" t="inlineStr">
        <is>
          <t>7/10/23 15:00</t>
        </is>
      </c>
      <c r="K131" t="n">
        <v>132</v>
      </c>
      <c r="L131" t="n">
        <v>23</v>
      </c>
      <c r="M131" t="n">
        <v>156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147" t="n">
        <v>43941.91666666666</v>
      </c>
      <c r="F132" s="147" t="n">
        <v>44040.575</v>
      </c>
      <c r="K132" t="n">
        <v>98</v>
      </c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147" t="n">
        <v>44396.625</v>
      </c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147" t="n">
        <v>45112</v>
      </c>
      <c r="F134" s="147" t="n">
        <v>45121.11736111111</v>
      </c>
      <c r="K134" t="n">
        <v>9</v>
      </c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147" t="n">
        <v>44720.04166666666</v>
      </c>
      <c r="F135" s="147" t="n">
        <v>45084.59791666667</v>
      </c>
      <c r="K135" t="n">
        <v>364</v>
      </c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147" t="n">
        <v>45055.20833333334</v>
      </c>
      <c r="F136" s="147" t="n">
        <v>45056.36736111111</v>
      </c>
      <c r="H136" s="147" t="n">
        <v>45057</v>
      </c>
      <c r="I136" s="147" t="n">
        <v>45084.34583333333</v>
      </c>
      <c r="K136" t="n">
        <v>1</v>
      </c>
      <c r="L136" t="n">
        <v>27</v>
      </c>
      <c r="M136" t="n">
        <v>29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147" t="n">
        <v>44236.04305555556</v>
      </c>
      <c r="F137" s="147" t="n">
        <v>44294.94722222222</v>
      </c>
      <c r="H137" s="147" t="n">
        <v>44295</v>
      </c>
      <c r="K137" t="n">
        <v>58</v>
      </c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147" t="n">
        <v>44218.04236111111</v>
      </c>
      <c r="F138" s="147" t="n">
        <v>44243.11875</v>
      </c>
      <c r="H138" s="147" t="n">
        <v>44329</v>
      </c>
      <c r="I138" s="147" t="n">
        <v>44343.66666666666</v>
      </c>
      <c r="J138" t="inlineStr">
        <is>
          <t>3/26/23 16:00</t>
        </is>
      </c>
      <c r="K138" t="n">
        <v>25</v>
      </c>
      <c r="L138" t="n">
        <v>14</v>
      </c>
      <c r="M138" t="n">
        <v>125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147" t="n">
        <v>44115.625</v>
      </c>
      <c r="F139" s="147" t="n">
        <v>44172.40416666667</v>
      </c>
      <c r="I139" s="147" t="n">
        <v>44206.53472222222</v>
      </c>
      <c r="K139" t="n">
        <v>56</v>
      </c>
      <c r="M139" t="n">
        <v>90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147" t="n">
        <v>44812.29166666666</v>
      </c>
      <c r="F140" s="147" t="n">
        <v>44816.29166666666</v>
      </c>
      <c r="H140" s="147" t="n">
        <v>44838</v>
      </c>
      <c r="I140" s="147" t="n">
        <v>44865.79375</v>
      </c>
      <c r="J140" t="inlineStr">
        <is>
          <t>10/12/22</t>
        </is>
      </c>
      <c r="K140" t="n">
        <v>4</v>
      </c>
      <c r="L140" t="n">
        <v>27</v>
      </c>
      <c r="M140" t="n">
        <v>53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147" t="n">
        <v>44272.91666666666</v>
      </c>
      <c r="F141" s="147" t="n">
        <v>44277.5</v>
      </c>
      <c r="K141" t="n">
        <v>4</v>
      </c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147" t="n">
        <v>44873.5</v>
      </c>
      <c r="F142" s="147" t="n">
        <v>44881.5</v>
      </c>
      <c r="K142" t="n">
        <v>8</v>
      </c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147" t="n">
        <v>45077.00069444445</v>
      </c>
      <c r="F143" s="147" t="n">
        <v>45092.34791666667</v>
      </c>
      <c r="K143" t="n">
        <v>15</v>
      </c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147" t="n">
        <v>43941.91666666666</v>
      </c>
      <c r="F144" s="147" t="n">
        <v>44040.575</v>
      </c>
      <c r="K144" t="n">
        <v>98</v>
      </c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147" t="n">
        <v>44396.625</v>
      </c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147" t="n">
        <v>45112</v>
      </c>
      <c r="F146" s="147" t="n">
        <v>45121.11736111111</v>
      </c>
      <c r="K146" t="n">
        <v>9</v>
      </c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147" t="n">
        <v>44170.04236111111</v>
      </c>
      <c r="F147" s="147" t="n">
        <v>44204.42013888889</v>
      </c>
      <c r="H147" s="147" t="n">
        <v>44286</v>
      </c>
      <c r="I147" s="147" t="n">
        <v>44377.38472222222</v>
      </c>
      <c r="J147" t="inlineStr">
        <is>
          <t>12/1/22 3:00</t>
        </is>
      </c>
      <c r="K147" t="n">
        <v>34</v>
      </c>
      <c r="L147" t="n">
        <v>91</v>
      </c>
      <c r="M147" t="n">
        <v>207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147" t="n">
        <v>45021.75</v>
      </c>
      <c r="F148" s="147" t="n">
        <v>45033.30833333333</v>
      </c>
      <c r="H148" s="147" t="n">
        <v>45034</v>
      </c>
      <c r="I148" s="147" t="n">
        <v>45043.08888888889</v>
      </c>
      <c r="K148" t="n">
        <v>11</v>
      </c>
      <c r="L148" t="n">
        <v>9</v>
      </c>
      <c r="M148" t="n">
        <v>21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147" t="n">
        <v>44216.04305555556</v>
      </c>
      <c r="F149" s="147" t="n">
        <v>44278.34722222222</v>
      </c>
      <c r="H149" s="147" t="n">
        <v>44278</v>
      </c>
      <c r="I149" s="147" t="n">
        <v>44330.02777777778</v>
      </c>
      <c r="K149" t="n">
        <v>62</v>
      </c>
      <c r="L149" t="n">
        <v>52</v>
      </c>
      <c r="M149" t="n">
        <v>113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147" t="n">
        <v>44218.04236111111</v>
      </c>
      <c r="F150" s="147" t="n">
        <v>44244.10069444445</v>
      </c>
      <c r="H150" s="147" t="n">
        <v>44329</v>
      </c>
      <c r="I150" s="147" t="n">
        <v>44343.66666666666</v>
      </c>
      <c r="J150" t="inlineStr">
        <is>
          <t>3/27/23 16:00</t>
        </is>
      </c>
      <c r="K150" t="n">
        <v>26</v>
      </c>
      <c r="L150" t="n">
        <v>14</v>
      </c>
      <c r="M150" t="n">
        <v>125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147" t="n">
        <v>44064.91736111111</v>
      </c>
      <c r="F151" s="147" t="n">
        <v>44126.32847222222</v>
      </c>
      <c r="I151" s="147" t="n">
        <v>44136.54930555556</v>
      </c>
      <c r="K151" t="n">
        <v>61</v>
      </c>
      <c r="M151" t="n">
        <v>71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147" t="n">
        <v>44830.29166666666</v>
      </c>
      <c r="F152" s="147" t="n">
        <v>44833.29166666666</v>
      </c>
      <c r="K152" t="n">
        <v>3</v>
      </c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147" t="n">
        <v>44272.91666666666</v>
      </c>
      <c r="F153" s="147" t="n">
        <v>44285.5</v>
      </c>
      <c r="K153" t="n">
        <v>12</v>
      </c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147" t="n">
        <v>44797.5</v>
      </c>
      <c r="F154" s="147" t="n">
        <v>44825.5</v>
      </c>
      <c r="K154" t="n">
        <v>28</v>
      </c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147" t="n">
        <v>44290.625</v>
      </c>
      <c r="F155" s="147" t="n">
        <v>44349.34027777778</v>
      </c>
      <c r="H155" s="147" t="n">
        <v>44349</v>
      </c>
      <c r="I155" s="147" t="n">
        <v>44357.07638888889</v>
      </c>
      <c r="J155" t="inlineStr">
        <is>
          <t>6/27/23 15:00</t>
        </is>
      </c>
      <c r="K155" t="n">
        <v>58</v>
      </c>
      <c r="L155" t="n">
        <v>8</v>
      </c>
      <c r="M155" t="n">
        <v>66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147" t="n">
        <v>43941.91666666666</v>
      </c>
      <c r="F156" s="147" t="n">
        <v>43998.59097222222</v>
      </c>
      <c r="K156" t="n">
        <v>56</v>
      </c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147" t="n">
        <v>44396.625</v>
      </c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147" t="n">
        <v>45114.00069444445</v>
      </c>
      <c r="F158" s="147" t="n">
        <v>45120.36944444444</v>
      </c>
      <c r="K158" t="n">
        <v>6</v>
      </c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147" t="n">
        <v>43601.46736111111</v>
      </c>
      <c r="F159" s="147" t="n">
        <v>44046.14166666667</v>
      </c>
      <c r="I159" s="147" t="n">
        <v>44126.425</v>
      </c>
      <c r="K159" t="n">
        <v>444</v>
      </c>
      <c r="M159" t="n">
        <v>524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147" t="n">
        <v>45070</v>
      </c>
      <c r="F160" s="147" t="n">
        <v>45070.21805555555</v>
      </c>
      <c r="H160" s="147" t="n">
        <v>45075</v>
      </c>
      <c r="J160" t="inlineStr">
        <is>
          <t>6/25/23 17:00</t>
        </is>
      </c>
      <c r="K160" t="n">
        <v>0</v>
      </c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147" t="n">
        <v>44216.04305555556</v>
      </c>
      <c r="F161" s="147" t="n">
        <v>44278.34722222222</v>
      </c>
      <c r="H161" s="147" t="n">
        <v>44278</v>
      </c>
      <c r="I161" s="147" t="n">
        <v>44369.41597222222</v>
      </c>
      <c r="K161" t="n">
        <v>62</v>
      </c>
      <c r="L161" t="n">
        <v>91</v>
      </c>
      <c r="M161" t="n">
        <v>153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147" t="n">
        <v>44218.04236111111</v>
      </c>
      <c r="F162" s="147" t="n">
        <v>44243.11875</v>
      </c>
      <c r="H162" s="147" t="n">
        <v>44349</v>
      </c>
      <c r="I162" s="147" t="n">
        <v>44364.66666666666</v>
      </c>
      <c r="K162" t="n">
        <v>25</v>
      </c>
      <c r="L162" t="n">
        <v>15</v>
      </c>
      <c r="M162" t="n">
        <v>146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F163" s="147" t="n">
        <v>44484.16458333333</v>
      </c>
      <c r="H163" s="147" t="n">
        <v>44484</v>
      </c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147" t="n">
        <v>44830.29166666666</v>
      </c>
      <c r="F164" s="147" t="n">
        <v>44839.25</v>
      </c>
      <c r="H164" s="147" t="n">
        <v>44854</v>
      </c>
      <c r="I164" s="147" t="n">
        <v>44887.60972222222</v>
      </c>
      <c r="K164" t="n">
        <v>8</v>
      </c>
      <c r="L164" t="n">
        <v>33</v>
      </c>
      <c r="M164" t="n">
        <v>57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147" t="n">
        <v>44272.91666666666</v>
      </c>
      <c r="F165" s="147" t="n">
        <v>44286.5</v>
      </c>
      <c r="K165" t="n">
        <v>13</v>
      </c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147" t="n">
        <v>44797.5</v>
      </c>
      <c r="F166" s="147" t="n">
        <v>44825.5</v>
      </c>
      <c r="K166" t="n">
        <v>28</v>
      </c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147" t="n">
        <v>44367.625</v>
      </c>
      <c r="F167" s="147" t="n">
        <v>44452.01944444444</v>
      </c>
      <c r="H167" s="147" t="n">
        <v>44453</v>
      </c>
      <c r="I167" s="147" t="n">
        <v>44455.11805555555</v>
      </c>
      <c r="J167" t="inlineStr">
        <is>
          <t>5/4/23 15:00</t>
        </is>
      </c>
      <c r="K167" t="n">
        <v>84</v>
      </c>
      <c r="L167" t="n">
        <v>2</v>
      </c>
      <c r="M167" t="n">
        <v>87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147" t="n">
        <v>44231.35555555556</v>
      </c>
      <c r="F168" s="147" t="n">
        <v>44263.42708333334</v>
      </c>
      <c r="K168" t="n">
        <v>32</v>
      </c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147" t="n">
        <v>44396.625</v>
      </c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147" t="n">
        <v>45114.00069444445</v>
      </c>
      <c r="F170" s="147" t="n">
        <v>45120.36944444444</v>
      </c>
      <c r="K170" t="n">
        <v>6</v>
      </c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147" t="n">
        <v>43601.46736111111</v>
      </c>
      <c r="F171" s="147" t="n">
        <v>43923.05138888889</v>
      </c>
      <c r="I171" s="147" t="n">
        <v>44060.31180555555</v>
      </c>
      <c r="K171" t="n">
        <v>321</v>
      </c>
      <c r="M171" t="n">
        <v>458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147" t="n">
        <v>45084</v>
      </c>
      <c r="F172" s="147" t="n">
        <v>45084.58541666667</v>
      </c>
      <c r="H172" s="147" t="n">
        <v>45084</v>
      </c>
      <c r="I172" s="147" t="n">
        <v>45096.24166666667</v>
      </c>
      <c r="K172" t="n">
        <v>0</v>
      </c>
      <c r="L172" t="n">
        <v>12</v>
      </c>
      <c r="M172" t="n">
        <v>12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147" t="n">
        <v>44216.04305555556</v>
      </c>
      <c r="F173" s="147" t="n">
        <v>44294.94722222222</v>
      </c>
      <c r="H173" s="147" t="n">
        <v>44295</v>
      </c>
      <c r="I173" s="147" t="n">
        <v>44336.56666666667</v>
      </c>
      <c r="K173" t="n">
        <v>78</v>
      </c>
      <c r="L173" t="n">
        <v>41</v>
      </c>
      <c r="M173" t="n">
        <v>120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147" t="n">
        <v>44218.04236111111</v>
      </c>
      <c r="F174" s="147" t="n">
        <v>44236.3625</v>
      </c>
      <c r="H174" s="147" t="n">
        <v>44391</v>
      </c>
      <c r="I174" s="147" t="n">
        <v>44392.66666666666</v>
      </c>
      <c r="K174" t="n">
        <v>18</v>
      </c>
      <c r="L174" t="n">
        <v>1</v>
      </c>
      <c r="M174" t="n">
        <v>174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147" t="n">
        <v>44228.625</v>
      </c>
      <c r="F175" s="147" t="n">
        <v>44314.36388888889</v>
      </c>
      <c r="H175" s="147" t="n">
        <v>44314</v>
      </c>
      <c r="I175" s="147" t="n">
        <v>44337.35902777778</v>
      </c>
      <c r="K175" t="n">
        <v>85</v>
      </c>
      <c r="L175" t="n">
        <v>23</v>
      </c>
      <c r="M175" t="n">
        <v>108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147" t="n">
        <v>44814.29166666666</v>
      </c>
      <c r="F176" s="147" t="n">
        <v>44816.29166666666</v>
      </c>
      <c r="H176" s="147" t="n">
        <v>44820</v>
      </c>
      <c r="I176" s="147" t="n">
        <v>44853.64583333334</v>
      </c>
      <c r="J176" t="inlineStr">
        <is>
          <t>9/29/22</t>
        </is>
      </c>
      <c r="K176" t="n">
        <v>2</v>
      </c>
      <c r="L176" t="n">
        <v>33</v>
      </c>
      <c r="M176" t="n">
        <v>39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147" t="n">
        <v>44272.91666666666</v>
      </c>
      <c r="F177" s="147" t="n">
        <v>44284.5</v>
      </c>
      <c r="K177" t="n">
        <v>11</v>
      </c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147" t="n">
        <v>44797.5</v>
      </c>
      <c r="F178" s="147" t="n">
        <v>44825.5</v>
      </c>
      <c r="K178" t="n">
        <v>28</v>
      </c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147" t="n">
        <v>45114.00069444445</v>
      </c>
      <c r="F179" s="147" t="n">
        <v>45118.625</v>
      </c>
      <c r="K179" t="n">
        <v>4</v>
      </c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147" t="n">
        <v>43941.91666666666</v>
      </c>
      <c r="F180" s="147" t="n">
        <v>43963.43680555555</v>
      </c>
      <c r="K180" t="n">
        <v>21</v>
      </c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147" t="n">
        <v>44396.625</v>
      </c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147" t="n">
        <v>45114.15486111111</v>
      </c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147" t="n">
        <v>44380.11041666667</v>
      </c>
      <c r="F183" s="147" t="n">
        <v>44385.37916666667</v>
      </c>
      <c r="K183" t="n">
        <v>5</v>
      </c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F184" s="147" t="n">
        <v>45082.29166666666</v>
      </c>
      <c r="H184" s="147" t="n">
        <v>45083</v>
      </c>
      <c r="I184" s="147" t="n">
        <v>45092.17430555556</v>
      </c>
      <c r="L184" t="n">
        <v>9</v>
      </c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147" t="n">
        <v>44236.04305555556</v>
      </c>
      <c r="F185" s="147" t="n">
        <v>44377.21875</v>
      </c>
      <c r="H185" s="147" t="n">
        <v>44377</v>
      </c>
      <c r="I185" s="147" t="n">
        <v>44397.54166666666</v>
      </c>
      <c r="K185" t="n">
        <v>141</v>
      </c>
      <c r="L185" t="n">
        <v>20</v>
      </c>
      <c r="M185" t="n">
        <v>161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147" t="n">
        <v>44218.04236111111</v>
      </c>
      <c r="F186" s="147" t="n">
        <v>44236.3625</v>
      </c>
      <c r="H186" s="147" t="n">
        <v>44329</v>
      </c>
      <c r="I186" s="147" t="n">
        <v>44343.66666666666</v>
      </c>
      <c r="J186" t="inlineStr">
        <is>
          <t>3/28/23 16:00</t>
        </is>
      </c>
      <c r="K186" t="n">
        <v>18</v>
      </c>
      <c r="L186" t="n">
        <v>14</v>
      </c>
      <c r="M186" t="n">
        <v>125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147" t="n">
        <v>44228.625</v>
      </c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147" t="n">
        <v>44812.29166666666</v>
      </c>
      <c r="F188" s="147" t="n">
        <v>44816.29166666666</v>
      </c>
      <c r="K188" t="n">
        <v>4</v>
      </c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147" t="n">
        <v>44272.91666666666</v>
      </c>
      <c r="F189" s="147" t="n">
        <v>44288.5</v>
      </c>
      <c r="K189" t="n">
        <v>15</v>
      </c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147" t="n">
        <v>45103.125</v>
      </c>
      <c r="F190" s="147" t="n">
        <v>45105.125</v>
      </c>
      <c r="H190" s="147" t="n">
        <v>45119</v>
      </c>
      <c r="I190" s="147" t="n">
        <v>45133</v>
      </c>
      <c r="K190" t="n">
        <v>2</v>
      </c>
      <c r="L190" t="n">
        <v>14</v>
      </c>
      <c r="M190" t="n">
        <v>29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147" t="n">
        <v>44396.625</v>
      </c>
      <c r="F191" s="147" t="n">
        <v>44491.16944444444</v>
      </c>
      <c r="H191" s="147" t="n">
        <v>44491</v>
      </c>
      <c r="I191" s="147" t="n">
        <v>44508.24166666667</v>
      </c>
      <c r="J191" t="inlineStr">
        <is>
          <t>7/18/23 15:00</t>
        </is>
      </c>
      <c r="K191" t="n">
        <v>94</v>
      </c>
      <c r="L191" t="n">
        <v>17</v>
      </c>
      <c r="M191" t="n">
        <v>111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147" t="n">
        <v>44231.34791666667</v>
      </c>
      <c r="F192" s="147" t="n">
        <v>44244.25625</v>
      </c>
      <c r="K192" t="n">
        <v>12</v>
      </c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147" t="n">
        <v>44396.625</v>
      </c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147" t="n">
        <v>45114.15486111111</v>
      </c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147" t="n">
        <v>44936.04166666666</v>
      </c>
      <c r="F195" s="147" t="n">
        <v>45084.60208333333</v>
      </c>
      <c r="K195" t="n">
        <v>148</v>
      </c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147" t="n">
        <v>45066</v>
      </c>
      <c r="F196" s="147" t="n">
        <v>45070.14583333334</v>
      </c>
      <c r="H196" s="147" t="n">
        <v>45071</v>
      </c>
      <c r="I196" s="147" t="n">
        <v>45086.10277777778</v>
      </c>
      <c r="K196" t="n">
        <v>4</v>
      </c>
      <c r="L196" t="n">
        <v>15</v>
      </c>
      <c r="M196" t="n">
        <v>20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147" t="n">
        <v>44324.04236111111</v>
      </c>
      <c r="F197" s="147" t="n">
        <v>44377.21875</v>
      </c>
      <c r="H197" s="147" t="n">
        <v>44377</v>
      </c>
      <c r="I197" s="147" t="n">
        <v>44399.08472222222</v>
      </c>
      <c r="K197" t="n">
        <v>53</v>
      </c>
      <c r="L197" t="n">
        <v>22</v>
      </c>
      <c r="M197" t="n">
        <v>75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147" t="n">
        <v>44218.04236111111</v>
      </c>
      <c r="F198" s="147" t="n">
        <v>44241.51527777778</v>
      </c>
      <c r="H198" s="147" t="n">
        <v>44329</v>
      </c>
      <c r="I198" s="147" t="n">
        <v>44340.66666666666</v>
      </c>
      <c r="K198" t="n">
        <v>23</v>
      </c>
      <c r="L198" t="n">
        <v>11</v>
      </c>
      <c r="M198" t="n">
        <v>122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147" t="n">
        <v>44228.625</v>
      </c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147" t="n">
        <v>44761.29166666666</v>
      </c>
      <c r="F200" s="147" t="n">
        <v>44766.29166666666</v>
      </c>
      <c r="K200" t="n">
        <v>5</v>
      </c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147" t="n">
        <v>44272.91666666666</v>
      </c>
      <c r="F201" s="147" t="n">
        <v>44286.5</v>
      </c>
      <c r="K201" t="n">
        <v>13</v>
      </c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147" t="n">
        <v>44960.5</v>
      </c>
      <c r="F202" s="147" t="n">
        <v>44972.5</v>
      </c>
      <c r="H202" s="147" t="n">
        <v>45092</v>
      </c>
      <c r="I202" s="147" t="n">
        <v>45114.125</v>
      </c>
      <c r="K202" t="n">
        <v>12</v>
      </c>
      <c r="L202" t="n">
        <v>22</v>
      </c>
      <c r="M202" t="n">
        <v>153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147" t="n">
        <v>45077.00069444445</v>
      </c>
      <c r="F203" s="147" t="n">
        <v>45076.125</v>
      </c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147" t="n">
        <v>43941.91666666666</v>
      </c>
      <c r="F204" s="147" t="n">
        <v>43994.65347222222</v>
      </c>
      <c r="K204" t="n">
        <v>52</v>
      </c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147" t="n">
        <v>44396.625</v>
      </c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147" t="n">
        <v>45114.15486111111</v>
      </c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147" t="n">
        <v>43741.45208333333</v>
      </c>
      <c r="F207" s="147" t="n">
        <v>43818.43611111111</v>
      </c>
      <c r="I207" s="147" t="n">
        <v>43819.17013888889</v>
      </c>
      <c r="K207" t="n">
        <v>76</v>
      </c>
      <c r="M207" t="n">
        <v>77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147" t="n">
        <v>45030.75</v>
      </c>
      <c r="F208" s="147" t="n">
        <v>45033.30833333333</v>
      </c>
      <c r="H208" s="147" t="n">
        <v>45034</v>
      </c>
      <c r="I208" s="147" t="n">
        <v>45036.11666666667</v>
      </c>
      <c r="K208" t="n">
        <v>2</v>
      </c>
      <c r="L208" t="n">
        <v>2</v>
      </c>
      <c r="M208" t="n">
        <v>5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147" t="n">
        <v>44236.04305555556</v>
      </c>
      <c r="F209" s="147" t="n">
        <v>44294.94722222222</v>
      </c>
      <c r="H209" s="147" t="n">
        <v>44295</v>
      </c>
      <c r="I209" s="147" t="n">
        <v>44337.35902777778</v>
      </c>
      <c r="K209" t="n">
        <v>58</v>
      </c>
      <c r="L209" t="n">
        <v>42</v>
      </c>
      <c r="M209" t="n">
        <v>101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147" t="n">
        <v>44218.04236111111</v>
      </c>
      <c r="F210" s="147" t="n">
        <v>44249.14375</v>
      </c>
      <c r="H210" s="147" t="n">
        <v>44391</v>
      </c>
      <c r="I210" s="147" t="n">
        <v>44391.66666666666</v>
      </c>
      <c r="K210" t="n">
        <v>31</v>
      </c>
      <c r="L210" t="n">
        <v>0</v>
      </c>
      <c r="M210" t="n">
        <v>173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147" t="n">
        <v>44199.625</v>
      </c>
      <c r="F211" s="147" t="n">
        <v>44188.40416666667</v>
      </c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147" t="n">
        <v>44735.29166666666</v>
      </c>
      <c r="F212" s="147" t="n">
        <v>44747.29166666666</v>
      </c>
      <c r="H212" s="147" t="n">
        <v>44838</v>
      </c>
      <c r="I212" s="147" t="n">
        <v>44869.73125</v>
      </c>
      <c r="J212" t="inlineStr">
        <is>
          <t>10/31/22</t>
        </is>
      </c>
      <c r="K212" t="n">
        <v>12</v>
      </c>
      <c r="L212" t="n">
        <v>31</v>
      </c>
      <c r="M212" t="n">
        <v>134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147" t="n">
        <v>44272.91666666666</v>
      </c>
      <c r="F213" s="147" t="n">
        <v>44277.5</v>
      </c>
      <c r="K213" t="n">
        <v>4</v>
      </c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147" t="n">
        <v>44797.5</v>
      </c>
      <c r="F214" s="147" t="n">
        <v>44825.5</v>
      </c>
      <c r="K214" t="n">
        <v>28</v>
      </c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147" t="n">
        <v>44315.625</v>
      </c>
      <c r="F215" s="147" t="n">
        <v>44369.09236111111</v>
      </c>
      <c r="H215" s="147" t="n">
        <v>44369</v>
      </c>
      <c r="I215" s="147" t="n">
        <v>44373.0875</v>
      </c>
      <c r="J215" t="inlineStr">
        <is>
          <t>5/22/23 15:00</t>
        </is>
      </c>
      <c r="K215" t="n">
        <v>53</v>
      </c>
      <c r="L215" t="n">
        <v>4</v>
      </c>
      <c r="M215" t="n">
        <v>57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147" t="n">
        <v>43941.91666666666</v>
      </c>
      <c r="F216" s="147" t="n">
        <v>44014.57986111111</v>
      </c>
      <c r="K216" t="n">
        <v>72</v>
      </c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147" t="n">
        <v>44396.625</v>
      </c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147" t="n">
        <v>45114.15486111111</v>
      </c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147" t="n">
        <v>43749.49444444444</v>
      </c>
      <c r="F219" s="147" t="n">
        <v>43804.10069444445</v>
      </c>
      <c r="I219" s="147" t="n">
        <v>44083.34097222222</v>
      </c>
      <c r="K219" t="n">
        <v>54</v>
      </c>
      <c r="M219" t="n">
        <v>333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F220" s="147" t="n">
        <v>45034.37430555555</v>
      </c>
      <c r="H220" s="147" t="n">
        <v>45036</v>
      </c>
      <c r="I220" s="147" t="n">
        <v>45053.99791666667</v>
      </c>
      <c r="L220" t="n">
        <v>17</v>
      </c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147" t="n">
        <v>44244.625</v>
      </c>
      <c r="F221" s="147" t="n">
        <v>44377.21875</v>
      </c>
      <c r="H221" s="147" t="n">
        <v>44377</v>
      </c>
      <c r="I221" s="147" t="n">
        <v>44399</v>
      </c>
      <c r="K221" t="n">
        <v>132</v>
      </c>
      <c r="L221" t="n">
        <v>22</v>
      </c>
      <c r="M221" t="n">
        <v>154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147" t="n">
        <v>44218.04236111111</v>
      </c>
      <c r="F222" s="147" t="n">
        <v>44243.11875</v>
      </c>
      <c r="H222" s="147" t="n">
        <v>44329</v>
      </c>
      <c r="K222" t="n">
        <v>25</v>
      </c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147" t="n">
        <v>44115.625</v>
      </c>
      <c r="F223" s="147" t="n">
        <v>44126.33541666667</v>
      </c>
      <c r="I223" s="147" t="n">
        <v>44239.34236111111</v>
      </c>
      <c r="J223" t="inlineStr">
        <is>
          <t>9/28/22 15:00</t>
        </is>
      </c>
      <c r="K223" t="n">
        <v>10</v>
      </c>
      <c r="M223" t="n">
        <v>123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147" t="n">
        <v>44753.29166666666</v>
      </c>
      <c r="F224" s="147" t="n">
        <v>44759.29166666666</v>
      </c>
      <c r="H224" s="147" t="n">
        <v>44838</v>
      </c>
      <c r="I224" s="147" t="n">
        <v>44852.75416666667</v>
      </c>
      <c r="J224" t="inlineStr">
        <is>
          <t>10/12/22</t>
        </is>
      </c>
      <c r="K224" t="n">
        <v>6</v>
      </c>
      <c r="L224" t="n">
        <v>14</v>
      </c>
      <c r="M224" t="n">
        <v>99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147" t="n">
        <v>44272.91666666666</v>
      </c>
      <c r="F225" s="147" t="n">
        <v>44285.5</v>
      </c>
      <c r="K225" t="n">
        <v>12</v>
      </c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147" t="n">
        <v>44797.5</v>
      </c>
      <c r="F226" s="147" t="n">
        <v>44825.5</v>
      </c>
      <c r="K226" t="n">
        <v>28</v>
      </c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F227" s="147" t="n">
        <v>45112.625</v>
      </c>
      <c r="I227" s="147" t="n">
        <v>43608.70833333334</v>
      </c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147" t="n">
        <v>43941.91666666666</v>
      </c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147" t="n">
        <v>44396.625</v>
      </c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147" t="n">
        <v>45118</v>
      </c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147" t="n">
        <v>43741.45208333333</v>
      </c>
      <c r="F231" s="147" t="n">
        <v>43804.1</v>
      </c>
      <c r="I231" s="147" t="n">
        <v>44224.40625</v>
      </c>
      <c r="K231" t="n">
        <v>62</v>
      </c>
      <c r="M231" t="n">
        <v>482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F232" s="147" t="n">
        <v>45034.37430555555</v>
      </c>
      <c r="I232" s="147" t="n">
        <v>45105.06805555556</v>
      </c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147" t="n">
        <v>44216.04305555556</v>
      </c>
      <c r="F233" s="147" t="n">
        <v>44294.94722222222</v>
      </c>
      <c r="H233" s="147" t="n">
        <v>44295</v>
      </c>
      <c r="I233" s="147" t="n">
        <v>44347.21388888889</v>
      </c>
      <c r="K233" t="n">
        <v>78</v>
      </c>
      <c r="L233" t="n">
        <v>52</v>
      </c>
      <c r="M233" t="n">
        <v>131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147" t="n">
        <v>44218.04236111111</v>
      </c>
      <c r="F234" s="147" t="n">
        <v>44241.51527777778</v>
      </c>
      <c r="H234" s="147" t="n">
        <v>44329</v>
      </c>
      <c r="I234" s="147" t="n">
        <v>44343.33125</v>
      </c>
      <c r="J234" t="inlineStr">
        <is>
          <t>7/13/22 4:00</t>
        </is>
      </c>
      <c r="K234" t="n">
        <v>23</v>
      </c>
      <c r="L234" t="n">
        <v>14</v>
      </c>
      <c r="M234" t="n">
        <v>125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147" t="n">
        <v>44199.625</v>
      </c>
      <c r="F235" s="147" t="n">
        <v>44188.40902777778</v>
      </c>
      <c r="I235" s="147" t="n">
        <v>44260.44444444445</v>
      </c>
      <c r="J235" t="inlineStr">
        <is>
          <t>8/23/22 15:00</t>
        </is>
      </c>
      <c r="M235" t="n">
        <v>60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147" t="n">
        <v>44797.29166666666</v>
      </c>
      <c r="F236" s="147" t="n">
        <v>44812.29166666666</v>
      </c>
      <c r="K236" t="n">
        <v>15</v>
      </c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147" t="n">
        <v>44754.5</v>
      </c>
      <c r="F237" s="147" t="n">
        <v>44763.5</v>
      </c>
      <c r="H237" s="147" t="n">
        <v>45056</v>
      </c>
      <c r="I237" s="147" t="n">
        <v>45078.125</v>
      </c>
      <c r="K237" t="n">
        <v>9</v>
      </c>
      <c r="L237" t="n">
        <v>22</v>
      </c>
      <c r="M237" t="n">
        <v>323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147" t="n">
        <v>44929.5</v>
      </c>
      <c r="F238" s="147" t="n">
        <v>44936.5</v>
      </c>
      <c r="K238" t="n">
        <v>7</v>
      </c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147" t="n">
        <v>45077.00069444445</v>
      </c>
      <c r="F239" s="147" t="n">
        <v>45072.125</v>
      </c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147" t="n">
        <v>43941.91666666666</v>
      </c>
      <c r="F240" s="147" t="n">
        <v>43994.65347222222</v>
      </c>
      <c r="K240" t="n">
        <v>52</v>
      </c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147" t="n">
        <v>44396.625</v>
      </c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147" t="n">
        <v>45118</v>
      </c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147" t="n">
        <v>44264.04236111111</v>
      </c>
      <c r="F243" s="147" t="n">
        <v>44306.36597222222</v>
      </c>
      <c r="H243" s="147" t="n">
        <v>44340</v>
      </c>
      <c r="I243" s="147" t="n">
        <v>44365.33472222222</v>
      </c>
      <c r="K243" t="n">
        <v>42</v>
      </c>
      <c r="L243" t="n">
        <v>25</v>
      </c>
      <c r="M243" t="n">
        <v>101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F244" s="147" t="n">
        <v>45034.37430555555</v>
      </c>
      <c r="H244" s="147" t="n">
        <v>45036</v>
      </c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147" t="n">
        <v>44236.04305555556</v>
      </c>
      <c r="F245" s="147" t="n">
        <v>44278.34722222222</v>
      </c>
      <c r="H245" s="147" t="n">
        <v>44278</v>
      </c>
      <c r="I245" s="147" t="n">
        <v>44315.53055555555</v>
      </c>
      <c r="K245" t="n">
        <v>42</v>
      </c>
      <c r="L245" t="n">
        <v>37</v>
      </c>
      <c r="M245" t="n">
        <v>79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147" t="n">
        <v>44218.04236111111</v>
      </c>
      <c r="F246" s="147" t="n">
        <v>44243.11875</v>
      </c>
      <c r="H246" s="147" t="n">
        <v>44329</v>
      </c>
      <c r="I246" s="147" t="n">
        <v>44343.66666666666</v>
      </c>
      <c r="K246" t="n">
        <v>25</v>
      </c>
      <c r="L246" t="n">
        <v>14</v>
      </c>
      <c r="M246" t="n">
        <v>125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147" t="n">
        <v>44300.625</v>
      </c>
      <c r="F247" s="147" t="n">
        <v>44302.16597222222</v>
      </c>
      <c r="H247" s="147" t="n">
        <v>44302</v>
      </c>
      <c r="I247" s="147" t="n">
        <v>44325.93680555555</v>
      </c>
      <c r="K247" t="n">
        <v>1</v>
      </c>
      <c r="L247" t="n">
        <v>23</v>
      </c>
      <c r="M247" t="n">
        <v>25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147" t="n">
        <v>44817.29166666666</v>
      </c>
      <c r="F248" s="147" t="n">
        <v>44819.29166666666</v>
      </c>
      <c r="H248" s="147" t="n">
        <v>44911</v>
      </c>
      <c r="I248" s="147" t="n">
        <v>44949.00138888889</v>
      </c>
      <c r="K248" t="n">
        <v>2</v>
      </c>
      <c r="L248" t="n">
        <v>38</v>
      </c>
      <c r="M248" t="n">
        <v>131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147" t="n">
        <v>44409.91666666666</v>
      </c>
      <c r="F249" s="147" t="n">
        <v>44410.91666666666</v>
      </c>
      <c r="K249" t="n">
        <v>1</v>
      </c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147" t="n">
        <v>44883.5</v>
      </c>
      <c r="F250" s="147" t="n">
        <v>44893.5</v>
      </c>
      <c r="H250" s="147" t="n">
        <v>44902</v>
      </c>
      <c r="I250" s="147" t="n">
        <v>44938.16666666666</v>
      </c>
      <c r="K250" t="n">
        <v>10</v>
      </c>
      <c r="L250" t="n">
        <v>36</v>
      </c>
      <c r="M250" t="n">
        <v>54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147" t="n">
        <v>45077.00069444445</v>
      </c>
      <c r="F251" s="147" t="n">
        <v>45071.125</v>
      </c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147" t="n">
        <v>43941.91666666666</v>
      </c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147" t="n">
        <v>44396.625</v>
      </c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147" t="n">
        <v>45115</v>
      </c>
      <c r="F254" s="147" t="n">
        <v>45121.11736111111</v>
      </c>
      <c r="K254" t="n">
        <v>6</v>
      </c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147" t="n">
        <v>44459.04166666666</v>
      </c>
      <c r="F255" s="147" t="n">
        <v>44484.37083333333</v>
      </c>
      <c r="H255" s="147" t="n">
        <v>44963</v>
      </c>
      <c r="I255" s="147" t="n">
        <v>44967.38472222222</v>
      </c>
      <c r="K255" t="n">
        <v>25</v>
      </c>
      <c r="L255" t="n">
        <v>4</v>
      </c>
      <c r="M255" t="n">
        <v>508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F256" s="147" t="n">
        <v>45034.37430555555</v>
      </c>
      <c r="H256" s="147" t="n">
        <v>45075</v>
      </c>
      <c r="I256" s="147" t="n">
        <v>45096.22152777778</v>
      </c>
      <c r="L256" t="n">
        <v>21</v>
      </c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147" t="n">
        <v>44216.04305555556</v>
      </c>
      <c r="F257" s="147" t="n">
        <v>44294.94722222222</v>
      </c>
      <c r="H257" s="147" t="n">
        <v>44295</v>
      </c>
      <c r="I257" s="147" t="n">
        <v>44342.59930555556</v>
      </c>
      <c r="K257" t="n">
        <v>78</v>
      </c>
      <c r="L257" t="n">
        <v>47</v>
      </c>
      <c r="M257" t="n">
        <v>126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147" t="n">
        <v>44218.04236111111</v>
      </c>
      <c r="F258" s="147" t="n">
        <v>44243.11875</v>
      </c>
      <c r="H258" s="147" t="n">
        <v>44329</v>
      </c>
      <c r="I258" s="147" t="n">
        <v>44342.66666666666</v>
      </c>
      <c r="J258" t="inlineStr">
        <is>
          <t>3/29/23 16:00</t>
        </is>
      </c>
      <c r="K258" t="n">
        <v>25</v>
      </c>
      <c r="L258" t="n">
        <v>13</v>
      </c>
      <c r="M258" t="n">
        <v>124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147" t="n">
        <v>44300.625</v>
      </c>
      <c r="F259" s="147" t="n">
        <v>44321.57916666667</v>
      </c>
      <c r="H259" s="147" t="n">
        <v>44321</v>
      </c>
      <c r="I259" s="147" t="n">
        <v>44330.44444444445</v>
      </c>
      <c r="J259" t="inlineStr">
        <is>
          <t>6/23/22 15:00</t>
        </is>
      </c>
      <c r="K259" t="n">
        <v>20</v>
      </c>
      <c r="L259" t="n">
        <v>9</v>
      </c>
      <c r="M259" t="n">
        <v>29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147" t="n">
        <v>44735.29166666666</v>
      </c>
      <c r="F260" s="147" t="n">
        <v>44745.29166666666</v>
      </c>
      <c r="H260" s="147" t="n">
        <v>44796</v>
      </c>
      <c r="I260" s="147" t="n">
        <v>44852.75416666667</v>
      </c>
      <c r="J260" t="inlineStr">
        <is>
          <t>9/5/22</t>
        </is>
      </c>
      <c r="K260" t="n">
        <v>10</v>
      </c>
      <c r="L260" t="n">
        <v>56</v>
      </c>
      <c r="M260" t="n">
        <v>117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147" t="n">
        <v>44409.91666666666</v>
      </c>
      <c r="F261" s="147" t="n">
        <v>44412.91666666666</v>
      </c>
      <c r="K261" t="n">
        <v>3</v>
      </c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147" t="n">
        <v>44948.5</v>
      </c>
      <c r="F262" s="147" t="n">
        <v>44950.5</v>
      </c>
      <c r="G262" s="147" t="n">
        <v>44950.5</v>
      </c>
      <c r="K262" t="n">
        <v>2</v>
      </c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F263" s="147" t="n">
        <v>45107.27291666667</v>
      </c>
      <c r="H263" s="147" t="n">
        <v>45110</v>
      </c>
      <c r="I263" s="147" t="n">
        <v>45128</v>
      </c>
      <c r="L263" t="n">
        <v>18</v>
      </c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147" t="n">
        <v>43941.91666666666</v>
      </c>
      <c r="F264" s="147" t="n">
        <v>43986.3625</v>
      </c>
      <c r="K264" t="n">
        <v>44</v>
      </c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147" t="n">
        <v>44396.625</v>
      </c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147" t="n">
        <v>44870.08402777778</v>
      </c>
      <c r="F266" s="147" t="n">
        <v>44876.32638888889</v>
      </c>
      <c r="H266" s="147" t="n">
        <v>44898</v>
      </c>
      <c r="I266" s="147" t="n">
        <v>44910.03125</v>
      </c>
      <c r="K266" t="n">
        <v>6</v>
      </c>
      <c r="L266" t="n">
        <v>12</v>
      </c>
      <c r="M266" t="n">
        <v>39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147" t="n">
        <v>43412.66666666666</v>
      </c>
      <c r="F267" s="147" t="n">
        <v>43496.66666666666</v>
      </c>
      <c r="I267" s="147" t="n">
        <v>43552.70833333334</v>
      </c>
      <c r="K267" t="n">
        <v>84</v>
      </c>
      <c r="M267" t="n">
        <v>140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F268" s="147" t="n">
        <v>45034.37430555555</v>
      </c>
      <c r="H268" s="147" t="n">
        <v>45036</v>
      </c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147" t="n">
        <v>44216.04305555556</v>
      </c>
      <c r="F269" s="147" t="n">
        <v>44294.94722222222</v>
      </c>
      <c r="H269" s="147" t="n">
        <v>44295</v>
      </c>
      <c r="I269" s="147" t="n">
        <v>44347.21388888889</v>
      </c>
      <c r="K269" t="n">
        <v>78</v>
      </c>
      <c r="L269" t="n">
        <v>52</v>
      </c>
      <c r="M269" t="n">
        <v>131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147" t="n">
        <v>44218.04236111111</v>
      </c>
      <c r="F270" s="147" t="n">
        <v>44249.14375</v>
      </c>
      <c r="H270" s="147" t="n">
        <v>44350</v>
      </c>
      <c r="I270" s="147" t="n">
        <v>44356.66666666666</v>
      </c>
      <c r="K270" t="n">
        <v>31</v>
      </c>
      <c r="L270" t="n">
        <v>6</v>
      </c>
      <c r="M270" t="n">
        <v>138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147" t="n">
        <v>44242.625</v>
      </c>
      <c r="F271" s="147" t="n">
        <v>44243.31388888889</v>
      </c>
      <c r="H271" s="147" t="n">
        <v>44243</v>
      </c>
      <c r="I271" s="147" t="n">
        <v>44304.95347222222</v>
      </c>
      <c r="J271" t="inlineStr">
        <is>
          <t>6/1/22 15:00</t>
        </is>
      </c>
      <c r="K271" t="n">
        <v>0</v>
      </c>
      <c r="L271" t="n">
        <v>61</v>
      </c>
      <c r="M271" t="n">
        <v>62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147" t="n">
        <v>44735.29166666666</v>
      </c>
      <c r="F272" s="147" t="n">
        <v>44747.29166666666</v>
      </c>
      <c r="K272" t="n">
        <v>12</v>
      </c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147" t="n">
        <v>44409.91666666666</v>
      </c>
      <c r="F273" s="147" t="n">
        <v>44441.91666666666</v>
      </c>
      <c r="K273" t="n">
        <v>32</v>
      </c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F274" s="147" t="n">
        <v>45029.125</v>
      </c>
      <c r="H274" s="147" t="n">
        <v>45084</v>
      </c>
      <c r="I274" s="147" t="n">
        <v>45099.125</v>
      </c>
      <c r="L274" t="n">
        <v>15</v>
      </c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I275" s="147" t="n">
        <v>43431.66666666666</v>
      </c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147" t="n">
        <v>43929.91666666666</v>
      </c>
      <c r="F276" s="147" t="n">
        <v>43930.29513888889</v>
      </c>
      <c r="K276" t="n">
        <v>0</v>
      </c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147" t="n">
        <v>44396.625</v>
      </c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147" t="n">
        <v>44870.08402777778</v>
      </c>
      <c r="F278" s="147" t="n">
        <v>44880.42708333334</v>
      </c>
      <c r="H278" s="147" t="n">
        <v>44898</v>
      </c>
      <c r="I278" s="147" t="n">
        <v>44908.31944444445</v>
      </c>
      <c r="K278" t="n">
        <v>10</v>
      </c>
      <c r="L278" t="n">
        <v>10</v>
      </c>
      <c r="M278" t="n">
        <v>38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147" t="n">
        <v>44607.04166666666</v>
      </c>
      <c r="F279" s="147" t="n">
        <v>45084.59722222222</v>
      </c>
      <c r="K279" t="n">
        <v>477</v>
      </c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147" t="n">
        <v>45035.75</v>
      </c>
      <c r="F280" s="147" t="n">
        <v>45049.24444444444</v>
      </c>
      <c r="H280" s="147" t="n">
        <v>45056</v>
      </c>
      <c r="I280" s="147" t="n">
        <v>45077.14444444444</v>
      </c>
      <c r="K280" t="n">
        <v>13</v>
      </c>
      <c r="L280" t="n">
        <v>21</v>
      </c>
      <c r="M280" t="n">
        <v>41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147" t="n">
        <v>44502.66666666666</v>
      </c>
      <c r="F281" s="147" t="n">
        <v>44531.25347222222</v>
      </c>
      <c r="H281" s="147" t="n">
        <v>44531</v>
      </c>
      <c r="I281" s="147" t="n">
        <v>44550.10069444445</v>
      </c>
      <c r="K281" t="n">
        <v>28</v>
      </c>
      <c r="L281" t="n">
        <v>19</v>
      </c>
      <c r="M281" t="n">
        <v>47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147" t="n">
        <v>44218.04236111111</v>
      </c>
      <c r="F282" s="147" t="n">
        <v>44236.3625</v>
      </c>
      <c r="H282" s="147" t="n">
        <v>44329</v>
      </c>
      <c r="I282" s="147" t="n">
        <v>44335.66666666666</v>
      </c>
      <c r="K282" t="n">
        <v>18</v>
      </c>
      <c r="L282" t="n">
        <v>6</v>
      </c>
      <c r="M282" t="n">
        <v>117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147" t="n">
        <v>44242.625</v>
      </c>
      <c r="F283" s="147" t="n">
        <v>44243.31388888889</v>
      </c>
      <c r="H283" s="147" t="n">
        <v>44243</v>
      </c>
      <c r="I283" s="147" t="n">
        <v>44330.44444444445</v>
      </c>
      <c r="K283" t="n">
        <v>0</v>
      </c>
      <c r="L283" t="n">
        <v>87</v>
      </c>
      <c r="M283" t="n">
        <v>87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147" t="n">
        <v>44773.29166666666</v>
      </c>
      <c r="F284" s="147" t="n">
        <v>44775.29166666666</v>
      </c>
      <c r="K284" t="n">
        <v>2</v>
      </c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147" t="n">
        <v>44409.91666666666</v>
      </c>
      <c r="F285" s="147" t="n">
        <v>44412.91666666666</v>
      </c>
      <c r="K285" t="n">
        <v>3</v>
      </c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F286" s="147" t="n">
        <v>44987.5</v>
      </c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147" t="n">
        <v>45050.35416666666</v>
      </c>
      <c r="F287" s="147" t="n">
        <v>45048.625</v>
      </c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147" t="n">
        <v>43929.91666666666</v>
      </c>
      <c r="F288" s="147" t="n">
        <v>44331.51736111111</v>
      </c>
      <c r="K288" t="n">
        <v>401</v>
      </c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147" t="n">
        <v>44396.625</v>
      </c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147" t="n">
        <v>44870.08402777778</v>
      </c>
      <c r="F290" s="147" t="n">
        <v>44876.32638888889</v>
      </c>
      <c r="H290" s="147" t="n">
        <v>44898</v>
      </c>
      <c r="I290" s="147" t="n">
        <v>44910.03125</v>
      </c>
      <c r="K290" t="n">
        <v>6</v>
      </c>
      <c r="L290" t="n">
        <v>12</v>
      </c>
      <c r="M290" t="n">
        <v>39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147" t="n">
        <v>44936.04166666666</v>
      </c>
      <c r="F291" s="147" t="n">
        <v>45084.60208333333</v>
      </c>
      <c r="K291" t="n">
        <v>148</v>
      </c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147" t="n">
        <v>45035.75</v>
      </c>
      <c r="F292" s="147" t="n">
        <v>45049.24444444444</v>
      </c>
      <c r="H292" s="147" t="n">
        <v>45069</v>
      </c>
      <c r="I292" s="147" t="n">
        <v>45083.17222222222</v>
      </c>
      <c r="K292" t="n">
        <v>13</v>
      </c>
      <c r="L292" t="n">
        <v>14</v>
      </c>
      <c r="M292" t="n">
        <v>47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147" t="n">
        <v>44236.04305555556</v>
      </c>
      <c r="F293" s="147" t="n">
        <v>44294.94722222222</v>
      </c>
      <c r="H293" s="147" t="n">
        <v>44295</v>
      </c>
      <c r="I293" s="147" t="n">
        <v>44312.47152777778</v>
      </c>
      <c r="K293" t="n">
        <v>58</v>
      </c>
      <c r="L293" t="n">
        <v>17</v>
      </c>
      <c r="M293" t="n">
        <v>76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147" t="n">
        <v>44218.04236111111</v>
      </c>
      <c r="F294" s="147" t="n">
        <v>44238.23819444444</v>
      </c>
      <c r="H294" s="147" t="n">
        <v>44329</v>
      </c>
      <c r="I294" s="147" t="n">
        <v>44341.66666666666</v>
      </c>
      <c r="K294" t="n">
        <v>20</v>
      </c>
      <c r="L294" t="n">
        <v>12</v>
      </c>
      <c r="M294" t="n">
        <v>123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147" t="n">
        <v>44300.625</v>
      </c>
      <c r="F295" s="147" t="n">
        <v>44302.16597222222</v>
      </c>
      <c r="H295" s="147" t="n">
        <v>44302</v>
      </c>
      <c r="I295" s="147" t="n">
        <v>44325.93680555555</v>
      </c>
      <c r="K295" t="n">
        <v>1</v>
      </c>
      <c r="L295" t="n">
        <v>23</v>
      </c>
      <c r="M295" t="n">
        <v>25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147" t="n">
        <v>44761.29166666666</v>
      </c>
      <c r="F296" s="147" t="n">
        <v>44762.29166666666</v>
      </c>
      <c r="K296" t="n">
        <v>1</v>
      </c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147" t="n">
        <v>44409.91666666666</v>
      </c>
      <c r="F297" s="147" t="n">
        <v>44419.91666666666</v>
      </c>
      <c r="K297" t="n">
        <v>10</v>
      </c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147" t="n">
        <v>44677.5</v>
      </c>
      <c r="F298" s="147" t="n">
        <v>44689.5</v>
      </c>
      <c r="K298" t="n">
        <v>12</v>
      </c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147" t="n">
        <v>44974.04166666666</v>
      </c>
      <c r="F299" s="147" t="n">
        <v>44985.125</v>
      </c>
      <c r="K299" t="n">
        <v>11</v>
      </c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147" t="n">
        <v>44793.04166666666</v>
      </c>
      <c r="F300" s="147" t="n">
        <v>44824.23333333333</v>
      </c>
      <c r="K300" t="n">
        <v>31</v>
      </c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147" t="n">
        <v>44396.625</v>
      </c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147" t="n">
        <v>44870.08402777778</v>
      </c>
      <c r="F302" s="147" t="n">
        <v>44876.32638888889</v>
      </c>
      <c r="H302" s="147" t="n">
        <v>45028</v>
      </c>
      <c r="I302" s="147" t="n">
        <v>45042.06805555556</v>
      </c>
      <c r="K302" t="n">
        <v>6</v>
      </c>
      <c r="L302" t="n">
        <v>14</v>
      </c>
      <c r="M302" t="n">
        <v>171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147" t="n">
        <v>44463.04236111111</v>
      </c>
      <c r="F303" s="147" t="n">
        <v>44484.37013888889</v>
      </c>
      <c r="H303" s="147" t="n">
        <v>44704</v>
      </c>
      <c r="I303" s="147" t="n">
        <v>44735.11041666667</v>
      </c>
      <c r="K303" t="n">
        <v>21</v>
      </c>
      <c r="L303" t="n">
        <v>31</v>
      </c>
      <c r="M303" t="n">
        <v>272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147" t="n">
        <v>45035.75</v>
      </c>
      <c r="F304" s="147" t="n">
        <v>45049.24444444444</v>
      </c>
      <c r="H304" s="147" t="n">
        <v>45056</v>
      </c>
      <c r="I304" s="147" t="n">
        <v>45084.16527777778</v>
      </c>
      <c r="K304" t="n">
        <v>13</v>
      </c>
      <c r="L304" t="n">
        <v>28</v>
      </c>
      <c r="M304" t="n">
        <v>48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147" t="n">
        <v>44236.04305555556</v>
      </c>
      <c r="F305" s="147" t="n">
        <v>44294.94722222222</v>
      </c>
      <c r="H305" s="147" t="n">
        <v>44295</v>
      </c>
      <c r="I305" s="147" t="n">
        <v>44385.27152777778</v>
      </c>
      <c r="K305" t="n">
        <v>58</v>
      </c>
      <c r="L305" t="n">
        <v>90</v>
      </c>
      <c r="M305" t="n">
        <v>149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147" t="n">
        <v>44229.04236111111</v>
      </c>
      <c r="F306" s="147" t="n">
        <v>44249.11805555555</v>
      </c>
      <c r="K306" t="n">
        <v>20</v>
      </c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147" t="n">
        <v>44300.625</v>
      </c>
      <c r="F307" s="147" t="n">
        <v>44302.16597222222</v>
      </c>
      <c r="H307" s="147" t="n">
        <v>44302</v>
      </c>
      <c r="I307" s="147" t="n">
        <v>44325.93680555555</v>
      </c>
      <c r="K307" t="n">
        <v>1</v>
      </c>
      <c r="L307" t="n">
        <v>23</v>
      </c>
      <c r="M307" t="n">
        <v>25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147" t="n">
        <v>44735.29166666666</v>
      </c>
      <c r="F308" s="147" t="n">
        <v>44746.29166666666</v>
      </c>
      <c r="H308" s="147" t="n">
        <v>44820</v>
      </c>
      <c r="I308" s="147" t="n">
        <v>44873.52986111111</v>
      </c>
      <c r="J308" t="inlineStr">
        <is>
          <t>11/1/22</t>
        </is>
      </c>
      <c r="K308" t="n">
        <v>11</v>
      </c>
      <c r="L308" t="n">
        <v>53</v>
      </c>
      <c r="M308" t="n">
        <v>138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147" t="n">
        <v>44409.91666666666</v>
      </c>
      <c r="F309" s="147" t="n">
        <v>44420.91666666666</v>
      </c>
      <c r="K309" t="n">
        <v>11</v>
      </c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147" t="n">
        <v>44837.5</v>
      </c>
      <c r="F310" s="147" t="n">
        <v>44963.5</v>
      </c>
      <c r="K310" t="n">
        <v>126</v>
      </c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147" t="n">
        <v>44974.04166666666</v>
      </c>
      <c r="F311" s="147" t="n">
        <v>44980.125</v>
      </c>
      <c r="K311" t="n">
        <v>6</v>
      </c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147" t="n">
        <v>44624.04166666666</v>
      </c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147" t="n">
        <v>44396.625</v>
      </c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147" t="n">
        <v>44869.08333333334</v>
      </c>
      <c r="F314" s="147" t="n">
        <v>44873.31875</v>
      </c>
      <c r="K314" t="n">
        <v>4</v>
      </c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147" t="n">
        <v>43601.46736111111</v>
      </c>
      <c r="I315" s="147" t="n">
        <v>44004.37152777778</v>
      </c>
      <c r="M315" t="n">
        <v>402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147" t="n">
        <v>45035.75</v>
      </c>
      <c r="F316" s="147" t="n">
        <v>45049.24444444444</v>
      </c>
      <c r="H316" s="147" t="n">
        <v>45069</v>
      </c>
      <c r="I316" s="147" t="n">
        <v>45085.06111111111</v>
      </c>
      <c r="K316" t="n">
        <v>13</v>
      </c>
      <c r="L316" t="n">
        <v>16</v>
      </c>
      <c r="M316" t="n">
        <v>49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147" t="n">
        <v>44502.66666666666</v>
      </c>
      <c r="F317" s="147" t="n">
        <v>44531.25347222222</v>
      </c>
      <c r="H317" s="147" t="n">
        <v>44531</v>
      </c>
      <c r="I317" s="147" t="n">
        <v>44539.48125</v>
      </c>
      <c r="K317" t="n">
        <v>28</v>
      </c>
      <c r="L317" t="n">
        <v>8</v>
      </c>
      <c r="M317" t="n">
        <v>36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147" t="n">
        <v>43872.875</v>
      </c>
      <c r="F318" s="147" t="n">
        <v>44141.36597222222</v>
      </c>
      <c r="H318" s="147" t="n">
        <v>44141</v>
      </c>
      <c r="I318" s="147" t="n">
        <v>44150.66666666666</v>
      </c>
      <c r="K318" t="n">
        <v>268</v>
      </c>
      <c r="L318" t="n">
        <v>9</v>
      </c>
      <c r="M318" t="n">
        <v>277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147" t="n">
        <v>44300.625</v>
      </c>
      <c r="F319" s="147" t="n">
        <v>44302.16597222222</v>
      </c>
      <c r="H319" s="147" t="n">
        <v>44302</v>
      </c>
      <c r="I319" s="147" t="n">
        <v>44315.53194444445</v>
      </c>
      <c r="K319" t="n">
        <v>1</v>
      </c>
      <c r="L319" t="n">
        <v>13</v>
      </c>
      <c r="M319" t="n">
        <v>14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147" t="n">
        <v>44754.29166666666</v>
      </c>
      <c r="F320" s="147" t="n">
        <v>44755.29166666666</v>
      </c>
      <c r="H320" s="147" t="n">
        <v>44810</v>
      </c>
      <c r="I320" s="147" t="n">
        <v>44852.75416666667</v>
      </c>
      <c r="J320" t="inlineStr">
        <is>
          <t>9/23/22</t>
        </is>
      </c>
      <c r="K320" t="n">
        <v>1</v>
      </c>
      <c r="L320" t="n">
        <v>42</v>
      </c>
      <c r="M320" t="n">
        <v>98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147" t="n">
        <v>44409.91666666666</v>
      </c>
      <c r="F321" s="147" t="n">
        <v>44427.91666666666</v>
      </c>
      <c r="K321" t="n">
        <v>18</v>
      </c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147" t="n">
        <v>44865.5</v>
      </c>
      <c r="F322" s="147" t="n">
        <v>44867.5</v>
      </c>
      <c r="H322" s="147" t="n">
        <v>45056</v>
      </c>
      <c r="I322" s="147" t="n">
        <v>45070.125</v>
      </c>
      <c r="K322" t="n">
        <v>2</v>
      </c>
      <c r="L322" t="n">
        <v>14</v>
      </c>
      <c r="M322" t="n">
        <v>204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147" t="n">
        <v>45020.75</v>
      </c>
      <c r="F323" s="147" t="n">
        <v>45009.16666666666</v>
      </c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I324" s="147" t="n">
        <v>43790.66666666666</v>
      </c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147" t="n">
        <v>44396.625</v>
      </c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147" t="n">
        <v>44873.04166666666</v>
      </c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147" t="n">
        <v>43647.24791666667</v>
      </c>
      <c r="I327" s="147" t="n">
        <v>43884.32152777778</v>
      </c>
      <c r="M327" t="n">
        <v>237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147" t="n">
        <v>45035.75</v>
      </c>
      <c r="F328" s="147" t="n">
        <v>45049.24444444444</v>
      </c>
      <c r="H328" s="147" t="n">
        <v>45056</v>
      </c>
      <c r="I328" s="147" t="n">
        <v>45090.10277777778</v>
      </c>
      <c r="K328" t="n">
        <v>13</v>
      </c>
      <c r="L328" t="n">
        <v>34</v>
      </c>
      <c r="M328" t="n">
        <v>54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147" t="n">
        <v>44216.04305555556</v>
      </c>
      <c r="F329" s="147" t="n">
        <v>44294.94722222222</v>
      </c>
      <c r="H329" s="147" t="n">
        <v>44295</v>
      </c>
      <c r="I329" s="147" t="n">
        <v>44314.50277777778</v>
      </c>
      <c r="K329" t="n">
        <v>78</v>
      </c>
      <c r="L329" t="n">
        <v>19</v>
      </c>
      <c r="M329" t="n">
        <v>98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147" t="n">
        <v>44218.04236111111</v>
      </c>
      <c r="F330" s="147" t="n">
        <v>44249.14375</v>
      </c>
      <c r="H330" s="147" t="n">
        <v>44329</v>
      </c>
      <c r="I330" s="147" t="n">
        <v>44355.27430555555</v>
      </c>
      <c r="J330" t="inlineStr">
        <is>
          <t>9/9/21 4:00</t>
        </is>
      </c>
      <c r="K330" t="n">
        <v>31</v>
      </c>
      <c r="L330" t="n">
        <v>26</v>
      </c>
      <c r="M330" t="n">
        <v>137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147" t="n">
        <v>44300.625</v>
      </c>
      <c r="F331" s="147" t="n">
        <v>44302.16597222222</v>
      </c>
      <c r="H331" s="147" t="n">
        <v>44302</v>
      </c>
      <c r="I331" s="147" t="n">
        <v>44315.53194444445</v>
      </c>
      <c r="J331" t="inlineStr">
        <is>
          <t>8/2/21 15:00</t>
        </is>
      </c>
      <c r="K331" t="n">
        <v>1</v>
      </c>
      <c r="L331" t="n">
        <v>13</v>
      </c>
      <c r="M331" t="n">
        <v>14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147" t="n">
        <v>44721.29166666666</v>
      </c>
      <c r="F332" s="147" t="n">
        <v>44732.29166666666</v>
      </c>
      <c r="H332" s="147" t="n">
        <v>44747</v>
      </c>
      <c r="I332" s="147" t="n">
        <v>44865.77916666667</v>
      </c>
      <c r="J332" t="inlineStr">
        <is>
          <t>8/18/22</t>
        </is>
      </c>
      <c r="K332" t="n">
        <v>11</v>
      </c>
      <c r="L332" t="n">
        <v>118</v>
      </c>
      <c r="M332" t="n">
        <v>144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147" t="n">
        <v>44409.91666666666</v>
      </c>
      <c r="F333" s="147" t="n">
        <v>44413.91666666666</v>
      </c>
      <c r="K333" t="n">
        <v>4</v>
      </c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F334" s="147" t="n">
        <v>44978.5</v>
      </c>
      <c r="H334" s="147" t="n">
        <v>45042</v>
      </c>
      <c r="I334" s="147" t="n">
        <v>45085.125</v>
      </c>
      <c r="L334" t="n">
        <v>43</v>
      </c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147" t="n">
        <v>44974.04166666666</v>
      </c>
      <c r="F335" s="147" t="n">
        <v>44977.125</v>
      </c>
      <c r="K335" t="n">
        <v>3</v>
      </c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I336" s="147" t="n">
        <v>43713.66666666666</v>
      </c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147" t="n">
        <v>44396.625</v>
      </c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147" t="n">
        <v>44898.04166666666</v>
      </c>
      <c r="F338" s="147" t="n">
        <v>44918.06875</v>
      </c>
      <c r="H338" s="147" t="n">
        <v>44924</v>
      </c>
      <c r="I338" s="147" t="n">
        <v>44938.38888888889</v>
      </c>
      <c r="K338" t="n">
        <v>20</v>
      </c>
      <c r="L338" t="n">
        <v>14</v>
      </c>
      <c r="M338" t="n">
        <v>40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147" t="n">
        <v>43633.39444444444</v>
      </c>
      <c r="H339" s="147" t="n">
        <v>43775</v>
      </c>
      <c r="I339" s="147" t="n">
        <v>43801.02083333334</v>
      </c>
      <c r="L339" t="n">
        <v>26</v>
      </c>
      <c r="M339" t="n">
        <v>167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147" t="n">
        <v>45035.75</v>
      </c>
      <c r="F340" s="147" t="n">
        <v>45049.24444444444</v>
      </c>
      <c r="H340" s="147" t="n">
        <v>45069</v>
      </c>
      <c r="I340" s="147" t="n">
        <v>45083.05416666667</v>
      </c>
      <c r="K340" t="n">
        <v>13</v>
      </c>
      <c r="L340" t="n">
        <v>14</v>
      </c>
      <c r="M340" t="n">
        <v>47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147" t="n">
        <v>44216.04305555556</v>
      </c>
      <c r="F341" s="147" t="n">
        <v>44278.34722222222</v>
      </c>
      <c r="H341" s="147" t="n">
        <v>44278</v>
      </c>
      <c r="I341" s="147" t="n">
        <v>44306.99861111111</v>
      </c>
      <c r="K341" t="n">
        <v>62</v>
      </c>
      <c r="L341" t="n">
        <v>28</v>
      </c>
      <c r="M341" t="n">
        <v>90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147" t="n">
        <v>44218.04236111111</v>
      </c>
      <c r="F342" s="147" t="n">
        <v>44241.51527777778</v>
      </c>
      <c r="H342" s="147" t="n">
        <v>44329</v>
      </c>
      <c r="I342" s="147" t="n">
        <v>44341.66666666666</v>
      </c>
      <c r="J342" t="inlineStr">
        <is>
          <t>3/26/23 16:00</t>
        </is>
      </c>
      <c r="K342" t="n">
        <v>23</v>
      </c>
      <c r="L342" t="n">
        <v>12</v>
      </c>
      <c r="M342" t="n">
        <v>123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147" t="n">
        <v>44300.625</v>
      </c>
      <c r="F343" s="147" t="n">
        <v>44302.16597222222</v>
      </c>
      <c r="H343" s="147" t="n">
        <v>44302</v>
      </c>
      <c r="I343" s="147" t="n">
        <v>44325.9375</v>
      </c>
      <c r="K343" t="n">
        <v>1</v>
      </c>
      <c r="L343" t="n">
        <v>23</v>
      </c>
      <c r="M343" t="n">
        <v>25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147" t="n">
        <v>44867.25</v>
      </c>
      <c r="F344" s="147" t="n">
        <v>44871.20833333334</v>
      </c>
      <c r="K344" t="n">
        <v>3</v>
      </c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147" t="n">
        <v>44409.91666666666</v>
      </c>
      <c r="F345" s="147" t="n">
        <v>44418.91666666666</v>
      </c>
      <c r="K345" t="n">
        <v>9</v>
      </c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147" t="n">
        <v>44872.5</v>
      </c>
      <c r="F346" s="147" t="n">
        <v>44880.5</v>
      </c>
      <c r="K346" t="n">
        <v>8</v>
      </c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147" t="n">
        <v>44651.04166666666</v>
      </c>
      <c r="F348" s="147" t="n">
        <v>44658.31388888889</v>
      </c>
      <c r="H348" s="147" t="n">
        <v>44663</v>
      </c>
      <c r="I348" s="147" t="n">
        <v>44677.66666666666</v>
      </c>
      <c r="K348" t="n">
        <v>7</v>
      </c>
      <c r="L348" t="n">
        <v>14</v>
      </c>
      <c r="M348" t="n">
        <v>26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147" t="n">
        <v>44396.625</v>
      </c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147" t="n">
        <v>44897.04166666666</v>
      </c>
      <c r="F350" s="147" t="n">
        <v>44909.10208333333</v>
      </c>
      <c r="H350" s="147" t="n">
        <v>45040</v>
      </c>
      <c r="I350" s="147" t="n">
        <v>45056.33472222222</v>
      </c>
      <c r="K350" t="n">
        <v>12</v>
      </c>
      <c r="L350" t="n">
        <v>16</v>
      </c>
      <c r="M350" t="n">
        <v>159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147" t="n">
        <v>43637.16458333333</v>
      </c>
      <c r="F351" s="147" t="n">
        <v>43804.10069444445</v>
      </c>
      <c r="I351" s="147" t="n">
        <v>43963.46041666667</v>
      </c>
      <c r="K351" t="n">
        <v>166</v>
      </c>
      <c r="M351" t="n">
        <v>326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147" t="n">
        <v>45035.75</v>
      </c>
      <c r="F352" s="147" t="n">
        <v>45049.24444444444</v>
      </c>
      <c r="H352" s="147" t="n">
        <v>45069</v>
      </c>
      <c r="I352" s="147" t="n">
        <v>45083.14444444444</v>
      </c>
      <c r="K352" t="n">
        <v>13</v>
      </c>
      <c r="L352" t="n">
        <v>14</v>
      </c>
      <c r="M352" t="n">
        <v>47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147" t="n">
        <v>44324.04236111111</v>
      </c>
      <c r="F353" s="147" t="n">
        <v>44377.21875</v>
      </c>
      <c r="H353" s="147" t="n">
        <v>44377</v>
      </c>
      <c r="I353" s="147" t="n">
        <v>44392.15694444445</v>
      </c>
      <c r="K353" t="n">
        <v>53</v>
      </c>
      <c r="L353" t="n">
        <v>15</v>
      </c>
      <c r="M353" t="n">
        <v>68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147" t="n">
        <v>44218.04236111111</v>
      </c>
      <c r="F354" s="147" t="n">
        <v>44243.11875</v>
      </c>
      <c r="H354" s="147" t="n">
        <v>44329</v>
      </c>
      <c r="I354" s="147" t="n">
        <v>44462.66666666666</v>
      </c>
      <c r="J354" t="inlineStr">
        <is>
          <t>3/23/23 17:00</t>
        </is>
      </c>
      <c r="K354" t="n">
        <v>25</v>
      </c>
      <c r="L354" t="n">
        <v>133</v>
      </c>
      <c r="M354" t="n">
        <v>244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147" t="n">
        <v>44173.625</v>
      </c>
      <c r="F355" s="147" t="n">
        <v>44123.04652777778</v>
      </c>
      <c r="I355" s="147" t="n">
        <v>44188</v>
      </c>
      <c r="J355" t="inlineStr">
        <is>
          <t>6/16/21 15:00</t>
        </is>
      </c>
      <c r="M355" t="n">
        <v>14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147" t="n">
        <v>44761.29166666666</v>
      </c>
      <c r="F356" s="147" t="n">
        <v>44766.29166666666</v>
      </c>
      <c r="K356" t="n">
        <v>5</v>
      </c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147" t="n">
        <v>44409.91666666666</v>
      </c>
      <c r="F357" s="147" t="n">
        <v>44413.91666666666</v>
      </c>
      <c r="K357" t="n">
        <v>4</v>
      </c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147" t="n">
        <v>44872.5</v>
      </c>
      <c r="F358" s="147" t="n">
        <v>44880.5</v>
      </c>
      <c r="K358" t="n">
        <v>8</v>
      </c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F359" s="147" t="n">
        <v>45092.32222222222</v>
      </c>
      <c r="H359" s="147" t="n">
        <v>45097</v>
      </c>
      <c r="I359" s="147" t="n">
        <v>45103.2</v>
      </c>
      <c r="L359" t="n">
        <v>6</v>
      </c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I360" s="147" t="n">
        <v>43553.70833333334</v>
      </c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147" t="n">
        <v>44396.625</v>
      </c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147" t="n">
        <v>44609.04166666666</v>
      </c>
      <c r="F362" s="147" t="n">
        <v>44622.15555555555</v>
      </c>
      <c r="H362" s="147" t="n">
        <v>44628</v>
      </c>
      <c r="I362" s="147" t="n">
        <v>44651.43680555555</v>
      </c>
      <c r="K362" t="n">
        <v>13</v>
      </c>
      <c r="L362" t="n">
        <v>23</v>
      </c>
      <c r="M362" t="n">
        <v>42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147" t="n">
        <v>44659.04166666666</v>
      </c>
      <c r="F363" s="147" t="n">
        <v>44672.18333333333</v>
      </c>
      <c r="I363" s="147" t="n">
        <v>44834.37222222222</v>
      </c>
      <c r="K363" t="n">
        <v>13</v>
      </c>
      <c r="M363" t="n">
        <v>175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147" t="n">
        <v>45035.75</v>
      </c>
      <c r="F364" s="147" t="n">
        <v>45049.24444444444</v>
      </c>
      <c r="H364" s="147" t="n">
        <v>45069</v>
      </c>
      <c r="I364" s="147" t="n">
        <v>45085.13055555556</v>
      </c>
      <c r="K364" t="n">
        <v>13</v>
      </c>
      <c r="L364" t="n">
        <v>16</v>
      </c>
      <c r="M364" t="n">
        <v>49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147" t="n">
        <v>44236.04305555556</v>
      </c>
      <c r="F365" s="147" t="n">
        <v>44294.94722222222</v>
      </c>
      <c r="H365" s="147" t="n">
        <v>44295</v>
      </c>
      <c r="I365" s="147" t="n">
        <v>44620.31805555556</v>
      </c>
      <c r="K365" t="n">
        <v>58</v>
      </c>
      <c r="L365" t="n">
        <v>325</v>
      </c>
      <c r="M365" t="n">
        <v>384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147" t="n">
        <v>44218.04236111111</v>
      </c>
      <c r="F366" s="147" t="n">
        <v>44249.14375</v>
      </c>
      <c r="H366" s="147" t="n">
        <v>44484</v>
      </c>
      <c r="I366" s="147" t="n">
        <v>44487.66666666666</v>
      </c>
      <c r="K366" t="n">
        <v>31</v>
      </c>
      <c r="L366" t="n">
        <v>3</v>
      </c>
      <c r="M366" t="n">
        <v>269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147" t="n">
        <v>44064.91736111111</v>
      </c>
      <c r="F367" s="147" t="n">
        <v>44123.35277777778</v>
      </c>
      <c r="I367" s="147" t="n">
        <v>44128.42777777778</v>
      </c>
      <c r="K367" t="n">
        <v>58</v>
      </c>
      <c r="M367" t="n">
        <v>63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147" t="n">
        <v>44878.20833333334</v>
      </c>
      <c r="F368" s="147" t="n">
        <v>44880.20833333334</v>
      </c>
      <c r="H368" s="147" t="n">
        <v>44910</v>
      </c>
      <c r="I368" s="147" t="n">
        <v>44958.78055555555</v>
      </c>
      <c r="K368" t="n">
        <v>2</v>
      </c>
      <c r="L368" t="n">
        <v>48</v>
      </c>
      <c r="M368" t="n">
        <v>80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147" t="n">
        <v>44409.91666666666</v>
      </c>
      <c r="F369" s="147" t="n">
        <v>44412.91666666666</v>
      </c>
      <c r="K369" t="n">
        <v>3</v>
      </c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147" t="n">
        <v>44872.5</v>
      </c>
      <c r="F370" s="147" t="n">
        <v>44880.5</v>
      </c>
      <c r="K370" t="n">
        <v>8</v>
      </c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147" t="n">
        <v>44995.04236111111</v>
      </c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I372" s="147" t="n">
        <v>43817.66666666666</v>
      </c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147" t="n">
        <v>44396.625</v>
      </c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147" t="n">
        <v>44840.04166666666</v>
      </c>
      <c r="F374" s="147" t="n">
        <v>44846.99027777778</v>
      </c>
      <c r="H374" s="147" t="n">
        <v>44882</v>
      </c>
      <c r="I374" s="147" t="n">
        <v>44903.24583333333</v>
      </c>
      <c r="J374" t="inlineStr">
        <is>
          <t>6/14/23 3:00</t>
        </is>
      </c>
      <c r="K374" t="n">
        <v>6</v>
      </c>
      <c r="L374" t="n">
        <v>21</v>
      </c>
      <c r="M374" t="n">
        <v>63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147" t="n">
        <v>44504.08472222222</v>
      </c>
      <c r="F375" s="147" t="n">
        <v>44545.36388888889</v>
      </c>
      <c r="H375" s="147" t="n">
        <v>44740</v>
      </c>
      <c r="I375" s="147" t="n">
        <v>44750.26597222222</v>
      </c>
      <c r="K375" t="n">
        <v>41</v>
      </c>
      <c r="L375" t="n">
        <v>10</v>
      </c>
      <c r="M375" t="n">
        <v>246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147" t="n">
        <v>45035.75</v>
      </c>
      <c r="F376" s="147" t="n">
        <v>45049.24444444444</v>
      </c>
      <c r="H376" s="147" t="n">
        <v>45056</v>
      </c>
      <c r="I376" s="147" t="n">
        <v>45077.06805555556</v>
      </c>
      <c r="K376" t="n">
        <v>13</v>
      </c>
      <c r="L376" t="n">
        <v>21</v>
      </c>
      <c r="M376" t="n">
        <v>41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147" t="n">
        <v>44216.04305555556</v>
      </c>
      <c r="F377" s="147" t="n">
        <v>44278.34722222222</v>
      </c>
      <c r="H377" s="147" t="n">
        <v>44278</v>
      </c>
      <c r="I377" s="147" t="n">
        <v>44342.59930555556</v>
      </c>
      <c r="K377" t="n">
        <v>62</v>
      </c>
      <c r="L377" t="n">
        <v>64</v>
      </c>
      <c r="M377" t="n">
        <v>126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147" t="n">
        <v>44218.04236111111</v>
      </c>
      <c r="F378" s="147" t="n">
        <v>44241.51527777778</v>
      </c>
      <c r="H378" s="147" t="n">
        <v>44329</v>
      </c>
      <c r="I378" s="147" t="n">
        <v>44341.66666666666</v>
      </c>
      <c r="K378" t="n">
        <v>23</v>
      </c>
      <c r="L378" t="n">
        <v>12</v>
      </c>
      <c r="M378" t="n">
        <v>123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147" t="n">
        <v>44271.66666666666</v>
      </c>
      <c r="F379" s="147" t="n">
        <v>44272.22083333333</v>
      </c>
      <c r="H379" s="147" t="n">
        <v>44272</v>
      </c>
      <c r="I379" s="147" t="n">
        <v>44295.48194444444</v>
      </c>
      <c r="K379" t="n">
        <v>0</v>
      </c>
      <c r="L379" t="n">
        <v>23</v>
      </c>
      <c r="M379" t="n">
        <v>23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147" t="n">
        <v>44880.20833333334</v>
      </c>
      <c r="F380" s="147" t="n">
        <v>44885.20833333334</v>
      </c>
      <c r="K380" t="n">
        <v>5</v>
      </c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F381" s="147" t="n">
        <v>44952.5</v>
      </c>
      <c r="H381" s="147" t="n">
        <v>45042</v>
      </c>
      <c r="I381" s="147" t="n">
        <v>45054.125</v>
      </c>
      <c r="L381" t="n">
        <v>12</v>
      </c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147" t="n">
        <v>45090.92291666667</v>
      </c>
      <c r="F382" s="147" t="n">
        <v>45104.125</v>
      </c>
      <c r="K382" t="n">
        <v>13</v>
      </c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147" t="n">
        <v>44995.04236111111</v>
      </c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I384" s="147" t="n">
        <v>43816.66666666666</v>
      </c>
      <c r="J384" t="inlineStr">
        <is>
          <t>6/6/22 4:00</t>
        </is>
      </c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147" t="n">
        <v>44396.625</v>
      </c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147" t="n">
        <v>44854.04166666666</v>
      </c>
      <c r="F386" s="147" t="n">
        <v>44883.17847222222</v>
      </c>
      <c r="H386" s="147" t="n">
        <v>44898</v>
      </c>
      <c r="I386" s="147" t="n">
        <v>44918.02916666667</v>
      </c>
      <c r="J386" t="inlineStr">
        <is>
          <t>9/4/23 15:00</t>
        </is>
      </c>
      <c r="K386" t="n">
        <v>29</v>
      </c>
      <c r="L386" t="n">
        <v>20</v>
      </c>
      <c r="M386" t="n">
        <v>63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147" t="n">
        <v>45000.08333333334</v>
      </c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147" t="n">
        <v>45035.75</v>
      </c>
      <c r="F388" s="147" t="n">
        <v>45049.24444444444</v>
      </c>
      <c r="H388" s="147" t="n">
        <v>45069</v>
      </c>
      <c r="I388" s="147" t="n">
        <v>45085.09583333333</v>
      </c>
      <c r="K388" t="n">
        <v>13</v>
      </c>
      <c r="L388" t="n">
        <v>16</v>
      </c>
      <c r="M388" t="n">
        <v>49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147" t="n">
        <v>44324.04236111111</v>
      </c>
      <c r="F389" s="147" t="n">
        <v>44397.48194444444</v>
      </c>
      <c r="H389" s="147" t="n">
        <v>44397</v>
      </c>
      <c r="I389" s="147" t="n">
        <v>44442.34583333333</v>
      </c>
      <c r="K389" t="n">
        <v>73</v>
      </c>
      <c r="L389" t="n">
        <v>45</v>
      </c>
      <c r="M389" t="n">
        <v>118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147" t="n">
        <v>44218.04236111111</v>
      </c>
      <c r="F390" s="147" t="n">
        <v>44241.51527777778</v>
      </c>
      <c r="H390" s="147" t="n">
        <v>44329</v>
      </c>
      <c r="I390" s="147" t="n">
        <v>44341.66666666666</v>
      </c>
      <c r="J390" t="inlineStr">
        <is>
          <t>3/23/23 17:00</t>
        </is>
      </c>
      <c r="K390" t="n">
        <v>23</v>
      </c>
      <c r="L390" t="n">
        <v>12</v>
      </c>
      <c r="M390" t="n">
        <v>123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147" t="n">
        <v>44271.66666666666</v>
      </c>
      <c r="F391" s="147" t="n">
        <v>44272.22083333333</v>
      </c>
      <c r="H391" s="147" t="n">
        <v>44272</v>
      </c>
      <c r="I391" s="147" t="n">
        <v>44284.94722222222</v>
      </c>
      <c r="K391" t="n">
        <v>0</v>
      </c>
      <c r="L391" t="n">
        <v>12</v>
      </c>
      <c r="M391" t="n">
        <v>13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147" t="n">
        <v>44880.20833333334</v>
      </c>
      <c r="F392" s="147" t="n">
        <v>44885.20833333334</v>
      </c>
      <c r="K392" t="n">
        <v>5</v>
      </c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147" t="n">
        <v>44409.91666666666</v>
      </c>
      <c r="F393" s="147" t="n">
        <v>44418.91666666666</v>
      </c>
      <c r="K393" t="n">
        <v>9</v>
      </c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147" t="n">
        <v>44834.5</v>
      </c>
      <c r="F394" s="147" t="n">
        <v>44856.5</v>
      </c>
      <c r="G394" s="147" t="n">
        <v>44856.5</v>
      </c>
      <c r="K394" t="n">
        <v>22</v>
      </c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147" t="n">
        <v>44995.04236111111</v>
      </c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I396" s="147" t="n">
        <v>43662.66666666666</v>
      </c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147" t="n">
        <v>44396.625</v>
      </c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147" t="n">
        <v>44854.04166666666</v>
      </c>
      <c r="F398" s="147" t="n">
        <v>44861.08055555556</v>
      </c>
      <c r="K398" t="n">
        <v>7</v>
      </c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147" t="n">
        <v>43412.66666666666</v>
      </c>
      <c r="I399" s="147" t="n">
        <v>44117.4625</v>
      </c>
      <c r="M399" t="n">
        <v>704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147" t="n">
        <v>45035.75</v>
      </c>
      <c r="F400" s="147" t="n">
        <v>45049.24444444444</v>
      </c>
      <c r="H400" s="147" t="n">
        <v>45056</v>
      </c>
      <c r="I400" s="147" t="n">
        <v>45077.03333333333</v>
      </c>
      <c r="K400" t="n">
        <v>13</v>
      </c>
      <c r="L400" t="n">
        <v>21</v>
      </c>
      <c r="M400" t="n">
        <v>41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147" t="n">
        <v>44216.04305555556</v>
      </c>
      <c r="F401" s="147" t="n">
        <v>44278.34722222222</v>
      </c>
      <c r="H401" s="147" t="n">
        <v>44278</v>
      </c>
      <c r="I401" s="147" t="n">
        <v>44314.50277777778</v>
      </c>
      <c r="K401" t="n">
        <v>62</v>
      </c>
      <c r="L401" t="n">
        <v>36</v>
      </c>
      <c r="M401" t="n">
        <v>98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147" t="n">
        <v>44215.04236111111</v>
      </c>
      <c r="F402" s="147" t="n">
        <v>44237.38680555556</v>
      </c>
      <c r="H402" s="147" t="n">
        <v>44398</v>
      </c>
      <c r="I402" s="147" t="n">
        <v>44411</v>
      </c>
      <c r="K402" t="n">
        <v>22</v>
      </c>
      <c r="L402" t="n">
        <v>13</v>
      </c>
      <c r="M402" t="n">
        <v>195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F403" s="147" t="n">
        <v>44321.575</v>
      </c>
      <c r="I403" s="147" t="n">
        <v>44321.57569444444</v>
      </c>
      <c r="J403" t="inlineStr">
        <is>
          <t>6/21/22 15:00</t>
        </is>
      </c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147" t="n">
        <v>44880.20833333334</v>
      </c>
      <c r="F404" s="147" t="n">
        <v>44885.20833333334</v>
      </c>
      <c r="H404" s="147" t="n">
        <v>44908</v>
      </c>
      <c r="I404" s="147" t="n">
        <v>44924.72638888889</v>
      </c>
      <c r="K404" t="n">
        <v>5</v>
      </c>
      <c r="L404" t="n">
        <v>16</v>
      </c>
      <c r="M404" t="n">
        <v>44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147" t="n">
        <v>44409.91666666666</v>
      </c>
      <c r="F405" s="147" t="n">
        <v>44413.91666666666</v>
      </c>
      <c r="K405" t="n">
        <v>4</v>
      </c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147" t="n">
        <v>44797.5</v>
      </c>
      <c r="F406" s="147" t="n">
        <v>44883.5</v>
      </c>
      <c r="K406" t="n">
        <v>86</v>
      </c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147" t="n">
        <v>44995.04236111111</v>
      </c>
      <c r="F407" s="147" t="n">
        <v>45000.66666666666</v>
      </c>
      <c r="K407" t="n">
        <v>5</v>
      </c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I408" s="147" t="n">
        <v>43817.66666666666</v>
      </c>
      <c r="J408" t="inlineStr">
        <is>
          <t>3/1/23 4:00</t>
        </is>
      </c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147" t="n">
        <v>44075.625</v>
      </c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147" t="n">
        <v>44764.04305555556</v>
      </c>
      <c r="F410" s="147" t="n">
        <v>44777.27013888889</v>
      </c>
      <c r="H410" s="147" t="n">
        <v>44789</v>
      </c>
      <c r="I410" s="147" t="n">
        <v>44816.14097222222</v>
      </c>
      <c r="K410" t="n">
        <v>13</v>
      </c>
      <c r="L410" t="n">
        <v>27</v>
      </c>
      <c r="M410" t="n">
        <v>52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147" t="n">
        <v>44495.04166666666</v>
      </c>
      <c r="F411" s="147" t="n">
        <v>45084.60277777778</v>
      </c>
      <c r="H411" s="147" t="n">
        <v>45106</v>
      </c>
      <c r="I411" s="147" t="n">
        <v>45119.22083333333</v>
      </c>
      <c r="K411" t="n">
        <v>589</v>
      </c>
      <c r="L411" t="n">
        <v>13</v>
      </c>
      <c r="M411" t="n">
        <v>624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147" t="n">
        <v>45019.75</v>
      </c>
      <c r="F412" s="147" t="n">
        <v>45020.28402777778</v>
      </c>
      <c r="H412" s="147" t="n">
        <v>45021</v>
      </c>
      <c r="I412" s="147" t="n">
        <v>45029.17152777778</v>
      </c>
      <c r="K412" t="n">
        <v>0</v>
      </c>
      <c r="L412" t="n">
        <v>8</v>
      </c>
      <c r="M412" t="n">
        <v>9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147" t="n">
        <v>44216.04305555556</v>
      </c>
      <c r="F413" s="147" t="n">
        <v>44278.34722222222</v>
      </c>
      <c r="H413" s="147" t="n">
        <v>44278</v>
      </c>
      <c r="I413" s="147" t="n">
        <v>44314.50277777778</v>
      </c>
      <c r="K413" t="n">
        <v>62</v>
      </c>
      <c r="L413" t="n">
        <v>36</v>
      </c>
      <c r="M413" t="n">
        <v>98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147" t="n">
        <v>44218.04236111111</v>
      </c>
      <c r="F414" s="147" t="n">
        <v>44243.11875</v>
      </c>
      <c r="H414" s="147" t="n">
        <v>44329</v>
      </c>
      <c r="I414" s="147" t="n">
        <v>44343.66666666666</v>
      </c>
      <c r="K414" t="n">
        <v>25</v>
      </c>
      <c r="L414" t="n">
        <v>14</v>
      </c>
      <c r="M414" t="n">
        <v>125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147" t="n">
        <v>44280.66666666666</v>
      </c>
      <c r="F415" s="147" t="n">
        <v>44280.24652777778</v>
      </c>
      <c r="H415" s="147" t="n">
        <v>44280</v>
      </c>
      <c r="I415" s="147" t="n">
        <v>44314.50277777778</v>
      </c>
      <c r="L415" t="n">
        <v>34</v>
      </c>
      <c r="M415" t="n">
        <v>33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147" t="n">
        <v>44880.20833333334</v>
      </c>
      <c r="F416" s="147" t="n">
        <v>44882.20833333334</v>
      </c>
      <c r="K416" t="n">
        <v>2</v>
      </c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147" t="n">
        <v>44409.91666666666</v>
      </c>
      <c r="F417" s="147" t="n">
        <v>44413.91666666666</v>
      </c>
      <c r="K417" t="n">
        <v>4</v>
      </c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147" t="n">
        <v>44834.5</v>
      </c>
      <c r="F418" s="147" t="n">
        <v>44855.5</v>
      </c>
      <c r="G418" s="147" t="n">
        <v>44855.5</v>
      </c>
      <c r="K418" t="n">
        <v>21</v>
      </c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147" t="n">
        <v>44995.04236111111</v>
      </c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I420" s="147" t="n">
        <v>43816.66666666666</v>
      </c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147" t="n">
        <v>44433.625</v>
      </c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147" t="n">
        <v>44842.04166666666</v>
      </c>
      <c r="F422" s="147" t="n">
        <v>44854.17847222222</v>
      </c>
      <c r="H422" s="147" t="n">
        <v>44858</v>
      </c>
      <c r="I422" s="147" t="n">
        <v>44876.37291666667</v>
      </c>
      <c r="J422" t="inlineStr">
        <is>
          <t>5/18/23 3:00</t>
        </is>
      </c>
      <c r="K422" t="n">
        <v>12</v>
      </c>
      <c r="L422" t="n">
        <v>18</v>
      </c>
      <c r="M422" t="n">
        <v>34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147" t="n">
        <v>44581.04166666666</v>
      </c>
      <c r="F423" s="147" t="n">
        <v>44616.41180555556</v>
      </c>
      <c r="H423" s="147" t="n">
        <v>44937</v>
      </c>
      <c r="I423" s="147" t="n">
        <v>44939.37708333333</v>
      </c>
      <c r="K423" t="n">
        <v>35</v>
      </c>
      <c r="L423" t="n">
        <v>2</v>
      </c>
      <c r="M423" t="n">
        <v>358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F424" s="147" t="n">
        <v>44266.35347222222</v>
      </c>
      <c r="H424" s="147" t="n">
        <v>44267</v>
      </c>
      <c r="I424" s="147" t="n">
        <v>44302.18333333333</v>
      </c>
      <c r="L424" t="n">
        <v>35</v>
      </c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147" t="n">
        <v>44216.04305555556</v>
      </c>
      <c r="F425" s="147" t="n">
        <v>44278.34722222222</v>
      </c>
      <c r="H425" s="147" t="n">
        <v>44278</v>
      </c>
      <c r="I425" s="147" t="n">
        <v>44368.21805555555</v>
      </c>
      <c r="K425" t="n">
        <v>62</v>
      </c>
      <c r="L425" t="n">
        <v>90</v>
      </c>
      <c r="M425" t="n">
        <v>152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147" t="n">
        <v>44218.04236111111</v>
      </c>
      <c r="F426" s="147" t="n">
        <v>44239.36527777778</v>
      </c>
      <c r="H426" s="147" t="n">
        <v>44329</v>
      </c>
      <c r="I426" s="147" t="n">
        <v>44339.66666666666</v>
      </c>
      <c r="K426" t="n">
        <v>21</v>
      </c>
      <c r="L426" t="n">
        <v>10</v>
      </c>
      <c r="M426" t="n">
        <v>121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147" t="n">
        <v>44280.66666666666</v>
      </c>
      <c r="F427" s="147" t="n">
        <v>44300.29791666667</v>
      </c>
      <c r="H427" s="147" t="n">
        <v>44280</v>
      </c>
      <c r="I427" s="147" t="n">
        <v>44308.55972222222</v>
      </c>
      <c r="J427" t="inlineStr">
        <is>
          <t>5/29/23 15:00</t>
        </is>
      </c>
      <c r="K427" t="n">
        <v>19</v>
      </c>
      <c r="L427" t="n">
        <v>28</v>
      </c>
      <c r="M427" t="n">
        <v>27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147" t="n">
        <v>44882.20833333334</v>
      </c>
      <c r="F428" s="147" t="n">
        <v>44885.20833333334</v>
      </c>
      <c r="H428" s="147" t="n">
        <v>44916</v>
      </c>
      <c r="I428" s="147" t="n">
        <v>44924.72361111111</v>
      </c>
      <c r="K428" t="n">
        <v>3</v>
      </c>
      <c r="L428" t="n">
        <v>8</v>
      </c>
      <c r="M428" t="n">
        <v>42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147" t="n">
        <v>44754.5</v>
      </c>
      <c r="F429" s="147" t="n">
        <v>44760.5</v>
      </c>
      <c r="H429" s="147" t="n">
        <v>44888</v>
      </c>
      <c r="I429" s="147" t="n">
        <v>44991.48055555556</v>
      </c>
      <c r="K429" t="n">
        <v>6</v>
      </c>
      <c r="L429" t="n">
        <v>103</v>
      </c>
      <c r="M429" t="n">
        <v>236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147" t="n">
        <v>44834.5</v>
      </c>
      <c r="F430" s="147" t="n">
        <v>44847.5</v>
      </c>
      <c r="G430" s="147" t="n">
        <v>44847.5</v>
      </c>
      <c r="K430" t="n">
        <v>13</v>
      </c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147" t="n">
        <v>44958.04166666666</v>
      </c>
      <c r="F431" s="147" t="n">
        <v>44971.125</v>
      </c>
      <c r="H431" s="147" t="n">
        <v>45021</v>
      </c>
      <c r="I431" s="147" t="n">
        <v>45040.16527777778</v>
      </c>
      <c r="K431" t="n">
        <v>13</v>
      </c>
      <c r="L431" t="n">
        <v>19</v>
      </c>
      <c r="M431" t="n">
        <v>82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147" t="n">
        <v>43941.91666666666</v>
      </c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147" t="n">
        <v>44433.625</v>
      </c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147" t="n">
        <v>44854.04166666666</v>
      </c>
      <c r="F434" s="147" t="n">
        <v>44859.30347222222</v>
      </c>
      <c r="H434" s="147" t="n">
        <v>44868</v>
      </c>
      <c r="I434" s="147" t="n">
        <v>44881.13263888889</v>
      </c>
      <c r="K434" t="n">
        <v>5</v>
      </c>
      <c r="L434" t="n">
        <v>13</v>
      </c>
      <c r="M434" t="n">
        <v>27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147" t="n">
        <v>44891.04166666666</v>
      </c>
      <c r="F435" s="147" t="n">
        <v>45084.59861111111</v>
      </c>
      <c r="K435" t="n">
        <v>193</v>
      </c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F436" s="147" t="n">
        <v>44266.35625</v>
      </c>
      <c r="H436" s="147" t="n">
        <v>44267</v>
      </c>
      <c r="I436" s="147" t="n">
        <v>44312.15</v>
      </c>
      <c r="L436" t="n">
        <v>45</v>
      </c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147" t="n">
        <v>44216.04305555556</v>
      </c>
      <c r="F437" s="147" t="n">
        <v>44294.94722222222</v>
      </c>
      <c r="H437" s="147" t="n">
        <v>44295</v>
      </c>
      <c r="I437" s="147" t="n">
        <v>44377.49444444444</v>
      </c>
      <c r="K437" t="n">
        <v>78</v>
      </c>
      <c r="L437" t="n">
        <v>82</v>
      </c>
      <c r="M437" t="n">
        <v>161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147" t="n">
        <v>44218.04236111111</v>
      </c>
      <c r="F438" s="147" t="n">
        <v>44249.30902777778</v>
      </c>
      <c r="H438" s="147" t="n">
        <v>44489</v>
      </c>
      <c r="I438" s="147" t="n">
        <v>44493.66666666666</v>
      </c>
      <c r="J438" t="inlineStr">
        <is>
          <t>3/27/23 16:00</t>
        </is>
      </c>
      <c r="K438" t="n">
        <v>31</v>
      </c>
      <c r="L438" t="n">
        <v>4</v>
      </c>
      <c r="M438" t="n">
        <v>275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147" t="n">
        <v>44181.625</v>
      </c>
      <c r="F439" s="147" t="n">
        <v>44182.45902777778</v>
      </c>
      <c r="I439" s="147" t="n">
        <v>44253.30347222222</v>
      </c>
      <c r="K439" t="n">
        <v>0</v>
      </c>
      <c r="M439" t="n">
        <v>71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147" t="n">
        <v>44882.20833333334</v>
      </c>
      <c r="F440" s="147" t="n">
        <v>44887.20833333334</v>
      </c>
      <c r="K440" t="n">
        <v>5</v>
      </c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F441" s="147" t="n">
        <v>44778.5</v>
      </c>
      <c r="H441" s="147" t="n">
        <v>44944</v>
      </c>
      <c r="I441" s="147" t="n">
        <v>44954.5</v>
      </c>
      <c r="L441" t="n">
        <v>10</v>
      </c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147" t="n">
        <v>44805.5</v>
      </c>
      <c r="F442" s="147" t="n">
        <v>44824.5</v>
      </c>
      <c r="K442" t="n">
        <v>19</v>
      </c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147" t="n">
        <v>45058</v>
      </c>
      <c r="F443" s="147" t="n">
        <v>45061.625</v>
      </c>
      <c r="H443" s="147" t="n">
        <v>45092</v>
      </c>
      <c r="I443" s="147" t="n">
        <v>45104.18611111111</v>
      </c>
      <c r="K443" t="n">
        <v>3</v>
      </c>
      <c r="L443" t="n">
        <v>12</v>
      </c>
      <c r="M443" t="n">
        <v>46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I444" s="147" t="n">
        <v>43828.66666666666</v>
      </c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147" t="n">
        <v>44433.625</v>
      </c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147" t="n">
        <v>44769.04166666666</v>
      </c>
      <c r="F446" s="147" t="n">
        <v>44827.33819444444</v>
      </c>
      <c r="K446" t="n">
        <v>58</v>
      </c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147" t="n">
        <v>44966.04236111111</v>
      </c>
      <c r="F447" s="147" t="n">
        <v>45084.60208333333</v>
      </c>
      <c r="K447" t="n">
        <v>118</v>
      </c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F448" s="147" t="n">
        <v>44266.35625</v>
      </c>
      <c r="H448" s="147" t="n">
        <v>44267</v>
      </c>
      <c r="I448" s="147" t="n">
        <v>44329.31527777778</v>
      </c>
      <c r="L448" t="n">
        <v>62</v>
      </c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147" t="n">
        <v>44216.04305555556</v>
      </c>
      <c r="F449" s="147" t="n">
        <v>44294.94722222222</v>
      </c>
      <c r="H449" s="147" t="n">
        <v>44295</v>
      </c>
      <c r="I449" s="147" t="n">
        <v>44347.24652777778</v>
      </c>
      <c r="K449" t="n">
        <v>78</v>
      </c>
      <c r="L449" t="n">
        <v>52</v>
      </c>
      <c r="M449" t="n">
        <v>131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147" t="n">
        <v>44218.04236111111</v>
      </c>
      <c r="F450" s="147" t="n">
        <v>44244.10069444445</v>
      </c>
      <c r="H450" s="147" t="n">
        <v>44329</v>
      </c>
      <c r="I450" s="147" t="n">
        <v>44342.66666666666</v>
      </c>
      <c r="K450" t="n">
        <v>26</v>
      </c>
      <c r="L450" t="n">
        <v>13</v>
      </c>
      <c r="M450" t="n">
        <v>124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147" t="n">
        <v>44181.625</v>
      </c>
      <c r="F451" s="147" t="n">
        <v>44182.45902777778</v>
      </c>
      <c r="I451" s="147" t="n">
        <v>44266.50416666667</v>
      </c>
      <c r="K451" t="n">
        <v>0</v>
      </c>
      <c r="M451" t="n">
        <v>84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147" t="n">
        <v>44882.20833333334</v>
      </c>
      <c r="F452" s="147" t="n">
        <v>44889.20833333334</v>
      </c>
      <c r="K452" t="n">
        <v>7</v>
      </c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F453" s="147" t="n">
        <v>44826.5</v>
      </c>
      <c r="H453" s="147" t="n">
        <v>45112</v>
      </c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147" t="n">
        <v>44894.5</v>
      </c>
      <c r="F454" s="147" t="n">
        <v>44897.5</v>
      </c>
      <c r="H454" s="147" t="n">
        <v>44979</v>
      </c>
      <c r="I454" s="147" t="n">
        <v>45000.47777777778</v>
      </c>
      <c r="K454" t="n">
        <v>3</v>
      </c>
      <c r="L454" t="n">
        <v>21</v>
      </c>
      <c r="M454" t="n">
        <v>105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147" t="n">
        <v>44839.04166666666</v>
      </c>
      <c r="F455" s="147" t="n">
        <v>45084.59861111111</v>
      </c>
      <c r="H455" s="147" t="n">
        <v>45107</v>
      </c>
      <c r="K455" t="n">
        <v>245</v>
      </c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I456" s="147" t="n">
        <v>43703.66666666666</v>
      </c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147" t="n">
        <v>44433.625</v>
      </c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147" t="n">
        <v>44860.04791666667</v>
      </c>
      <c r="F458" s="147" t="n">
        <v>44873.31875</v>
      </c>
      <c r="H458" s="147" t="n">
        <v>44882</v>
      </c>
      <c r="I458" s="147" t="n">
        <v>44895.22916666666</v>
      </c>
      <c r="K458" t="n">
        <v>13</v>
      </c>
      <c r="L458" t="n">
        <v>13</v>
      </c>
      <c r="M458" t="n">
        <v>35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147" t="n">
        <v>44594.04166666666</v>
      </c>
      <c r="F459" s="147" t="n">
        <v>44615.15347222222</v>
      </c>
      <c r="H459" s="147" t="n">
        <v>44909</v>
      </c>
      <c r="I459" s="147" t="n">
        <v>44914.06111111111</v>
      </c>
      <c r="K459" t="n">
        <v>21</v>
      </c>
      <c r="L459" t="n">
        <v>5</v>
      </c>
      <c r="M459" t="n">
        <v>320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F460" s="147" t="n">
        <v>44266.35625</v>
      </c>
      <c r="H460" s="147" t="n">
        <v>44267</v>
      </c>
      <c r="I460" s="147" t="n">
        <v>44322.27569444444</v>
      </c>
      <c r="L460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25"/>
  <sheetViews>
    <sheetView showGridLines="0" topLeftCell="A5" zoomScale="90" zoomScaleNormal="90" workbookViewId="0">
      <pane xSplit="2" ySplit="9" topLeftCell="C21" activePane="bottomRight" state="frozen"/>
      <selection activeCell="A5" sqref="A5"/>
      <selection pane="topRight" activeCell="C5" sqref="C5"/>
      <selection pane="bottomLeft" activeCell="A14" sqref="A14"/>
      <selection pane="bottomRight" activeCell="T28" sqref="T28"/>
    </sheetView>
  </sheetViews>
  <sheetFormatPr baseColWidth="10" defaultColWidth="8.83203125" defaultRowHeight="15" outlineLevelRow="1"/>
  <cols>
    <col width="32.5" customWidth="1" style="143" min="2" max="2"/>
    <col width="11.83203125" bestFit="1" customWidth="1" style="75" min="3" max="3"/>
    <col width="10.33203125" bestFit="1" customWidth="1" style="143" min="4" max="4"/>
    <col width="9.33203125" bestFit="1" customWidth="1" style="143" min="5" max="5"/>
    <col width="11.5" bestFit="1" customWidth="1" style="143" min="6" max="6"/>
    <col width="10.6640625" bestFit="1" customWidth="1" style="143" min="7" max="7"/>
    <col width="9" bestFit="1" customWidth="1" style="143" min="8" max="8"/>
    <col width="11.33203125" customWidth="1" style="143" min="9" max="9"/>
    <col width="7.6640625" bestFit="1" customWidth="1" style="75" min="10" max="10"/>
    <col width="10.1640625" bestFit="1" customWidth="1" style="143" min="11" max="11"/>
    <col width="7.6640625" bestFit="1" customWidth="1" style="143" min="12" max="12"/>
    <col width="11.33203125" bestFit="1" customWidth="1" style="143" min="13" max="13"/>
    <col width="9.6640625" bestFit="1" customWidth="1" style="101" min="14" max="14"/>
    <col width="9" bestFit="1" customWidth="1" style="101" min="15" max="15"/>
    <col width="11.33203125" customWidth="1" style="143" min="16" max="16"/>
    <col width="11.83203125" bestFit="1" customWidth="1" style="75" min="17" max="17"/>
    <col width="10.33203125" bestFit="1" customWidth="1" style="143" min="18" max="18"/>
    <col width="8.5" bestFit="1" customWidth="1" style="143" min="19" max="19"/>
    <col width="9.5" customWidth="1" style="143" min="20" max="20"/>
    <col width="9.6640625" bestFit="1" customWidth="1" style="101" min="21" max="21"/>
    <col width="10.1640625" customWidth="1" style="101" min="22" max="22"/>
    <col width="11.33203125" customWidth="1" style="143" min="23" max="23"/>
    <col width="7.6640625" bestFit="1" customWidth="1" style="75" min="24" max="24"/>
    <col width="10.1640625" bestFit="1" customWidth="1" style="143" min="25" max="25"/>
    <col width="7.6640625" bestFit="1" customWidth="1" style="143" min="26" max="26"/>
    <col width="11.33203125" bestFit="1" customWidth="1" style="143" min="27" max="27"/>
    <col width="9.6640625" bestFit="1" customWidth="1" style="101" min="28" max="28"/>
    <col width="9" bestFit="1" customWidth="1" style="101" min="29" max="29"/>
    <col width="11.33203125" customWidth="1" style="143" min="30" max="30"/>
    <col outlineLevel="1" width="13.5" customWidth="1" style="143" min="32" max="32"/>
    <col outlineLevel="1" width="11.5" customWidth="1" style="143" min="33" max="33"/>
    <col outlineLevel="1" width="13.5" customWidth="1" style="143" min="34" max="34"/>
    <col outlineLevel="1" width="11.5" customWidth="1" style="143" min="35" max="35"/>
    <col width="37.5" bestFit="1" customWidth="1" style="143" min="40" max="40"/>
  </cols>
  <sheetData>
    <row r="1">
      <c r="B1" s="12" t="n"/>
      <c r="C1" s="73" t="n"/>
      <c r="D1" s="12" t="n"/>
      <c r="E1" s="12" t="n"/>
      <c r="F1" s="12" t="n"/>
      <c r="G1" s="12" t="n"/>
      <c r="H1" s="12" t="n"/>
      <c r="I1" s="12" t="n"/>
      <c r="J1" s="73" t="n"/>
      <c r="K1" s="12" t="n"/>
      <c r="L1" s="12" t="n"/>
      <c r="M1" s="12" t="n"/>
      <c r="P1" s="12" t="n"/>
      <c r="Q1" s="73" t="n"/>
      <c r="R1" s="12" t="n"/>
      <c r="S1" s="12" t="n"/>
      <c r="T1" s="12" t="n"/>
      <c r="W1" s="12" t="n"/>
      <c r="X1" s="73" t="n"/>
      <c r="Y1" s="12" t="n"/>
      <c r="Z1" s="12" t="n"/>
      <c r="AA1" s="12" t="n"/>
      <c r="AD1" s="12" t="n"/>
    </row>
    <row r="2">
      <c r="B2" s="13" t="n"/>
      <c r="C2" s="74" t="n"/>
      <c r="D2" s="13" t="n"/>
      <c r="E2" s="13" t="n"/>
      <c r="F2" s="13" t="n"/>
      <c r="G2" s="13" t="n"/>
      <c r="H2" s="13" t="n"/>
      <c r="I2" s="13" t="n"/>
      <c r="J2" s="74" t="n"/>
      <c r="K2" s="13" t="n"/>
      <c r="L2" s="13" t="n"/>
      <c r="M2" s="13" t="n"/>
      <c r="N2" s="102" t="n"/>
      <c r="O2" s="102" t="n"/>
      <c r="P2" s="13" t="n"/>
      <c r="Q2" s="74" t="n"/>
      <c r="R2" s="13" t="n"/>
      <c r="S2" s="13" t="n"/>
      <c r="T2" s="13" t="n"/>
      <c r="U2" s="102" t="n"/>
      <c r="V2" s="102" t="n"/>
      <c r="W2" s="13" t="n"/>
      <c r="X2" s="74" t="n"/>
      <c r="Y2" s="13" t="n"/>
      <c r="Z2" s="13" t="n"/>
      <c r="AA2" s="13" t="n"/>
      <c r="AB2" s="102" t="n"/>
      <c r="AC2" s="102" t="n"/>
      <c r="AD2" s="13" t="n"/>
    </row>
    <row r="3"/>
    <row r="4"/>
    <row r="5">
      <c r="C5" s="76" t="n">
        <v>45017</v>
      </c>
      <c r="D5" s="10">
        <f>DATE(YEAR(TODAY()),1,1)</f>
        <v/>
      </c>
      <c r="E5" s="10" t="n">
        <v>44927</v>
      </c>
      <c r="F5" s="10">
        <f>DATE(YEAR(TODAY())-1,1,1)</f>
        <v/>
      </c>
      <c r="J5" s="76" t="n">
        <v>45017</v>
      </c>
      <c r="K5" s="10">
        <f>DATE(YEAR(TODAY()),1,1)</f>
        <v/>
      </c>
      <c r="L5" s="10" t="n">
        <v>44927</v>
      </c>
      <c r="M5" s="10">
        <f>DATE(YEAR(TODAY())-1,1,1)</f>
        <v/>
      </c>
      <c r="Q5" s="76" t="n">
        <v>45017</v>
      </c>
      <c r="R5" s="10">
        <f>DATE(YEAR(TODAY()),1,1)</f>
        <v/>
      </c>
      <c r="S5" s="10" t="n">
        <v>44927</v>
      </c>
      <c r="T5" s="10">
        <f>DATE(YEAR(TODAY())-1,1,1)</f>
        <v/>
      </c>
      <c r="X5" s="76" t="n">
        <v>45017</v>
      </c>
      <c r="Y5" s="10">
        <f>DATE(YEAR(TODAY()),1,1)</f>
        <v/>
      </c>
      <c r="Z5" s="10" t="n">
        <v>44927</v>
      </c>
      <c r="AA5" s="10">
        <f>DATE(YEAR(TODAY())-1,1,1)</f>
        <v/>
      </c>
    </row>
    <row r="6">
      <c r="C6" s="76" t="n">
        <v>45107</v>
      </c>
      <c r="D6" s="10">
        <f>C6</f>
        <v/>
      </c>
      <c r="E6" s="10" t="n">
        <v>45016</v>
      </c>
      <c r="F6" s="10">
        <f>EOMONTH(DATE(YEAR(TODAY())-1,MONTH(TODAY())-1,1),0)</f>
        <v/>
      </c>
      <c r="J6" s="76" t="n">
        <v>45107</v>
      </c>
      <c r="K6" s="10">
        <f>J6</f>
        <v/>
      </c>
      <c r="L6" s="10" t="n">
        <v>45016</v>
      </c>
      <c r="M6" s="10">
        <f>EOMONTH(DATE(YEAR(TODAY())-1,MONTH(TODAY())-1,1),0)</f>
        <v/>
      </c>
      <c r="Q6" s="76" t="n">
        <v>45107</v>
      </c>
      <c r="R6" s="10">
        <f>Q6</f>
        <v/>
      </c>
      <c r="S6" s="10" t="n">
        <v>45016</v>
      </c>
      <c r="T6" s="10">
        <f>EOMONTH(DATE(YEAR(TODAY())-1,MONTH(TODAY())-1,1),0)</f>
        <v/>
      </c>
      <c r="X6" s="76" t="n">
        <v>45107</v>
      </c>
      <c r="Y6" s="10">
        <f>X6</f>
        <v/>
      </c>
      <c r="Z6" s="10" t="n">
        <v>45016</v>
      </c>
      <c r="AA6" s="10">
        <f>EOMONTH(DATE(YEAR(TODAY())-1,MONTH(TODAY())-1,1),0)</f>
        <v/>
      </c>
    </row>
    <row r="11">
      <c r="C11" s="75" t="inlineStr">
        <is>
          <t>WW</t>
        </is>
      </c>
      <c r="D11" t="inlineStr">
        <is>
          <t>WW</t>
        </is>
      </c>
      <c r="E11" t="inlineStr">
        <is>
          <t>WW</t>
        </is>
      </c>
      <c r="F11" t="inlineStr">
        <is>
          <t>WW</t>
        </is>
      </c>
      <c r="G11" t="inlineStr">
        <is>
          <t>WW</t>
        </is>
      </c>
      <c r="H11" t="inlineStr">
        <is>
          <t>WW</t>
        </is>
      </c>
      <c r="I11" t="inlineStr">
        <is>
          <t>WW</t>
        </is>
      </c>
      <c r="J11" s="75" t="inlineStr">
        <is>
          <t>EU</t>
        </is>
      </c>
      <c r="K11" t="inlineStr">
        <is>
          <t>EU</t>
        </is>
      </c>
      <c r="L11" t="inlineStr">
        <is>
          <t>EU</t>
        </is>
      </c>
      <c r="M11" t="inlineStr">
        <is>
          <t>EU</t>
        </is>
      </c>
      <c r="N11" s="101" t="inlineStr">
        <is>
          <t>EU</t>
        </is>
      </c>
      <c r="O11" s="101" t="inlineStr">
        <is>
          <t>EU</t>
        </is>
      </c>
      <c r="P11" t="inlineStr">
        <is>
          <t>EU</t>
        </is>
      </c>
      <c r="Q11" s="75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s="101" t="inlineStr">
        <is>
          <t>NA</t>
        </is>
      </c>
      <c r="V11" s="101" t="inlineStr">
        <is>
          <t>NA</t>
        </is>
      </c>
      <c r="W11" t="inlineStr">
        <is>
          <t>NA</t>
        </is>
      </c>
      <c r="X11" s="75" t="inlineStr">
        <is>
          <t>APAC</t>
        </is>
      </c>
      <c r="Y11" t="inlineStr">
        <is>
          <t>APAC</t>
        </is>
      </c>
      <c r="Z11" t="inlineStr">
        <is>
          <t>APAC</t>
        </is>
      </c>
      <c r="AA11" t="inlineStr">
        <is>
          <t>APAC</t>
        </is>
      </c>
      <c r="AB11" s="101" t="inlineStr">
        <is>
          <t>APAC</t>
        </is>
      </c>
      <c r="AC11" s="101" t="inlineStr">
        <is>
          <t>APAC</t>
        </is>
      </c>
      <c r="AD11" t="inlineStr">
        <is>
          <t>APAC</t>
        </is>
      </c>
    </row>
    <row r="12" ht="23" customHeight="1" s="143">
      <c r="B12" s="14" t="inlineStr">
        <is>
          <t>WW Operations QBR</t>
        </is>
      </c>
      <c r="C12" s="77" t="inlineStr">
        <is>
          <t>WW</t>
        </is>
      </c>
      <c r="D12" s="78" t="n"/>
      <c r="E12" s="78" t="n"/>
      <c r="F12" s="78" t="n"/>
      <c r="G12" s="78" t="n"/>
      <c r="H12" s="78" t="n"/>
      <c r="I12" s="14" t="n"/>
      <c r="J12" s="77" t="inlineStr">
        <is>
          <t>EU6</t>
        </is>
      </c>
      <c r="K12" s="78" t="n"/>
      <c r="L12" s="78" t="n"/>
      <c r="M12" s="78" t="n"/>
      <c r="N12" s="103" t="n"/>
      <c r="O12" s="103" t="n"/>
      <c r="P12" s="14" t="n"/>
      <c r="Q12" s="77" t="inlineStr">
        <is>
          <t>NA</t>
        </is>
      </c>
      <c r="R12" s="78" t="n"/>
      <c r="S12" s="78" t="n"/>
      <c r="T12" s="78" t="n"/>
      <c r="U12" s="103" t="n"/>
      <c r="V12" s="103" t="n"/>
      <c r="W12" s="14" t="n"/>
      <c r="X12" s="77" t="inlineStr">
        <is>
          <t>APAC</t>
        </is>
      </c>
      <c r="Y12" s="78" t="n"/>
      <c r="Z12" s="78" t="n"/>
      <c r="AA12" s="78" t="n"/>
      <c r="AB12" s="103" t="n"/>
      <c r="AC12" s="103" t="n"/>
      <c r="AD12" s="14" t="n"/>
      <c r="AF12" s="144" t="inlineStr">
        <is>
          <t>Q2G Values</t>
        </is>
      </c>
      <c r="AG12" s="145" t="n"/>
      <c r="AH12" s="145" t="n"/>
      <c r="AI12" s="146" t="n"/>
    </row>
    <row r="13" ht="32" customHeight="1" s="143">
      <c r="B13" s="14" t="n"/>
      <c r="C13" s="79" t="inlineStr">
        <is>
          <t>Q2 23</t>
        </is>
      </c>
      <c r="D13" s="80" t="inlineStr">
        <is>
          <t>Actuals YTD</t>
        </is>
      </c>
      <c r="E13" s="80" t="inlineStr">
        <is>
          <t>Q1 23</t>
        </is>
      </c>
      <c r="F13" s="80" t="inlineStr">
        <is>
          <t>Last Year YTD</t>
        </is>
      </c>
      <c r="G13" s="80" t="inlineStr">
        <is>
          <t>QoQ B/(W)</t>
        </is>
      </c>
      <c r="H13" s="80" t="inlineStr">
        <is>
          <t>YoY B/(W)</t>
        </is>
      </c>
      <c r="I13" s="2" t="inlineStr">
        <is>
          <t>Variance vs. Q2G B/(W)</t>
        </is>
      </c>
      <c r="J13" s="79" t="inlineStr">
        <is>
          <t>Q2 23</t>
        </is>
      </c>
      <c r="K13" s="80" t="inlineStr">
        <is>
          <t>Actuals YTD</t>
        </is>
      </c>
      <c r="L13" s="80" t="inlineStr">
        <is>
          <t>Q1 23</t>
        </is>
      </c>
      <c r="M13" s="80" t="inlineStr">
        <is>
          <t>Last Year YTD</t>
        </is>
      </c>
      <c r="N13" s="104" t="inlineStr">
        <is>
          <t>QoQ B/(W)</t>
        </is>
      </c>
      <c r="O13" s="104" t="inlineStr">
        <is>
          <t>YoY B/(W)</t>
        </is>
      </c>
      <c r="P13" s="2" t="inlineStr">
        <is>
          <t>Variance vs. Q2G B/(W)</t>
        </is>
      </c>
      <c r="Q13" s="79" t="inlineStr">
        <is>
          <t>Q2 23</t>
        </is>
      </c>
      <c r="R13" s="80" t="inlineStr">
        <is>
          <t>Actuals YTD</t>
        </is>
      </c>
      <c r="S13" s="80" t="inlineStr">
        <is>
          <t>Q1 23</t>
        </is>
      </c>
      <c r="T13" s="80" t="inlineStr">
        <is>
          <t>Last Year YTD</t>
        </is>
      </c>
      <c r="U13" s="104" t="inlineStr">
        <is>
          <t>QoQ B/(W)</t>
        </is>
      </c>
      <c r="V13" s="104" t="inlineStr">
        <is>
          <t>YoY B/(W)</t>
        </is>
      </c>
      <c r="W13" s="2" t="inlineStr">
        <is>
          <t>Variance vs. Q2G B/(W)</t>
        </is>
      </c>
      <c r="X13" s="79" t="inlineStr">
        <is>
          <t>Q2 23</t>
        </is>
      </c>
      <c r="Y13" s="80" t="inlineStr">
        <is>
          <t>Actuals YTD</t>
        </is>
      </c>
      <c r="Z13" s="80" t="inlineStr">
        <is>
          <t>Q1 23</t>
        </is>
      </c>
      <c r="AA13" s="80" t="inlineStr">
        <is>
          <t>Last Year YTD</t>
        </is>
      </c>
      <c r="AB13" s="104" t="inlineStr">
        <is>
          <t>QoQ B/(W)</t>
        </is>
      </c>
      <c r="AC13" s="104" t="inlineStr">
        <is>
          <t>YoY B/(W)</t>
        </is>
      </c>
      <c r="AD13" s="2" t="inlineStr">
        <is>
          <t>Variance vs. Q2G B/(W)</t>
        </is>
      </c>
      <c r="AF13" s="1" t="inlineStr">
        <is>
          <t>WW</t>
        </is>
      </c>
      <c r="AG13" s="3" t="inlineStr">
        <is>
          <t>NA</t>
        </is>
      </c>
      <c r="AH13" s="3" t="inlineStr">
        <is>
          <t>EU6</t>
        </is>
      </c>
      <c r="AI13" s="4" t="inlineStr">
        <is>
          <t>APAC</t>
        </is>
      </c>
    </row>
    <row r="14">
      <c r="B14" s="15" t="inlineStr">
        <is>
          <t>Pickup Point Network</t>
        </is>
      </c>
      <c r="C14" s="51" t="n"/>
      <c r="D14" s="15" t="n"/>
      <c r="E14" s="15" t="n"/>
      <c r="F14" s="15" t="n"/>
      <c r="G14" s="15" t="n"/>
      <c r="H14" s="15" t="n"/>
      <c r="I14" s="30" t="n"/>
      <c r="J14" s="51" t="n"/>
      <c r="K14" s="15" t="n"/>
      <c r="L14" s="15" t="n"/>
      <c r="M14" s="15" t="n"/>
      <c r="N14" s="105" t="n"/>
      <c r="O14" s="105" t="n"/>
      <c r="P14" s="30" t="n"/>
      <c r="Q14" s="51" t="n"/>
      <c r="R14" s="15" t="n"/>
      <c r="S14" s="15" t="n"/>
      <c r="T14" s="15" t="n"/>
      <c r="U14" s="105" t="n"/>
      <c r="V14" s="105" t="n"/>
      <c r="W14" s="30" t="n"/>
      <c r="X14" s="51" t="n"/>
      <c r="Y14" s="15" t="n"/>
      <c r="Z14" s="15" t="n"/>
      <c r="AA14" s="15" t="n"/>
      <c r="AB14" s="105" t="n"/>
      <c r="AC14" s="105" t="n"/>
      <c r="AD14" s="30" t="n"/>
      <c r="AF14" s="6" t="n"/>
      <c r="AG14" s="7" t="n"/>
      <c r="AH14" s="7" t="n"/>
      <c r="AI14" s="8" t="n"/>
    </row>
    <row r="15">
      <c r="B15" s="16" t="inlineStr">
        <is>
          <t>Total Locations (excl. 3P)</t>
        </is>
      </c>
      <c r="C15" s="81" t="n"/>
      <c r="D15" s="82" t="n"/>
      <c r="E15" s="82" t="n"/>
      <c r="F15" s="82" t="n"/>
      <c r="G15" s="82" t="n"/>
      <c r="H15" s="82" t="n"/>
      <c r="I15" s="31" t="n"/>
      <c r="J15" s="81" t="n"/>
      <c r="K15" s="82" t="n"/>
      <c r="L15" s="82" t="n"/>
      <c r="M15" s="82" t="n"/>
      <c r="N15" s="106" t="n"/>
      <c r="O15" s="106" t="n"/>
      <c r="P15" s="31" t="n"/>
      <c r="Q15" s="81" t="n"/>
      <c r="R15" s="82" t="n"/>
      <c r="S15" s="82" t="n"/>
      <c r="T15" s="82" t="n"/>
      <c r="U15" s="106" t="n"/>
      <c r="V15" s="106" t="n"/>
      <c r="W15" s="31" t="n"/>
      <c r="X15" s="81" t="n"/>
      <c r="Y15" s="82" t="n"/>
      <c r="Z15" s="82" t="n"/>
      <c r="AA15" s="82" t="n"/>
      <c r="AB15" s="106" t="n"/>
      <c r="AC15" s="106" t="n"/>
      <c r="AD15" s="31" t="n"/>
      <c r="AF15" s="5" t="n"/>
      <c r="AG15" s="5" t="n"/>
      <c r="AH15" s="5" t="n"/>
      <c r="AI15" s="9" t="n"/>
    </row>
    <row r="16">
      <c r="B16" s="17" t="inlineStr">
        <is>
          <t>Total Locker Locations</t>
        </is>
      </c>
      <c r="C16" s="83" t="n"/>
      <c r="D16" s="84" t="n"/>
      <c r="E16" s="84" t="n"/>
      <c r="F16" s="84" t="n"/>
      <c r="G16" s="84" t="n"/>
      <c r="H16" s="84" t="n"/>
      <c r="I16" s="32" t="n"/>
      <c r="J16" s="83" t="n"/>
      <c r="K16" s="84" t="n"/>
      <c r="L16" s="84" t="n"/>
      <c r="M16" s="84" t="n"/>
      <c r="N16" s="107" t="n"/>
      <c r="O16" s="107" t="n"/>
      <c r="P16" s="32" t="n"/>
      <c r="Q16" s="83" t="n"/>
      <c r="R16" s="84" t="n"/>
      <c r="S16" s="84" t="n"/>
      <c r="T16" s="84" t="n"/>
      <c r="U16" s="107" t="n"/>
      <c r="V16" s="107" t="n"/>
      <c r="W16" s="32" t="n"/>
      <c r="X16" s="83" t="n"/>
      <c r="Y16" s="84" t="n"/>
      <c r="Z16" s="84" t="n"/>
      <c r="AA16" s="84" t="n"/>
      <c r="AB16" s="107" t="n"/>
      <c r="AC16" s="107" t="n"/>
      <c r="AD16" s="32" t="n"/>
    </row>
    <row r="17" outlineLevel="1" s="143">
      <c r="B17" s="18" t="inlineStr">
        <is>
          <t>Locker</t>
        </is>
      </c>
      <c r="C17" s="61" t="n"/>
      <c r="D17" s="58" t="n"/>
      <c r="E17" s="58" t="n"/>
      <c r="F17" s="58" t="n"/>
      <c r="G17" s="58" t="n"/>
      <c r="H17" s="58" t="n"/>
      <c r="I17" s="33" t="n"/>
      <c r="J17" s="61" t="n"/>
      <c r="K17" s="58" t="n"/>
      <c r="L17" s="58" t="n"/>
      <c r="M17" s="58" t="n"/>
      <c r="N17" s="108" t="n"/>
      <c r="O17" s="108" t="n"/>
      <c r="P17" s="33" t="n"/>
      <c r="Q17" s="61" t="n"/>
      <c r="R17" s="58" t="n"/>
      <c r="S17" s="58" t="n"/>
      <c r="T17" s="58" t="n"/>
      <c r="U17" s="108" t="n"/>
      <c r="V17" s="108" t="n"/>
      <c r="W17" s="33" t="n"/>
      <c r="X17" s="61" t="n"/>
      <c r="Y17" s="58" t="n"/>
      <c r="Z17" s="58" t="n"/>
      <c r="AA17" s="58" t="n"/>
      <c r="AB17" s="108" t="n"/>
      <c r="AC17" s="108" t="n"/>
      <c r="AD17" s="33" t="n"/>
    </row>
    <row r="18" outlineLevel="1" ht="15" customHeight="1" s="143">
      <c r="B18" s="19" t="inlineStr">
        <is>
          <t>Apartment Locker Pro</t>
        </is>
      </c>
      <c r="C18" s="85" t="n"/>
      <c r="D18" s="60" t="n"/>
      <c r="E18" s="60" t="n"/>
      <c r="F18" s="60" t="n"/>
      <c r="G18" s="60" t="n"/>
      <c r="H18" s="60" t="n"/>
      <c r="I18" s="34" t="n"/>
      <c r="J18" s="85" t="n"/>
      <c r="K18" s="60" t="n"/>
      <c r="L18" s="60" t="n"/>
      <c r="M18" s="60" t="n"/>
      <c r="N18" s="109" t="n"/>
      <c r="O18" s="109" t="n"/>
      <c r="P18" s="34" t="n"/>
      <c r="Q18" s="85" t="n"/>
      <c r="R18" s="60" t="n"/>
      <c r="S18" s="60" t="n"/>
      <c r="T18" s="60" t="n"/>
      <c r="U18" s="109" t="n"/>
      <c r="V18" s="109" t="n"/>
      <c r="W18" s="34" t="n"/>
      <c r="X18" s="85" t="n"/>
      <c r="Y18" s="60" t="n"/>
      <c r="Z18" s="60" t="n"/>
      <c r="AA18" s="60" t="n"/>
      <c r="AB18" s="109" t="n"/>
      <c r="AC18" s="109" t="n"/>
      <c r="AD18" s="34" t="n"/>
    </row>
    <row r="19" outlineLevel="1" ht="15" customHeight="1" s="143">
      <c r="B19" s="19" t="inlineStr">
        <is>
          <t>Apartment Locker</t>
        </is>
      </c>
      <c r="C19" s="85" t="n"/>
      <c r="D19" s="60" t="n"/>
      <c r="E19" s="60" t="n"/>
      <c r="F19" s="60" t="n"/>
      <c r="G19" s="60" t="n"/>
      <c r="H19" s="60" t="n"/>
      <c r="I19" s="34" t="n"/>
      <c r="J19" s="85" t="n"/>
      <c r="K19" s="60" t="n"/>
      <c r="L19" s="60" t="n"/>
      <c r="M19" s="60" t="n"/>
      <c r="N19" s="109" t="n"/>
      <c r="O19" s="109" t="n"/>
      <c r="P19" s="34" t="n"/>
      <c r="Q19" s="85" t="n"/>
      <c r="R19" s="60" t="n"/>
      <c r="S19" s="60" t="n"/>
      <c r="T19" s="60" t="n"/>
      <c r="U19" s="109" t="n"/>
      <c r="V19" s="109" t="n"/>
      <c r="W19" s="34" t="n"/>
      <c r="X19" s="85" t="n"/>
      <c r="Y19" s="60" t="n"/>
      <c r="Z19" s="60" t="n"/>
      <c r="AA19" s="60" t="n"/>
      <c r="AB19" s="109" t="n"/>
      <c r="AC19" s="109" t="n"/>
      <c r="AD19" s="34" t="n"/>
    </row>
    <row r="20" outlineLevel="1" ht="15" customHeight="1" s="143">
      <c r="B20" s="20" t="inlineStr">
        <is>
          <t>Total Counter Locations</t>
        </is>
      </c>
      <c r="C20" s="65" t="n"/>
      <c r="D20" s="55" t="n"/>
      <c r="E20" s="55" t="n"/>
      <c r="F20" s="55" t="n"/>
      <c r="G20" s="55" t="n"/>
      <c r="H20" s="55" t="n"/>
      <c r="I20" s="29" t="n"/>
      <c r="J20" s="65" t="n"/>
      <c r="K20" s="55" t="n"/>
      <c r="L20" s="55" t="n"/>
      <c r="M20" s="55" t="n"/>
      <c r="N20" s="110" t="n"/>
      <c r="O20" s="110" t="n"/>
      <c r="P20" s="29" t="n"/>
      <c r="Q20" s="65" t="n"/>
      <c r="R20" s="55" t="n"/>
      <c r="S20" s="55" t="n"/>
      <c r="T20" s="55" t="n"/>
      <c r="U20" s="110" t="n"/>
      <c r="V20" s="110" t="n"/>
      <c r="W20" s="29" t="n"/>
      <c r="X20" s="65" t="n"/>
      <c r="Y20" s="55" t="n"/>
      <c r="Z20" s="55" t="n"/>
      <c r="AA20" s="55" t="n"/>
      <c r="AB20" s="110" t="n"/>
      <c r="AC20" s="110" t="n"/>
      <c r="AD20" s="29" t="n"/>
    </row>
    <row r="21" outlineLevel="1" ht="15" customHeight="1" s="143">
      <c r="B21" s="19" t="inlineStr">
        <is>
          <t>1P Counter</t>
        </is>
      </c>
      <c r="C21" s="85" t="n"/>
      <c r="D21" s="60" t="n"/>
      <c r="E21" s="60" t="n"/>
      <c r="F21" s="60" t="n"/>
      <c r="G21" s="60" t="n"/>
      <c r="H21" s="60" t="n"/>
      <c r="I21" s="34" t="n"/>
      <c r="J21" s="85" t="n"/>
      <c r="K21" s="60" t="n"/>
      <c r="L21" s="60" t="n"/>
      <c r="M21" s="60" t="n"/>
      <c r="N21" s="109" t="n"/>
      <c r="O21" s="109" t="n"/>
      <c r="P21" s="34" t="n"/>
      <c r="Q21" s="85" t="n"/>
      <c r="R21" s="60" t="n"/>
      <c r="S21" s="60" t="n"/>
      <c r="T21" s="60" t="n"/>
      <c r="U21" s="109" t="n"/>
      <c r="V21" s="109" t="n"/>
      <c r="W21" s="34" t="n"/>
      <c r="X21" s="85" t="n"/>
      <c r="Y21" s="60" t="n"/>
      <c r="Z21" s="60" t="n"/>
      <c r="AA21" s="60" t="n"/>
      <c r="AB21" s="109" t="n"/>
      <c r="AC21" s="109" t="n"/>
      <c r="AD21" s="34" t="n"/>
    </row>
    <row r="22" outlineLevel="1" ht="15" customHeight="1" s="143">
      <c r="B22" s="15" t="inlineStr">
        <is>
          <t>Locker Onboarding</t>
        </is>
      </c>
      <c r="C22" s="51" t="n"/>
      <c r="D22" s="15" t="n"/>
      <c r="E22" s="15" t="n"/>
      <c r="F22" s="15" t="n"/>
      <c r="G22" s="15" t="n"/>
      <c r="H22" s="15" t="n"/>
      <c r="I22" s="30" t="n"/>
      <c r="J22" s="51" t="n"/>
      <c r="K22" s="15" t="n"/>
      <c r="L22" s="15" t="n"/>
      <c r="M22" s="15" t="n"/>
      <c r="N22" s="105" t="n"/>
      <c r="O22" s="105" t="n"/>
      <c r="P22" s="30" t="n"/>
      <c r="Q22" s="51" t="n"/>
      <c r="R22" s="15" t="n"/>
      <c r="S22" s="15" t="n"/>
      <c r="T22" s="15" t="n"/>
      <c r="U22" s="105" t="n"/>
      <c r="V22" s="105" t="n"/>
      <c r="W22" s="30" t="n"/>
      <c r="X22" s="51" t="n"/>
      <c r="Y22" s="15" t="n"/>
      <c r="Z22" s="15" t="n"/>
      <c r="AA22" s="15" t="n"/>
      <c r="AB22" s="105" t="n"/>
      <c r="AC22" s="105" t="n"/>
      <c r="AD22" s="30" t="n"/>
    </row>
    <row r="23" outlineLevel="1" ht="15" customHeight="1" s="143">
      <c r="B23" s="20" t="inlineStr">
        <is>
          <t>Active Operations Pipeline</t>
        </is>
      </c>
      <c r="C23" s="48">
        <f>COUNTIFS(Data!#REF!,"&gt;="&amp;Working!C$5)</f>
        <v/>
      </c>
      <c r="D23" s="49" t="n"/>
      <c r="E23" s="49" t="n"/>
      <c r="F23" s="49" t="n"/>
      <c r="G23" s="52" t="n"/>
      <c r="H23" s="52" t="n"/>
      <c r="I23" s="50" t="n"/>
      <c r="J23" s="111" t="n"/>
      <c r="K23" s="112" t="n"/>
      <c r="L23" s="112" t="n"/>
      <c r="M23" s="112" t="n"/>
      <c r="N23" s="113" t="n"/>
      <c r="O23" s="113" t="n"/>
      <c r="P23" s="50" t="n"/>
      <c r="Q23" s="48" t="n"/>
      <c r="R23" s="49" t="n"/>
      <c r="S23" s="49" t="n"/>
      <c r="T23" s="49" t="n"/>
      <c r="U23" s="120" t="n"/>
      <c r="V23" s="120" t="n"/>
      <c r="W23" s="50" t="n"/>
      <c r="X23" s="65" t="n"/>
      <c r="Y23" s="55" t="n"/>
      <c r="Z23" s="55" t="n"/>
      <c r="AA23" s="55" t="n"/>
      <c r="AB23" s="110" t="n"/>
      <c r="AC23" s="110" t="n"/>
      <c r="AD23" s="50" t="n"/>
    </row>
    <row r="24" outlineLevel="1" ht="15" customHeight="1" s="143">
      <c r="B24" s="18" t="inlineStr">
        <is>
          <t>Locker</t>
        </is>
      </c>
      <c r="C24" s="46">
        <f>COUNTIFS(Data!#REF!,"&gt;="&amp;Working!C$5,Data!#REF!,"="&amp;TRIM(Working!$B24))</f>
        <v/>
      </c>
      <c r="D24" s="47" t="n"/>
      <c r="E24" s="47" t="n"/>
      <c r="F24" s="47" t="n"/>
      <c r="G24" s="53" t="n"/>
      <c r="H24" s="53" t="n"/>
      <c r="I24" s="35" t="n"/>
      <c r="J24" s="46" t="n"/>
      <c r="K24" s="47" t="n"/>
      <c r="L24" s="47" t="n"/>
      <c r="M24" s="47" t="n"/>
      <c r="N24" s="114" t="n"/>
      <c r="O24" s="114" t="n"/>
      <c r="P24" s="35" t="n"/>
      <c r="Q24" s="46" t="n"/>
      <c r="R24" s="47" t="n"/>
      <c r="S24" s="47" t="n"/>
      <c r="T24" s="47" t="n"/>
      <c r="U24" s="114" t="n"/>
      <c r="V24" s="114" t="n"/>
      <c r="W24" s="35" t="n"/>
      <c r="X24" s="46" t="n"/>
      <c r="Y24" s="47" t="n"/>
      <c r="Z24" s="47" t="n"/>
      <c r="AA24" s="47" t="n"/>
      <c r="AB24" s="114" t="n"/>
      <c r="AC24" s="114" t="n"/>
      <c r="AD24" s="35" t="n"/>
    </row>
    <row r="25" outlineLevel="1" ht="15" customHeight="1" s="143">
      <c r="B25" s="19" t="inlineStr">
        <is>
          <t>Apartment Locker Pro</t>
        </is>
      </c>
      <c r="C25" s="46">
        <f>COUNTIFS(Data!#REF!,"&gt;="&amp;Working!C$5,Data!#REF!,"="&amp;TRIM(Working!$B25))</f>
        <v/>
      </c>
      <c r="D25" s="47" t="n"/>
      <c r="E25" s="47" t="n"/>
      <c r="F25" s="47" t="n"/>
      <c r="G25" s="53" t="n"/>
      <c r="H25" s="53" t="n"/>
      <c r="I25" s="35" t="n"/>
      <c r="J25" s="46" t="n"/>
      <c r="K25" s="47" t="n"/>
      <c r="L25" s="47" t="n"/>
      <c r="M25" s="47" t="n"/>
      <c r="N25" s="114" t="n"/>
      <c r="O25" s="114" t="n"/>
      <c r="P25" s="35" t="n"/>
      <c r="Q25" s="46" t="n"/>
      <c r="R25" s="47" t="n"/>
      <c r="S25" s="47" t="n"/>
      <c r="T25" s="47" t="n"/>
      <c r="U25" s="114" t="n"/>
      <c r="V25" s="114" t="n"/>
      <c r="W25" s="35" t="n"/>
      <c r="X25" s="46" t="n"/>
      <c r="Y25" s="47" t="n"/>
      <c r="Z25" s="47" t="n"/>
      <c r="AA25" s="47" t="n"/>
      <c r="AB25" s="114" t="n"/>
      <c r="AC25" s="114" t="n"/>
      <c r="AD25" s="35" t="n"/>
    </row>
    <row r="26" outlineLevel="1" s="143">
      <c r="B26" s="19" t="inlineStr">
        <is>
          <t>Apartment Locker</t>
        </is>
      </c>
      <c r="C26" s="46">
        <f>COUNTIFS(Data!#REF!,"&gt;="&amp;Working!C$5,Data!#REF!,"="&amp;TRIM(Working!$B26))</f>
        <v/>
      </c>
      <c r="D26" s="47" t="n"/>
      <c r="E26" s="47" t="n"/>
      <c r="F26" s="47" t="n"/>
      <c r="G26" s="53" t="n"/>
      <c r="H26" s="53" t="n"/>
      <c r="I26" s="35" t="n"/>
      <c r="J26" s="46" t="n"/>
      <c r="K26" s="47" t="n"/>
      <c r="L26" s="47" t="n"/>
      <c r="M26" s="47" t="n"/>
      <c r="N26" s="114" t="n"/>
      <c r="O26" s="114" t="n"/>
      <c r="P26" s="35" t="n"/>
      <c r="Q26" s="46" t="n"/>
      <c r="R26" s="47" t="n"/>
      <c r="S26" s="47" t="n"/>
      <c r="T26" s="47" t="n"/>
      <c r="U26" s="114" t="n"/>
      <c r="V26" s="114" t="n"/>
      <c r="W26" s="35" t="n"/>
      <c r="X26" s="46" t="n"/>
      <c r="Y26" s="47" t="n"/>
      <c r="Z26" s="47" t="n"/>
      <c r="AA26" s="47" t="n"/>
      <c r="AB26" s="114" t="n"/>
      <c r="AC26" s="114" t="n"/>
      <c r="AD26" s="35" t="n"/>
    </row>
    <row r="27" outlineLevel="1" s="143">
      <c r="B27" s="28" t="inlineStr">
        <is>
          <t>% of Pipeline Locations on-hold</t>
        </is>
      </c>
      <c r="C27" s="54">
        <f>COUNTIFS(Data!#REF!,"&lt;&gt;Closed",Data!#REF!,"&lt;&gt;Activated",Data!#REF!,1)/C23</f>
        <v/>
      </c>
      <c r="D27" s="52" t="n"/>
      <c r="E27" s="55" t="n"/>
      <c r="F27" s="55" t="n"/>
      <c r="G27" s="55" t="n"/>
      <c r="H27" s="55" t="n"/>
      <c r="I27" s="29" t="n"/>
      <c r="J27" s="115" t="n"/>
      <c r="K27" s="116" t="n"/>
      <c r="L27" s="116" t="n"/>
      <c r="M27" s="116" t="n"/>
      <c r="N27" s="110" t="n"/>
      <c r="O27" s="110" t="n"/>
      <c r="P27" s="29" t="n"/>
      <c r="Q27" s="136" t="n"/>
      <c r="R27" s="137" t="n"/>
      <c r="S27" s="137" t="n"/>
      <c r="T27" s="137" t="n"/>
      <c r="U27" s="110" t="n"/>
      <c r="V27" s="110" t="n"/>
      <c r="W27" s="29" t="n"/>
      <c r="X27" s="136" t="n"/>
      <c r="Y27" s="55" t="n"/>
      <c r="Z27" s="55" t="n"/>
      <c r="AA27" s="55" t="n"/>
      <c r="AB27" s="110" t="n"/>
      <c r="AC27" s="110" t="n"/>
      <c r="AD27" s="29" t="n"/>
    </row>
    <row r="28" outlineLevel="1" s="143">
      <c r="B28" s="18" t="inlineStr">
        <is>
          <t>Locker</t>
        </is>
      </c>
      <c r="C28" s="56">
        <f>COUNTIFS(Data!$D:$D,"&lt;&gt;Closed",Data!$D:$D,"&lt;&gt;Activated")/C24</f>
        <v/>
      </c>
      <c r="D28" s="57" t="n"/>
      <c r="E28" s="57" t="n"/>
      <c r="F28" s="57" t="n"/>
      <c r="G28" s="58" t="n"/>
      <c r="H28" s="58" t="n"/>
      <c r="I28" s="33" t="n"/>
      <c r="J28" s="56" t="n"/>
      <c r="K28" s="57" t="n"/>
      <c r="L28" s="57" t="n"/>
      <c r="M28" s="57" t="n"/>
      <c r="N28" s="108" t="n"/>
      <c r="O28" s="108" t="n"/>
      <c r="P28" s="33" t="n"/>
      <c r="Q28" s="56" t="n"/>
      <c r="R28" s="57" t="n"/>
      <c r="S28" s="57" t="n"/>
      <c r="T28" s="57" t="inlineStr">
        <is>
          <t>w</t>
        </is>
      </c>
      <c r="U28" s="108" t="n"/>
      <c r="V28" s="108" t="n"/>
      <c r="W28" s="33" t="n"/>
      <c r="X28" s="56" t="n"/>
      <c r="Y28" s="57" t="n"/>
      <c r="Z28" s="57" t="n"/>
      <c r="AA28" s="57" t="n"/>
      <c r="AB28" s="108" t="n"/>
      <c r="AC28" s="108" t="n"/>
      <c r="AD28" s="33" t="n"/>
    </row>
    <row r="29" outlineLevel="1" s="143">
      <c r="B29" s="19" t="inlineStr">
        <is>
          <t>Apartment Locker Pro</t>
        </is>
      </c>
      <c r="C29" s="56">
        <f>COUNTIFS(Data!#REF!,"&lt;&gt;Closed",Data!#REF!,"&lt;&gt;Activated",Data!#REF!,1,Data!#REF!,Working!$B29)/C25</f>
        <v/>
      </c>
      <c r="D29" s="57" t="n"/>
      <c r="E29" s="57" t="n"/>
      <c r="F29" s="59" t="n"/>
      <c r="G29" s="60" t="n"/>
      <c r="H29" s="60" t="n"/>
      <c r="I29" s="34" t="n"/>
      <c r="J29" s="56" t="n"/>
      <c r="K29" s="57" t="n"/>
      <c r="L29" s="57" t="n"/>
      <c r="M29" s="117" t="n"/>
      <c r="N29" s="109" t="n"/>
      <c r="O29" s="109" t="n"/>
      <c r="P29" s="34" t="n"/>
      <c r="Q29" s="56" t="n"/>
      <c r="R29" s="57" t="n"/>
      <c r="S29" s="57" t="n"/>
      <c r="T29" s="59" t="n"/>
      <c r="U29" s="109" t="n"/>
      <c r="V29" s="109" t="n"/>
      <c r="W29" s="34" t="n"/>
      <c r="X29" s="56" t="n"/>
      <c r="Y29" s="57" t="n"/>
      <c r="Z29" s="57" t="n"/>
      <c r="AA29" s="59" t="n"/>
      <c r="AB29" s="109" t="n"/>
      <c r="AC29" s="109" t="n"/>
      <c r="AD29" s="34" t="n"/>
    </row>
    <row r="30" outlineLevel="1" s="143">
      <c r="B30" s="19" t="inlineStr">
        <is>
          <t>Apartment Locker</t>
        </is>
      </c>
      <c r="C30" s="56">
        <f>COUNTIFS(Data!#REF!,"&lt;&gt;Closed",Data!#REF!,"&lt;&gt;Activated",Data!#REF!,1,Data!#REF!,Working!$B30)/C26</f>
        <v/>
      </c>
      <c r="D30" s="57" t="n"/>
      <c r="E30" s="57" t="n"/>
      <c r="F30" s="57" t="n"/>
      <c r="G30" s="60" t="n"/>
      <c r="H30" s="60" t="n"/>
      <c r="I30" s="34" t="n"/>
      <c r="J30" s="56" t="n"/>
      <c r="K30" s="57" t="n"/>
      <c r="L30" s="57" t="n"/>
      <c r="M30" s="57" t="n"/>
      <c r="N30" s="109" t="n"/>
      <c r="O30" s="109" t="n"/>
      <c r="P30" s="34" t="n"/>
      <c r="Q30" s="56" t="n"/>
      <c r="R30" s="57" t="n"/>
      <c r="S30" s="57" t="n"/>
      <c r="T30" s="57" t="n"/>
      <c r="U30" s="109" t="n"/>
      <c r="V30" s="109" t="n"/>
      <c r="W30" s="34" t="n"/>
      <c r="X30" s="56" t="n"/>
      <c r="Y30" s="57" t="n"/>
      <c r="Z30" s="57" t="n"/>
      <c r="AA30" s="57" t="n"/>
      <c r="AB30" s="109" t="n"/>
      <c r="AC30" s="109" t="n"/>
      <c r="AD30" s="34" t="n"/>
    </row>
    <row r="31" outlineLevel="1" s="143">
      <c r="B31" s="20" t="inlineStr">
        <is>
          <t>Total Survey Completions</t>
        </is>
      </c>
      <c r="C31" s="48">
        <f>SUM(C32:C34)</f>
        <v/>
      </c>
      <c r="D31" s="49" t="n"/>
      <c r="E31" s="49" t="n"/>
      <c r="F31" s="49" t="n"/>
      <c r="G31" s="52" t="n"/>
      <c r="H31" s="52" t="n"/>
      <c r="I31" s="29" t="n"/>
      <c r="J31" s="65" t="n"/>
      <c r="K31" s="55" t="n"/>
      <c r="L31" s="55" t="n"/>
      <c r="M31" s="55" t="n"/>
      <c r="N31" s="113" t="n"/>
      <c r="O31" s="113" t="n"/>
      <c r="P31" s="29" t="n"/>
      <c r="Q31" s="65" t="n"/>
      <c r="R31" s="55" t="n"/>
      <c r="S31" s="55" t="n"/>
      <c r="T31" s="55" t="n"/>
      <c r="U31" s="120" t="n"/>
      <c r="V31" s="120" t="n"/>
      <c r="W31" s="29" t="n"/>
      <c r="X31" s="65" t="n"/>
      <c r="Y31" s="55" t="n"/>
      <c r="Z31" s="55" t="n"/>
      <c r="AA31" s="55" t="n"/>
      <c r="AB31" s="120" t="n"/>
      <c r="AC31" s="120" t="n"/>
      <c r="AD31" s="29" t="n"/>
    </row>
    <row r="32" outlineLevel="1" s="143">
      <c r="B32" s="18" t="inlineStr">
        <is>
          <t>Locker</t>
        </is>
      </c>
      <c r="C32" s="61">
        <f>COUNTIFS(Data!$C:$C,$B32,Data!$F:$F,"&gt;="&amp;C$5,Data!$F:$F,"&lt;="&amp;C$6)</f>
        <v/>
      </c>
      <c r="D32" s="61">
        <f>COUNTIFS(Data!$C:$C,$B32,Data!$F:$F,"&gt;="&amp;D$5,Data!$F:$F,"&lt;="&amp;D$6)</f>
        <v/>
      </c>
      <c r="E32" s="61">
        <f>COUNTIFS(Data!$C:$C,$B32,Data!$F:$F,"&gt;="&amp;E$5,Data!$F:$F,"&lt;="&amp;E$6)</f>
        <v/>
      </c>
      <c r="F32" s="61">
        <f>COUNTIFS(Data!$C:$C,$B32,Data!$F:$F,"&gt;="&amp;F$5,Data!$F:$F,"&lt;="&amp;F$6)</f>
        <v/>
      </c>
      <c r="G32" s="64" t="n"/>
      <c r="H32" s="64" t="n"/>
      <c r="I32" s="33" t="n"/>
      <c r="J32" s="61">
        <f>COUNTIFS(Data!$C:$C,$B32,Data!$F:$F,"&gt;="&amp;J$5,Data!$F:$F,"&lt;="&amp;J$6,Data!$A:$A,Working!$J11)</f>
        <v/>
      </c>
      <c r="K32" s="58" t="n"/>
      <c r="L32" s="58" t="n"/>
      <c r="M32" s="58" t="n"/>
      <c r="N32" s="118" t="n"/>
      <c r="O32" s="118" t="n"/>
      <c r="P32" s="33" t="n"/>
      <c r="Q32" s="61">
        <f>COUNTIFS(Data!$C:$C,$B32,Data!$F:$F,"&gt;="&amp;Q$5,Data!$F:$F,"&lt;="&amp;Q$6,Data!$A:$A,Working!$J11)</f>
        <v/>
      </c>
      <c r="R32" s="58" t="n"/>
      <c r="S32" s="58" t="n"/>
      <c r="T32" s="58" t="n"/>
      <c r="U32" s="141" t="n"/>
      <c r="V32" s="141" t="n"/>
      <c r="W32" s="33" t="n"/>
      <c r="X32" s="61">
        <f>COUNTIFS(Data!$C:$C,$B32,Data!$F:$F,"&gt;="&amp;X$5,Data!$F:$F,"&lt;="&amp;X$6,Data!$A:$A,Working!$J11)</f>
        <v/>
      </c>
      <c r="Y32" s="58" t="n"/>
      <c r="Z32" s="58" t="n"/>
      <c r="AA32" s="58" t="n"/>
      <c r="AB32" s="130" t="n"/>
      <c r="AC32" s="130" t="n"/>
      <c r="AD32" s="33" t="n"/>
    </row>
    <row r="33" outlineLevel="1" s="143">
      <c r="B33" s="19" t="inlineStr">
        <is>
          <t>Apartment Locker Pro</t>
        </is>
      </c>
      <c r="C33" s="61">
        <f>COUNTIFS(Data!#REF!,$B33,Data!#REF!,"&gt;="&amp;C$5,Data!#REF!,"&lt;="&amp;C$6)</f>
        <v/>
      </c>
      <c r="D33" s="58" t="n"/>
      <c r="E33" s="58" t="n"/>
      <c r="F33" s="58" t="n"/>
      <c r="G33" s="64" t="n"/>
      <c r="H33" s="64" t="n"/>
      <c r="I33" s="34" t="n"/>
      <c r="J33" s="61" t="n"/>
      <c r="K33" s="58" t="n"/>
      <c r="L33" s="58" t="n"/>
      <c r="M33" s="58" t="n"/>
      <c r="N33" s="119" t="n"/>
      <c r="O33" s="119" t="n"/>
      <c r="P33" s="34" t="n"/>
      <c r="Q33" s="61" t="n"/>
      <c r="R33" s="58" t="n"/>
      <c r="S33" s="58" t="n"/>
      <c r="T33" s="58" t="n"/>
      <c r="U33" s="141" t="n"/>
      <c r="V33" s="141" t="n"/>
      <c r="W33" s="34" t="n"/>
      <c r="X33" s="61" t="n"/>
      <c r="Y33" s="58" t="n"/>
      <c r="Z33" s="58" t="n"/>
      <c r="AA33" s="58" t="n"/>
      <c r="AB33" s="130" t="n"/>
      <c r="AC33" s="130" t="n"/>
      <c r="AD33" s="34" t="n"/>
    </row>
    <row r="34" outlineLevel="1" s="143">
      <c r="B34" s="19" t="inlineStr">
        <is>
          <t>Apartment Locker</t>
        </is>
      </c>
      <c r="C34" s="61">
        <f>COUNTIFS(Data!#REF!,$B34,Data!#REF!,"&gt;="&amp;C$5,Data!#REF!,"&lt;="&amp;C$6)</f>
        <v/>
      </c>
      <c r="D34" s="58" t="n"/>
      <c r="E34" s="58" t="n"/>
      <c r="F34" s="58" t="n"/>
      <c r="G34" s="64" t="n"/>
      <c r="H34" s="64" t="n"/>
      <c r="I34" s="34" t="n"/>
      <c r="J34" s="61" t="n"/>
      <c r="K34" s="58" t="n"/>
      <c r="L34" s="58" t="n"/>
      <c r="M34" s="58" t="n"/>
      <c r="N34" s="119" t="n"/>
      <c r="O34" s="119" t="n"/>
      <c r="P34" s="34" t="n"/>
      <c r="Q34" s="61" t="n"/>
      <c r="R34" s="58" t="n"/>
      <c r="S34" s="58" t="n"/>
      <c r="T34" s="58" t="n"/>
      <c r="U34" s="141" t="n"/>
      <c r="V34" s="141" t="n"/>
      <c r="W34" s="34" t="n"/>
      <c r="X34" s="61" t="n"/>
      <c r="Y34" s="58" t="n"/>
      <c r="Z34" s="58" t="n"/>
      <c r="AA34" s="58" t="n"/>
      <c r="AB34" s="130" t="n"/>
      <c r="AC34" s="130" t="n"/>
      <c r="AD34" s="34" t="n"/>
    </row>
    <row r="35" outlineLevel="1" s="143">
      <c r="B35" s="20" t="inlineStr">
        <is>
          <t>Survey Rejection Rate (%)</t>
        </is>
      </c>
      <c r="C35" s="54">
        <f>IFERROR(COUNTIFS(Data!$G:$G,"&gt;="&amp;C$5,Data!$G:$G,"&lt;="&amp;C$6)/COUNTIFS(Data!$F:$F,"&gt;="&amp;C$5,Data!$F:$F,"&lt;="&amp;C$6),0)</f>
        <v/>
      </c>
      <c r="D35" s="52">
        <f>IFERROR(COUNTIFS(Data!$G:$G,"&gt;="&amp;D$5,Data!$G:$G,"&lt;="&amp;D$6)/COUNTIFS(Data!$F:$F,"&gt;="&amp;D$5,Data!$F:$F,"&lt;="&amp;D$6),0)</f>
        <v/>
      </c>
      <c r="E35" s="52">
        <f>IFERROR(COUNTIFS(Data!$G:$G,"&gt;="&amp;E$5,Data!$G:$G,"&lt;="&amp;E$6)/COUNTIFS(Data!$F:$F,"&gt;="&amp;E$5,Data!$F:$F,"&lt;="&amp;E$6),0)</f>
        <v/>
      </c>
      <c r="F35" s="52">
        <f>IFERROR(COUNTIFS(Data!$G:$G,"&gt;="&amp;F$5,Data!$G:$G,"&lt;="&amp;F$6)/COUNTIFS(Data!$F:$F,"&gt;="&amp;F$5,Data!$F:$F,"&lt;="&amp;F$6),0)</f>
        <v/>
      </c>
      <c r="G35" s="52" t="n"/>
      <c r="H35" s="52" t="n"/>
      <c r="I35" s="29" t="n"/>
      <c r="J35" s="54">
        <f>IFERROR(COUNTIFS(Data!$G:$G,"&gt;="&amp;J$5,Data!$G:$G,"&lt;="&amp;J$6,Data!$A:$A,$J10)/COUNTIFS(Data!$F:$F,"&gt;="&amp;J$5,Data!$F:$F,"&lt;="&amp;J$6,Data!$A:$A,$J10),0)</f>
        <v/>
      </c>
      <c r="K35" s="52">
        <f>IFERROR(COUNTIFS(Data!$G:$G,"&gt;="&amp;K$5,Data!$G:$G,"&lt;="&amp;K$6,Data!$A:$A,$J10)/COUNTIFS(Data!$F:$F,"&gt;="&amp;K$5,Data!$F:$F,"&lt;="&amp;K$6,Data!$A:$A,$J10),0)</f>
        <v/>
      </c>
      <c r="L35" s="52">
        <f>IFERROR(COUNTIFS(Data!$G:$G,"&gt;="&amp;L$5,Data!$G:$G,"&lt;="&amp;L$6,Data!$A:$A,$J10)/COUNTIFS(Data!$F:$F,"&gt;="&amp;L$5,Data!$F:$F,"&lt;="&amp;L$6,Data!$A:$A,$J10),0)</f>
        <v/>
      </c>
      <c r="M35" s="52">
        <f>IFERROR(COUNTIFS(Data!$G:$G,"&gt;="&amp;M$5,Data!$G:$G,"&lt;="&amp;M$6,Data!$A:$A,$J10)/COUNTIFS(Data!$F:$F,"&gt;="&amp;M$5,Data!$F:$F,"&lt;="&amp;M$6,Data!$A:$A,$J10),0)</f>
        <v/>
      </c>
      <c r="N35" s="120" t="n"/>
      <c r="O35" s="120" t="n"/>
      <c r="P35" s="29" t="n"/>
      <c r="Q35" s="54">
        <f>IFERROR(COUNTIFS(Data!$G:$G,"&gt;="&amp;Q$5,Data!$G:$G,"&lt;="&amp;Q$6,Data!$A:$A,$J10)/COUNTIFS(Data!$F:$F,"&gt;="&amp;Q$5,Data!$F:$F,"&lt;="&amp;Q$6,Data!$A:$A,$J10),0)</f>
        <v/>
      </c>
      <c r="R35" s="52">
        <f>IFERROR(COUNTIFS(Data!$G:$G,"&gt;="&amp;R$5,Data!$G:$G,"&lt;="&amp;R$6,Data!$A:$A,$J10)/COUNTIFS(Data!$F:$F,"&gt;="&amp;R$5,Data!$F:$F,"&lt;="&amp;R$6,Data!$A:$A,$J10),0)</f>
        <v/>
      </c>
      <c r="S35" s="52">
        <f>IFERROR(COUNTIFS(Data!$G:$G,"&gt;="&amp;S$5,Data!$G:$G,"&lt;="&amp;S$6,Data!$A:$A,$J10)/COUNTIFS(Data!$F:$F,"&gt;="&amp;S$5,Data!$F:$F,"&lt;="&amp;S$6,Data!$A:$A,$J10),0)</f>
        <v/>
      </c>
      <c r="T35" s="52">
        <f>IFERROR(COUNTIFS(Data!$G:$G,"&gt;="&amp;T$5,Data!$G:$G,"&lt;="&amp;T$6,Data!$A:$A,$J10)/COUNTIFS(Data!$F:$F,"&gt;="&amp;T$5,Data!$F:$F,"&lt;="&amp;T$6,Data!$A:$A,$J10),0)</f>
        <v/>
      </c>
      <c r="U35" s="120" t="n"/>
      <c r="V35" s="120" t="n"/>
      <c r="W35" s="29" t="n"/>
      <c r="X35" s="54" t="n"/>
      <c r="Y35" s="52" t="n"/>
      <c r="Z35" s="52" t="n"/>
      <c r="AA35" s="52" t="n"/>
      <c r="AB35" s="120" t="n"/>
      <c r="AC35" s="120" t="n"/>
      <c r="AD35" s="29" t="n"/>
    </row>
    <row r="36">
      <c r="B36" s="18" t="inlineStr">
        <is>
          <t>Locker</t>
        </is>
      </c>
      <c r="C36" s="142">
        <f>IFERROR(COUNTIFS(Data!$C:$C,$B36,Data!$G:$G,"&gt;="&amp;C$5,Data!$G:$G,"&lt;="&amp;C$6)/COUNTIFS(Data!$C:$C,$B36,Data!$F:$F,"&gt;="&amp;C$5,Data!$F:$F,"&lt;="&amp;C$6),0)</f>
        <v/>
      </c>
      <c r="D36" s="64">
        <f>IFERROR(COUNTIFS(Data!$C:$C,$B36,Data!$G:$G,"&gt;="&amp;D$5,Data!$G:$G,"&lt;="&amp;D$6)/COUNTIFS(Data!$F:$F,$B36,Data!$F:$F,"&gt;="&amp;D$5,Data!$F:$F,"&lt;="&amp;D$6),0)</f>
        <v/>
      </c>
      <c r="E36" s="64">
        <f>IFERROR(COUNTIFS(Data!$C:$C,$B36,Data!$G:$G,"&gt;="&amp;E$5,Data!$G:$G,"&lt;="&amp;E$6)/COUNTIFS(Data!$F:$F,$B36,Data!$F:$F,"&gt;="&amp;E$5,Data!$F:$F,"&lt;="&amp;E$6),0)</f>
        <v/>
      </c>
      <c r="F36" s="64">
        <f>IFERROR(COUNTIFS(Data!$C:$C,$B36,Data!$G:$G,"&gt;="&amp;F$5,Data!$G:$G,"&lt;="&amp;F$6)/COUNTIFS(Data!$F:$F,$B36,Data!$F:$F,"&gt;="&amp;F$5,Data!$F:$F,"&lt;="&amp;F$6),0)</f>
        <v/>
      </c>
      <c r="G36" s="58" t="n"/>
      <c r="H36" s="58" t="n"/>
      <c r="I36" s="33" t="n"/>
      <c r="J36" s="142">
        <f>IFERROR(COUNTIFS(Data!$C:$C,$B36,Data!$G:$G,"&gt;="&amp;J$5,Data!$G:$G,"&lt;="&amp;J$6,Data!$A:$A,$J11)/COUNTIFS(Data!$F:$F,$B36,Data!$F:$F,"&gt;="&amp;J$5,Data!$F:$F,"&lt;="&amp;J$6,Data!$A:$A,$J11),0)</f>
        <v/>
      </c>
      <c r="K36" s="64">
        <f>IFERROR(COUNTIFS(Data!$C:$C,$B36,Data!$G:$G,"&gt;="&amp;K$5,Data!$G:$G,"&lt;="&amp;K$6,Data!$A:$A,$J11)/COUNTIFS(Data!$F:$F,$B36,Data!$F:$F,"&gt;="&amp;K$5,Data!$F:$F,"&lt;="&amp;K$6,Data!$A:$A,$J11),0)</f>
        <v/>
      </c>
      <c r="L36" s="64">
        <f>IFERROR(COUNTIFS(Data!$C:$C,$B36,Data!$G:$G,"&gt;="&amp;L$5,Data!$G:$G,"&lt;="&amp;L$6,Data!$A:$A,$J11)/COUNTIFS(Data!$F:$F,$B36,Data!$F:$F,"&gt;="&amp;L$5,Data!$F:$F,"&lt;="&amp;L$6,Data!$A:$A,$J11),0)</f>
        <v/>
      </c>
      <c r="M36" s="64">
        <f>IFERROR(COUNTIFS(Data!$C:$C,$B36,Data!$G:$G,"&gt;="&amp;M$5,Data!$G:$G,"&lt;="&amp;M$6,Data!$A:$A,$J11)/COUNTIFS(Data!$F:$F,$B36,Data!$F:$F,"&gt;="&amp;M$5,Data!$F:$F,"&lt;="&amp;M$6,Data!$A:$A,$J11),0)</f>
        <v/>
      </c>
      <c r="N36" s="108" t="n"/>
      <c r="O36" s="108" t="n"/>
      <c r="P36" s="33" t="n"/>
      <c r="Q36" s="142">
        <f>IFERROR(COUNTIFS(Data!$C:$C,$B36,Data!$G:$G,"&gt;="&amp;Q$5,Data!$G:$G,"&lt;="&amp;Q$6,Data!$A:$A,$J11)/COUNTIFS(Data!$C:$C,$B36,Data!$F:$F,"&gt;="&amp;Q$5,Data!$F:$F,"&lt;="&amp;Q$6,Data!$A:$A,$J11),0)</f>
        <v/>
      </c>
      <c r="R36" s="64">
        <f>IFERROR(COUNTIFS(Data!$C:$C,$B36,Data!$G:$G,"&gt;="&amp;R$5,Data!$G:$G,"&lt;="&amp;R$6,Data!$A:$A,$J11)/COUNTIFS(Data!$C:$C,$B36,Data!$F:$F,"&gt;="&amp;R$5,Data!$F:$F,"&lt;="&amp;R$6,Data!$A:$A,$J11),0)</f>
        <v/>
      </c>
      <c r="S36" s="64">
        <f>IFERROR(COUNTIFS(Data!$C:$C,$B36,Data!$G:$G,"&gt;="&amp;S$5,Data!$G:$G,"&lt;="&amp;S$6,Data!$A:$A,$J11)/COUNTIFS(Data!$C:$C,$B36,Data!$F:$F,"&gt;="&amp;S$5,Data!$F:$F,"&lt;="&amp;S$6,Data!$A:$A,$J11),0)</f>
        <v/>
      </c>
      <c r="T36" s="64">
        <f>IFERROR(COUNTIFS(Data!$C:$C,$B36,Data!$G:$G,"&gt;="&amp;T$5,Data!$G:$G,"&lt;="&amp;T$6,Data!$A:$A,$J11)/COUNTIFS(Data!$C:$C,$B36,Data!$F:$F,"&gt;="&amp;T$5,Data!$F:$F,"&lt;="&amp;T$6,Data!$A:$A,$J11),0)</f>
        <v/>
      </c>
      <c r="U36" s="108" t="n"/>
      <c r="V36" s="108" t="n"/>
      <c r="W36" s="33" t="n"/>
      <c r="X36" s="142">
        <f>IFERROR(COUNTIFS(Data!$C:$C,$B36,Data!$G:$G,"&gt;="&amp;X$5,Data!$G:$G,"&lt;="&amp;X$6,Data!$A:$A,$J11)/COUNTIFS(Data!$F:$F,$B36,Data!$F:$F,"&gt;="&amp;X$5,Data!$F:$F,"&lt;="&amp;X$6,Data!$A:$A,$J11),0)</f>
        <v/>
      </c>
      <c r="Y36" s="64" t="n"/>
      <c r="Z36" s="64" t="n"/>
      <c r="AA36" s="64" t="n"/>
      <c r="AB36" s="108" t="n"/>
      <c r="AC36" s="108" t="n"/>
      <c r="AD36" s="33" t="n"/>
    </row>
    <row r="37" outlineLevel="1" s="143">
      <c r="B37" s="19" t="inlineStr">
        <is>
          <t>Apartment Locker Pro</t>
        </is>
      </c>
      <c r="C37" s="142">
        <f>IFERROR(COUNTIFS(Data!$C:$C,$B37,Data!$G:$G,"&gt;="&amp;C$5,Data!$G:$G,"&lt;="&amp;C$6)/COUNTIFS(Data!$C:$C,$B37,Data!$F:$F,"&gt;="&amp;C$5,Data!$F:$F,"&lt;="&amp;C$6),0)</f>
        <v/>
      </c>
      <c r="D37" s="64">
        <f>IFERROR(COUNTIFS(Data!$C:$C,$B37,Data!$G:$G,"&gt;="&amp;D$5,Data!$G:$G,"&lt;="&amp;D$6)/COUNTIFS(Data!$F:$F,$B37,Data!$F:$F,"&gt;="&amp;D$5,Data!$F:$F,"&lt;="&amp;D$6),0)</f>
        <v/>
      </c>
      <c r="E37" s="64">
        <f>IFERROR(COUNTIFS(Data!$C:$C,$B37,Data!$G:$G,"&gt;="&amp;E$5,Data!$G:$G,"&lt;="&amp;E$6)/COUNTIFS(Data!$F:$F,$B37,Data!$F:$F,"&gt;="&amp;E$5,Data!$F:$F,"&lt;="&amp;E$6),0)</f>
        <v/>
      </c>
      <c r="F37" s="64">
        <f>IFERROR(COUNTIFS(Data!$C:$C,$B37,Data!$G:$G,"&gt;="&amp;F$5,Data!$G:$G,"&lt;="&amp;F$6)/COUNTIFS(Data!$F:$F,$B37,Data!$F:$F,"&gt;="&amp;F$5,Data!$F:$F,"&lt;="&amp;F$6),0)</f>
        <v/>
      </c>
      <c r="G37" s="58" t="n"/>
      <c r="H37" s="58" t="n"/>
      <c r="I37" s="34" t="n"/>
      <c r="J37" s="142">
        <f>IFERROR(COUNTIFS(Data!$C:$C,$B37,Data!$G:$G,"&gt;="&amp;J$5,Data!$G:$G,"&lt;="&amp;J$6,Data!$A:$A,$J12)/COUNTIFS(Data!$F:$F,$B37,Data!$F:$F,"&gt;="&amp;J$5,Data!$F:$F,"&lt;="&amp;J$6,Data!$A:$A,$J12),0)</f>
        <v/>
      </c>
      <c r="K37" s="64">
        <f>IFERROR(COUNTIFS(Data!$C:$C,$B37,Data!$G:$G,"&gt;="&amp;K$5,Data!$G:$G,"&lt;="&amp;K$6,Data!$A:$A,$J12)/COUNTIFS(Data!$F:$F,$B37,Data!$F:$F,"&gt;="&amp;K$5,Data!$F:$F,"&lt;="&amp;K$6,Data!$A:$A,$J12),0)</f>
        <v/>
      </c>
      <c r="L37" s="64">
        <f>IFERROR(COUNTIFS(Data!$C:$C,$B37,Data!$G:$G,"&gt;="&amp;L$5,Data!$G:$G,"&lt;="&amp;L$6,Data!$A:$A,$J12)/COUNTIFS(Data!$F:$F,$B37,Data!$F:$F,"&gt;="&amp;L$5,Data!$F:$F,"&lt;="&amp;L$6,Data!$A:$A,$J12),0)</f>
        <v/>
      </c>
      <c r="M37" s="64">
        <f>IFERROR(COUNTIFS(Data!$C:$C,$B37,Data!$G:$G,"&gt;="&amp;M$5,Data!$G:$G,"&lt;="&amp;M$6,Data!$A:$A,$J12)/COUNTIFS(Data!$F:$F,$B37,Data!$F:$F,"&gt;="&amp;M$5,Data!$F:$F,"&lt;="&amp;M$6,Data!$A:$A,$J12),0)</f>
        <v/>
      </c>
      <c r="N37" s="108" t="n"/>
      <c r="O37" s="108" t="n"/>
      <c r="P37" s="34" t="n"/>
      <c r="Q37" s="142">
        <f>IFERROR(COUNTIFS(Data!$C:$C,$B37,Data!$G:$G,"&gt;="&amp;Q$5,Data!$G:$G,"&lt;="&amp;Q$6,Data!$A:$A,$J12)/COUNTIFS(Data!$C:$C,$B37,Data!$F:$F,"&gt;="&amp;Q$5,Data!$F:$F,"&lt;="&amp;Q$6,Data!$A:$A,$J12),0)</f>
        <v/>
      </c>
      <c r="R37" s="64">
        <f>IFERROR(COUNTIFS(Data!$C:$C,$B37,Data!$G:$G,"&gt;="&amp;R$5,Data!$G:$G,"&lt;="&amp;R$6,Data!$A:$A,$J12)/COUNTIFS(Data!$C:$C,$B37,Data!$F:$F,"&gt;="&amp;R$5,Data!$F:$F,"&lt;="&amp;R$6,Data!$A:$A,$J12),0)</f>
        <v/>
      </c>
      <c r="S37" s="64">
        <f>IFERROR(COUNTIFS(Data!$C:$C,$B37,Data!$G:$G,"&gt;="&amp;S$5,Data!$G:$G,"&lt;="&amp;S$6,Data!$A:$A,$J12)/COUNTIFS(Data!$C:$C,$B37,Data!$F:$F,"&gt;="&amp;S$5,Data!$F:$F,"&lt;="&amp;S$6,Data!$A:$A,$J12),0)</f>
        <v/>
      </c>
      <c r="T37" s="64">
        <f>IFERROR(COUNTIFS(Data!$C:$C,$B37,Data!$G:$G,"&gt;="&amp;T$5,Data!$G:$G,"&lt;="&amp;T$6,Data!$A:$A,$J12)/COUNTIFS(Data!$C:$C,$B37,Data!$F:$F,"&gt;="&amp;T$5,Data!$F:$F,"&lt;="&amp;T$6,Data!$A:$A,$J12),0)</f>
        <v/>
      </c>
      <c r="U37" s="108" t="n"/>
      <c r="V37" s="108" t="n"/>
      <c r="W37" s="34" t="n"/>
      <c r="X37" s="63" t="n"/>
      <c r="Y37" s="64" t="n"/>
      <c r="Z37" s="64" t="n"/>
      <c r="AA37" s="64" t="n"/>
      <c r="AB37" s="108" t="n"/>
      <c r="AC37" s="108" t="n"/>
      <c r="AD37" s="34" t="n"/>
    </row>
    <row r="38" outlineLevel="1" s="143">
      <c r="B38" s="19" t="inlineStr">
        <is>
          <t>Apartment Locker</t>
        </is>
      </c>
      <c r="C38" s="142">
        <f>IFERROR(COUNTIFS(Data!$C:$C,$B38,Data!$G:$G,"&gt;="&amp;C$5,Data!$G:$G,"&lt;="&amp;C$6)/COUNTIFS(Data!$C:$C,$B38,Data!$F:$F,"&gt;="&amp;C$5,Data!$F:$F,"&lt;="&amp;C$6),0)</f>
        <v/>
      </c>
      <c r="D38" s="64">
        <f>IFERROR(COUNTIFS(Data!$C:$C,$B38,Data!$G:$G,"&gt;="&amp;D$5,Data!$G:$G,"&lt;="&amp;D$6)/COUNTIFS(Data!$F:$F,$B38,Data!$F:$F,"&gt;="&amp;D$5,Data!$F:$F,"&lt;="&amp;D$6),0)</f>
        <v/>
      </c>
      <c r="E38" s="64">
        <f>IFERROR(COUNTIFS(Data!$C:$C,$B38,Data!$G:$G,"&gt;="&amp;E$5,Data!$G:$G,"&lt;="&amp;E$6)/COUNTIFS(Data!$F:$F,$B38,Data!$F:$F,"&gt;="&amp;E$5,Data!$F:$F,"&lt;="&amp;E$6),0)</f>
        <v/>
      </c>
      <c r="F38" s="64">
        <f>IFERROR(COUNTIFS(Data!$C:$C,$B38,Data!$G:$G,"&gt;="&amp;F$5,Data!$G:$G,"&lt;="&amp;F$6)/COUNTIFS(Data!$F:$F,$B38,Data!$F:$F,"&gt;="&amp;F$5,Data!$F:$F,"&lt;="&amp;F$6),0)</f>
        <v/>
      </c>
      <c r="G38" s="58" t="n"/>
      <c r="H38" s="58" t="n"/>
      <c r="I38" s="34" t="n"/>
      <c r="J38" s="142">
        <f>IFERROR(COUNTIFS(Data!$C:$C,$B38,Data!$G:$G,"&gt;="&amp;J$5,Data!$G:$G,"&lt;="&amp;J$6,Data!$A:$A,$J13)/COUNTIFS(Data!$F:$F,$B38,Data!$F:$F,"&gt;="&amp;J$5,Data!$F:$F,"&lt;="&amp;J$6,Data!$A:$A,$J13),0)</f>
        <v/>
      </c>
      <c r="K38" s="64">
        <f>IFERROR(COUNTIFS(Data!$C:$C,$B38,Data!$G:$G,"&gt;="&amp;K$5,Data!$G:$G,"&lt;="&amp;K$6,Data!$A:$A,$J13)/COUNTIFS(Data!$F:$F,$B38,Data!$F:$F,"&gt;="&amp;K$5,Data!$F:$F,"&lt;="&amp;K$6,Data!$A:$A,$J13),0)</f>
        <v/>
      </c>
      <c r="L38" s="64">
        <f>IFERROR(COUNTIFS(Data!$C:$C,$B38,Data!$G:$G,"&gt;="&amp;L$5,Data!$G:$G,"&lt;="&amp;L$6,Data!$A:$A,$J13)/COUNTIFS(Data!$F:$F,$B38,Data!$F:$F,"&gt;="&amp;L$5,Data!$F:$F,"&lt;="&amp;L$6,Data!$A:$A,$J13),0)</f>
        <v/>
      </c>
      <c r="M38" s="64">
        <f>IFERROR(COUNTIFS(Data!$C:$C,$B38,Data!$G:$G,"&gt;="&amp;M$5,Data!$G:$G,"&lt;="&amp;M$6,Data!$A:$A,$J13)/COUNTIFS(Data!$F:$F,$B38,Data!$F:$F,"&gt;="&amp;M$5,Data!$F:$F,"&lt;="&amp;M$6,Data!$A:$A,$J13),0)</f>
        <v/>
      </c>
      <c r="N38" s="108" t="n"/>
      <c r="O38" s="108" t="n"/>
      <c r="P38" s="34" t="n"/>
      <c r="Q38" s="142">
        <f>IFERROR(COUNTIFS(Data!$C:$C,$B38,Data!$G:$G,"&gt;="&amp;Q$5,Data!$G:$G,"&lt;="&amp;Q$6,Data!$A:$A,$J13)/COUNTIFS(Data!$C:$C,$B38,Data!$F:$F,"&gt;="&amp;Q$5,Data!$F:$F,"&lt;="&amp;Q$6,Data!$A:$A,$J13),0)</f>
        <v/>
      </c>
      <c r="R38" s="64">
        <f>IFERROR(COUNTIFS(Data!$C:$C,$B38,Data!$G:$G,"&gt;="&amp;R$5,Data!$G:$G,"&lt;="&amp;R$6,Data!$A:$A,$J13)/COUNTIFS(Data!$C:$C,$B38,Data!$F:$F,"&gt;="&amp;R$5,Data!$F:$F,"&lt;="&amp;R$6,Data!$A:$A,$J13),0)</f>
        <v/>
      </c>
      <c r="S38" s="64">
        <f>IFERROR(COUNTIFS(Data!$C:$C,$B38,Data!$G:$G,"&gt;="&amp;S$5,Data!$G:$G,"&lt;="&amp;S$6,Data!$A:$A,$J13)/COUNTIFS(Data!$C:$C,$B38,Data!$F:$F,"&gt;="&amp;S$5,Data!$F:$F,"&lt;="&amp;S$6,Data!$A:$A,$J13),0)</f>
        <v/>
      </c>
      <c r="T38" s="64">
        <f>IFERROR(COUNTIFS(Data!$C:$C,$B38,Data!$G:$G,"&gt;="&amp;T$5,Data!$G:$G,"&lt;="&amp;T$6,Data!$A:$A,$J13)/COUNTIFS(Data!$C:$C,$B38,Data!$F:$F,"&gt;="&amp;T$5,Data!$F:$F,"&lt;="&amp;T$6,Data!$A:$A,$J13),0)</f>
        <v/>
      </c>
      <c r="U38" s="108" t="n"/>
      <c r="V38" s="108" t="n"/>
      <c r="W38" s="34" t="n"/>
      <c r="X38" s="63" t="n"/>
      <c r="Y38" s="64" t="n"/>
      <c r="Z38" s="64" t="n"/>
      <c r="AA38" s="64" t="n"/>
      <c r="AB38" s="108" t="n"/>
      <c r="AC38" s="108" t="n"/>
      <c r="AD38" s="34" t="n"/>
    </row>
    <row r="39" outlineLevel="1" s="143">
      <c r="B39" s="20" t="inlineStr">
        <is>
          <t>Survey Cycle Time (Median)</t>
        </is>
      </c>
      <c r="C39" s="65">
        <f t="array" ref="C39">MEDIAN(IF(Data!$F:$F&gt;=C$5,IF(Data!$F:$F&lt;=C$6,Data!$K:$K)))</f>
        <v/>
      </c>
      <c r="D39" s="55" t="n"/>
      <c r="E39" s="55" t="n"/>
      <c r="F39" s="55" t="n"/>
      <c r="G39" s="52" t="n"/>
      <c r="H39" s="52" t="n"/>
      <c r="I39" s="45" t="n"/>
      <c r="J39" s="121" t="n"/>
      <c r="K39" s="122" t="n"/>
      <c r="L39" s="122" t="n"/>
      <c r="M39" s="122" t="n"/>
      <c r="N39" s="123" t="n"/>
      <c r="O39" s="123" t="n"/>
      <c r="P39" s="45" t="n"/>
      <c r="Q39" s="65" t="n"/>
      <c r="R39" s="55" t="n"/>
      <c r="S39" s="55" t="n"/>
      <c r="T39" s="55" t="n"/>
      <c r="U39" s="120" t="n"/>
      <c r="V39" s="120" t="n"/>
      <c r="W39" s="45" t="n"/>
      <c r="X39" s="65" t="n"/>
      <c r="Y39" s="55" t="n"/>
      <c r="Z39" s="55" t="n"/>
      <c r="AA39" s="55" t="n"/>
      <c r="AB39" s="120" t="n"/>
      <c r="AC39" s="120" t="n"/>
      <c r="AD39" s="45" t="n"/>
    </row>
    <row r="40" outlineLevel="1" s="143">
      <c r="B40" s="18" t="inlineStr">
        <is>
          <t>Locker</t>
        </is>
      </c>
      <c r="C40" s="61">
        <f t="array" ref="C40">MEDIAN(IF(Data!$F:$F&gt;=C$5,IF(Data!$F:$F&lt;=C$6,IF(Data!$C:$C=TRIM($B40),Data!$K:$K))))</f>
        <v/>
      </c>
      <c r="D40" s="58" t="n"/>
      <c r="E40" s="58" t="n"/>
      <c r="F40" s="58" t="n"/>
      <c r="G40" s="64" t="n"/>
      <c r="H40" s="64" t="n"/>
      <c r="I40" s="33" t="n"/>
      <c r="J40" s="61">
        <f t="array" ref="J40">MEDIAN(IF(Data!$F:$F&gt;=J$5,IF(Data!$F:$F&lt;=J$6,IF(Data!$C:$C=TRIM($B40),IF(Data!$A:$A=$J11,Data!$K:$K)))))</f>
        <v/>
      </c>
      <c r="K40" s="125" t="n"/>
      <c r="L40" s="125" t="n"/>
      <c r="M40" s="125" t="n"/>
      <c r="N40" s="126" t="n"/>
      <c r="O40" s="126" t="n"/>
      <c r="P40" s="33" t="n"/>
      <c r="Q40" s="61">
        <f t="array" ref="Q40">MEDIAN(IF(Data!$F:$F&gt;=Q$5,IF(Data!$F:$F&lt;=Q$6,IF(Data!$C:$C=TRIM($B40),IF(Data!$A:$A=$Q11,Data!$K:$K)))))</f>
        <v/>
      </c>
      <c r="R40" s="58" t="n"/>
      <c r="S40" s="58" t="n"/>
      <c r="T40" s="58" t="n"/>
      <c r="U40" s="141" t="n"/>
      <c r="V40" s="141" t="n"/>
      <c r="W40" s="33" t="n"/>
      <c r="X40" s="61" t="n"/>
      <c r="Y40" s="58" t="n"/>
      <c r="Z40" s="58" t="n"/>
      <c r="AA40" s="58" t="n"/>
      <c r="AB40" s="130" t="n"/>
      <c r="AC40" s="130" t="n"/>
      <c r="AD40" s="33" t="n"/>
    </row>
    <row r="41">
      <c r="B41" s="19" t="inlineStr">
        <is>
          <t>Apartment Locker Pro</t>
        </is>
      </c>
      <c r="C41" s="61">
        <f t="array" ref="C41">MEDIAN(IF(Data!$F:$F&gt;=C$5,IF(Data!$F:$F&lt;=C$6,IF(Data!$C:$C=TRIM($B41),Data!$K:$K))))</f>
        <v/>
      </c>
      <c r="D41" s="58" t="n"/>
      <c r="E41" s="58" t="n"/>
      <c r="F41" s="58" t="n"/>
      <c r="G41" s="64" t="n"/>
      <c r="H41" s="64" t="n"/>
      <c r="I41" s="34" t="n"/>
      <c r="J41" s="124" t="n"/>
      <c r="K41" s="125" t="n"/>
      <c r="L41" s="125" t="n"/>
      <c r="M41" s="125" t="n"/>
      <c r="N41" s="126" t="n"/>
      <c r="O41" s="126" t="n"/>
      <c r="P41" s="34" t="n"/>
      <c r="Q41" s="61" t="n"/>
      <c r="R41" s="58" t="n"/>
      <c r="S41" s="58" t="n"/>
      <c r="T41" s="58" t="n"/>
      <c r="U41" s="141" t="n"/>
      <c r="V41" s="141" t="n"/>
      <c r="W41" s="34" t="n"/>
      <c r="X41" s="61" t="n"/>
      <c r="Y41" s="58" t="n"/>
      <c r="Z41" s="58" t="n"/>
      <c r="AA41" s="58" t="n"/>
      <c r="AB41" s="130" t="n"/>
      <c r="AC41" s="130" t="n"/>
      <c r="AD41" s="34" t="n"/>
    </row>
    <row r="42">
      <c r="B42" s="19" t="inlineStr">
        <is>
          <t>Apartment Locker</t>
        </is>
      </c>
      <c r="C42" s="61">
        <f t="array" ref="C42">MEDIAN(IF(Data!$F:$F&gt;=C$5,IF(Data!$F:$F&lt;=C$6,IF(Data!$C:$C=TRIM($B42),Data!$K:$K))))</f>
        <v/>
      </c>
      <c r="D42" s="58" t="n"/>
      <c r="E42" s="58" t="n"/>
      <c r="F42" s="58" t="n"/>
      <c r="G42" s="64" t="n"/>
      <c r="H42" s="64" t="n"/>
      <c r="I42" s="34" t="n"/>
      <c r="J42" s="124" t="n"/>
      <c r="K42" s="125" t="n"/>
      <c r="L42" s="125" t="n"/>
      <c r="M42" s="125" t="n"/>
      <c r="N42" s="126" t="n"/>
      <c r="O42" s="126" t="n"/>
      <c r="P42" s="34" t="n"/>
      <c r="Q42" s="61" t="n"/>
      <c r="R42" s="58" t="n"/>
      <c r="S42" s="58" t="n"/>
      <c r="T42" s="58" t="n"/>
      <c r="U42" s="141" t="n"/>
      <c r="V42" s="141" t="n"/>
      <c r="W42" s="34" t="n"/>
      <c r="X42" s="61" t="n"/>
      <c r="Y42" s="58" t="n"/>
      <c r="Z42" s="58" t="n"/>
      <c r="AA42" s="58" t="n"/>
      <c r="AB42" s="130" t="n"/>
      <c r="AC42" s="130" t="n"/>
      <c r="AD42" s="34" t="n"/>
    </row>
    <row r="43">
      <c r="B43" s="21" t="inlineStr">
        <is>
          <t>Installation &amp; Activation</t>
        </is>
      </c>
      <c r="C43" s="66" t="n"/>
      <c r="D43" s="21" t="n"/>
      <c r="E43" s="21" t="n"/>
      <c r="F43" s="21" t="n"/>
      <c r="G43" s="21" t="n"/>
      <c r="H43" s="21" t="n"/>
      <c r="I43" s="36" t="n"/>
      <c r="J43" s="66" t="n"/>
      <c r="K43" s="21" t="n"/>
      <c r="L43" s="21" t="n"/>
      <c r="M43" s="21" t="n"/>
      <c r="N43" s="127" t="n"/>
      <c r="O43" s="127" t="n"/>
      <c r="P43" s="36" t="n"/>
      <c r="Q43" s="66" t="n"/>
      <c r="R43" s="21" t="n"/>
      <c r="S43" s="21" t="n"/>
      <c r="T43" s="21" t="n"/>
      <c r="U43" s="127" t="n"/>
      <c r="V43" s="127" t="n"/>
      <c r="W43" s="36" t="n"/>
      <c r="X43" s="66" t="n"/>
      <c r="Y43" s="21" t="n"/>
      <c r="Z43" s="21" t="n"/>
      <c r="AA43" s="21" t="n"/>
      <c r="AB43" s="127" t="n"/>
      <c r="AC43" s="127" t="n"/>
      <c r="AD43" s="36" t="n"/>
    </row>
    <row r="44">
      <c r="B44" s="43" t="inlineStr">
        <is>
          <t>Total New Activations</t>
        </is>
      </c>
      <c r="C44" s="67">
        <f>SUM(C45:C47)</f>
        <v/>
      </c>
      <c r="D44" s="68" t="n"/>
      <c r="E44" s="68" t="n"/>
      <c r="F44" s="68" t="n"/>
      <c r="G44" s="52" t="n"/>
      <c r="H44" s="52" t="n"/>
      <c r="I44" s="42" t="n"/>
      <c r="J44" s="86" t="n"/>
      <c r="K44" s="87" t="n"/>
      <c r="L44" s="87" t="n"/>
      <c r="M44" s="87" t="n"/>
      <c r="N44" s="128" t="n"/>
      <c r="O44" s="128" t="n"/>
      <c r="P44" s="42" t="n"/>
      <c r="Q44" s="86" t="n"/>
      <c r="R44" s="87" t="n"/>
      <c r="S44" s="87" t="n"/>
      <c r="T44" s="87" t="n"/>
      <c r="U44" s="120" t="n"/>
      <c r="V44" s="120" t="n"/>
      <c r="W44" s="42" t="n"/>
      <c r="X44" s="86" t="n"/>
      <c r="Y44" s="87" t="n"/>
      <c r="Z44" s="87" t="n"/>
      <c r="AA44" s="87" t="n"/>
      <c r="AB44" s="120" t="n"/>
      <c r="AC44" s="120" t="n"/>
      <c r="AD44" s="42" t="n"/>
    </row>
    <row r="45">
      <c r="B45" s="18" t="inlineStr">
        <is>
          <t>Locker</t>
        </is>
      </c>
      <c r="C45" s="61">
        <f>COUNTIFS(Data!$I:$I,"&gt;="&amp;Working!C$5,Data!$I:$I,"&lt;="&amp;Working!C$6,Data!$C:$C,Working!$B45)</f>
        <v/>
      </c>
      <c r="D45" s="58" t="n"/>
      <c r="E45" s="58" t="n"/>
      <c r="F45" s="58" t="n"/>
      <c r="G45" s="62" t="n"/>
      <c r="H45" s="62" t="n"/>
      <c r="I45" s="33" t="n"/>
      <c r="J45" s="61">
        <f>COUNTIFS(Data!$I:$I,"&gt;="&amp;Working!J$5,Data!$I:$I,"&lt;="&amp;Working!J$6,Data!$C:$C,Working!$B45,Data!$A:$A,$J11)</f>
        <v/>
      </c>
      <c r="K45" s="58" t="n"/>
      <c r="L45" s="58" t="n"/>
      <c r="M45" s="58" t="n"/>
      <c r="N45" s="118" t="n"/>
      <c r="O45" s="118" t="n"/>
      <c r="P45" s="33" t="n"/>
      <c r="Q45" s="61">
        <f>COUNTIFS(Data!$I:$I,"&gt;="&amp;Working!Q$5,Data!$I:$I,"&lt;="&amp;Working!Q$6,Data!$C:$C,Working!$B45,Data!$A:$A,$Q11)</f>
        <v/>
      </c>
      <c r="R45" s="58" t="n"/>
      <c r="S45" s="58" t="n"/>
      <c r="T45" s="58" t="n"/>
      <c r="U45" s="141" t="n"/>
      <c r="V45" s="141" t="n"/>
      <c r="W45" s="33" t="n"/>
      <c r="X45" s="61">
        <f>COUNTIFS(Data!$I:$I,"&gt;="&amp;Working!X$5,Data!$I:$I,"&lt;="&amp;Working!X$6,Data!$C:$C,Working!$B45,Data!$A:$A,$X11)</f>
        <v/>
      </c>
      <c r="Y45" s="58" t="n"/>
      <c r="Z45" s="58" t="n"/>
      <c r="AA45" s="58" t="n"/>
      <c r="AB45" s="130" t="n"/>
      <c r="AC45" s="130" t="n"/>
      <c r="AD45" s="33" t="n"/>
    </row>
    <row r="46">
      <c r="B46" s="19" t="inlineStr">
        <is>
          <t>Apartment Locker Pro</t>
        </is>
      </c>
      <c r="C46" s="61">
        <f>COUNTIFS(Data!$I:$I,"&gt;="&amp;Working!C$5,Data!$I:$I,"&lt;="&amp;Working!C$6,Data!$C:$C,Working!$B46)</f>
        <v/>
      </c>
      <c r="D46" s="58" t="n"/>
      <c r="E46" s="58" t="n"/>
      <c r="F46" s="58" t="n"/>
      <c r="G46" s="62" t="n"/>
      <c r="H46" s="62" t="n"/>
      <c r="I46" s="34" t="n"/>
      <c r="J46" s="61">
        <f>COUNTIFS(Data!$I:$I,"&gt;="&amp;Working!J$5,Data!$I:$I,"&lt;="&amp;Working!J$6,Data!$C:$C,Working!$B46,Data!$A:$A,$J12)</f>
        <v/>
      </c>
      <c r="K46" s="58" t="n"/>
      <c r="L46" s="58" t="n"/>
      <c r="M46" s="58" t="n"/>
      <c r="N46" s="119" t="n"/>
      <c r="O46" s="119" t="n"/>
      <c r="P46" s="34" t="n"/>
      <c r="Q46" s="61">
        <f>COUNTIFS(Data!$I:$I,"&gt;="&amp;Working!Q$5,Data!$I:$I,"&lt;="&amp;Working!Q$6,Data!$C:$C,Working!$B46,Data!$A:$A,$Q12)</f>
        <v/>
      </c>
      <c r="R46" s="58" t="n"/>
      <c r="S46" s="58" t="n"/>
      <c r="T46" s="58" t="n"/>
      <c r="U46" s="141" t="n"/>
      <c r="V46" s="141" t="n"/>
      <c r="W46" s="34" t="n"/>
      <c r="X46" s="61">
        <f>COUNTIFS(Data!$I:$I,"&gt;="&amp;Working!X$5,Data!$I:$I,"&lt;="&amp;Working!X$6,Data!$C:$C,Working!$B46,Data!$A:$A,$X12)</f>
        <v/>
      </c>
      <c r="Y46" s="58" t="n"/>
      <c r="Z46" s="58" t="n"/>
      <c r="AA46" s="58" t="n"/>
      <c r="AB46" s="130" t="n"/>
      <c r="AC46" s="130" t="n"/>
      <c r="AD46" s="34" t="n"/>
    </row>
    <row r="47">
      <c r="B47" s="19" t="inlineStr">
        <is>
          <t>Apartment Locker</t>
        </is>
      </c>
      <c r="C47" s="61">
        <f>COUNTIFS(Data!$I:$I,"&gt;="&amp;Working!C$5,Data!$I:$I,"&lt;="&amp;Working!C$6,Data!$C:$C,Working!$B47)</f>
        <v/>
      </c>
      <c r="D47" s="58" t="n"/>
      <c r="E47" s="58" t="n"/>
      <c r="F47" s="58" t="n"/>
      <c r="G47" s="62" t="n"/>
      <c r="H47" s="62" t="n"/>
      <c r="I47" s="34" t="n"/>
      <c r="J47" s="61">
        <f>COUNTIFS(Data!$I:$I,"&gt;="&amp;Working!J$5,Data!$I:$I,"&lt;="&amp;Working!J$6,Data!$C:$C,Working!$B47,Data!$A:$A,$J13)</f>
        <v/>
      </c>
      <c r="K47" s="58" t="n"/>
      <c r="L47" s="58" t="n"/>
      <c r="M47" s="58" t="n"/>
      <c r="N47" s="119" t="n"/>
      <c r="O47" s="119" t="n"/>
      <c r="P47" s="34" t="n"/>
      <c r="Q47" s="61">
        <f>COUNTIFS(Data!$I:$I,"&gt;="&amp;Working!Q$5,Data!$I:$I,"&lt;="&amp;Working!Q$6,Data!$C:$C,Working!$B47,Data!$A:$A,$Q13)</f>
        <v/>
      </c>
      <c r="R47" s="58" t="n"/>
      <c r="S47" s="58" t="n"/>
      <c r="T47" s="58" t="n"/>
      <c r="U47" s="141" t="n"/>
      <c r="V47" s="141" t="n"/>
      <c r="W47" s="34" t="n"/>
      <c r="X47" s="61">
        <f>COUNTIFS(Data!$I:$I,"&gt;="&amp;Working!X$5,Data!$I:$I,"&lt;="&amp;Working!X$6,Data!$C:$C,Working!$B47,Data!$A:$A,$X13)</f>
        <v/>
      </c>
      <c r="Y47" s="58" t="n"/>
      <c r="Z47" s="58" t="n"/>
      <c r="AA47" s="58" t="n"/>
      <c r="AB47" s="130" t="n"/>
      <c r="AC47" s="130" t="n"/>
      <c r="AD47" s="34" t="n"/>
    </row>
    <row r="48" outlineLevel="1" ht="14" customHeight="1" s="143">
      <c r="B48" s="20" t="inlineStr">
        <is>
          <t>Failed Install Rate (%)</t>
        </is>
      </c>
      <c r="C48" s="54">
        <f>IFERROR(COUNTIFS(Data!#REF!,"&gt;="&amp;Working!C$5,Data!#REF!,"&lt;="&amp;Working!C$6)/C44," - ")</f>
        <v/>
      </c>
      <c r="D48" s="52" t="n"/>
      <c r="E48" s="52" t="n"/>
      <c r="F48" s="52" t="n"/>
      <c r="G48" s="52" t="n"/>
      <c r="H48" s="52" t="n"/>
      <c r="I48" s="45" t="n"/>
      <c r="J48" s="121" t="n"/>
      <c r="K48" s="122" t="n"/>
      <c r="L48" s="122" t="n"/>
      <c r="M48" s="122" t="n"/>
      <c r="N48" s="123" t="n"/>
      <c r="O48" s="123" t="n"/>
      <c r="P48" s="45" t="n"/>
      <c r="Q48" s="54" t="n"/>
      <c r="R48" s="52" t="n"/>
      <c r="S48" s="52" t="n"/>
      <c r="T48" s="52" t="n"/>
      <c r="U48" s="120" t="n"/>
      <c r="V48" s="120" t="n"/>
      <c r="W48" s="45" t="n"/>
      <c r="X48" s="65" t="n"/>
      <c r="Y48" s="55" t="n"/>
      <c r="Z48" s="55" t="n"/>
      <c r="AA48" s="55" t="n"/>
      <c r="AB48" s="120" t="n"/>
      <c r="AC48" s="120" t="n"/>
      <c r="AD48" s="45" t="n"/>
    </row>
    <row r="49" ht="15" customHeight="1" s="143">
      <c r="B49" s="18" t="inlineStr">
        <is>
          <t>Locker</t>
        </is>
      </c>
      <c r="C49" s="63">
        <f>IFERROR(COUNTIFS(Data!#REF!,"&gt;="&amp;Working!C$5,Data!#REF!,"&lt;="&amp;Working!C$6,Data!#REF!,Working!$B49)/C45," - ")</f>
        <v/>
      </c>
      <c r="D49" s="64" t="n"/>
      <c r="E49" s="64" t="n"/>
      <c r="F49" s="64" t="n"/>
      <c r="G49" s="58" t="n"/>
      <c r="H49" s="58" t="n"/>
      <c r="I49" s="33" t="n"/>
      <c r="J49" s="63" t="n"/>
      <c r="K49" s="64" t="n"/>
      <c r="L49" s="64" t="n"/>
      <c r="M49" s="64" t="n"/>
      <c r="N49" s="108" t="n"/>
      <c r="O49" s="108" t="n"/>
      <c r="P49" s="33" t="n"/>
      <c r="Q49" s="63" t="n"/>
      <c r="R49" s="64" t="n"/>
      <c r="S49" s="64" t="n"/>
      <c r="T49" s="64" t="n"/>
      <c r="U49" s="108" t="n"/>
      <c r="V49" s="108" t="n"/>
      <c r="W49" s="33" t="n"/>
      <c r="X49" s="63" t="n"/>
      <c r="Y49" s="64" t="n"/>
      <c r="Z49" s="64" t="n"/>
      <c r="AA49" s="64" t="n"/>
      <c r="AB49" s="108" t="n"/>
      <c r="AC49" s="108" t="n"/>
      <c r="AD49" s="33" t="n"/>
    </row>
    <row r="50" outlineLevel="1" ht="26" customHeight="1" s="143">
      <c r="B50" s="19" t="inlineStr">
        <is>
          <t>Apartment Locker Pro</t>
        </is>
      </c>
      <c r="C50" s="63">
        <f>IFERROR(COUNTIFS(Data!#REF!,"&gt;="&amp;Working!C$5,Data!#REF!,"&lt;="&amp;Working!C$6,Data!#REF!,Working!$B50)/C46," - ")</f>
        <v/>
      </c>
      <c r="D50" s="64" t="n"/>
      <c r="E50" s="64" t="n"/>
      <c r="F50" s="64" t="n"/>
      <c r="G50" s="58" t="n"/>
      <c r="H50" s="69" t="n"/>
      <c r="I50" s="34" t="n"/>
      <c r="J50" s="63" t="n"/>
      <c r="K50" s="64" t="n"/>
      <c r="L50" s="64" t="n"/>
      <c r="M50" s="64" t="n"/>
      <c r="N50" s="108" t="n"/>
      <c r="O50" s="108" t="n"/>
      <c r="P50" s="34" t="n"/>
      <c r="Q50" s="63" t="n"/>
      <c r="R50" s="64" t="n"/>
      <c r="S50" s="64" t="n"/>
      <c r="T50" s="64" t="n"/>
      <c r="U50" s="108" t="n"/>
      <c r="V50" s="108" t="n"/>
      <c r="W50" s="34" t="n"/>
      <c r="X50" s="63" t="n"/>
      <c r="Y50" s="64" t="n"/>
      <c r="Z50" s="64" t="n"/>
      <c r="AA50" s="64" t="n"/>
      <c r="AB50" s="108" t="n"/>
      <c r="AC50" s="108" t="n"/>
      <c r="AD50" s="34" t="n"/>
    </row>
    <row r="51" outlineLevel="1" s="143">
      <c r="B51" s="19" t="inlineStr">
        <is>
          <t>Apartment Locker</t>
        </is>
      </c>
      <c r="C51" s="63">
        <f>IFERROR(COUNTIFS(Data!#REF!,"&gt;="&amp;Working!C$5,Data!#REF!,"&lt;="&amp;Working!C$6,Data!#REF!,Working!$B51)/C47," - ")</f>
        <v/>
      </c>
      <c r="D51" s="64" t="n"/>
      <c r="E51" s="64" t="n"/>
      <c r="F51" s="64" t="n"/>
      <c r="G51" s="58" t="n"/>
      <c r="H51" s="69" t="n"/>
      <c r="I51" s="34" t="n"/>
      <c r="J51" s="63" t="n"/>
      <c r="K51" s="64" t="n"/>
      <c r="L51" s="64" t="n"/>
      <c r="M51" s="64" t="n"/>
      <c r="N51" s="108" t="n"/>
      <c r="O51" s="108" t="n"/>
      <c r="P51" s="34" t="n"/>
      <c r="Q51" s="63" t="n"/>
      <c r="R51" s="64" t="n"/>
      <c r="S51" s="64" t="n"/>
      <c r="T51" s="64" t="n"/>
      <c r="U51" s="108" t="n"/>
      <c r="V51" s="108" t="n"/>
      <c r="W51" s="34" t="n"/>
      <c r="X51" s="63" t="n"/>
      <c r="Y51" s="64" t="n"/>
      <c r="Z51" s="64" t="n"/>
      <c r="AA51" s="64" t="n"/>
      <c r="AB51" s="108" t="n"/>
      <c r="AC51" s="108" t="n"/>
      <c r="AD51" s="34" t="n"/>
    </row>
    <row r="52">
      <c r="B52" s="44" t="inlineStr">
        <is>
          <t>Install Cycle Time (Median)</t>
        </is>
      </c>
      <c r="C52" s="70">
        <f t="array" ref="C52">MEDIAN(IF(Data!#REF!&gt;C$5,IF(Data!#REF!&lt;C$6,Data!#REF!)))</f>
        <v/>
      </c>
      <c r="D52" s="71" t="n"/>
      <c r="E52" s="71" t="n"/>
      <c r="F52" s="71" t="n"/>
      <c r="G52" s="52" t="n"/>
      <c r="H52" s="52" t="n"/>
      <c r="I52" s="42" t="n"/>
      <c r="J52" s="70" t="n"/>
      <c r="K52" s="71" t="n"/>
      <c r="L52" s="71" t="n"/>
      <c r="M52" s="71" t="n"/>
      <c r="N52" s="129" t="n"/>
      <c r="O52" s="129" t="n"/>
      <c r="P52" s="42" t="n"/>
      <c r="Q52" s="70" t="n"/>
      <c r="R52" s="71" t="n"/>
      <c r="S52" s="71" t="n"/>
      <c r="T52" s="71" t="n"/>
      <c r="U52" s="129" t="n"/>
      <c r="V52" s="129" t="n"/>
      <c r="W52" s="42" t="n"/>
      <c r="X52" s="70" t="n"/>
      <c r="Y52" s="71" t="n"/>
      <c r="Z52" s="71" t="n"/>
      <c r="AA52" s="71" t="n"/>
      <c r="AB52" s="129" t="n"/>
      <c r="AC52" s="129" t="n"/>
      <c r="AD52" s="42" t="n"/>
    </row>
    <row r="53">
      <c r="B53" s="18" t="inlineStr">
        <is>
          <t>Locker</t>
        </is>
      </c>
      <c r="C53" s="46">
        <f t="array" ref="C53">MEDIAN(IF(Data!$I:$I&gt;C$5,IF(Data!$C:$C=Working!$B53,IF(Data!$I:$I&lt;C$6,Data!$L:$L))))</f>
        <v/>
      </c>
      <c r="D53" s="47" t="n"/>
      <c r="E53" s="47" t="n"/>
      <c r="F53" s="47" t="n"/>
      <c r="G53" s="64" t="n"/>
      <c r="H53" s="64" t="n"/>
      <c r="I53" s="33" t="n"/>
      <c r="J53" s="46">
        <f t="array" ref="J53">MEDIAN(IF(Data!$I:$I&gt;J$5,IF(Data!$C:$C=Working!$B53,IF(Data!$I:$I&lt;J$6,IF(Data!$A:$A=$J11,Data!$L:$L)))))</f>
        <v/>
      </c>
      <c r="K53" s="47" t="n"/>
      <c r="L53" s="47" t="n"/>
      <c r="M53" s="47" t="n"/>
      <c r="N53" s="114" t="n"/>
      <c r="O53" s="114" t="n"/>
      <c r="P53" s="33" t="n"/>
      <c r="Q53" s="46">
        <f t="array" ref="Q53">MEDIAN(IF(Data!$I:$I&gt;Q$5,IF(Data!$C:$C=Working!$B53,IF(Data!$I:$I&lt;Q$6,IF(Data!$A:$A=$Q11,Data!$L:$L)))))</f>
        <v/>
      </c>
      <c r="R53" s="47" t="n"/>
      <c r="S53" s="47" t="n"/>
      <c r="T53" s="47" t="n"/>
      <c r="U53" s="114" t="n"/>
      <c r="V53" s="114" t="n"/>
      <c r="W53" s="33" t="n"/>
      <c r="X53" s="46">
        <f t="array" ref="X53">IFERROR(MEDIAN(IF(Data!$I:$I&gt;X$5,IF(Data!$C:$C=Working!$B53,IF(Data!$I:$I&lt;X$6,IF(Data!$A:$A=$X11,Data!$L:$L))))),"")</f>
        <v/>
      </c>
      <c r="Y53" s="47" t="n"/>
      <c r="Z53" s="47" t="n"/>
      <c r="AA53" s="47" t="n"/>
      <c r="AB53" s="114" t="n"/>
      <c r="AC53" s="114" t="n"/>
      <c r="AD53" s="33" t="n"/>
    </row>
    <row r="54">
      <c r="B54" s="19" t="inlineStr">
        <is>
          <t>Apartment Locker Pro</t>
        </is>
      </c>
      <c r="C54" s="46">
        <f t="array" ref="C54">MEDIAN(IF(Data!#REF!&gt;C$5,IF(Data!#REF!=Working!$B54,IF(Data!#REF!&lt;C$6,Data!#REF!))))</f>
        <v/>
      </c>
      <c r="D54" s="47" t="n"/>
      <c r="E54" s="47" t="n"/>
      <c r="F54" s="47" t="n"/>
      <c r="G54" s="64" t="n"/>
      <c r="H54" s="64" t="n"/>
      <c r="I54" s="34" t="n"/>
      <c r="J54" s="46" t="n"/>
      <c r="K54" s="47" t="n"/>
      <c r="L54" s="47" t="n"/>
      <c r="M54" s="47" t="n"/>
      <c r="N54" s="114" t="n"/>
      <c r="O54" s="114" t="n"/>
      <c r="P54" s="34" t="n"/>
      <c r="Q54" s="46" t="n"/>
      <c r="R54" s="47" t="n"/>
      <c r="S54" s="47" t="n"/>
      <c r="T54" s="47" t="n"/>
      <c r="U54" s="114" t="n"/>
      <c r="V54" s="114" t="n"/>
      <c r="W54" s="34" t="n"/>
      <c r="X54" s="46" t="n"/>
      <c r="Y54" s="47" t="n"/>
      <c r="Z54" s="47" t="n"/>
      <c r="AA54" s="47" t="n"/>
      <c r="AB54" s="114" t="n"/>
      <c r="AC54" s="114" t="n"/>
      <c r="AD54" s="34" t="n"/>
    </row>
    <row r="55">
      <c r="B55" s="19" t="inlineStr">
        <is>
          <t>Apartment Locker</t>
        </is>
      </c>
      <c r="C55" s="46">
        <f t="array" ref="C55">MEDIAN(IF(Data!#REF!&gt;C$5,IF(Data!#REF!=Working!$B55,IF(Data!#REF!&lt;C$6,Data!#REF!))))</f>
        <v/>
      </c>
      <c r="D55" s="47" t="n"/>
      <c r="E55" s="47" t="n"/>
      <c r="F55" s="47" t="n"/>
      <c r="G55" s="64" t="n"/>
      <c r="H55" s="64" t="n"/>
      <c r="I55" s="34" t="n"/>
      <c r="J55" s="46" t="n"/>
      <c r="K55" s="47" t="n"/>
      <c r="L55" s="47" t="n"/>
      <c r="M55" s="47" t="n"/>
      <c r="N55" s="114" t="n"/>
      <c r="O55" s="114" t="n"/>
      <c r="P55" s="34" t="n"/>
      <c r="Q55" s="46" t="n"/>
      <c r="R55" s="47" t="n"/>
      <c r="S55" s="47" t="n"/>
      <c r="T55" s="47" t="n"/>
      <c r="U55" s="114" t="n"/>
      <c r="V55" s="114" t="n"/>
      <c r="W55" s="34" t="n"/>
      <c r="X55" s="46" t="n"/>
      <c r="Y55" s="47" t="n"/>
      <c r="Z55" s="47" t="n"/>
      <c r="AA55" s="47" t="n"/>
      <c r="AB55" s="114" t="n"/>
      <c r="AC55" s="114" t="n"/>
      <c r="AD55" s="34" t="n"/>
    </row>
    <row r="56">
      <c r="B56" s="44" t="inlineStr">
        <is>
          <t>R12M Conversion</t>
        </is>
      </c>
      <c r="C56" s="63">
        <f>COUNTIFS(Data!$E:$E,"&gt;="&amp;C$5-366,Data!$I:$I,"&gt;="&amp;C$5-366,Data!$E:$E,"&lt;="&amp;C$6,Data!$I:$I,"&lt;="&amp;C$6)/COUNTIFS(Data!$E:$E,"&gt;="&amp;C$5-366,Data!$E:$E,"&lt;="&amp;C$6)</f>
        <v/>
      </c>
      <c r="D56" s="72" t="n"/>
      <c r="E56" s="72" t="n"/>
      <c r="F56" s="72" t="n"/>
      <c r="G56" s="52" t="n"/>
      <c r="H56" s="52" t="n"/>
      <c r="I56" s="42" t="n"/>
      <c r="J56" s="63">
        <f>COUNTIFS(Data!$E:$E,"&gt;="&amp;J$5-366,Data!$I:$I,"&gt;="&amp;J$5-366,Data!$E:$E,"&lt;="&amp;J$6,Data!$I:$I,"&lt;="&amp;J$6,Data!$A:$A,$J11)/COUNTIFS(Data!$E:$E,"&gt;="&amp;J$5-366,Data!$E:$E,"&lt;="&amp;J$6,Data!$A:$A,$J11)</f>
        <v/>
      </c>
      <c r="K56" s="72" t="n"/>
      <c r="L56" s="72" t="n"/>
      <c r="M56" s="72" t="n"/>
      <c r="N56" s="120" t="n"/>
      <c r="O56" s="120" t="n"/>
      <c r="P56" s="42" t="n"/>
      <c r="Q56" s="63">
        <f>COUNTIFS(Data!$E:$E,"&gt;="&amp;Q$5-366,Data!$I:$I,"&gt;="&amp;Q$5-366,Data!$E:$E,"&lt;="&amp;Q$6,Data!$I:$I,"&lt;="&amp;Q$6,Data!$A:$A,$Q11)/COUNTIFS(Data!$E:$E,"&gt;="&amp;Q$5-366,Data!$E:$E,"&lt;="&amp;Q$6,Data!$A:$A,$Q11)</f>
        <v/>
      </c>
      <c r="R56" s="72" t="n"/>
      <c r="S56" s="72" t="n"/>
      <c r="T56" s="72" t="n"/>
      <c r="U56" s="120" t="n"/>
      <c r="V56" s="120" t="n"/>
      <c r="W56" s="42" t="n"/>
      <c r="X56" s="63">
        <f>COUNTIFS(Data!$E:$E,"&gt;="&amp;X$5-366,Data!$I:$I,"&gt;="&amp;X$5-366,Data!$E:$E,"&lt;="&amp;X$6,Data!$I:$I,"&lt;="&amp;X$6,Data!$A:$A,$J11)/COUNTIFS(Data!$E:$E,"&gt;="&amp;X$5-366,Data!$E:$E,"&lt;="&amp;X$6,Data!$A:$A,$J11)</f>
        <v/>
      </c>
      <c r="Y56" s="72" t="n"/>
      <c r="Z56" s="72" t="n"/>
      <c r="AA56" s="72" t="n"/>
      <c r="AB56" s="120" t="n"/>
      <c r="AC56" s="120" t="n"/>
      <c r="AD56" s="42" t="n"/>
    </row>
    <row r="57" ht="15" customHeight="1" s="143">
      <c r="B57" s="18" t="inlineStr">
        <is>
          <t>Locker</t>
        </is>
      </c>
      <c r="C57" s="63">
        <f>COUNTIFS(Data!$C:$C,$B57,Data!$E:$E,"&gt;="&amp;C$5-366,Data!$I:$I,"&gt;="&amp;C$5-366,Data!$E:$E,"&lt;="&amp;C$6,Data!$I:$I,"&lt;="&amp;C$6)/COUNTIFS(Data!$C:$C,$B57,Data!$E:$E,"&gt;="&amp;C$5-366,Data!$E:$E,"&lt;="&amp;C$6)</f>
        <v/>
      </c>
      <c r="D57" s="64" t="n"/>
      <c r="E57" s="64" t="n"/>
      <c r="F57" s="64" t="n"/>
      <c r="G57" s="58" t="n"/>
      <c r="H57" s="58" t="n"/>
      <c r="I57" s="33" t="n"/>
      <c r="J57" s="63">
        <f>COUNTIFS(Data!$C:$C,$B57,Data!$E:$E,"&gt;="&amp;J$5-366,Data!$I:$I,"&gt;="&amp;J$5-366,Data!$E:$E,"&lt;="&amp;J$6,Data!$I:$I,"&lt;="&amp;J$6,Data!$A:$A,$J11)/COUNTIFS(Data!$C:$C,$B57,Data!$E:$E,"&gt;="&amp;J$5-366,Data!$E:$E,"&lt;="&amp;J$6,Data!$A:$A,$J11)</f>
        <v/>
      </c>
      <c r="K57" s="64" t="n"/>
      <c r="L57" s="64" t="n"/>
      <c r="M57" s="64" t="n"/>
      <c r="N57" s="108" t="n"/>
      <c r="O57" s="108" t="n"/>
      <c r="P57" s="33" t="n"/>
      <c r="Q57" s="63">
        <f>COUNTIFS(Data!$C:$C,$B57,Data!$E:$E,"&gt;="&amp;Q$5-366,Data!$I:$I,"&gt;="&amp;Q$5-366,Data!$E:$E,"&lt;="&amp;Q$6,Data!$I:$I,"&lt;="&amp;Q$6,Data!$A:$A,$Q11)/COUNTIFS(Data!$C:$C,$B57,Data!$E:$E,"&gt;="&amp;Q$5-366,Data!$E:$E,"&lt;="&amp;Q$6,Data!$A:$A,$Q11)</f>
        <v/>
      </c>
      <c r="R57" s="64" t="n"/>
      <c r="S57" s="64" t="n"/>
      <c r="T57" s="64" t="n"/>
      <c r="U57" s="108" t="n"/>
      <c r="V57" s="108" t="n"/>
      <c r="W57" s="33" t="n"/>
      <c r="X57" s="63">
        <f>COUNTIFS(Data!$C:$C,$B57,Data!$E:$E,"&gt;="&amp;X$5-366,Data!$I:$I,"&gt;="&amp;X$5-366,Data!$E:$E,"&lt;="&amp;X$6,Data!$I:$I,"&lt;="&amp;X$6,Data!$A:$A,$J11)/COUNTIFS(Data!$C:$C,$B57,Data!$E:$E,"&gt;="&amp;X$5-366,Data!$E:$E,"&lt;="&amp;X$6,Data!$A:$A,$J11)</f>
        <v/>
      </c>
      <c r="Y57" s="64" t="n"/>
      <c r="Z57" s="64" t="n"/>
      <c r="AA57" s="64" t="n"/>
      <c r="AB57" s="108" t="n"/>
      <c r="AC57" s="108" t="n"/>
      <c r="AD57" s="33" t="n"/>
    </row>
    <row r="58" outlineLevel="1" s="143">
      <c r="B58" s="19" t="inlineStr">
        <is>
          <t>Apartment Locker Pro</t>
        </is>
      </c>
      <c r="C58" s="63">
        <f>COUNTIFS(Data!$C:$C,$B58,Data!$E:$E,"&gt;="&amp;C$5-366,Data!$I:$I,"&gt;="&amp;C$5-366,Data!$E:$E,"&lt;="&amp;C$6,Data!$I:$I,"&lt;="&amp;C$6)/COUNTIFS(Data!$C:$C,$B58,Data!$E:$E,"&gt;="&amp;C$5-366,Data!$E:$E,"&lt;="&amp;C$6)</f>
        <v/>
      </c>
      <c r="D58" s="64" t="n"/>
      <c r="E58" s="64" t="n"/>
      <c r="F58" s="64" t="n"/>
      <c r="G58" s="58" t="n"/>
      <c r="H58" s="69" t="n"/>
      <c r="I58" s="34" t="n"/>
      <c r="J58" s="63">
        <f>COUNTIFS(Data!$C:$C,$B58,Data!$E:$E,"&gt;="&amp;J$5-366,Data!$I:$I,"&gt;="&amp;J$5-366,Data!$E:$E,"&lt;="&amp;J$6,Data!$I:$I,"&lt;="&amp;J$6,Data!$A:$A,$J12)/COUNTIFS(Data!$C:$C,$B58,Data!$E:$E,"&gt;="&amp;J$5-366,Data!$E:$E,"&lt;="&amp;J$6,Data!$A:$A,$J12)</f>
        <v/>
      </c>
      <c r="K58" s="64" t="n"/>
      <c r="L58" s="64" t="n"/>
      <c r="M58" s="64" t="n"/>
      <c r="N58" s="108" t="n"/>
      <c r="O58" s="108" t="n"/>
      <c r="P58" s="34" t="n"/>
      <c r="Q58" s="63">
        <f>COUNTIFS(Data!$C:$C,$B58,Data!$E:$E,"&gt;="&amp;Q$5-366,Data!$I:$I,"&gt;="&amp;Q$5-366,Data!$E:$E,"&lt;="&amp;Q$6,Data!$I:$I,"&lt;="&amp;Q$6,Data!$A:$A,$Q12)/COUNTIFS(Data!$C:$C,$B58,Data!$E:$E,"&gt;="&amp;Q$5-366,Data!$E:$E,"&lt;="&amp;Q$6,Data!$A:$A,$Q12)</f>
        <v/>
      </c>
      <c r="R58" s="64" t="n"/>
      <c r="S58" s="64" t="n"/>
      <c r="T58" s="64" t="n"/>
      <c r="U58" s="108" t="n"/>
      <c r="V58" s="108" t="n"/>
      <c r="W58" s="34" t="n"/>
      <c r="X58" s="63" t="n"/>
      <c r="Y58" s="64" t="n"/>
      <c r="Z58" s="64" t="n"/>
      <c r="AA58" s="64" t="n"/>
      <c r="AB58" s="108" t="n"/>
      <c r="AC58" s="108" t="n"/>
      <c r="AD58" s="34" t="n"/>
    </row>
    <row r="59" outlineLevel="1" s="143">
      <c r="B59" s="19" t="inlineStr">
        <is>
          <t>Apartment Locker</t>
        </is>
      </c>
      <c r="C59" s="63">
        <f>COUNTIFS(Data!$C:$C,$B59,Data!$E:$E,"&gt;="&amp;C$5-366,Data!$I:$I,"&gt;="&amp;C$5-366,Data!$E:$E,"&lt;="&amp;C$6,Data!$I:$I,"&lt;="&amp;C$6)/COUNTIFS(Data!$C:$C,$B59,Data!$E:$E,"&gt;="&amp;C$5-366,Data!$E:$E,"&lt;="&amp;C$6)</f>
        <v/>
      </c>
      <c r="D59" s="64" t="n"/>
      <c r="E59" s="64" t="n"/>
      <c r="F59" s="64" t="n"/>
      <c r="G59" s="58" t="n"/>
      <c r="H59" s="69" t="n"/>
      <c r="I59" s="34" t="n"/>
      <c r="J59" s="63">
        <f>COUNTIFS(Data!$C:$C,$B59,Data!$E:$E,"&gt;="&amp;J$5-366,Data!$I:$I,"&gt;="&amp;J$5-366,Data!$E:$E,"&lt;="&amp;J$6,Data!$I:$I,"&lt;="&amp;J$6,Data!$A:$A,$J13)/COUNTIFS(Data!$C:$C,$B59,Data!$E:$E,"&gt;="&amp;J$5-366,Data!$E:$E,"&lt;="&amp;J$6,Data!$A:$A,$J13)</f>
        <v/>
      </c>
      <c r="K59" s="64" t="n"/>
      <c r="L59" s="64" t="n"/>
      <c r="M59" s="64" t="n"/>
      <c r="N59" s="108" t="n"/>
      <c r="O59" s="108" t="n"/>
      <c r="P59" s="34" t="n"/>
      <c r="Q59" s="63">
        <f>COUNTIFS(Data!$C:$C,$B59,Data!$E:$E,"&gt;="&amp;Q$5-366,Data!$I:$I,"&gt;="&amp;Q$5-366,Data!$E:$E,"&lt;="&amp;Q$6,Data!$I:$I,"&lt;="&amp;Q$6,Data!$A:$A,$Q13)/COUNTIFS(Data!$C:$C,$B59,Data!$E:$E,"&gt;="&amp;Q$5-366,Data!$E:$E,"&lt;="&amp;Q$6,Data!$A:$A,$Q13)</f>
        <v/>
      </c>
      <c r="R59" s="64" t="n"/>
      <c r="S59" s="64" t="n"/>
      <c r="T59" s="64" t="n"/>
      <c r="U59" s="108" t="n"/>
      <c r="V59" s="108" t="n"/>
      <c r="W59" s="34" t="n"/>
      <c r="X59" s="63" t="n"/>
      <c r="Y59" s="64" t="n"/>
      <c r="Z59" s="64" t="n"/>
      <c r="AA59" s="64" t="n"/>
      <c r="AB59" s="108" t="n"/>
      <c r="AC59" s="108" t="n"/>
      <c r="AD59" s="34" t="n"/>
    </row>
    <row r="60">
      <c r="B60" s="44" t="inlineStr">
        <is>
          <t>E2E Cycle Time</t>
        </is>
      </c>
      <c r="C60" s="70">
        <f t="array" ref="C60">MEDIAN(IF(Data!$I:$I&gt;C$5,IF(Data!$I:$I&lt;C$6,Data!$M:$M)))</f>
        <v/>
      </c>
      <c r="D60" s="71" t="n"/>
      <c r="E60" s="71" t="n"/>
      <c r="F60" s="71" t="n"/>
      <c r="G60" s="52" t="n"/>
      <c r="H60" s="52" t="n"/>
      <c r="I60" s="42" t="n"/>
      <c r="J60" s="70">
        <f t="array" ref="J60">MEDIAN(IF(Data!$I:$I&gt;J$5,IF(Data!$I:$I&lt;J$6,IF(Data!$A:$A=$J11,Data!$M:$M))))</f>
        <v/>
      </c>
      <c r="K60" s="71" t="n"/>
      <c r="L60" s="71" t="n"/>
      <c r="M60" s="71" t="n"/>
      <c r="N60" s="129" t="n"/>
      <c r="O60" s="129" t="n"/>
      <c r="P60" s="42" t="n"/>
      <c r="Q60" s="70">
        <f t="array" ref="Q60">MEDIAN(IF(Data!$I:$I&gt;Q$5,IF(Data!$I:$I&lt;Q$6,IF(Data!$A:$A=$Q11,Data!$M:$M))))</f>
        <v/>
      </c>
      <c r="R60" s="71" t="n"/>
      <c r="S60" s="71" t="n"/>
      <c r="T60" s="71" t="n"/>
      <c r="U60" s="129" t="n"/>
      <c r="V60" s="129" t="n"/>
      <c r="W60" s="42" t="n"/>
      <c r="X60" s="70">
        <f t="array" ref="X60">MEDIAN(IF(Data!$I:$I&gt;X$5,IF(Data!$I:$I&lt;X$6,IF(Data!$A:$A=$X11,Data!$M:$M))))</f>
        <v/>
      </c>
      <c r="Y60" s="71" t="n"/>
      <c r="Z60" s="71" t="n"/>
      <c r="AA60" s="71" t="n"/>
      <c r="AB60" s="129" t="n"/>
      <c r="AC60" s="129" t="n"/>
      <c r="AD60" s="42" t="n"/>
    </row>
    <row r="61">
      <c r="B61" s="18" t="inlineStr">
        <is>
          <t>Locker</t>
        </is>
      </c>
      <c r="C61" s="46">
        <f t="array" ref="C61">MEDIAN(IF(Data!$I:$I&gt;=C$5,IF(Data!$I:$I&lt;=C$6,IF(Data!$C:$C=TRIM($B61),Data!$M:$M))))</f>
        <v/>
      </c>
      <c r="D61" s="47" t="n"/>
      <c r="E61" s="47" t="n"/>
      <c r="F61" s="47" t="n"/>
      <c r="G61" s="64" t="n"/>
      <c r="H61" s="64" t="n"/>
      <c r="I61" s="33" t="n"/>
      <c r="J61" s="46">
        <f t="array" ref="J61">MEDIAN(IF(Data!$I:$I&gt;=J$5,IF(Data!$I:$I&lt;=J$6,IF(Data!$C:$C=TRIM($B61),IF(Data!$A:$A=$J11,Data!$M:$M)))))</f>
        <v/>
      </c>
      <c r="K61" s="47" t="n"/>
      <c r="L61" s="47" t="n"/>
      <c r="M61" s="47" t="n"/>
      <c r="N61" s="114" t="n"/>
      <c r="O61" s="114" t="n"/>
      <c r="P61" s="33" t="n"/>
      <c r="Q61" s="46">
        <f t="array" ref="Q61">MEDIAN(IF(Data!$I:$I&gt;=Q$5,IF(Data!$I:$I&lt;=Q$6,IF(Data!$C:$C=TRIM($B61),IF(Data!$A:$A=$Q11,Data!$M:$M)))))</f>
        <v/>
      </c>
      <c r="R61" s="47" t="n"/>
      <c r="S61" s="47" t="n"/>
      <c r="T61" s="47" t="n"/>
      <c r="U61" s="114" t="n"/>
      <c r="V61" s="114" t="n"/>
      <c r="W61" s="33" t="n"/>
      <c r="X61" s="46">
        <f t="array" ref="X61">MEDIAN(IF(Data!$I:$I&gt;=X$5,IF(Data!$I:$I&lt;=X$6,IF(Data!$C:$C=TRIM($B61),IF(Data!$A:$A=$X11,Data!$M:$M)))))</f>
        <v/>
      </c>
      <c r="Y61" s="47" t="n"/>
      <c r="Z61" s="47" t="n"/>
      <c r="AA61" s="47" t="n"/>
      <c r="AB61" s="114" t="n"/>
      <c r="AC61" s="114" t="n"/>
      <c r="AD61" s="33" t="n"/>
    </row>
    <row r="62">
      <c r="B62" s="19" t="inlineStr">
        <is>
          <t>Apartment Locker Pro</t>
        </is>
      </c>
      <c r="C62" s="46">
        <f t="array" ref="C62">MEDIAN(IF(Data!$I:$I&gt;=C$5,IF(Data!$I:$I&lt;=C$6,IF(Data!$C:$C=TRIM($B62),Data!M:M))))</f>
        <v/>
      </c>
      <c r="D62" s="47" t="n"/>
      <c r="E62" s="47" t="n"/>
      <c r="F62" s="47" t="n"/>
      <c r="G62" s="64" t="n"/>
      <c r="H62" s="64" t="n"/>
      <c r="I62" s="34" t="n"/>
      <c r="J62" s="46" t="n"/>
      <c r="K62" s="47" t="n"/>
      <c r="L62" s="47" t="n"/>
      <c r="M62" s="47" t="n"/>
      <c r="N62" s="114" t="n"/>
      <c r="O62" s="114" t="n"/>
      <c r="P62" s="34" t="n"/>
      <c r="Q62" s="46" t="n"/>
      <c r="R62" s="47" t="n"/>
      <c r="S62" s="47" t="n"/>
      <c r="T62" s="47" t="n"/>
      <c r="U62" s="114" t="n"/>
      <c r="V62" s="114" t="n"/>
      <c r="W62" s="34" t="n"/>
      <c r="X62" s="46" t="n"/>
      <c r="Y62" s="47" t="n"/>
      <c r="Z62" s="47" t="n"/>
      <c r="AA62" s="47" t="n"/>
      <c r="AB62" s="114" t="n"/>
      <c r="AC62" s="114" t="n"/>
      <c r="AD62" s="34" t="n"/>
    </row>
    <row r="63">
      <c r="B63" s="19" t="inlineStr">
        <is>
          <t>Apartment Locker</t>
        </is>
      </c>
      <c r="C63" s="46">
        <f t="array" ref="C63">MEDIAN(IF(Data!$I:$I&gt;=C$5,IF(Data!$I:$I&lt;=C$6,IF(Data!$C:$C=TRIM($B63),Data!M:M))))</f>
        <v/>
      </c>
      <c r="D63" s="47" t="n"/>
      <c r="E63" s="47" t="n"/>
      <c r="F63" s="47" t="n"/>
      <c r="G63" s="64" t="n"/>
      <c r="H63" s="64" t="n"/>
      <c r="I63" s="34" t="n"/>
      <c r="J63" s="46" t="n"/>
      <c r="K63" s="47" t="n"/>
      <c r="L63" s="47" t="n"/>
      <c r="M63" s="47" t="n"/>
      <c r="N63" s="114" t="n"/>
      <c r="O63" s="114" t="n"/>
      <c r="P63" s="34" t="n"/>
      <c r="Q63" s="46" t="n"/>
      <c r="R63" s="47" t="n"/>
      <c r="S63" s="47" t="n"/>
      <c r="T63" s="47" t="n"/>
      <c r="U63" s="114" t="n"/>
      <c r="V63" s="114" t="n"/>
      <c r="W63" s="34" t="n"/>
      <c r="X63" s="46" t="n"/>
      <c r="Y63" s="47" t="n"/>
      <c r="Z63" s="47" t="n"/>
      <c r="AA63" s="47" t="n"/>
      <c r="AB63" s="114" t="n"/>
      <c r="AC63" s="114" t="n"/>
      <c r="AD63" s="34" t="n"/>
    </row>
    <row r="64">
      <c r="B64" s="21" t="inlineStr">
        <is>
          <t>Post-Installation</t>
        </is>
      </c>
      <c r="C64" s="66" t="n"/>
      <c r="D64" s="21" t="n"/>
      <c r="E64" s="21" t="n"/>
      <c r="F64" s="21" t="n"/>
      <c r="G64" s="21" t="n"/>
      <c r="H64" s="21" t="n"/>
      <c r="I64" s="36" t="n"/>
      <c r="J64" s="66" t="n"/>
      <c r="K64" s="21" t="n"/>
      <c r="L64" s="21" t="n"/>
      <c r="M64" s="21" t="n"/>
      <c r="N64" s="127" t="n"/>
      <c r="O64" s="127" t="n"/>
      <c r="P64" s="36" t="n"/>
      <c r="Q64" s="66" t="n"/>
      <c r="R64" s="21" t="n"/>
      <c r="S64" s="21" t="n"/>
      <c r="T64" s="21" t="n"/>
      <c r="U64" s="127" t="n"/>
      <c r="V64" s="127" t="n"/>
      <c r="W64" s="36" t="n"/>
      <c r="X64" s="66" t="n"/>
      <c r="Y64" s="21" t="n"/>
      <c r="Z64" s="21" t="n"/>
      <c r="AA64" s="21" t="n"/>
      <c r="AB64" s="127" t="n"/>
      <c r="AC64" s="127" t="n"/>
      <c r="AD64" s="36" t="n"/>
    </row>
    <row r="65">
      <c r="B65" s="20" t="inlineStr">
        <is>
          <t xml:space="preserve">Total Locker Decommissions </t>
        </is>
      </c>
      <c r="C65" s="86" t="n"/>
      <c r="D65" s="87" t="n"/>
      <c r="E65" s="87" t="n"/>
      <c r="F65" s="87" t="n"/>
      <c r="G65" s="52" t="n"/>
      <c r="H65" s="52" t="n"/>
      <c r="I65" s="29" t="n"/>
      <c r="J65" s="86" t="n"/>
      <c r="K65" s="87" t="n"/>
      <c r="L65" s="87" t="n"/>
      <c r="M65" s="87" t="n"/>
      <c r="N65" s="120" t="n"/>
      <c r="O65" s="120" t="n"/>
      <c r="P65" s="29" t="n"/>
      <c r="Q65" s="86" t="n"/>
      <c r="R65" s="87" t="n"/>
      <c r="S65" s="87" t="n"/>
      <c r="T65" s="87" t="n"/>
      <c r="U65" s="120" t="n"/>
      <c r="V65" s="120" t="n"/>
      <c r="W65" s="29" t="n"/>
      <c r="X65" s="86" t="n"/>
      <c r="Y65" s="87" t="n"/>
      <c r="Z65" s="87" t="n"/>
      <c r="AA65" s="87" t="n"/>
      <c r="AB65" s="120" t="n"/>
      <c r="AC65" s="120" t="n"/>
      <c r="AD65" s="29" t="n"/>
    </row>
    <row r="66">
      <c r="B66" s="18" t="inlineStr">
        <is>
          <t>Locker</t>
        </is>
      </c>
      <c r="C66" s="61" t="n"/>
      <c r="D66" s="58" t="n"/>
      <c r="E66" s="58" t="n"/>
      <c r="F66" s="58" t="n"/>
      <c r="G66" s="62" t="n"/>
      <c r="H66" s="62" t="n"/>
      <c r="I66" s="33" t="n"/>
      <c r="J66" s="61" t="n"/>
      <c r="K66" s="58" t="n"/>
      <c r="L66" s="58" t="n"/>
      <c r="M66" s="58" t="n"/>
      <c r="N66" s="130" t="n"/>
      <c r="O66" s="130" t="n"/>
      <c r="P66" s="33" t="n"/>
      <c r="Q66" s="61" t="n"/>
      <c r="R66" s="58" t="n"/>
      <c r="S66" s="58" t="n"/>
      <c r="T66" s="58" t="n"/>
      <c r="U66" s="130" t="n"/>
      <c r="V66" s="130" t="n"/>
      <c r="W66" s="33" t="n"/>
      <c r="X66" s="61" t="n"/>
      <c r="Y66" s="58" t="n"/>
      <c r="Z66" s="58" t="n"/>
      <c r="AA66" s="58" t="n"/>
      <c r="AB66" s="130" t="n"/>
      <c r="AC66" s="130" t="n"/>
      <c r="AD66" s="33" t="n"/>
    </row>
    <row r="67">
      <c r="B67" s="20" t="inlineStr">
        <is>
          <t>[Placeholder] SLA Adherence %</t>
        </is>
      </c>
      <c r="C67" s="65" t="n"/>
      <c r="D67" s="55" t="n"/>
      <c r="E67" s="55" t="n"/>
      <c r="F67" s="55" t="n"/>
      <c r="G67" s="55" t="n"/>
      <c r="H67" s="55" t="n"/>
      <c r="I67" s="29" t="n"/>
      <c r="J67" s="65" t="n"/>
      <c r="K67" s="55" t="n"/>
      <c r="L67" s="55" t="n"/>
      <c r="M67" s="55" t="n"/>
      <c r="N67" s="110" t="n"/>
      <c r="O67" s="110" t="n"/>
      <c r="P67" s="29" t="n"/>
      <c r="Q67" s="65" t="n"/>
      <c r="R67" s="55" t="n"/>
      <c r="S67" s="55" t="n"/>
      <c r="T67" s="55" t="n"/>
      <c r="U67" s="110" t="n"/>
      <c r="V67" s="110" t="n"/>
      <c r="W67" s="29" t="n"/>
      <c r="X67" s="65" t="n"/>
      <c r="Y67" s="55" t="n"/>
      <c r="Z67" s="55" t="n"/>
      <c r="AA67" s="55" t="n"/>
      <c r="AB67" s="110" t="n"/>
      <c r="AC67" s="110" t="n"/>
      <c r="AD67" s="29" t="n"/>
    </row>
    <row r="68">
      <c r="B68" s="18" t="inlineStr">
        <is>
          <t>Removal</t>
        </is>
      </c>
      <c r="C68" s="61" t="n"/>
      <c r="D68" s="58" t="n"/>
      <c r="E68" s="58" t="n"/>
      <c r="F68" s="58" t="n"/>
      <c r="G68" s="58" t="n"/>
      <c r="H68" s="58" t="n"/>
      <c r="I68" s="33" t="n"/>
      <c r="J68" s="61" t="n"/>
      <c r="K68" s="58" t="n"/>
      <c r="L68" s="58" t="n"/>
      <c r="M68" s="58" t="n"/>
      <c r="N68" s="108" t="n"/>
      <c r="O68" s="108" t="n"/>
      <c r="P68" s="33" t="n"/>
      <c r="Q68" s="61" t="n"/>
      <c r="R68" s="58" t="n"/>
      <c r="S68" s="58" t="n"/>
      <c r="T68" s="58" t="n"/>
      <c r="U68" s="108" t="n"/>
      <c r="V68" s="108" t="n"/>
      <c r="W68" s="33" t="n"/>
      <c r="X68" s="61" t="n"/>
      <c r="Y68" s="58" t="n"/>
      <c r="Z68" s="58" t="n"/>
      <c r="AA68" s="58" t="n"/>
      <c r="AB68" s="108" t="n"/>
      <c r="AC68" s="108" t="n"/>
      <c r="AD68" s="33" t="n"/>
    </row>
    <row r="69">
      <c r="B69" s="19" t="inlineStr">
        <is>
          <t>Swap</t>
        </is>
      </c>
      <c r="C69" s="85" t="n"/>
      <c r="D69" s="60" t="n"/>
      <c r="E69" s="60" t="n"/>
      <c r="F69" s="60" t="n"/>
      <c r="G69" s="60" t="n"/>
      <c r="H69" s="60" t="n"/>
      <c r="I69" s="34" t="n"/>
      <c r="J69" s="85" t="n"/>
      <c r="K69" s="60" t="n"/>
      <c r="L69" s="60" t="n"/>
      <c r="M69" s="60" t="n"/>
      <c r="N69" s="109" t="n"/>
      <c r="O69" s="109" t="n"/>
      <c r="P69" s="34" t="n"/>
      <c r="Q69" s="85" t="n"/>
      <c r="R69" s="60" t="n"/>
      <c r="S69" s="60" t="n"/>
      <c r="T69" s="60" t="n"/>
      <c r="U69" s="109" t="n"/>
      <c r="V69" s="109" t="n"/>
      <c r="W69" s="34" t="n"/>
      <c r="X69" s="85" t="n"/>
      <c r="Y69" s="60" t="n"/>
      <c r="Z69" s="60" t="n"/>
      <c r="AA69" s="60" t="n"/>
      <c r="AB69" s="109" t="n"/>
      <c r="AC69" s="109" t="n"/>
      <c r="AD69" s="34" t="n"/>
    </row>
    <row r="70">
      <c r="B70" s="19" t="inlineStr">
        <is>
          <t>Post-Install Electrical</t>
        </is>
      </c>
      <c r="C70" s="85" t="n"/>
      <c r="D70" s="60" t="n"/>
      <c r="E70" s="60" t="n"/>
      <c r="F70" s="60" t="n"/>
      <c r="G70" s="60" t="n"/>
      <c r="H70" s="60" t="n"/>
      <c r="I70" s="34" t="n"/>
      <c r="J70" s="85" t="n"/>
      <c r="K70" s="60" t="n"/>
      <c r="L70" s="60" t="n"/>
      <c r="M70" s="60" t="n"/>
      <c r="N70" s="109" t="n"/>
      <c r="O70" s="109" t="n"/>
      <c r="P70" s="34" t="n"/>
      <c r="Q70" s="85" t="n"/>
      <c r="R70" s="60" t="n"/>
      <c r="S70" s="60" t="n"/>
      <c r="T70" s="60" t="n"/>
      <c r="U70" s="109" t="n"/>
      <c r="V70" s="109" t="n"/>
      <c r="W70" s="34" t="n"/>
      <c r="X70" s="85" t="n"/>
      <c r="Y70" s="60" t="n"/>
      <c r="Z70" s="60" t="n"/>
      <c r="AA70" s="60" t="n"/>
      <c r="AB70" s="109" t="n"/>
      <c r="AC70" s="109" t="n"/>
      <c r="AD70" s="34" t="n"/>
    </row>
    <row r="71">
      <c r="B71" s="21" t="inlineStr">
        <is>
          <t>Operations Excellence</t>
        </is>
      </c>
      <c r="C71" s="66" t="n"/>
      <c r="D71" s="21" t="n"/>
      <c r="E71" s="21" t="n"/>
      <c r="F71" s="21" t="n"/>
      <c r="G71" s="21" t="n"/>
      <c r="H71" s="21" t="n"/>
      <c r="I71" s="36" t="n"/>
      <c r="J71" s="66" t="n"/>
      <c r="K71" s="21" t="n"/>
      <c r="L71" s="21" t="n"/>
      <c r="M71" s="21" t="n"/>
      <c r="N71" s="127" t="n"/>
      <c r="O71" s="127" t="n"/>
      <c r="P71" s="36" t="n"/>
      <c r="Q71" s="66" t="n"/>
      <c r="R71" s="21" t="n"/>
      <c r="S71" s="21" t="n"/>
      <c r="T71" s="21" t="n"/>
      <c r="U71" s="127" t="n"/>
      <c r="V71" s="127" t="n"/>
      <c r="W71" s="36" t="n"/>
      <c r="X71" s="66" t="n"/>
      <c r="Y71" s="21" t="n"/>
      <c r="Z71" s="21" t="n"/>
      <c r="AA71" s="21" t="n"/>
      <c r="AB71" s="127" t="n"/>
      <c r="AC71" s="127" t="n"/>
      <c r="AD71" s="36" t="n"/>
    </row>
    <row r="72">
      <c r="B72" s="22" t="inlineStr">
        <is>
          <t>Total Locker Network Uptime</t>
        </is>
      </c>
      <c r="C72" s="88" t="n"/>
      <c r="D72" s="89" t="n"/>
      <c r="E72" s="89" t="n"/>
      <c r="F72" s="89" t="n"/>
      <c r="G72" s="89" t="n"/>
      <c r="H72" s="89" t="n"/>
      <c r="I72" s="37" t="n"/>
      <c r="J72" s="88" t="n"/>
      <c r="K72" s="89" t="n"/>
      <c r="L72" s="89" t="n"/>
      <c r="M72" s="89" t="n"/>
      <c r="N72" s="131" t="n"/>
      <c r="O72" s="131" t="n"/>
      <c r="P72" s="37" t="n"/>
      <c r="Q72" s="88" t="n"/>
      <c r="R72" s="89" t="n"/>
      <c r="S72" s="89" t="n"/>
      <c r="T72" s="89" t="n"/>
      <c r="U72" s="131" t="n"/>
      <c r="V72" s="131" t="n"/>
      <c r="W72" s="37" t="n"/>
      <c r="X72" s="88" t="n"/>
      <c r="Y72" s="89" t="n"/>
      <c r="Z72" s="89" t="n"/>
      <c r="AA72" s="89" t="n"/>
      <c r="AB72" s="131" t="n"/>
      <c r="AC72" s="131" t="n"/>
      <c r="AD72" s="37" t="n"/>
    </row>
    <row r="73">
      <c r="B73" s="20" t="inlineStr">
        <is>
          <t>Controllable Downtime</t>
        </is>
      </c>
      <c r="C73" s="65" t="n"/>
      <c r="D73" s="55" t="n"/>
      <c r="E73" s="55" t="n"/>
      <c r="F73" s="55" t="n"/>
      <c r="G73" s="55" t="n"/>
      <c r="H73" s="55" t="n"/>
      <c r="I73" s="29" t="n"/>
      <c r="J73" s="65" t="n"/>
      <c r="K73" s="55" t="n"/>
      <c r="L73" s="55" t="n"/>
      <c r="M73" s="55" t="n"/>
      <c r="N73" s="110" t="n"/>
      <c r="O73" s="110" t="n"/>
      <c r="P73" s="29" t="n"/>
      <c r="Q73" s="65" t="n"/>
      <c r="R73" s="55" t="n"/>
      <c r="S73" s="55" t="n"/>
      <c r="T73" s="55" t="n"/>
      <c r="U73" s="110" t="n"/>
      <c r="V73" s="110" t="n"/>
      <c r="W73" s="29" t="n"/>
      <c r="X73" s="65" t="n"/>
      <c r="Y73" s="55" t="n"/>
      <c r="Z73" s="55" t="n"/>
      <c r="AA73" s="55" t="n"/>
      <c r="AB73" s="110" t="n"/>
      <c r="AC73" s="110" t="n"/>
      <c r="AD73" s="29" t="n"/>
    </row>
    <row r="74">
      <c r="B74" s="18" t="inlineStr">
        <is>
          <t>Locker</t>
        </is>
      </c>
      <c r="C74" s="61" t="n"/>
      <c r="D74" s="58" t="n"/>
      <c r="E74" s="58" t="n"/>
      <c r="F74" s="58" t="n"/>
      <c r="G74" s="58" t="n"/>
      <c r="H74" s="58" t="n"/>
      <c r="I74" s="33" t="n"/>
      <c r="J74" s="61" t="n"/>
      <c r="K74" s="58" t="n"/>
      <c r="L74" s="58" t="n"/>
      <c r="M74" s="58" t="n"/>
      <c r="N74" s="108" t="n"/>
      <c r="O74" s="108" t="n"/>
      <c r="P74" s="33" t="n"/>
      <c r="Q74" s="61" t="n"/>
      <c r="R74" s="58" t="n"/>
      <c r="S74" s="58" t="n"/>
      <c r="T74" s="58" t="n"/>
      <c r="U74" s="108" t="n"/>
      <c r="V74" s="108" t="n"/>
      <c r="W74" s="33" t="n"/>
      <c r="X74" s="61" t="n"/>
      <c r="Y74" s="58" t="n"/>
      <c r="Z74" s="58" t="n"/>
      <c r="AA74" s="58" t="n"/>
      <c r="AB74" s="108" t="n"/>
      <c r="AC74" s="108" t="n"/>
      <c r="AD74" s="33" t="n"/>
    </row>
    <row r="75">
      <c r="B75" s="19" t="inlineStr">
        <is>
          <t>Apartment Locker Pro</t>
        </is>
      </c>
      <c r="C75" s="85" t="n"/>
      <c r="D75" s="60" t="n"/>
      <c r="E75" s="60" t="n"/>
      <c r="F75" s="60" t="n"/>
      <c r="G75" s="60" t="n"/>
      <c r="H75" s="60" t="n"/>
      <c r="I75" s="34" t="n"/>
      <c r="J75" s="85" t="n"/>
      <c r="K75" s="60" t="n"/>
      <c r="L75" s="60" t="n"/>
      <c r="M75" s="60" t="n"/>
      <c r="N75" s="109" t="n"/>
      <c r="O75" s="109" t="n"/>
      <c r="P75" s="34" t="n"/>
      <c r="Q75" s="85" t="n"/>
      <c r="R75" s="60" t="n"/>
      <c r="S75" s="60" t="n"/>
      <c r="T75" s="60" t="n"/>
      <c r="U75" s="109" t="n"/>
      <c r="V75" s="109" t="n"/>
      <c r="W75" s="34" t="n"/>
      <c r="X75" s="85" t="n"/>
      <c r="Y75" s="60" t="n"/>
      <c r="Z75" s="60" t="n"/>
      <c r="AA75" s="60" t="n"/>
      <c r="AB75" s="109" t="n"/>
      <c r="AC75" s="109" t="n"/>
      <c r="AD75" s="34" t="n"/>
    </row>
    <row r="76">
      <c r="B76" s="19" t="inlineStr">
        <is>
          <t>Apartment Locker</t>
        </is>
      </c>
      <c r="C76" s="85" t="n"/>
      <c r="D76" s="60" t="n"/>
      <c r="E76" s="60" t="n"/>
      <c r="F76" s="60" t="n"/>
      <c r="G76" s="60" t="n"/>
      <c r="H76" s="60" t="n"/>
      <c r="I76" s="34" t="n"/>
      <c r="J76" s="85" t="n"/>
      <c r="K76" s="60" t="n"/>
      <c r="L76" s="60" t="n"/>
      <c r="M76" s="60" t="n"/>
      <c r="N76" s="109" t="n"/>
      <c r="O76" s="109" t="n"/>
      <c r="P76" s="34" t="n"/>
      <c r="Q76" s="85" t="n"/>
      <c r="R76" s="60" t="n"/>
      <c r="S76" s="60" t="n"/>
      <c r="T76" s="60" t="n"/>
      <c r="U76" s="109" t="n"/>
      <c r="V76" s="109" t="n"/>
      <c r="W76" s="34" t="n"/>
      <c r="X76" s="85" t="n"/>
      <c r="Y76" s="60" t="n"/>
      <c r="Z76" s="60" t="n"/>
      <c r="AA76" s="60" t="n"/>
      <c r="AB76" s="109" t="n"/>
      <c r="AC76" s="109" t="n"/>
      <c r="AD76" s="34" t="n"/>
    </row>
    <row r="77">
      <c r="B77" s="20" t="inlineStr">
        <is>
          <t>Zero Volume Lockers</t>
        </is>
      </c>
      <c r="C77" s="65" t="n"/>
      <c r="D77" s="55" t="n"/>
      <c r="E77" s="55" t="n"/>
      <c r="F77" s="55" t="n"/>
      <c r="G77" s="55" t="n"/>
      <c r="H77" s="55" t="n"/>
      <c r="I77" s="29" t="n"/>
      <c r="J77" s="65" t="n"/>
      <c r="K77" s="55" t="n"/>
      <c r="L77" s="55" t="n"/>
      <c r="M77" s="55" t="n"/>
      <c r="N77" s="110" t="n"/>
      <c r="O77" s="110" t="n"/>
      <c r="P77" s="29" t="n"/>
      <c r="Q77" s="65" t="n"/>
      <c r="R77" s="55" t="n"/>
      <c r="S77" s="55" t="n"/>
      <c r="T77" s="55" t="n"/>
      <c r="U77" s="110" t="n"/>
      <c r="V77" s="110" t="n"/>
      <c r="W77" s="29" t="n"/>
      <c r="X77" s="65" t="n"/>
      <c r="Y77" s="55" t="n"/>
      <c r="Z77" s="55" t="n"/>
      <c r="AA77" s="55" t="n"/>
      <c r="AB77" s="110" t="n"/>
      <c r="AC77" s="110" t="n"/>
      <c r="AD77" s="29" t="n"/>
    </row>
    <row r="78">
      <c r="B78" s="23" t="inlineStr">
        <is>
          <t>Lifetime Zero Volume</t>
        </is>
      </c>
      <c r="C78" s="90" t="n"/>
      <c r="D78" s="91" t="n"/>
      <c r="E78" s="91" t="n"/>
      <c r="F78" s="91" t="n"/>
      <c r="G78" s="91" t="n"/>
      <c r="H78" s="91" t="n"/>
      <c r="I78" s="38" t="n"/>
      <c r="J78" s="90" t="n"/>
      <c r="K78" s="91" t="n"/>
      <c r="L78" s="91" t="n"/>
      <c r="M78" s="91" t="n"/>
      <c r="N78" s="132" t="n"/>
      <c r="O78" s="132" t="n"/>
      <c r="P78" s="38" t="n"/>
      <c r="Q78" s="90" t="n"/>
      <c r="R78" s="91" t="n"/>
      <c r="S78" s="91" t="n"/>
      <c r="T78" s="91" t="n"/>
      <c r="U78" s="132" t="n"/>
      <c r="V78" s="132" t="n"/>
      <c r="W78" s="38" t="n"/>
      <c r="X78" s="90" t="n"/>
      <c r="Y78" s="91" t="n"/>
      <c r="Z78" s="91" t="n"/>
      <c r="AA78" s="91" t="n"/>
      <c r="AB78" s="132" t="n"/>
      <c r="AC78" s="132" t="n"/>
      <c r="AD78" s="38" t="n"/>
    </row>
    <row r="79">
      <c r="B79" s="24" t="inlineStr">
        <is>
          <t>T14D Zero Volume</t>
        </is>
      </c>
      <c r="C79" s="92" t="n"/>
      <c r="D79" s="93" t="n"/>
      <c r="E79" s="93" t="n"/>
      <c r="F79" s="93" t="n"/>
      <c r="G79" s="93" t="n"/>
      <c r="H79" s="93" t="n"/>
      <c r="I79" s="39" t="n"/>
      <c r="J79" s="92" t="n"/>
      <c r="K79" s="93" t="n"/>
      <c r="L79" s="93" t="n"/>
      <c r="M79" s="93" t="n"/>
      <c r="N79" s="133" t="n"/>
      <c r="O79" s="133" t="n"/>
      <c r="P79" s="39" t="n"/>
      <c r="Q79" s="92" t="n"/>
      <c r="R79" s="93" t="n"/>
      <c r="S79" s="93" t="n"/>
      <c r="T79" s="93" t="n"/>
      <c r="U79" s="133" t="n"/>
      <c r="V79" s="133" t="n"/>
      <c r="W79" s="39" t="n"/>
      <c r="X79" s="92" t="n"/>
      <c r="Y79" s="93" t="n"/>
      <c r="Z79" s="93" t="n"/>
      <c r="AA79" s="93" t="n"/>
      <c r="AB79" s="133" t="n"/>
      <c r="AC79" s="133" t="n"/>
      <c r="AD79" s="39" t="n"/>
    </row>
    <row r="80">
      <c r="B80" s="21" t="inlineStr">
        <is>
          <t>Locker Financials</t>
        </is>
      </c>
      <c r="C80" s="66" t="n"/>
      <c r="D80" s="21" t="n"/>
      <c r="E80" s="21" t="n"/>
      <c r="F80" s="21" t="n"/>
      <c r="G80" s="21" t="n"/>
      <c r="H80" s="21" t="n"/>
      <c r="I80" s="36" t="n"/>
      <c r="J80" s="66" t="n"/>
      <c r="K80" s="21" t="n"/>
      <c r="L80" s="21" t="n"/>
      <c r="M80" s="21" t="n"/>
      <c r="N80" s="127" t="n"/>
      <c r="O80" s="127" t="n"/>
      <c r="P80" s="36" t="n"/>
      <c r="Q80" s="66" t="n"/>
      <c r="R80" s="21" t="n"/>
      <c r="S80" s="21" t="n"/>
      <c r="T80" s="21" t="n"/>
      <c r="U80" s="127" t="n"/>
      <c r="V80" s="127" t="n"/>
      <c r="W80" s="36" t="n"/>
      <c r="X80" s="66" t="n"/>
      <c r="Y80" s="21" t="n"/>
      <c r="Z80" s="21" t="n"/>
      <c r="AA80" s="21" t="n"/>
      <c r="AB80" s="127" t="n"/>
      <c r="AC80" s="127" t="n"/>
      <c r="AD80" s="36" t="n"/>
    </row>
    <row r="81">
      <c r="B81" s="20" t="inlineStr">
        <is>
          <t>Total Capex ($M)</t>
        </is>
      </c>
      <c r="C81" s="65" t="n"/>
      <c r="D81" s="55" t="n"/>
      <c r="E81" s="55" t="n"/>
      <c r="F81" s="55" t="n"/>
      <c r="G81" s="55" t="n"/>
      <c r="H81" s="55" t="n"/>
      <c r="I81" s="29" t="n"/>
      <c r="J81" s="65" t="n"/>
      <c r="K81" s="55" t="n"/>
      <c r="L81" s="55" t="n"/>
      <c r="M81" s="55" t="n"/>
      <c r="N81" s="110" t="n"/>
      <c r="O81" s="110" t="n"/>
      <c r="P81" s="29" t="n"/>
      <c r="Q81" s="65" t="n"/>
      <c r="R81" s="55" t="n"/>
      <c r="S81" s="55" t="n"/>
      <c r="T81" s="55" t="n"/>
      <c r="U81" s="110" t="n"/>
      <c r="V81" s="110" t="n"/>
      <c r="W81" s="29" t="n"/>
      <c r="X81" s="65" t="n"/>
      <c r="Y81" s="55" t="n"/>
      <c r="Z81" s="55" t="n"/>
      <c r="AA81" s="55" t="n"/>
      <c r="AB81" s="110" t="n"/>
      <c r="AC81" s="110" t="n"/>
      <c r="AD81" s="29" t="n"/>
    </row>
    <row r="82">
      <c r="B82" s="18" t="inlineStr">
        <is>
          <t>Locker</t>
        </is>
      </c>
      <c r="C82" s="61" t="n"/>
      <c r="D82" s="58" t="n"/>
      <c r="E82" s="58" t="n"/>
      <c r="F82" s="58" t="n"/>
      <c r="G82" s="58" t="n"/>
      <c r="H82" s="58" t="n"/>
      <c r="I82" s="33" t="n"/>
      <c r="J82" s="61" t="n"/>
      <c r="K82" s="58" t="n"/>
      <c r="L82" s="58" t="n"/>
      <c r="M82" s="58" t="n"/>
      <c r="N82" s="108" t="n"/>
      <c r="O82" s="108" t="n"/>
      <c r="P82" s="33" t="n"/>
      <c r="Q82" s="61" t="n"/>
      <c r="R82" s="58" t="n"/>
      <c r="S82" s="58" t="n"/>
      <c r="T82" s="58" t="n"/>
      <c r="U82" s="108" t="n"/>
      <c r="V82" s="108" t="n"/>
      <c r="W82" s="33" t="n"/>
      <c r="X82" s="61" t="n"/>
      <c r="Y82" s="58" t="n"/>
      <c r="Z82" s="58" t="n"/>
      <c r="AA82" s="58" t="n"/>
      <c r="AB82" s="108" t="n"/>
      <c r="AC82" s="108" t="n"/>
      <c r="AD82" s="33" t="n"/>
    </row>
    <row r="83">
      <c r="B83" s="19" t="inlineStr">
        <is>
          <t>Apartment Locker Pro</t>
        </is>
      </c>
      <c r="C83" s="85" t="n"/>
      <c r="D83" s="60" t="n"/>
      <c r="E83" s="60" t="n"/>
      <c r="F83" s="60" t="n"/>
      <c r="G83" s="60" t="n"/>
      <c r="H83" s="60" t="n"/>
      <c r="I83" s="34" t="n"/>
      <c r="J83" s="85" t="n"/>
      <c r="K83" s="60" t="n"/>
      <c r="L83" s="60" t="n"/>
      <c r="M83" s="60" t="n"/>
      <c r="N83" s="109" t="n"/>
      <c r="O83" s="109" t="n"/>
      <c r="P83" s="34" t="n"/>
      <c r="Q83" s="85" t="n"/>
      <c r="R83" s="60" t="n"/>
      <c r="S83" s="60" t="n"/>
      <c r="T83" s="60" t="n"/>
      <c r="U83" s="109" t="n"/>
      <c r="V83" s="109" t="n"/>
      <c r="W83" s="34" t="n"/>
      <c r="X83" s="85" t="n"/>
      <c r="Y83" s="60" t="n"/>
      <c r="Z83" s="60" t="n"/>
      <c r="AA83" s="60" t="n"/>
      <c r="AB83" s="109" t="n"/>
      <c r="AC83" s="109" t="n"/>
      <c r="AD83" s="34" t="n"/>
    </row>
    <row r="84">
      <c r="B84" s="19" t="inlineStr">
        <is>
          <t>Apartment Locker</t>
        </is>
      </c>
      <c r="C84" s="85" t="n"/>
      <c r="D84" s="60" t="n"/>
      <c r="E84" s="60" t="n"/>
      <c r="F84" s="60" t="n"/>
      <c r="G84" s="60" t="n"/>
      <c r="H84" s="60" t="n"/>
      <c r="I84" s="34" t="n"/>
      <c r="J84" s="85" t="n"/>
      <c r="K84" s="60" t="n"/>
      <c r="L84" s="60" t="n"/>
      <c r="M84" s="60" t="n"/>
      <c r="N84" s="109" t="n"/>
      <c r="O84" s="109" t="n"/>
      <c r="P84" s="34" t="n"/>
      <c r="Q84" s="85" t="n"/>
      <c r="R84" s="60" t="n"/>
      <c r="S84" s="60" t="n"/>
      <c r="T84" s="60" t="n"/>
      <c r="U84" s="109" t="n"/>
      <c r="V84" s="109" t="n"/>
      <c r="W84" s="34" t="n"/>
      <c r="X84" s="85" t="n"/>
      <c r="Y84" s="60" t="n"/>
      <c r="Z84" s="60" t="n"/>
      <c r="AA84" s="60" t="n"/>
      <c r="AB84" s="109" t="n"/>
      <c r="AC84" s="109" t="n"/>
      <c r="AD84" s="34" t="n"/>
    </row>
    <row r="85">
      <c r="B85" s="20" t="inlineStr">
        <is>
          <t>Total OpEx excl. Corp Overheads (MM)</t>
        </is>
      </c>
      <c r="C85" s="65" t="n"/>
      <c r="D85" s="55" t="n"/>
      <c r="E85" s="55" t="n"/>
      <c r="F85" s="55" t="n"/>
      <c r="G85" s="55" t="n"/>
      <c r="H85" s="55" t="n"/>
      <c r="I85" s="29" t="n"/>
      <c r="J85" s="65" t="n"/>
      <c r="K85" s="55" t="n"/>
      <c r="L85" s="55" t="n"/>
      <c r="M85" s="55" t="n"/>
      <c r="N85" s="110" t="n"/>
      <c r="O85" s="110" t="n"/>
      <c r="P85" s="29" t="n"/>
      <c r="Q85" s="65" t="n"/>
      <c r="R85" s="55" t="n"/>
      <c r="S85" s="55" t="n"/>
      <c r="T85" s="55" t="n"/>
      <c r="U85" s="110" t="n"/>
      <c r="V85" s="110" t="n"/>
      <c r="W85" s="29" t="n"/>
      <c r="X85" s="65" t="n"/>
      <c r="Y85" s="55" t="n"/>
      <c r="Z85" s="55" t="n"/>
      <c r="AA85" s="55" t="n"/>
      <c r="AB85" s="110" t="n"/>
      <c r="AC85" s="110" t="n"/>
      <c r="AD85" s="29" t="n"/>
    </row>
    <row r="86">
      <c r="B86" s="25" t="inlineStr">
        <is>
          <t>Core &amp; Odin Locker</t>
        </is>
      </c>
      <c r="C86" s="94" t="n"/>
      <c r="D86" s="95" t="n"/>
      <c r="E86" s="95" t="n"/>
      <c r="F86" s="95" t="n"/>
      <c r="G86" s="95" t="n"/>
      <c r="H86" s="95" t="n"/>
      <c r="I86" s="40" t="n"/>
      <c r="J86" s="94" t="n"/>
      <c r="K86" s="95" t="n"/>
      <c r="L86" s="95" t="n"/>
      <c r="M86" s="95" t="n"/>
      <c r="N86" s="134" t="n"/>
      <c r="O86" s="134" t="n"/>
      <c r="P86" s="40" t="n"/>
      <c r="Q86" s="94" t="n"/>
      <c r="R86" s="95" t="n"/>
      <c r="S86" s="95" t="n"/>
      <c r="T86" s="95" t="n"/>
      <c r="U86" s="134" t="n"/>
      <c r="V86" s="134" t="n"/>
      <c r="W86" s="40" t="n"/>
      <c r="X86" s="94" t="n"/>
      <c r="Y86" s="95" t="n"/>
      <c r="Z86" s="95" t="n"/>
      <c r="AA86" s="95" t="n"/>
      <c r="AB86" s="134" t="n"/>
      <c r="AC86" s="134" t="n"/>
      <c r="AD86" s="40" t="n"/>
    </row>
    <row r="87">
      <c r="B87" s="26" t="inlineStr">
        <is>
          <t>Apartment Locker Pro</t>
        </is>
      </c>
      <c r="C87" s="96" t="n"/>
      <c r="D87" s="97" t="n"/>
      <c r="E87" s="97" t="n"/>
      <c r="F87" s="97" t="n"/>
      <c r="G87" s="97" t="n"/>
      <c r="H87" s="97" t="n"/>
      <c r="I87" s="41" t="n"/>
      <c r="J87" s="96" t="n"/>
      <c r="K87" s="97" t="n"/>
      <c r="L87" s="97" t="n"/>
      <c r="M87" s="97" t="n"/>
      <c r="N87" s="135" t="n"/>
      <c r="O87" s="135" t="n"/>
      <c r="P87" s="41" t="n"/>
      <c r="Q87" s="96" t="n"/>
      <c r="R87" s="97" t="n"/>
      <c r="S87" s="97" t="n"/>
      <c r="T87" s="97" t="n"/>
      <c r="U87" s="135" t="n"/>
      <c r="V87" s="135" t="n"/>
      <c r="W87" s="41" t="n"/>
      <c r="X87" s="96" t="n"/>
      <c r="Y87" s="97" t="n"/>
      <c r="Z87" s="97" t="n"/>
      <c r="AA87" s="97" t="n"/>
      <c r="AB87" s="135" t="n"/>
      <c r="AC87" s="135" t="n"/>
      <c r="AD87" s="41" t="n"/>
    </row>
    <row r="88">
      <c r="B88" s="26" t="inlineStr">
        <is>
          <t>Apartment Locker/Dobby</t>
        </is>
      </c>
      <c r="C88" s="96" t="n"/>
      <c r="D88" s="97" t="n"/>
      <c r="E88" s="97" t="n"/>
      <c r="F88" s="97" t="n"/>
      <c r="G88" s="97" t="n"/>
      <c r="H88" s="97" t="n"/>
      <c r="I88" s="41" t="n"/>
      <c r="J88" s="96" t="n"/>
      <c r="K88" s="97" t="n"/>
      <c r="L88" s="97" t="n"/>
      <c r="M88" s="97" t="n"/>
      <c r="N88" s="135" t="n"/>
      <c r="O88" s="135" t="n"/>
      <c r="P88" s="41" t="n"/>
      <c r="Q88" s="96" t="n"/>
      <c r="R88" s="97" t="n"/>
      <c r="S88" s="97" t="n"/>
      <c r="T88" s="97" t="n"/>
      <c r="U88" s="135" t="n"/>
      <c r="V88" s="135" t="n"/>
      <c r="W88" s="41" t="n"/>
      <c r="X88" s="96" t="n"/>
      <c r="Y88" s="97" t="n"/>
      <c r="Z88" s="97" t="n"/>
      <c r="AA88" s="97" t="n"/>
      <c r="AB88" s="135" t="n"/>
      <c r="AC88" s="135" t="n"/>
      <c r="AD88" s="41" t="n"/>
    </row>
    <row r="89">
      <c r="B89" s="20" t="inlineStr">
        <is>
          <t>Capex per Locker</t>
        </is>
      </c>
      <c r="C89" s="65" t="n"/>
      <c r="D89" s="55" t="n"/>
      <c r="E89" s="55" t="n"/>
      <c r="F89" s="55" t="n"/>
      <c r="G89" s="55" t="n"/>
      <c r="H89" s="55" t="n"/>
      <c r="I89" s="29" t="n"/>
      <c r="J89" s="65" t="n"/>
      <c r="K89" s="55" t="n"/>
      <c r="L89" s="55" t="n"/>
      <c r="M89" s="55" t="n"/>
      <c r="N89" s="110" t="n"/>
      <c r="O89" s="110" t="n"/>
      <c r="P89" s="29" t="n"/>
      <c r="Q89" s="65" t="n"/>
      <c r="R89" s="55" t="n"/>
      <c r="S89" s="55" t="n"/>
      <c r="T89" s="55" t="n"/>
      <c r="U89" s="110" t="n"/>
      <c r="V89" s="110" t="n"/>
      <c r="W89" s="29" t="n"/>
      <c r="X89" s="65" t="n"/>
      <c r="Y89" s="55" t="n"/>
      <c r="Z89" s="55" t="n"/>
      <c r="AA89" s="55" t="n"/>
      <c r="AB89" s="110" t="n"/>
      <c r="AC89" s="110" t="n"/>
      <c r="AD89" s="29" t="n"/>
    </row>
    <row r="90">
      <c r="B90" s="18" t="inlineStr">
        <is>
          <t>Locker</t>
        </is>
      </c>
      <c r="C90" s="61" t="n"/>
      <c r="D90" s="58" t="n"/>
      <c r="E90" s="58" t="n"/>
      <c r="F90" s="58" t="n"/>
      <c r="G90" s="58" t="n"/>
      <c r="H90" s="58" t="n"/>
      <c r="I90" s="33" t="n"/>
      <c r="J90" s="61" t="n"/>
      <c r="K90" s="58" t="n"/>
      <c r="L90" s="58" t="n"/>
      <c r="M90" s="58" t="n"/>
      <c r="N90" s="108" t="n"/>
      <c r="O90" s="108" t="n"/>
      <c r="P90" s="33" t="n"/>
      <c r="Q90" s="61" t="n"/>
      <c r="R90" s="58" t="n"/>
      <c r="S90" s="58" t="n"/>
      <c r="T90" s="58" t="n"/>
      <c r="U90" s="108" t="n"/>
      <c r="V90" s="108" t="n"/>
      <c r="W90" s="33" t="n"/>
      <c r="X90" s="61" t="n"/>
      <c r="Y90" s="58" t="n"/>
      <c r="Z90" s="58" t="n"/>
      <c r="AA90" s="58" t="n"/>
      <c r="AB90" s="108" t="n"/>
      <c r="AC90" s="108" t="n"/>
      <c r="AD90" s="33" t="n"/>
    </row>
    <row r="91">
      <c r="B91" s="19" t="inlineStr">
        <is>
          <t>Apartment Locker Pro</t>
        </is>
      </c>
      <c r="C91" s="85" t="n"/>
      <c r="D91" s="60" t="n"/>
      <c r="E91" s="60" t="n"/>
      <c r="F91" s="60" t="n"/>
      <c r="G91" s="60" t="n"/>
      <c r="H91" s="60" t="n"/>
      <c r="I91" s="34" t="n"/>
      <c r="J91" s="85" t="n"/>
      <c r="K91" s="60" t="n"/>
      <c r="L91" s="60" t="n"/>
      <c r="M91" s="60" t="n"/>
      <c r="N91" s="109" t="n"/>
      <c r="O91" s="109" t="n"/>
      <c r="P91" s="34" t="n"/>
      <c r="Q91" s="85" t="n"/>
      <c r="R91" s="60" t="n"/>
      <c r="S91" s="60" t="n"/>
      <c r="T91" s="60" t="n"/>
      <c r="U91" s="109" t="n"/>
      <c r="V91" s="109" t="n"/>
      <c r="W91" s="34" t="n"/>
      <c r="X91" s="85" t="n"/>
      <c r="Y91" s="60" t="n"/>
      <c r="Z91" s="60" t="n"/>
      <c r="AA91" s="60" t="n"/>
      <c r="AB91" s="109" t="n"/>
      <c r="AC91" s="109" t="n"/>
      <c r="AD91" s="34" t="n"/>
    </row>
    <row r="92">
      <c r="B92" s="19" t="inlineStr">
        <is>
          <t>Apartment Locker/Dobby</t>
        </is>
      </c>
      <c r="C92" s="85" t="n"/>
      <c r="D92" s="60" t="n"/>
      <c r="E92" s="60" t="n"/>
      <c r="F92" s="60" t="n"/>
      <c r="G92" s="60" t="n"/>
      <c r="H92" s="60" t="n"/>
      <c r="I92" s="34" t="n"/>
      <c r="J92" s="85" t="n"/>
      <c r="K92" s="60" t="n"/>
      <c r="L92" s="60" t="n"/>
      <c r="M92" s="60" t="n"/>
      <c r="N92" s="109" t="n"/>
      <c r="O92" s="109" t="n"/>
      <c r="P92" s="34" t="n"/>
      <c r="Q92" s="85" t="n"/>
      <c r="R92" s="60" t="n"/>
      <c r="S92" s="60" t="n"/>
      <c r="T92" s="60" t="n"/>
      <c r="U92" s="109" t="n"/>
      <c r="V92" s="109" t="n"/>
      <c r="W92" s="34" t="n"/>
      <c r="X92" s="85" t="n"/>
      <c r="Y92" s="60" t="n"/>
      <c r="Z92" s="60" t="n"/>
      <c r="AA92" s="60" t="n"/>
      <c r="AB92" s="109" t="n"/>
      <c r="AC92" s="109" t="n"/>
      <c r="AD92" s="34" t="n"/>
    </row>
    <row r="93">
      <c r="B93" s="20" t="inlineStr">
        <is>
          <t>Opex per Locker (excl. fixed)</t>
        </is>
      </c>
      <c r="C93" s="65" t="n"/>
      <c r="D93" s="55" t="n"/>
      <c r="E93" s="55" t="n"/>
      <c r="F93" s="55" t="n"/>
      <c r="G93" s="55" t="n"/>
      <c r="H93" s="55" t="n"/>
      <c r="I93" s="29" t="n"/>
      <c r="J93" s="65" t="n"/>
      <c r="K93" s="55" t="n"/>
      <c r="L93" s="55" t="n"/>
      <c r="M93" s="55" t="n"/>
      <c r="N93" s="110" t="n"/>
      <c r="O93" s="110" t="n"/>
      <c r="P93" s="29" t="n"/>
      <c r="Q93" s="65" t="n"/>
      <c r="R93" s="55" t="n"/>
      <c r="S93" s="55" t="n"/>
      <c r="T93" s="55" t="n"/>
      <c r="U93" s="110" t="n"/>
      <c r="V93" s="110" t="n"/>
      <c r="W93" s="29" t="n"/>
      <c r="X93" s="65" t="n"/>
      <c r="Y93" s="55" t="n"/>
      <c r="Z93" s="55" t="n"/>
      <c r="AA93" s="55" t="n"/>
      <c r="AB93" s="110" t="n"/>
      <c r="AC93" s="110" t="n"/>
      <c r="AD93" s="29" t="n"/>
    </row>
    <row r="94">
      <c r="B94" s="18" t="inlineStr">
        <is>
          <t>Locker</t>
        </is>
      </c>
      <c r="C94" s="61" t="n"/>
      <c r="D94" s="58" t="n"/>
      <c r="E94" s="58" t="n"/>
      <c r="F94" s="58" t="n"/>
      <c r="G94" s="58" t="n"/>
      <c r="H94" s="58" t="n"/>
      <c r="I94" s="33" t="n"/>
      <c r="J94" s="61" t="n"/>
      <c r="K94" s="58" t="n"/>
      <c r="L94" s="58" t="n"/>
      <c r="M94" s="58" t="n"/>
      <c r="N94" s="108" t="n"/>
      <c r="O94" s="108" t="n"/>
      <c r="P94" s="33" t="n"/>
      <c r="Q94" s="61" t="n"/>
      <c r="R94" s="58" t="n"/>
      <c r="S94" s="58" t="n"/>
      <c r="T94" s="58" t="n"/>
      <c r="U94" s="108" t="n"/>
      <c r="V94" s="108" t="n"/>
      <c r="W94" s="33" t="n"/>
      <c r="X94" s="61" t="n"/>
      <c r="Y94" s="58" t="n"/>
      <c r="Z94" s="58" t="n"/>
      <c r="AA94" s="58" t="n"/>
      <c r="AB94" s="108" t="n"/>
      <c r="AC94" s="108" t="n"/>
      <c r="AD94" s="33" t="n"/>
    </row>
    <row r="95">
      <c r="B95" s="19" t="inlineStr">
        <is>
          <t>Apartment Locker Pro</t>
        </is>
      </c>
      <c r="C95" s="85" t="n"/>
      <c r="D95" s="60" t="n"/>
      <c r="E95" s="60" t="n"/>
      <c r="F95" s="60" t="n"/>
      <c r="G95" s="60" t="n"/>
      <c r="H95" s="60" t="n"/>
      <c r="I95" s="34" t="n"/>
      <c r="J95" s="85" t="n"/>
      <c r="K95" s="60" t="n"/>
      <c r="L95" s="60" t="n"/>
      <c r="M95" s="60" t="n"/>
      <c r="N95" s="109" t="n"/>
      <c r="O95" s="109" t="n"/>
      <c r="P95" s="34" t="n"/>
      <c r="Q95" s="85" t="n"/>
      <c r="R95" s="60" t="n"/>
      <c r="S95" s="60" t="n"/>
      <c r="T95" s="60" t="n"/>
      <c r="U95" s="109" t="n"/>
      <c r="V95" s="109" t="n"/>
      <c r="W95" s="34" t="n"/>
      <c r="X95" s="85" t="n"/>
      <c r="Y95" s="60" t="n"/>
      <c r="Z95" s="60" t="n"/>
      <c r="AA95" s="60" t="n"/>
      <c r="AB95" s="109" t="n"/>
      <c r="AC95" s="109" t="n"/>
      <c r="AD95" s="34" t="n"/>
    </row>
    <row r="96">
      <c r="B96" s="19" t="inlineStr">
        <is>
          <t>Apartment Locker</t>
        </is>
      </c>
      <c r="C96" s="85" t="n"/>
      <c r="D96" s="60" t="n"/>
      <c r="E96" s="60" t="n"/>
      <c r="F96" s="60" t="n"/>
      <c r="G96" s="60" t="n"/>
      <c r="H96" s="60" t="n"/>
      <c r="I96" s="34" t="n"/>
      <c r="J96" s="85" t="n"/>
      <c r="K96" s="60" t="n"/>
      <c r="L96" s="60" t="n"/>
      <c r="M96" s="60" t="n"/>
      <c r="N96" s="109" t="n"/>
      <c r="O96" s="109" t="n"/>
      <c r="P96" s="34" t="n"/>
      <c r="Q96" s="85" t="n"/>
      <c r="R96" s="60" t="n"/>
      <c r="S96" s="60" t="n"/>
      <c r="T96" s="60" t="n"/>
      <c r="U96" s="109" t="n"/>
      <c r="V96" s="109" t="n"/>
      <c r="W96" s="34" t="n"/>
      <c r="X96" s="85" t="n"/>
      <c r="Y96" s="60" t="n"/>
      <c r="Z96" s="60" t="n"/>
      <c r="AA96" s="60" t="n"/>
      <c r="AB96" s="109" t="n"/>
      <c r="AC96" s="109" t="n"/>
      <c r="AD96" s="34" t="n"/>
    </row>
    <row r="97">
      <c r="B97" s="21" t="inlineStr">
        <is>
          <t>Operator Tooling</t>
        </is>
      </c>
      <c r="C97" s="66" t="n"/>
      <c r="D97" s="21" t="n"/>
      <c r="E97" s="21" t="n"/>
      <c r="F97" s="21" t="n"/>
      <c r="G97" s="21" t="n"/>
      <c r="H97" s="21" t="n"/>
      <c r="I97" s="36" t="n"/>
      <c r="J97" s="66" t="n"/>
      <c r="K97" s="21" t="n"/>
      <c r="L97" s="21" t="n"/>
      <c r="M97" s="21" t="n"/>
      <c r="N97" s="127" t="n"/>
      <c r="O97" s="127" t="n"/>
      <c r="P97" s="36" t="n"/>
      <c r="Q97" s="66" t="n"/>
      <c r="R97" s="21" t="n"/>
      <c r="S97" s="21" t="n"/>
      <c r="T97" s="21" t="n"/>
      <c r="U97" s="127" t="n"/>
      <c r="V97" s="127" t="n"/>
      <c r="W97" s="36" t="n"/>
      <c r="X97" s="66" t="n"/>
      <c r="Y97" s="21" t="n"/>
      <c r="Z97" s="21" t="n"/>
      <c r="AA97" s="21" t="n"/>
      <c r="AB97" s="127" t="n"/>
      <c r="AC97" s="127" t="n"/>
      <c r="AD97" s="36" t="n"/>
    </row>
    <row r="98">
      <c r="B98" s="20" t="inlineStr">
        <is>
          <t>Tickets</t>
        </is>
      </c>
      <c r="C98" s="65" t="n"/>
      <c r="D98" s="55" t="n"/>
      <c r="E98" s="55" t="n"/>
      <c r="F98" s="55" t="n"/>
      <c r="G98" s="55" t="n"/>
      <c r="H98" s="55" t="n"/>
      <c r="I98" s="29" t="n"/>
      <c r="J98" s="65" t="n"/>
      <c r="K98" s="55" t="n"/>
      <c r="L98" s="55" t="n"/>
      <c r="M98" s="55" t="n"/>
      <c r="N98" s="110" t="n"/>
      <c r="O98" s="110" t="n"/>
      <c r="P98" s="29" t="n"/>
      <c r="Q98" s="65" t="n"/>
      <c r="R98" s="55" t="n"/>
      <c r="S98" s="55" t="n"/>
      <c r="T98" s="55" t="n"/>
      <c r="U98" s="110" t="n"/>
      <c r="V98" s="110" t="n"/>
      <c r="W98" s="29" t="n"/>
      <c r="X98" s="65" t="n"/>
      <c r="Y98" s="55" t="n"/>
      <c r="Z98" s="55" t="n"/>
      <c r="AA98" s="55" t="n"/>
      <c r="AB98" s="110" t="n"/>
      <c r="AC98" s="110" t="n"/>
      <c r="AD98" s="29" t="n"/>
    </row>
    <row r="99">
      <c r="B99" s="27" t="inlineStr">
        <is>
          <t>Avg. Days to Complete</t>
        </is>
      </c>
      <c r="C99" s="88" t="n"/>
      <c r="D99" s="89" t="n"/>
      <c r="E99" s="89" t="n"/>
      <c r="F99" s="89" t="n"/>
      <c r="G99" s="89" t="n"/>
      <c r="H99" s="89" t="n"/>
      <c r="I99" s="37" t="n"/>
      <c r="J99" s="88" t="n"/>
      <c r="K99" s="89" t="n"/>
      <c r="L99" s="89" t="n"/>
      <c r="M99" s="89" t="n"/>
      <c r="N99" s="131" t="n"/>
      <c r="O99" s="131" t="n"/>
      <c r="P99" s="37" t="n"/>
      <c r="Q99" s="88" t="n"/>
      <c r="R99" s="89" t="n"/>
      <c r="S99" s="89" t="n"/>
      <c r="T99" s="89" t="n"/>
      <c r="U99" s="131" t="n"/>
      <c r="V99" s="131" t="n"/>
      <c r="W99" s="37" t="n"/>
      <c r="X99" s="88" t="n"/>
      <c r="Y99" s="89" t="n"/>
      <c r="Z99" s="89" t="n"/>
      <c r="AA99" s="89" t="n"/>
      <c r="AB99" s="131" t="n"/>
      <c r="AC99" s="131" t="n"/>
      <c r="AD99" s="37" t="n"/>
    </row>
    <row r="100">
      <c r="B100" s="27" t="inlineStr">
        <is>
          <t>SLA Adherence (%)</t>
        </is>
      </c>
      <c r="C100" s="88" t="n"/>
      <c r="D100" s="89" t="n"/>
      <c r="E100" s="89" t="n"/>
      <c r="F100" s="89" t="n"/>
      <c r="G100" s="89" t="n"/>
      <c r="H100" s="89" t="n"/>
      <c r="I100" s="37" t="n"/>
      <c r="J100" s="88" t="n"/>
      <c r="K100" s="89" t="n"/>
      <c r="L100" s="89" t="n"/>
      <c r="M100" s="89" t="n"/>
      <c r="N100" s="131" t="n"/>
      <c r="O100" s="131" t="n"/>
      <c r="P100" s="37" t="n"/>
      <c r="Q100" s="88" t="n"/>
      <c r="R100" s="89" t="n"/>
      <c r="S100" s="89" t="n"/>
      <c r="T100" s="89" t="n"/>
      <c r="U100" s="131" t="n"/>
      <c r="V100" s="131" t="n"/>
      <c r="W100" s="37" t="n"/>
      <c r="X100" s="88" t="n"/>
      <c r="Y100" s="89" t="n"/>
      <c r="Z100" s="89" t="n"/>
      <c r="AA100" s="89" t="n"/>
      <c r="AB100" s="131" t="n"/>
      <c r="AC100" s="131" t="n"/>
      <c r="AD100" s="37" t="n"/>
    </row>
    <row r="101">
      <c r="B101" s="20" t="inlineStr">
        <is>
          <t>Sprint Development</t>
        </is>
      </c>
      <c r="C101" s="65" t="n"/>
      <c r="D101" s="55" t="n"/>
      <c r="E101" s="55" t="n"/>
      <c r="F101" s="55" t="n"/>
      <c r="G101" s="55" t="n"/>
      <c r="H101" s="55" t="n"/>
      <c r="I101" s="29" t="n"/>
      <c r="J101" s="65" t="n"/>
      <c r="K101" s="55" t="n"/>
      <c r="L101" s="55" t="n"/>
      <c r="M101" s="55" t="n"/>
      <c r="N101" s="110" t="n"/>
      <c r="O101" s="110" t="n"/>
      <c r="P101" s="29" t="n"/>
      <c r="Q101" s="65" t="n"/>
      <c r="R101" s="55" t="n"/>
      <c r="S101" s="55" t="n"/>
      <c r="T101" s="55" t="n"/>
      <c r="U101" s="110" t="n"/>
      <c r="V101" s="110" t="n"/>
      <c r="W101" s="29" t="n"/>
      <c r="X101" s="65" t="n"/>
      <c r="Y101" s="55" t="n"/>
      <c r="Z101" s="55" t="n"/>
      <c r="AA101" s="55" t="n"/>
      <c r="AB101" s="110" t="n"/>
      <c r="AC101" s="110" t="n"/>
      <c r="AD101" s="29" t="n"/>
    </row>
    <row r="102">
      <c r="B102" s="27" t="inlineStr">
        <is>
          <t>Avg. Days to Review User Story</t>
        </is>
      </c>
      <c r="C102" s="88" t="n"/>
      <c r="D102" s="89" t="n"/>
      <c r="E102" s="89" t="n"/>
      <c r="F102" s="89" t="n"/>
      <c r="G102" s="89" t="n"/>
      <c r="H102" s="89" t="n"/>
      <c r="I102" s="27" t="n"/>
      <c r="J102" s="88" t="n"/>
      <c r="K102" s="89" t="n"/>
      <c r="L102" s="89" t="n"/>
      <c r="M102" s="89" t="n"/>
      <c r="N102" s="131" t="n"/>
      <c r="O102" s="131" t="n"/>
      <c r="P102" s="27" t="n"/>
      <c r="Q102" s="88" t="n"/>
      <c r="R102" s="89" t="n"/>
      <c r="S102" s="89" t="n"/>
      <c r="T102" s="89" t="n"/>
      <c r="U102" s="131" t="n"/>
      <c r="V102" s="131" t="n"/>
      <c r="W102" s="27" t="n"/>
      <c r="X102" s="88" t="n"/>
      <c r="Y102" s="89" t="n"/>
      <c r="Z102" s="89" t="n"/>
      <c r="AA102" s="89" t="n"/>
      <c r="AB102" s="131" t="n"/>
      <c r="AC102" s="131" t="n"/>
      <c r="AD102" s="27" t="n"/>
    </row>
    <row r="103">
      <c r="B103" s="27" t="inlineStr">
        <is>
          <t>Avg. Days to Complete</t>
        </is>
      </c>
      <c r="C103" s="88" t="n"/>
      <c r="D103" s="89" t="n"/>
      <c r="E103" s="89" t="n"/>
      <c r="F103" s="89" t="n"/>
      <c r="G103" s="89" t="n"/>
      <c r="H103" s="89" t="n"/>
      <c r="I103" s="27" t="n"/>
      <c r="J103" s="88" t="n"/>
      <c r="K103" s="89" t="n"/>
      <c r="L103" s="89" t="n"/>
      <c r="M103" s="89" t="n"/>
      <c r="N103" s="131" t="n"/>
      <c r="O103" s="131" t="n"/>
      <c r="P103" s="27" t="n"/>
      <c r="Q103" s="88" t="n"/>
      <c r="R103" s="89" t="n"/>
      <c r="S103" s="89" t="n"/>
      <c r="T103" s="89" t="n"/>
      <c r="U103" s="131" t="n"/>
      <c r="V103" s="131" t="n"/>
      <c r="W103" s="27" t="n"/>
      <c r="X103" s="88" t="n"/>
      <c r="Y103" s="89" t="n"/>
      <c r="Z103" s="89" t="n"/>
      <c r="AA103" s="89" t="n"/>
      <c r="AB103" s="131" t="n"/>
      <c r="AC103" s="131" t="n"/>
      <c r="AD103" s="27" t="n"/>
    </row>
    <row r="104">
      <c r="B104" s="27" t="inlineStr">
        <is>
          <t>% of User Stories deployed vs Planned</t>
        </is>
      </c>
      <c r="C104" s="88" t="n"/>
      <c r="D104" s="89" t="n"/>
      <c r="E104" s="89" t="n"/>
      <c r="F104" s="89" t="n"/>
      <c r="G104" s="89" t="n"/>
      <c r="H104" s="89" t="n"/>
      <c r="I104" s="27" t="n"/>
      <c r="J104" s="88" t="n"/>
      <c r="K104" s="89" t="n"/>
      <c r="L104" s="89" t="n"/>
      <c r="M104" s="89" t="n"/>
      <c r="N104" s="131" t="n"/>
      <c r="O104" s="131" t="n"/>
      <c r="P104" s="27" t="n"/>
      <c r="Q104" s="88" t="n"/>
      <c r="R104" s="89" t="n"/>
      <c r="S104" s="89" t="n"/>
      <c r="T104" s="89" t="n"/>
      <c r="U104" s="131" t="n"/>
      <c r="V104" s="131" t="n"/>
      <c r="W104" s="27" t="n"/>
      <c r="X104" s="88" t="n"/>
      <c r="Y104" s="89" t="n"/>
      <c r="Z104" s="89" t="n"/>
      <c r="AA104" s="89" t="n"/>
      <c r="AB104" s="131" t="n"/>
      <c r="AC104" s="131" t="n"/>
      <c r="AD104" s="27" t="n"/>
    </row>
    <row r="107">
      <c r="B107" t="inlineStr">
        <is>
          <t>Total Survey Completions</t>
        </is>
      </c>
      <c r="C107" s="75">
        <f>SUM(C108:C110)</f>
        <v/>
      </c>
      <c r="D107">
        <f>SUM(D108:D110)</f>
        <v/>
      </c>
      <c r="E107">
        <f>SUM(E108:E110)</f>
        <v/>
      </c>
      <c r="F107">
        <f>SUM(F108:F110)</f>
        <v/>
      </c>
      <c r="G107" s="98">
        <f>IFERROR((C107-E107)/E107," - ")</f>
        <v/>
      </c>
      <c r="H107" s="98">
        <f>IFERROR((D107-F107)/F107," - ")</f>
        <v/>
      </c>
      <c r="U107" s="138" t="n"/>
      <c r="V107" s="138" t="n"/>
      <c r="X107" s="75">
        <f>SUM(X108:X110)</f>
        <v/>
      </c>
      <c r="Y107">
        <f>SUM(Y108:Y110)</f>
        <v/>
      </c>
      <c r="Z107">
        <f>SUM(Z108:Z110)</f>
        <v/>
      </c>
      <c r="AA107">
        <f>SUM(AA108:AA110)</f>
        <v/>
      </c>
      <c r="AB107" s="138">
        <f>IFERROR((X107-Z107)/Z107," - ")</f>
        <v/>
      </c>
      <c r="AC107" s="138">
        <f>IFERROR((Y107-AA107)/AA107," - ")</f>
        <v/>
      </c>
    </row>
    <row r="108">
      <c r="B108" t="inlineStr">
        <is>
          <t>Locker</t>
        </is>
      </c>
      <c r="C108" s="75">
        <f>COUNTIFS(Data!#REF!,$B108,Data!#REF!,"&gt;="&amp;C$5,Data!#REF!,"&lt;="&amp;C$6)</f>
        <v/>
      </c>
      <c r="D108">
        <f>COUNTIFS(Data!#REF!,$B108,Data!#REF!,"&gt;="&amp;D$5,Data!#REF!,"&lt;="&amp;D$6)</f>
        <v/>
      </c>
      <c r="E108">
        <f>COUNTIFS(Data!#REF!,$B108,Data!#REF!,"&gt;="&amp;E$5,Data!#REF!,"&lt;="&amp;E$6)</f>
        <v/>
      </c>
      <c r="F108">
        <f>COUNTIFS(Data!#REF!,$B108,Data!#REF!,"&gt;="&amp;F$5,Data!#REF!,"&lt;="&amp;F$6)</f>
        <v/>
      </c>
      <c r="G108" s="99">
        <f>IFERROR((C108-E108)/E108," - ")</f>
        <v/>
      </c>
      <c r="H108" s="99">
        <f>IFERROR((D108-F108)/F108," - ")</f>
        <v/>
      </c>
      <c r="Q108">
        <f>COUNTIFS(Data!#REF!,$B108,Data!#REF!,"&gt;="&amp;Q$5-365,Data!#REF!,"&lt;="&amp;Q$6,Data!#REF!,Q$11)</f>
        <v/>
      </c>
      <c r="R108">
        <f>COUNTIFS(Data!#REF!,$B108,Data!#REF!,"&gt;="&amp;R$5-365,Data!#REF!,"&lt;="&amp;R$6,Data!#REF!,R$11)</f>
        <v/>
      </c>
      <c r="S108">
        <f>COUNTIFS(Data!#REF!,$B108,Data!#REF!,"&gt;="&amp;S$5-365,Data!#REF!,"&lt;="&amp;S$6,Data!#REF!,S$11)</f>
        <v/>
      </c>
      <c r="T108">
        <f>COUNTIFS(Data!#REF!,$B108,Data!#REF!,"&gt;="&amp;T$5-365,Data!#REF!,"&lt;="&amp;T$6,Data!#REF!,T$11)</f>
        <v/>
      </c>
      <c r="U108" s="126">
        <f>IFERROR((Q108-S108)/S108," - ")</f>
        <v/>
      </c>
      <c r="V108" s="126">
        <f>IFERROR((R108-T108)/T108," - ")</f>
        <v/>
      </c>
      <c r="X108" s="75">
        <f>COUNTIFS(Data!#REF!,$B108,Data!#REF!,"&gt;="&amp;X$5,Data!#REF!,"&lt;="&amp;X$6,Data!#REF!,X$11)</f>
        <v/>
      </c>
      <c r="Y108" s="75">
        <f>COUNTIFS(Data!#REF!,$B108,Data!#REF!,"&gt;="&amp;Y$5,Data!#REF!,"&lt;="&amp;Y$6,Data!#REF!,Y$11)</f>
        <v/>
      </c>
      <c r="Z108" s="75">
        <f>COUNTIFS(Data!#REF!,$B108,Data!#REF!,"&gt;="&amp;Z$5,Data!#REF!,"&lt;="&amp;Z$6,Data!#REF!,Z$11)</f>
        <v/>
      </c>
      <c r="AA108" s="75">
        <f>COUNTIFS(Data!#REF!,$B108,Data!#REF!,"&gt;="&amp;AA$5,Data!#REF!,"&lt;="&amp;AA$6,Data!#REF!,AA$11)</f>
        <v/>
      </c>
      <c r="AB108" s="126">
        <f>IFERROR((X108-Z108)/Z108," - ")</f>
        <v/>
      </c>
      <c r="AC108" s="126">
        <f>IFERROR((Y108-AA108)/AA108," - ")</f>
        <v/>
      </c>
    </row>
    <row r="109">
      <c r="C109" s="75">
        <f>COUNTIFS(Data!#REF!,$B109,Data!#REF!,"&gt;="&amp;C$5,Data!#REF!,"&lt;="&amp;C$6)</f>
        <v/>
      </c>
      <c r="D109">
        <f>COUNTIFS(Data!#REF!,$B109,Data!#REF!,"&gt;="&amp;D$5,Data!#REF!,"&lt;="&amp;D$6)</f>
        <v/>
      </c>
      <c r="E109">
        <f>COUNTIFS(Data!#REF!,$B109,Data!#REF!,"&gt;="&amp;E$5,Data!#REF!,"&lt;="&amp;E$6)</f>
        <v/>
      </c>
      <c r="F109">
        <f>COUNTIFS(Data!#REF!,$B109,Data!#REF!,"&gt;="&amp;F$5,Data!#REF!,"&lt;="&amp;F$6)</f>
        <v/>
      </c>
      <c r="G109" s="99">
        <f>IFERROR((C109-E109)/E109," - ")</f>
        <v/>
      </c>
      <c r="H109" s="99">
        <f>IFERROR((D109-F109)/F109," - ")</f>
        <v/>
      </c>
      <c r="Q109" s="98">
        <f>Q57</f>
        <v/>
      </c>
      <c r="R109" s="98">
        <f>R57</f>
        <v/>
      </c>
      <c r="S109" s="98">
        <f>S57</f>
        <v/>
      </c>
      <c r="T109" s="98">
        <f>T57</f>
        <v/>
      </c>
      <c r="U109" s="126" t="n"/>
      <c r="V109" s="126" t="n"/>
      <c r="X109" s="75">
        <f>COUNTIFS(Data!#REF!,$B109,Data!#REF!,"&gt;="&amp;X$5,Data!#REF!,"&lt;="&amp;X$6,Data!#REF!,X$11)</f>
        <v/>
      </c>
      <c r="Y109">
        <f>COUNTIFS(Data!#REF!,$B109,Data!#REF!,"&gt;="&amp;Y$5,Data!#REF!,"&lt;="&amp;Y$6,Data!#REF!,Y$11)</f>
        <v/>
      </c>
      <c r="Z109">
        <f>COUNTIFS(Data!#REF!,$B109,Data!#REF!,"&gt;="&amp;Z$5,Data!#REF!,"&lt;="&amp;Z$6,Data!#REF!,Z$11)</f>
        <v/>
      </c>
      <c r="AA109">
        <f>COUNTIFS(Data!#REF!,$B109,Data!#REF!,"&gt;="&amp;AA$5,Data!#REF!,"&lt;="&amp;AA$6,Data!#REF!,AA$11)</f>
        <v/>
      </c>
      <c r="AB109" s="126">
        <f>IFERROR((X109-Z109)/Z109," - ")</f>
        <v/>
      </c>
      <c r="AC109" s="126">
        <f>IFERROR((Y109-AA109)/AA109," - ")</f>
        <v/>
      </c>
    </row>
    <row r="110">
      <c r="C110" s="75">
        <f>COUNTIFS(Data!#REF!,$B110,Data!#REF!,"&gt;="&amp;C$5,Data!#REF!,"&lt;="&amp;C$6)</f>
        <v/>
      </c>
      <c r="D110">
        <f>COUNTIFS(Data!#REF!,$B110,Data!#REF!,"&gt;="&amp;D$5,Data!#REF!,"&lt;="&amp;D$6)</f>
        <v/>
      </c>
      <c r="E110">
        <f>COUNTIFS(Data!#REF!,$B110,Data!#REF!,"&gt;="&amp;E$5,Data!#REF!,"&lt;="&amp;E$6)</f>
        <v/>
      </c>
      <c r="F110">
        <f>COUNTIFS(Data!#REF!,$B110,Data!#REF!,"&gt;="&amp;F$5,Data!#REF!,"&lt;="&amp;F$6)</f>
        <v/>
      </c>
      <c r="G110" s="99">
        <f>IFERROR((C110-E110)/E110," - ")</f>
        <v/>
      </c>
      <c r="H110" s="99">
        <f>IFERROR((D110-F110)/F110," - ")</f>
        <v/>
      </c>
      <c r="Q110" s="139">
        <f>Q108*150</f>
        <v/>
      </c>
      <c r="R110" s="139">
        <f>R108*150</f>
        <v/>
      </c>
      <c r="S110" s="139">
        <f>S108*150</f>
        <v/>
      </c>
      <c r="T110" s="139">
        <f>T108*150</f>
        <v/>
      </c>
      <c r="U110" s="126" t="n"/>
      <c r="V110" s="126" t="n"/>
      <c r="X110" s="75">
        <f>COUNTIFS(Data!#REF!,$B110,Data!#REF!,"&gt;="&amp;X$5,Data!#REF!,"&lt;="&amp;X$6,Data!#REF!,X$11)</f>
        <v/>
      </c>
      <c r="Y110">
        <f>COUNTIFS(Data!#REF!,$B110,Data!#REF!,"&gt;="&amp;Y$5,Data!#REF!,"&lt;="&amp;Y$6,Data!#REF!,Y$11)</f>
        <v/>
      </c>
      <c r="Z110">
        <f>COUNTIFS(Data!#REF!,$B110,Data!#REF!,"&gt;="&amp;Z$5,Data!#REF!,"&lt;="&amp;Z$6,Data!#REF!,Z$11)</f>
        <v/>
      </c>
      <c r="AA110">
        <f>COUNTIFS(Data!#REF!,$B110,Data!#REF!,"&gt;="&amp;AA$5,Data!#REF!,"&lt;="&amp;AA$6,Data!#REF!,AA$11)</f>
        <v/>
      </c>
      <c r="AB110" s="126">
        <f>IFERROR((X110-Z110)/Z110," - ")</f>
        <v/>
      </c>
      <c r="AC110" s="126">
        <f>IFERROR((Y110-AA110)/AA110," - ")</f>
        <v/>
      </c>
    </row>
    <row r="111">
      <c r="Q111">
        <f>Q108*Q109</f>
        <v/>
      </c>
      <c r="R111">
        <f>R108*R109</f>
        <v/>
      </c>
      <c r="S111">
        <f>S108*S109</f>
        <v/>
      </c>
      <c r="T111">
        <f>T108*T109</f>
        <v/>
      </c>
    </row>
    <row r="112">
      <c r="Q112" s="148">
        <f>Q110/Q111</f>
        <v/>
      </c>
      <c r="R112" s="148">
        <f>R110/R111</f>
        <v/>
      </c>
      <c r="S112" s="148">
        <f>S110/S111</f>
        <v/>
      </c>
      <c r="T112" s="148">
        <f>T110/T111</f>
        <v/>
      </c>
    </row>
    <row r="123">
      <c r="C123" s="75" t="n">
        <v>145</v>
      </c>
      <c r="D123" t="n">
        <v>56</v>
      </c>
      <c r="E123" t="n">
        <v>736</v>
      </c>
      <c r="F123">
        <f>SUM(C123:E123)</f>
        <v/>
      </c>
    </row>
    <row r="124">
      <c r="C124" s="75" t="n">
        <v>2246</v>
      </c>
      <c r="D124" t="n">
        <v>2025</v>
      </c>
      <c r="E124" t="n">
        <v>2518</v>
      </c>
      <c r="F124">
        <f>SUM(C124:E124)</f>
        <v/>
      </c>
    </row>
    <row r="125">
      <c r="F125" s="100">
        <f>F123/F124</f>
        <v/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Paulos, Dan</dc:creator>
  <dcterms:created xmlns:dcterms="http://purl.org/dc/terms/" xmlns:xsi="http://www.w3.org/2001/XMLSchema-instance" xsi:type="dcterms:W3CDTF">2022-12-29T16:12:29Z</dcterms:created>
  <dcterms:modified xmlns:dcterms="http://purl.org/dc/terms/" xmlns:xsi="http://www.w3.org/2001/XMLSchema-instance" xsi:type="dcterms:W3CDTF">2023-07-30T20:49:59Z</dcterms:modified>
  <cp:lastModifiedBy>buddychin</cp:lastModifiedBy>
</cp:coreProperties>
</file>