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191029" fullCalcOnLoad="1" calcOnSave="0" concurrentCalc="0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yyyy\-mm\-dd\ h:mm:ss"/>
    <numFmt numFmtId="166" formatCode="0.0%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sz val="10"/>
      <scheme val="minor"/>
    </font>
    <font>
      <name val="Calibri"/>
      <family val="2"/>
      <b val="1"/>
      <i val="1"/>
      <color rgb="FF000000"/>
      <sz val="10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2" fillId="0" borderId="0"/>
    <xf numFmtId="43" fontId="2" fillId="0" borderId="0"/>
    <xf numFmtId="9" fontId="2" fillId="0" borderId="0"/>
  </cellStyleXfs>
  <cellXfs count="123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165" fontId="0" fillId="0" borderId="0" pivotButton="0" quotePrefix="0" xfId="0"/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4" borderId="4" applyAlignment="1" pivotButton="0" quotePrefix="0" xfId="0">
      <alignment horizontal="right"/>
    </xf>
    <xf numFmtId="0" fontId="3" fillId="4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4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4" fillId="5" borderId="4" applyAlignment="1" pivotButton="0" quotePrefix="0" xfId="0">
      <alignment horizontal="right" vertical="center"/>
    </xf>
    <xf numFmtId="0" fontId="4" fillId="5" borderId="0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 wrapText="1"/>
    </xf>
    <xf numFmtId="0" fontId="1" fillId="2" borderId="0" applyAlignment="1" pivotButton="0" quotePrefix="0" xfId="0">
      <alignment horizontal="right" vertical="center" wrapText="1"/>
    </xf>
    <xf numFmtId="0" fontId="5" fillId="6" borderId="4" applyAlignment="1" pivotButton="0" quotePrefix="0" xfId="0">
      <alignment horizontal="right"/>
    </xf>
    <xf numFmtId="0" fontId="5" fillId="6" borderId="0" applyAlignment="1" pivotButton="0" quotePrefix="0" xfId="0">
      <alignment horizontal="right"/>
    </xf>
    <xf numFmtId="0" fontId="6" fillId="0" borderId="4" applyAlignment="1" pivotButton="0" quotePrefix="0" xfId="0">
      <alignment horizontal="right" wrapText="1"/>
    </xf>
    <xf numFmtId="0" fontId="6" fillId="0" borderId="0" applyAlignment="1" pivotButton="0" quotePrefix="0" xfId="0">
      <alignment horizontal="right" wrapText="1"/>
    </xf>
    <xf numFmtId="0" fontId="6" fillId="7" borderId="4" applyAlignment="1" pivotButton="0" quotePrefix="0" xfId="0">
      <alignment horizontal="right" wrapText="1"/>
    </xf>
    <xf numFmtId="0" fontId="6" fillId="7" borderId="0" applyAlignment="1" pivotButton="0" quotePrefix="0" xfId="0">
      <alignment horizontal="right" wrapText="1"/>
    </xf>
    <xf numFmtId="0" fontId="7" fillId="0" borderId="4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8" fillId="7" borderId="4" applyAlignment="1" pivotButton="0" quotePrefix="0" xfId="0">
      <alignment horizontal="right" wrapText="1"/>
    </xf>
    <xf numFmtId="0" fontId="8" fillId="7" borderId="0" applyAlignment="1" pivotButton="0" quotePrefix="0" xfId="0">
      <alignment horizontal="right" wrapText="1"/>
    </xf>
    <xf numFmtId="164" fontId="8" fillId="7" borderId="4" applyAlignment="1" pivotButton="0" quotePrefix="0" xfId="1">
      <alignment horizontal="right" wrapText="1"/>
    </xf>
    <xf numFmtId="164" fontId="8" fillId="7" borderId="0" applyAlignment="1" pivotButton="0" quotePrefix="0" xfId="1">
      <alignment horizontal="right" wrapText="1"/>
    </xf>
    <xf numFmtId="10" fontId="8" fillId="7" borderId="0" applyAlignment="1" pivotButton="0" quotePrefix="0" xfId="2">
      <alignment horizontal="right" wrapText="1"/>
    </xf>
    <xf numFmtId="3" fontId="8" fillId="7" borderId="0" applyAlignment="1" pivotButton="0" quotePrefix="0" xfId="0">
      <alignment horizontal="right" wrapText="1"/>
    </xf>
    <xf numFmtId="164" fontId="0" fillId="0" borderId="4" applyAlignment="1" pivotButton="0" quotePrefix="0" xfId="1">
      <alignment horizontal="right"/>
    </xf>
    <xf numFmtId="164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3" fontId="0" fillId="0" borderId="0" applyAlignment="1" pivotButton="0" quotePrefix="0" xfId="1">
      <alignment horizontal="right"/>
    </xf>
    <xf numFmtId="0" fontId="7" fillId="0" borderId="0" applyAlignment="1" pivotButton="0" quotePrefix="0" xfId="0">
      <alignment horizontal="right" vertical="center" wrapText="1"/>
    </xf>
    <xf numFmtId="166" fontId="7" fillId="0" borderId="0" applyAlignment="1" pivotButton="0" quotePrefix="0" xfId="2">
      <alignment horizontal="right" vertical="center" wrapText="1"/>
    </xf>
    <xf numFmtId="166" fontId="8" fillId="7" borderId="4" applyAlignment="1" pivotButton="0" quotePrefix="0" xfId="2">
      <alignment horizontal="right" wrapText="1"/>
    </xf>
    <xf numFmtId="10" fontId="8" fillId="10" borderId="0" applyAlignment="1" pivotButton="0" quotePrefix="0" xfId="2">
      <alignment horizontal="right" wrapText="1"/>
    </xf>
    <xf numFmtId="0" fontId="8" fillId="10" borderId="0" applyAlignment="1" pivotButton="0" quotePrefix="0" xfId="0">
      <alignment horizontal="right" wrapText="1"/>
    </xf>
    <xf numFmtId="0" fontId="8" fillId="7" borderId="0" applyAlignment="1" pivotButton="0" quotePrefix="0" xfId="0">
      <alignment horizontal="right" wrapText="1"/>
    </xf>
    <xf numFmtId="0" fontId="9" fillId="6" borderId="4" applyAlignment="1" pivotButton="0" quotePrefix="0" xfId="0">
      <alignment horizontal="right"/>
    </xf>
    <xf numFmtId="0" fontId="9" fillId="6" borderId="0" applyAlignment="1" pivotButton="0" quotePrefix="0" xfId="0">
      <alignment horizontal="right"/>
    </xf>
    <xf numFmtId="164" fontId="8" fillId="9" borderId="4" applyAlignment="1" pivotButton="0" quotePrefix="0" xfId="1">
      <alignment horizontal="right" wrapText="1"/>
    </xf>
    <xf numFmtId="164" fontId="8" fillId="9" borderId="0" applyAlignment="1" pivotButton="0" quotePrefix="0" xfId="1">
      <alignment horizontal="right" wrapText="1"/>
    </xf>
    <xf numFmtId="0" fontId="8" fillId="9" borderId="0" applyAlignment="1" pivotButton="0" quotePrefix="0" xfId="0">
      <alignment horizontal="right" wrapText="1"/>
    </xf>
    <xf numFmtId="9" fontId="7" fillId="0" borderId="0" applyAlignment="1" pivotButton="0" quotePrefix="0" xfId="2">
      <alignment horizontal="right" vertical="center" wrapText="1"/>
    </xf>
    <xf numFmtId="166" fontId="8" fillId="7" borderId="0" applyAlignment="1" pivotButton="0" quotePrefix="0" xfId="2">
      <alignment horizontal="right" wrapText="1"/>
    </xf>
    <xf numFmtId="166" fontId="8" fillId="7" borderId="0" applyAlignment="1" pivotButton="0" quotePrefix="0" xfId="2">
      <alignment horizontal="right" wrapText="1"/>
    </xf>
    <xf numFmtId="166" fontId="8" fillId="10" borderId="0" applyAlignment="1" pivotButton="0" quotePrefix="0" xfId="0">
      <alignment horizontal="right" wrapText="1"/>
    </xf>
    <xf numFmtId="166" fontId="7" fillId="0" borderId="4" applyAlignment="1" pivotButton="0" quotePrefix="0" xfId="2">
      <alignment horizontal="right" vertical="center" wrapText="1"/>
    </xf>
    <xf numFmtId="166" fontId="7" fillId="0" borderId="0" applyAlignment="1" pivotButton="0" quotePrefix="0" xfId="2">
      <alignment horizontal="right" vertical="center" wrapText="1"/>
    </xf>
    <xf numFmtId="0" fontId="7" fillId="0" borderId="0" applyAlignment="1" pivotButton="0" quotePrefix="0" xfId="0">
      <alignment horizontal="right" vertical="center"/>
    </xf>
    <xf numFmtId="164" fontId="0" fillId="9" borderId="4" applyAlignment="1" pivotButton="0" quotePrefix="0" xfId="1">
      <alignment horizontal="right"/>
    </xf>
    <xf numFmtId="164" fontId="0" fillId="9" borderId="0" applyAlignment="1" pivotButton="0" quotePrefix="0" xfId="1">
      <alignment horizontal="right"/>
    </xf>
    <xf numFmtId="166" fontId="6" fillId="9" borderId="4" applyAlignment="1" pivotButton="0" quotePrefix="0" xfId="2">
      <alignment horizontal="right" vertical="center" wrapText="1"/>
    </xf>
    <xf numFmtId="166" fontId="6" fillId="9" borderId="0" applyAlignment="1" pivotButton="0" quotePrefix="0" xfId="2">
      <alignment horizontal="right" vertical="center" wrapText="1"/>
    </xf>
    <xf numFmtId="0" fontId="8" fillId="9" borderId="4" applyAlignment="1" pivotButton="0" quotePrefix="0" xfId="0">
      <alignment horizontal="right" wrapText="1"/>
    </xf>
    <xf numFmtId="0" fontId="10" fillId="0" borderId="4" applyAlignment="1" pivotButton="0" quotePrefix="0" xfId="0">
      <alignment horizontal="right" vertical="center" wrapText="1"/>
    </xf>
    <xf numFmtId="0" fontId="10" fillId="0" borderId="0" applyAlignment="1" pivotButton="0" quotePrefix="0" xfId="0">
      <alignment horizontal="right" vertical="center" wrapText="1"/>
    </xf>
    <xf numFmtId="0" fontId="7" fillId="4" borderId="4" applyAlignment="1" pivotButton="0" quotePrefix="0" xfId="0">
      <alignment horizontal="right" vertical="center" wrapText="1"/>
    </xf>
    <xf numFmtId="0" fontId="7" fillId="4" borderId="0" applyAlignment="1" pivotButton="0" quotePrefix="0" xfId="0">
      <alignment horizontal="right" vertical="center" wrapText="1"/>
    </xf>
    <xf numFmtId="0" fontId="7" fillId="4" borderId="4" applyAlignment="1" pivotButton="0" quotePrefix="0" xfId="0">
      <alignment horizontal="right" wrapText="1"/>
    </xf>
    <xf numFmtId="0" fontId="7" fillId="4" borderId="0" applyAlignment="1" pivotButton="0" quotePrefix="0" xfId="0">
      <alignment horizontal="right" wrapText="1"/>
    </xf>
    <xf numFmtId="0" fontId="7" fillId="8" borderId="4" applyAlignment="1" pivotButton="0" quotePrefix="0" xfId="0">
      <alignment horizontal="right" vertical="center" wrapText="1"/>
    </xf>
    <xf numFmtId="0" fontId="7" fillId="8" borderId="0" applyAlignment="1" pivotButton="0" quotePrefix="0" xfId="0">
      <alignment horizontal="right" vertical="center" wrapText="1"/>
    </xf>
    <xf numFmtId="0" fontId="7" fillId="8" borderId="4" applyAlignment="1" pivotButton="0" quotePrefix="0" xfId="0">
      <alignment horizontal="right" wrapText="1"/>
    </xf>
    <xf numFmtId="0" fontId="7" fillId="8" borderId="0" applyAlignment="1" pivotButton="0" quotePrefix="0" xfId="0">
      <alignment horizontal="right" wrapText="1"/>
    </xf>
    <xf numFmtId="10" fontId="0" fillId="0" borderId="0" applyAlignment="1" pivotButton="0" quotePrefix="0" xfId="0">
      <alignment horizontal="right"/>
    </xf>
    <xf numFmtId="9" fontId="0" fillId="0" borderId="0" applyAlignment="1" pivotButton="0" quotePrefix="0" xfId="0">
      <alignment horizontal="right"/>
    </xf>
    <xf numFmtId="10" fontId="0" fillId="0" borderId="0" applyAlignment="1" pivotButton="0" quotePrefix="0" xfId="2">
      <alignment horizontal="right"/>
    </xf>
    <xf numFmtId="166" fontId="12" fillId="7" borderId="4" applyAlignment="1" pivotButton="0" quotePrefix="0" xfId="0">
      <alignment horizontal="right" wrapText="1"/>
    </xf>
    <xf numFmtId="166" fontId="12" fillId="7" borderId="0" applyAlignment="1" pivotButton="0" quotePrefix="0" xfId="0">
      <alignment horizontal="right" wrapText="1"/>
    </xf>
    <xf numFmtId="166" fontId="11" fillId="0" borderId="4" applyAlignment="1" pivotButton="0" quotePrefix="0" xfId="0">
      <alignment horizontal="right" vertical="center" wrapText="1"/>
    </xf>
    <xf numFmtId="166" fontId="11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 wrapText="1"/>
    </xf>
    <xf numFmtId="165" fontId="0" fillId="0" borderId="0" pivotButton="0" quotePrefix="0" xfId="0"/>
    <xf numFmtId="166" fontId="0" fillId="0" borderId="0" applyAlignment="1" pivotButton="0" quotePrefix="0" xfId="0">
      <alignment horizontal="right"/>
    </xf>
    <xf numFmtId="166" fontId="12" fillId="7" borderId="4" applyAlignment="1" pivotButton="0" quotePrefix="0" xfId="0">
      <alignment horizontal="right" wrapText="1"/>
    </xf>
    <xf numFmtId="166" fontId="12" fillId="7" borderId="0" applyAlignment="1" pivotButton="0" quotePrefix="0" xfId="0">
      <alignment horizontal="right" wrapText="1"/>
    </xf>
    <xf numFmtId="166" fontId="11" fillId="0" borderId="4" applyAlignment="1" pivotButton="0" quotePrefix="0" xfId="0">
      <alignment horizontal="right" vertical="center" wrapText="1"/>
    </xf>
    <xf numFmtId="166" fontId="11" fillId="0" borderId="0" applyAlignment="1" pivotButton="0" quotePrefix="0" xfId="0">
      <alignment horizontal="right" vertical="center" wrapText="1"/>
    </xf>
    <xf numFmtId="166" fontId="7" fillId="0" borderId="0" applyAlignment="1" pivotButton="0" quotePrefix="0" xfId="2">
      <alignment horizontal="right" vertical="center" wrapText="1"/>
    </xf>
    <xf numFmtId="166" fontId="8" fillId="7" borderId="4" applyAlignment="1" pivotButton="0" quotePrefix="0" xfId="2">
      <alignment horizontal="right" wrapText="1"/>
    </xf>
    <xf numFmtId="166" fontId="8" fillId="7" borderId="0" applyAlignment="1" pivotButton="0" quotePrefix="0" xfId="2">
      <alignment horizontal="right" wrapText="1"/>
    </xf>
    <xf numFmtId="166" fontId="8" fillId="10" borderId="0" applyAlignment="1" pivotButton="0" quotePrefix="0" xfId="0">
      <alignment horizontal="right" wrapText="1"/>
    </xf>
    <xf numFmtId="166" fontId="7" fillId="0" borderId="4" applyAlignment="1" pivotButton="0" quotePrefix="0" xfId="2">
      <alignment horizontal="right" vertical="center" wrapText="1"/>
    </xf>
    <xf numFmtId="166" fontId="6" fillId="9" borderId="4" applyAlignment="1" pivotButton="0" quotePrefix="0" xfId="2">
      <alignment horizontal="right" vertical="center" wrapText="1"/>
    </xf>
    <xf numFmtId="166" fontId="6" fillId="9" borderId="0" applyAlignment="1" pivotButton="0" quotePrefix="0" xfId="2">
      <alignment horizontal="right" vertical="center" wrapText="1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J22" sqref="J22"/>
    </sheetView>
  </sheetViews>
  <sheetFormatPr baseColWidth="10" defaultRowHeight="15"/>
  <cols>
    <col width="10.83203125" customWidth="1" style="9" min="4" max="4"/>
    <col width="10.83203125" customWidth="1" style="9" min="6" max="7"/>
    <col width="10.83203125" customWidth="1" style="10" min="8" max="8"/>
    <col width="10.83203125" customWidth="1" style="9" min="9" max="13"/>
    <col width="10.83203125" customWidth="1" style="9" min="15" max="16"/>
    <col width="10.83203125" customWidth="1" style="9" min="18" max="22"/>
    <col width="10.83203125" customWidth="1" style="9" min="24" max="24"/>
    <col width="10.83203125" customWidth="1" style="9" min="26" max="26"/>
    <col width="10.83203125" customWidth="1" style="9" min="31" max="43"/>
  </cols>
  <sheetData>
    <row r="1">
      <c r="A1" t="inlineStr">
        <is>
          <t>region</t>
        </is>
      </c>
      <c r="B1" t="inlineStr">
        <is>
          <t>Country Code</t>
        </is>
      </c>
      <c r="C1" t="inlineStr">
        <is>
          <t>program</t>
        </is>
      </c>
      <c r="D1" t="inlineStr">
        <is>
          <t>Status</t>
        </is>
      </c>
      <c r="E1" t="inlineStr">
        <is>
          <t>SurveyRequest</t>
        </is>
      </c>
      <c r="F1" t="inlineStr">
        <is>
          <t>SurveyComplete</t>
        </is>
      </c>
      <c r="G1" t="inlineStr">
        <is>
          <t>WatedTrip</t>
        </is>
      </c>
      <c r="H1" t="inlineStr">
        <is>
          <t>AssetLoad</t>
        </is>
      </c>
      <c r="I1" t="inlineStr">
        <is>
          <t>Activation</t>
        </is>
      </c>
      <c r="J1" t="inlineStr">
        <is>
          <t>Decomm</t>
        </is>
      </c>
      <c r="K1" t="inlineStr">
        <is>
          <t>Failed Install Date</t>
        </is>
      </c>
      <c r="L1" t="inlineStr">
        <is>
          <t>ActivePipeline</t>
        </is>
      </c>
      <c r="M1" t="inlineStr">
        <is>
          <t>CaseHold</t>
        </is>
      </c>
      <c r="N1" t="inlineStr">
        <is>
          <t>SurveyCycleTime</t>
        </is>
      </c>
      <c r="O1" t="inlineStr">
        <is>
          <t>InstallCycleTime</t>
        </is>
      </c>
      <c r="P1" t="inlineStr">
        <is>
          <t>e2eCycleTime</t>
        </is>
      </c>
      <c r="Q1" t="inlineStr">
        <is>
          <t>BadSurveyData</t>
        </is>
      </c>
      <c r="R1" t="inlineStr">
        <is>
          <t>BadInstall</t>
        </is>
      </c>
      <c r="S1" t="inlineStr">
        <is>
          <t>BadEnd2End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110" t="n">
        <v>45001.08333333334</v>
      </c>
      <c r="I2" s="110" t="n">
        <v>43087.66666666666</v>
      </c>
      <c r="J2" t="inlineStr">
        <is>
          <t>10/7/22 3:00</t>
        </is>
      </c>
      <c r="L2" t="inlineStr">
        <is>
          <t>3/23/23 9:09</t>
        </is>
      </c>
      <c r="M2" t="n">
        <v>0</v>
      </c>
      <c r="Q2" t="b">
        <v>1</v>
      </c>
      <c r="R2" t="b">
        <v>1</v>
      </c>
      <c r="S2" t="b">
        <v>1</v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110" t="n">
        <v>44441.04166666666</v>
      </c>
      <c r="F3" s="110" t="n">
        <v>45084.59444444445</v>
      </c>
      <c r="L3" s="110" t="n">
        <v>45147.77649364583</v>
      </c>
      <c r="M3" s="110" t="n">
        <v>0</v>
      </c>
      <c r="N3" t="n">
        <v>643</v>
      </c>
      <c r="Q3" t="b">
        <v>0</v>
      </c>
      <c r="R3" t="b">
        <v>1</v>
      </c>
      <c r="S3" t="b">
        <v>1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F4" s="110" t="n">
        <v>45008.43194444444</v>
      </c>
      <c r="H4" s="110" t="n">
        <v>45009</v>
      </c>
      <c r="I4" s="110" t="n">
        <v>45028.06805555556</v>
      </c>
      <c r="L4" t="inlineStr">
        <is>
          <t>4/12/23 1:38</t>
        </is>
      </c>
      <c r="M4" t="n">
        <v>0</v>
      </c>
      <c r="O4" t="n">
        <v>19</v>
      </c>
      <c r="Q4" t="b">
        <v>1</v>
      </c>
      <c r="R4" t="b">
        <v>0</v>
      </c>
      <c r="S4" t="b">
        <v>1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110" t="n">
        <v>44216.04305555556</v>
      </c>
      <c r="H5" s="110" t="n">
        <v>44302</v>
      </c>
      <c r="I5" s="110" t="n">
        <v>44371.225</v>
      </c>
      <c r="L5" t="inlineStr">
        <is>
          <t>6/24/21 5:23</t>
        </is>
      </c>
      <c r="M5" t="n">
        <v>0</v>
      </c>
      <c r="O5" t="n">
        <v>69</v>
      </c>
      <c r="P5" t="n">
        <v>155</v>
      </c>
      <c r="Q5" t="b">
        <v>1</v>
      </c>
      <c r="R5" t="b">
        <v>0</v>
      </c>
      <c r="S5" t="b">
        <v>0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110" t="n">
        <v>44018.91666666666</v>
      </c>
      <c r="F6" s="110" t="n">
        <v>44025.31319444445</v>
      </c>
      <c r="H6" s="110" t="n">
        <v>44032</v>
      </c>
      <c r="I6" s="110" t="n">
        <v>44041.66666666666</v>
      </c>
      <c r="L6" t="inlineStr">
        <is>
          <t>7/30/20 4:35</t>
        </is>
      </c>
      <c r="M6" t="n">
        <v>0</v>
      </c>
      <c r="N6" t="n">
        <v>6</v>
      </c>
      <c r="O6" t="n">
        <v>9</v>
      </c>
      <c r="P6" t="n">
        <v>22</v>
      </c>
      <c r="Q6" t="b">
        <v>0</v>
      </c>
      <c r="R6" t="b">
        <v>0</v>
      </c>
      <c r="S6" t="b">
        <v>0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110" t="n">
        <v>44527.04166666666</v>
      </c>
      <c r="F7" s="110" t="n">
        <v>44643.37152777778</v>
      </c>
      <c r="H7" s="110" t="n">
        <v>44643</v>
      </c>
      <c r="I7" s="110" t="n">
        <v>44650.30625</v>
      </c>
      <c r="L7" t="inlineStr">
        <is>
          <t>3/30/22 7:21</t>
        </is>
      </c>
      <c r="M7" t="n">
        <v>0</v>
      </c>
      <c r="N7" t="n">
        <v>116</v>
      </c>
      <c r="O7" t="n">
        <v>7</v>
      </c>
      <c r="P7" t="n">
        <v>123</v>
      </c>
      <c r="Q7" t="b">
        <v>0</v>
      </c>
      <c r="R7" t="b">
        <v>0</v>
      </c>
      <c r="S7" t="b">
        <v>0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110" t="n">
        <v>44899.20833333334</v>
      </c>
      <c r="F8" s="110" t="n">
        <v>44908.20833333334</v>
      </c>
      <c r="L8" t="inlineStr">
        <is>
          <t>1/11/23 22:34</t>
        </is>
      </c>
      <c r="M8" t="n">
        <v>0</v>
      </c>
      <c r="N8" t="n">
        <v>9</v>
      </c>
      <c r="Q8" t="b">
        <v>0</v>
      </c>
      <c r="R8" t="b">
        <v>1</v>
      </c>
      <c r="S8" t="b">
        <v>1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110" t="n">
        <v>45083.86666666667</v>
      </c>
      <c r="F9" s="110" t="n">
        <v>45099.125</v>
      </c>
      <c r="H9" s="110" t="n">
        <v>44398</v>
      </c>
      <c r="I9" s="110" t="n">
        <v>44477.91666666666</v>
      </c>
      <c r="K9" t="inlineStr">
        <is>
          <t>8/13/21</t>
        </is>
      </c>
      <c r="L9" t="inlineStr">
        <is>
          <t>7/21/21</t>
        </is>
      </c>
      <c r="M9" t="n">
        <v>0</v>
      </c>
      <c r="N9" t="n">
        <v>15</v>
      </c>
      <c r="O9" t="n">
        <v>79</v>
      </c>
      <c r="Q9" t="b">
        <v>0</v>
      </c>
      <c r="R9" t="b">
        <v>0</v>
      </c>
      <c r="S9" t="b">
        <v>1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110" t="n">
        <v>44200.91666666666</v>
      </c>
      <c r="F10" s="110" t="n">
        <v>44208.5</v>
      </c>
      <c r="L10" t="inlineStr">
        <is>
          <t>7/21/22 11:56</t>
        </is>
      </c>
      <c r="M10" t="n">
        <v>0</v>
      </c>
      <c r="N10" t="n">
        <v>7</v>
      </c>
      <c r="Q10" t="b">
        <v>0</v>
      </c>
      <c r="R10" t="b">
        <v>1</v>
      </c>
      <c r="S10" t="b">
        <v>1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110" t="n">
        <v>45077.00069444445</v>
      </c>
      <c r="F11" s="110" t="n">
        <v>45071.125</v>
      </c>
      <c r="L11" s="110" t="n">
        <v>45147.77649364583</v>
      </c>
      <c r="M11" s="110" t="n">
        <v>0</v>
      </c>
      <c r="Q11" t="b">
        <v>1</v>
      </c>
      <c r="R11" t="b">
        <v>1</v>
      </c>
      <c r="S11" t="b">
        <v>1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110" t="n">
        <v>43844</v>
      </c>
      <c r="F12" s="110" t="n">
        <v>43920.37916666667</v>
      </c>
      <c r="I12" s="110" t="n">
        <v>43985.66666666666</v>
      </c>
      <c r="J12" t="inlineStr">
        <is>
          <t>7/9/20 4:00</t>
        </is>
      </c>
      <c r="L12" t="inlineStr">
        <is>
          <t>4/6/20 9:29</t>
        </is>
      </c>
      <c r="M12" t="n">
        <v>0</v>
      </c>
      <c r="N12" t="n">
        <v>76</v>
      </c>
      <c r="P12" t="n">
        <v>141</v>
      </c>
      <c r="Q12" t="b">
        <v>0</v>
      </c>
      <c r="R12" t="b">
        <v>1</v>
      </c>
      <c r="S12" t="b">
        <v>0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110" t="n">
        <v>44396.625</v>
      </c>
      <c r="L13" t="inlineStr">
        <is>
          <t>3/1/22 1:47</t>
        </is>
      </c>
      <c r="M13" t="n">
        <v>0</v>
      </c>
      <c r="Q13" t="b">
        <v>1</v>
      </c>
      <c r="R13" t="b">
        <v>1</v>
      </c>
      <c r="S13" t="b">
        <v>1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110" t="n">
        <v>45115</v>
      </c>
      <c r="F14" s="110" t="n">
        <v>45120.36944444444</v>
      </c>
      <c r="H14" s="110" t="n">
        <v>45124</v>
      </c>
      <c r="L14" t="inlineStr">
        <is>
          <t>7/17/23</t>
        </is>
      </c>
      <c r="M14" t="n">
        <v>0</v>
      </c>
      <c r="N14" t="n">
        <v>5</v>
      </c>
      <c r="Q14" t="b">
        <v>0</v>
      </c>
      <c r="R14" t="b">
        <v>1</v>
      </c>
      <c r="S14" t="b">
        <v>1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110" t="n">
        <v>44936.04166666666</v>
      </c>
      <c r="F15" s="110" t="n">
        <v>45084.6</v>
      </c>
      <c r="L15" s="110" t="n">
        <v>45147.77649364583</v>
      </c>
      <c r="M15" s="110" t="n">
        <v>1</v>
      </c>
      <c r="N15" t="n">
        <v>148</v>
      </c>
      <c r="Q15" t="b">
        <v>0</v>
      </c>
      <c r="R15" t="b">
        <v>1</v>
      </c>
      <c r="S15" t="b">
        <v>1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F16" s="110" t="n">
        <v>44978.225</v>
      </c>
      <c r="H16" s="110" t="n">
        <v>44998</v>
      </c>
      <c r="I16" s="110" t="n">
        <v>45019.13194444445</v>
      </c>
      <c r="L16" t="inlineStr">
        <is>
          <t>4/3/23 3:10</t>
        </is>
      </c>
      <c r="M16" t="n">
        <v>0</v>
      </c>
      <c r="O16" t="n">
        <v>21</v>
      </c>
      <c r="Q16" t="b">
        <v>1</v>
      </c>
      <c r="R16" t="b">
        <v>0</v>
      </c>
      <c r="S16" t="b">
        <v>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110" t="n">
        <v>44236.04305555556</v>
      </c>
      <c r="F17" s="110" t="n">
        <v>44278.34722222222</v>
      </c>
      <c r="H17" s="110" t="n">
        <v>44278</v>
      </c>
      <c r="I17" s="110" t="n">
        <v>44365.35763888889</v>
      </c>
      <c r="L17" t="inlineStr">
        <is>
          <t>6/18/21 8:35</t>
        </is>
      </c>
      <c r="M17" t="n">
        <v>0</v>
      </c>
      <c r="N17" t="n">
        <v>42</v>
      </c>
      <c r="O17" t="n">
        <v>87</v>
      </c>
      <c r="P17" t="n">
        <v>129</v>
      </c>
      <c r="Q17" t="b">
        <v>0</v>
      </c>
      <c r="R17" t="b">
        <v>0</v>
      </c>
      <c r="S17" t="b">
        <v>0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110" t="n">
        <v>44134.91736111111</v>
      </c>
      <c r="F18" s="110" t="n">
        <v>44158.27777777778</v>
      </c>
      <c r="H18" s="110" t="n">
        <v>44175</v>
      </c>
      <c r="I18" s="110" t="n">
        <v>44200.66666666666</v>
      </c>
      <c r="L18" t="inlineStr">
        <is>
          <t>1/5/21 2:06</t>
        </is>
      </c>
      <c r="M18" t="n">
        <v>0</v>
      </c>
      <c r="N18" t="n">
        <v>23</v>
      </c>
      <c r="O18" t="n">
        <v>25</v>
      </c>
      <c r="P18" t="n">
        <v>65</v>
      </c>
      <c r="Q18" t="b">
        <v>0</v>
      </c>
      <c r="R18" t="b">
        <v>0</v>
      </c>
      <c r="S18" t="b">
        <v>0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F19" s="110" t="n">
        <v>44526.29166666666</v>
      </c>
      <c r="H19" s="110" t="n">
        <v>44526</v>
      </c>
      <c r="I19" s="110" t="n">
        <v>44534.19375</v>
      </c>
      <c r="L19" t="inlineStr">
        <is>
          <t>12/4/21 4:39</t>
        </is>
      </c>
      <c r="M19" t="n">
        <v>0</v>
      </c>
      <c r="O19" t="n">
        <v>8</v>
      </c>
      <c r="Q19" t="b">
        <v>1</v>
      </c>
      <c r="R19" t="b">
        <v>0</v>
      </c>
      <c r="S19" t="b">
        <v>1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110" t="n">
        <v>44644.25</v>
      </c>
      <c r="F20" s="110" t="n">
        <v>44662.29166666666</v>
      </c>
      <c r="H20" s="110" t="n">
        <v>44643</v>
      </c>
      <c r="L20" t="inlineStr">
        <is>
          <t>5/24/22 20:49</t>
        </is>
      </c>
      <c r="M20" t="n">
        <v>0</v>
      </c>
      <c r="N20" t="n">
        <v>18</v>
      </c>
      <c r="Q20" t="b">
        <v>0</v>
      </c>
      <c r="R20" t="b">
        <v>1</v>
      </c>
      <c r="S20" t="b">
        <v>1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F21" s="110" t="n">
        <v>44739.5</v>
      </c>
      <c r="H21" s="110" t="n">
        <v>44391</v>
      </c>
      <c r="I21" s="110" t="n">
        <v>44437.91666666666</v>
      </c>
      <c r="L21" t="inlineStr">
        <is>
          <t>7/14/21</t>
        </is>
      </c>
      <c r="M21" t="n">
        <v>0</v>
      </c>
      <c r="O21" t="n">
        <v>46</v>
      </c>
      <c r="Q21" t="b">
        <v>1</v>
      </c>
      <c r="R21" t="b">
        <v>0</v>
      </c>
      <c r="S21" t="b">
        <v>1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110" t="n">
        <v>44200.91666666666</v>
      </c>
      <c r="F22" s="110" t="n">
        <v>44212.5</v>
      </c>
      <c r="L22" t="inlineStr">
        <is>
          <t>3/8/23 16:43</t>
        </is>
      </c>
      <c r="M22" t="n">
        <v>0</v>
      </c>
      <c r="N22" t="n">
        <v>11</v>
      </c>
      <c r="Q22" t="b">
        <v>0</v>
      </c>
      <c r="R22" t="b">
        <v>1</v>
      </c>
      <c r="S22" t="b">
        <v>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110" t="n">
        <v>44403.625</v>
      </c>
      <c r="F23" s="110" t="n">
        <v>44531.25347222222</v>
      </c>
      <c r="H23" s="110" t="n">
        <v>44531</v>
      </c>
      <c r="I23" s="110" t="n">
        <v>44545.15763888889</v>
      </c>
      <c r="J23" t="inlineStr">
        <is>
          <t>4/11/23 15:00</t>
        </is>
      </c>
      <c r="L23" t="inlineStr">
        <is>
          <t>12/15/21 3:47</t>
        </is>
      </c>
      <c r="M23" t="n">
        <v>0</v>
      </c>
      <c r="N23" t="n">
        <v>127</v>
      </c>
      <c r="O23" t="n">
        <v>14</v>
      </c>
      <c r="P23" t="n">
        <v>141</v>
      </c>
      <c r="Q23" t="b">
        <v>0</v>
      </c>
      <c r="R23" t="b">
        <v>0</v>
      </c>
      <c r="S23" t="b">
        <v>0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F24" s="110" t="n">
        <v>44771.37291666667</v>
      </c>
      <c r="H24" s="110" t="n">
        <v>44774</v>
      </c>
      <c r="I24" s="110" t="n">
        <v>44775.66666666666</v>
      </c>
      <c r="L24" t="inlineStr">
        <is>
          <t>8/3/22 8:48</t>
        </is>
      </c>
      <c r="M24" t="n">
        <v>0</v>
      </c>
      <c r="O24" t="n">
        <v>1</v>
      </c>
      <c r="Q24" t="b">
        <v>1</v>
      </c>
      <c r="R24" t="b">
        <v>0</v>
      </c>
      <c r="S24" t="b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110" t="n">
        <v>44396.625</v>
      </c>
      <c r="L25" t="inlineStr">
        <is>
          <t>3/1/22 1:47</t>
        </is>
      </c>
      <c r="M25" t="n">
        <v>0</v>
      </c>
      <c r="Q25" t="b">
        <v>1</v>
      </c>
      <c r="R25" t="b">
        <v>1</v>
      </c>
      <c r="S25" t="b">
        <v>1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110" t="n">
        <v>45114.15486111111</v>
      </c>
      <c r="L26" s="110" t="n">
        <v>45147.77649364583</v>
      </c>
      <c r="M26" s="110" t="n">
        <v>0</v>
      </c>
      <c r="Q26" t="b">
        <v>1</v>
      </c>
      <c r="R26" t="b">
        <v>1</v>
      </c>
      <c r="S26" t="b">
        <v>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110" t="n">
        <v>44721.04166666666</v>
      </c>
      <c r="F27" s="110" t="n">
        <v>45084.59791666667</v>
      </c>
      <c r="L27" s="110" t="n">
        <v>45147.77649364583</v>
      </c>
      <c r="M27" s="110" t="n">
        <v>0</v>
      </c>
      <c r="N27" t="n">
        <v>363</v>
      </c>
      <c r="Q27" t="b">
        <v>0</v>
      </c>
      <c r="R27" t="b">
        <v>1</v>
      </c>
      <c r="S27" t="b">
        <v>1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F28" s="110" t="n">
        <v>44978.225</v>
      </c>
      <c r="H28" s="110" t="n">
        <v>44998</v>
      </c>
      <c r="I28" s="110" t="n">
        <v>45019.13194444445</v>
      </c>
      <c r="L28" t="inlineStr">
        <is>
          <t>4/3/23 3:10</t>
        </is>
      </c>
      <c r="M28" t="n">
        <v>0</v>
      </c>
      <c r="O28" t="n">
        <v>21</v>
      </c>
      <c r="Q28" t="b">
        <v>1</v>
      </c>
      <c r="R28" t="b">
        <v>0</v>
      </c>
      <c r="S28" t="b">
        <v>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110" t="n">
        <v>44236.04305555556</v>
      </c>
      <c r="F29" s="110" t="n">
        <v>44377.21875</v>
      </c>
      <c r="H29" s="110" t="n">
        <v>44377</v>
      </c>
      <c r="I29" s="110" t="n">
        <v>44397.54166666666</v>
      </c>
      <c r="L29" t="inlineStr">
        <is>
          <t>7/20/21 13:00</t>
        </is>
      </c>
      <c r="M29" t="n">
        <v>0</v>
      </c>
      <c r="N29" t="n">
        <v>141</v>
      </c>
      <c r="O29" t="n">
        <v>20</v>
      </c>
      <c r="P29" t="n">
        <v>161</v>
      </c>
      <c r="Q29" t="b">
        <v>0</v>
      </c>
      <c r="R29" t="b">
        <v>0</v>
      </c>
      <c r="S29" t="b">
        <v>0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110" t="n">
        <v>44018.91666666666</v>
      </c>
      <c r="F30" s="110" t="n">
        <v>44025.31319444445</v>
      </c>
      <c r="H30" s="110" t="n">
        <v>44039</v>
      </c>
      <c r="I30" s="110" t="n">
        <v>44042.66666666666</v>
      </c>
      <c r="L30" t="inlineStr">
        <is>
          <t>7/31/20 13:25</t>
        </is>
      </c>
      <c r="M30" t="n">
        <v>0</v>
      </c>
      <c r="N30" t="n">
        <v>6</v>
      </c>
      <c r="O30" t="n">
        <v>3</v>
      </c>
      <c r="P30" t="n">
        <v>23</v>
      </c>
      <c r="Q30" t="b">
        <v>0</v>
      </c>
      <c r="R30" t="b">
        <v>0</v>
      </c>
      <c r="S30" t="b">
        <v>0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110" t="n">
        <v>44433.625</v>
      </c>
      <c r="F31" s="110" t="n">
        <v>44652.12986111111</v>
      </c>
      <c r="H31" s="110" t="n">
        <v>44652</v>
      </c>
      <c r="I31" s="110" t="n">
        <v>44652</v>
      </c>
      <c r="L31" t="inlineStr">
        <is>
          <t>4/4/22 5:50</t>
        </is>
      </c>
      <c r="M31" t="n">
        <v>0</v>
      </c>
      <c r="N31" t="n">
        <v>218</v>
      </c>
      <c r="P31" t="n">
        <v>218</v>
      </c>
      <c r="Q31" t="b">
        <v>0</v>
      </c>
      <c r="R31" t="b">
        <v>1</v>
      </c>
      <c r="S31" t="b">
        <v>0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110" t="n">
        <v>44620.20833333334</v>
      </c>
      <c r="F32" s="110" t="n">
        <v>44623.20833333334</v>
      </c>
      <c r="H32" s="110" t="n">
        <v>44624</v>
      </c>
      <c r="I32" s="110" t="n">
        <v>44852.75416666667</v>
      </c>
      <c r="J32" t="inlineStr">
        <is>
          <t>4/12/22</t>
        </is>
      </c>
      <c r="L32" t="inlineStr">
        <is>
          <t>4/12/22 18:24</t>
        </is>
      </c>
      <c r="M32" t="n">
        <v>0</v>
      </c>
      <c r="N32" t="n">
        <v>3</v>
      </c>
      <c r="O32" t="n">
        <v>228</v>
      </c>
      <c r="P32" t="n">
        <v>232</v>
      </c>
      <c r="Q32" t="b">
        <v>0</v>
      </c>
      <c r="R32" t="b">
        <v>0</v>
      </c>
      <c r="S32" t="b">
        <v>0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110" t="n">
        <v>44754.5</v>
      </c>
      <c r="F33" s="110" t="n">
        <v>44762.5</v>
      </c>
      <c r="H33" s="110" t="n">
        <v>44923</v>
      </c>
      <c r="I33" s="110" t="n">
        <v>44966.5</v>
      </c>
      <c r="L33" t="inlineStr">
        <is>
          <t>2/10/23 9:59</t>
        </is>
      </c>
      <c r="M33" t="n">
        <v>0</v>
      </c>
      <c r="N33" t="n">
        <v>8</v>
      </c>
      <c r="O33" t="n">
        <v>43</v>
      </c>
      <c r="P33" t="n">
        <v>212</v>
      </c>
      <c r="Q33" t="b">
        <v>0</v>
      </c>
      <c r="R33" t="b">
        <v>0</v>
      </c>
      <c r="S33" t="b">
        <v>0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110" t="n">
        <v>44543.91666666666</v>
      </c>
      <c r="F34" s="110" t="n">
        <v>44552.91666666666</v>
      </c>
      <c r="L34" t="inlineStr">
        <is>
          <t>5/5/22 22:21</t>
        </is>
      </c>
      <c r="M34" t="n">
        <v>0</v>
      </c>
      <c r="N34" t="n">
        <v>9</v>
      </c>
      <c r="Q34" t="b">
        <v>0</v>
      </c>
      <c r="R34" t="b">
        <v>1</v>
      </c>
      <c r="S34" t="b">
        <v>1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110" t="n">
        <v>44320.625</v>
      </c>
      <c r="F35" s="110" t="n">
        <v>44421.15555555555</v>
      </c>
      <c r="H35" s="110" t="n">
        <v>44421</v>
      </c>
      <c r="I35" s="110" t="n">
        <v>44426.53055555555</v>
      </c>
      <c r="J35" t="inlineStr">
        <is>
          <t>6/14/23 15:00</t>
        </is>
      </c>
      <c r="L35" t="inlineStr">
        <is>
          <t>8/18/21 12:44</t>
        </is>
      </c>
      <c r="M35" t="n">
        <v>0</v>
      </c>
      <c r="N35" t="n">
        <v>100</v>
      </c>
      <c r="O35" t="n">
        <v>5</v>
      </c>
      <c r="P35" t="n">
        <v>105</v>
      </c>
      <c r="Q35" t="b">
        <v>0</v>
      </c>
      <c r="R35" t="b">
        <v>0</v>
      </c>
      <c r="S35" t="b">
        <v>0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110" t="n">
        <v>44651.04166666666</v>
      </c>
      <c r="F36" s="110" t="n">
        <v>44658.31388888889</v>
      </c>
      <c r="L36" t="inlineStr">
        <is>
          <t>2/3/23 2:22</t>
        </is>
      </c>
      <c r="M36" t="n">
        <v>0</v>
      </c>
      <c r="N36" t="n">
        <v>7</v>
      </c>
      <c r="Q36" t="b">
        <v>0</v>
      </c>
      <c r="R36" t="b">
        <v>1</v>
      </c>
      <c r="S36" t="b">
        <v>1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110" t="n">
        <v>44396.625</v>
      </c>
      <c r="L37" t="inlineStr">
        <is>
          <t>3/1/22 1:51</t>
        </is>
      </c>
      <c r="M37" t="n">
        <v>0</v>
      </c>
      <c r="Q37" t="b">
        <v>1</v>
      </c>
      <c r="R37" t="b">
        <v>1</v>
      </c>
      <c r="S37" t="b">
        <v>1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110" t="n">
        <v>45114.00069444445</v>
      </c>
      <c r="F38" s="110" t="n">
        <v>45118.29930555556</v>
      </c>
      <c r="H38" s="110" t="n">
        <v>45124</v>
      </c>
      <c r="L38" t="inlineStr">
        <is>
          <t>7/17/23</t>
        </is>
      </c>
      <c r="M38" t="n">
        <v>0</v>
      </c>
      <c r="N38" t="n">
        <v>4</v>
      </c>
      <c r="Q38" t="b">
        <v>0</v>
      </c>
      <c r="R38" t="b">
        <v>1</v>
      </c>
      <c r="S38" t="b">
        <v>1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110" t="n">
        <v>44504.08472222222</v>
      </c>
      <c r="F39" s="110" t="n">
        <v>44525.36805555555</v>
      </c>
      <c r="H39" s="110" t="n">
        <v>44728</v>
      </c>
      <c r="I39" s="110" t="n">
        <v>44741.09236111111</v>
      </c>
      <c r="L39" t="inlineStr">
        <is>
          <t>6/29/22 2:13</t>
        </is>
      </c>
      <c r="M39" t="n">
        <v>0</v>
      </c>
      <c r="N39" t="n">
        <v>21</v>
      </c>
      <c r="O39" t="n">
        <v>13</v>
      </c>
      <c r="P39" t="n">
        <v>237</v>
      </c>
      <c r="Q39" t="b">
        <v>0</v>
      </c>
      <c r="R39" t="b">
        <v>0</v>
      </c>
      <c r="S39" t="b">
        <v>0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F40" s="110" t="n">
        <v>44978.225</v>
      </c>
      <c r="H40" s="110" t="n">
        <v>44998</v>
      </c>
      <c r="I40" s="110" t="n">
        <v>45021.15902777778</v>
      </c>
      <c r="L40" t="inlineStr">
        <is>
          <t>4/5/23 3:49</t>
        </is>
      </c>
      <c r="M40" t="n">
        <v>0</v>
      </c>
      <c r="O40" t="n">
        <v>23</v>
      </c>
      <c r="Q40" t="b">
        <v>1</v>
      </c>
      <c r="R40" t="b">
        <v>0</v>
      </c>
      <c r="S40" t="b">
        <v>1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110" t="n">
        <v>44216.04305555556</v>
      </c>
      <c r="F41" s="110" t="n">
        <v>44294.94722222222</v>
      </c>
      <c r="H41" s="110" t="n">
        <v>44295</v>
      </c>
      <c r="I41" s="110" t="n">
        <v>44385.62916666667</v>
      </c>
      <c r="L41" t="inlineStr">
        <is>
          <t>7/8/21 15:06</t>
        </is>
      </c>
      <c r="M41" t="n">
        <v>0</v>
      </c>
      <c r="N41" t="n">
        <v>78</v>
      </c>
      <c r="O41" t="n">
        <v>90</v>
      </c>
      <c r="P41" t="n">
        <v>169</v>
      </c>
      <c r="Q41" t="b">
        <v>0</v>
      </c>
      <c r="R41" t="b">
        <v>0</v>
      </c>
      <c r="S41" t="b">
        <v>0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110" t="n">
        <v>44261.04305555556</v>
      </c>
      <c r="H42" s="110" t="n">
        <v>44489</v>
      </c>
      <c r="I42" s="110" t="n">
        <v>44495.66666666666</v>
      </c>
      <c r="L42" t="inlineStr">
        <is>
          <t>10/28/21 9:05</t>
        </is>
      </c>
      <c r="M42" t="n">
        <v>0</v>
      </c>
      <c r="O42" t="n">
        <v>6</v>
      </c>
      <c r="P42" t="n">
        <v>234</v>
      </c>
      <c r="Q42" t="b">
        <v>1</v>
      </c>
      <c r="R42" t="b">
        <v>0</v>
      </c>
      <c r="S42" t="b">
        <v>0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F43" s="110" t="n">
        <v>44652.13055555556</v>
      </c>
      <c r="H43" s="110" t="n">
        <v>44652</v>
      </c>
      <c r="I43" s="110" t="n">
        <v>44661.02152777778</v>
      </c>
      <c r="L43" t="inlineStr">
        <is>
          <t>4/10/22 0:31</t>
        </is>
      </c>
      <c r="M43" t="n">
        <v>0</v>
      </c>
      <c r="O43" t="n">
        <v>9</v>
      </c>
      <c r="Q43" t="b">
        <v>1</v>
      </c>
      <c r="R43" t="b">
        <v>0</v>
      </c>
      <c r="S43" t="b">
        <v>1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110" t="n">
        <v>44621.20833333334</v>
      </c>
      <c r="F44" s="110" t="n">
        <v>44624.20833333334</v>
      </c>
      <c r="H44" s="110" t="n">
        <v>44630</v>
      </c>
      <c r="I44" s="110" t="n">
        <v>44852.75416666667</v>
      </c>
      <c r="J44" t="inlineStr">
        <is>
          <t>3/23/22</t>
        </is>
      </c>
      <c r="L44" t="inlineStr">
        <is>
          <t>3/23/22 19:22</t>
        </is>
      </c>
      <c r="M44" t="n">
        <v>0</v>
      </c>
      <c r="N44" t="n">
        <v>3</v>
      </c>
      <c r="O44" t="n">
        <v>222</v>
      </c>
      <c r="P44" t="n">
        <v>231</v>
      </c>
      <c r="Q44" t="b">
        <v>0</v>
      </c>
      <c r="R44" t="b">
        <v>0</v>
      </c>
      <c r="S44" t="b">
        <v>0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110" t="n">
        <v>44272.91666666666</v>
      </c>
      <c r="F45" s="110" t="n">
        <v>44284.5</v>
      </c>
      <c r="L45" t="inlineStr">
        <is>
          <t>5/16/22 7:29</t>
        </is>
      </c>
      <c r="M45" t="n">
        <v>1</v>
      </c>
      <c r="N45" t="n">
        <v>11</v>
      </c>
      <c r="Q45" t="b">
        <v>0</v>
      </c>
      <c r="R45" t="b">
        <v>1</v>
      </c>
      <c r="S45" t="b">
        <v>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110" t="n">
        <v>44960.5</v>
      </c>
      <c r="F46" s="110" t="n">
        <v>44967.5</v>
      </c>
      <c r="H46" s="110" t="n">
        <v>45092</v>
      </c>
      <c r="I46" s="110" t="n">
        <v>45119</v>
      </c>
      <c r="L46" t="inlineStr">
        <is>
          <t>6/15/23</t>
        </is>
      </c>
      <c r="M46" t="n">
        <v>0</v>
      </c>
      <c r="N46" t="n">
        <v>7</v>
      </c>
      <c r="O46" t="n">
        <v>27</v>
      </c>
      <c r="P46" t="n">
        <v>158</v>
      </c>
      <c r="Q46" t="b">
        <v>0</v>
      </c>
      <c r="R46" t="b">
        <v>0</v>
      </c>
      <c r="S46" t="b">
        <v>0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110" t="n">
        <v>45077.00069444445</v>
      </c>
      <c r="F47" s="110" t="n">
        <v>45079.125</v>
      </c>
      <c r="L47" s="110" t="n">
        <v>45147.77649364583</v>
      </c>
      <c r="M47" s="110" t="n">
        <v>0</v>
      </c>
      <c r="N47" t="n">
        <v>2</v>
      </c>
      <c r="Q47" t="b">
        <v>0</v>
      </c>
      <c r="R47" t="b">
        <v>1</v>
      </c>
      <c r="S47" t="b">
        <v>1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110" t="n">
        <v>43915.91666666666</v>
      </c>
      <c r="F48" s="110" t="n">
        <v>43920.42638888889</v>
      </c>
      <c r="L48" t="inlineStr">
        <is>
          <t>4/27/20 5:09</t>
        </is>
      </c>
      <c r="M48" t="n">
        <v>0</v>
      </c>
      <c r="N48" t="n">
        <v>4</v>
      </c>
      <c r="Q48" t="b">
        <v>0</v>
      </c>
      <c r="R48" t="b">
        <v>1</v>
      </c>
      <c r="S48" t="b">
        <v>1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110" t="n">
        <v>44396.625</v>
      </c>
      <c r="L49" t="inlineStr">
        <is>
          <t>3/1/22 1:51</t>
        </is>
      </c>
      <c r="M49" t="n">
        <v>0</v>
      </c>
      <c r="Q49" t="b">
        <v>1</v>
      </c>
      <c r="R49" t="b">
        <v>1</v>
      </c>
      <c r="S49" t="b">
        <v>1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L50" s="110" t="n">
        <v>45147.77649364583</v>
      </c>
      <c r="M50" s="110" t="n">
        <v>0</v>
      </c>
      <c r="Q50" t="b">
        <v>1</v>
      </c>
      <c r="R50" t="b">
        <v>1</v>
      </c>
      <c r="S50" t="b">
        <v>1</v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110" t="n">
        <v>44407.07569444444</v>
      </c>
      <c r="F51" s="110" t="n">
        <v>44438.27222222222</v>
      </c>
      <c r="H51" s="110" t="n">
        <v>44442</v>
      </c>
      <c r="I51" s="110" t="n">
        <v>44481.38680555556</v>
      </c>
      <c r="L51" t="inlineStr">
        <is>
          <t>10/12/21 9:17</t>
        </is>
      </c>
      <c r="M51" t="n">
        <v>0</v>
      </c>
      <c r="N51" t="n">
        <v>31</v>
      </c>
      <c r="O51" t="n">
        <v>39</v>
      </c>
      <c r="P51" t="n">
        <v>74</v>
      </c>
      <c r="Q51" t="b">
        <v>0</v>
      </c>
      <c r="R51" t="b">
        <v>0</v>
      </c>
      <c r="S51" t="b">
        <v>0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F52" s="110" t="n">
        <v>44978.225</v>
      </c>
      <c r="H52" s="110" t="n">
        <v>44998</v>
      </c>
      <c r="I52" s="110" t="n">
        <v>45020.15833333333</v>
      </c>
      <c r="L52" t="inlineStr">
        <is>
          <t>4/5/23 3:48</t>
        </is>
      </c>
      <c r="M52" t="n">
        <v>0</v>
      </c>
      <c r="O52" t="n">
        <v>22</v>
      </c>
      <c r="Q52" t="b">
        <v>1</v>
      </c>
      <c r="R52" t="b">
        <v>0</v>
      </c>
      <c r="S52" t="b">
        <v>1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110" t="n">
        <v>44236.04305555556</v>
      </c>
      <c r="F53" s="110" t="n">
        <v>44294.94722222222</v>
      </c>
      <c r="H53" s="110" t="n">
        <v>44295</v>
      </c>
      <c r="I53" s="110" t="n">
        <v>44385.35277777778</v>
      </c>
      <c r="L53" t="inlineStr">
        <is>
          <t>7/8/21 8:28</t>
        </is>
      </c>
      <c r="M53" t="n">
        <v>0</v>
      </c>
      <c r="N53" t="n">
        <v>58</v>
      </c>
      <c r="O53" t="n">
        <v>90</v>
      </c>
      <c r="P53" t="n">
        <v>149</v>
      </c>
      <c r="Q53" t="b">
        <v>0</v>
      </c>
      <c r="R53" t="b">
        <v>0</v>
      </c>
      <c r="S53" t="b">
        <v>0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110" t="n">
        <v>44273.08402777778</v>
      </c>
      <c r="H54" s="110" t="n">
        <v>44489</v>
      </c>
      <c r="I54" s="110" t="n">
        <v>44504.70833333334</v>
      </c>
      <c r="L54" t="inlineStr">
        <is>
          <t>11/6/21 14:27</t>
        </is>
      </c>
      <c r="M54" t="n">
        <v>0</v>
      </c>
      <c r="O54" t="n">
        <v>15</v>
      </c>
      <c r="P54" t="n">
        <v>231</v>
      </c>
      <c r="Q54" t="b">
        <v>1</v>
      </c>
      <c r="R54" t="b">
        <v>0</v>
      </c>
      <c r="S54" t="b">
        <v>0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F55" s="110" t="n">
        <v>44634.61458333334</v>
      </c>
      <c r="H55" s="110" t="n">
        <v>44635</v>
      </c>
      <c r="I55" s="110" t="n">
        <v>44637.02569444444</v>
      </c>
      <c r="L55" t="inlineStr">
        <is>
          <t>3/17/22 0:37</t>
        </is>
      </c>
      <c r="M55" t="n">
        <v>0</v>
      </c>
      <c r="O55" t="n">
        <v>2</v>
      </c>
      <c r="Q55" t="b">
        <v>1</v>
      </c>
      <c r="R55" t="b">
        <v>0</v>
      </c>
      <c r="S55" t="b">
        <v>1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110" t="n">
        <v>44606.20833333334</v>
      </c>
      <c r="F56" s="110" t="n">
        <v>44616.20833333334</v>
      </c>
      <c r="L56" t="inlineStr">
        <is>
          <t>6/27/22 23:07</t>
        </is>
      </c>
      <c r="M56" t="n">
        <v>0</v>
      </c>
      <c r="N56" t="n">
        <v>10</v>
      </c>
      <c r="Q56" t="b">
        <v>0</v>
      </c>
      <c r="R56" t="b">
        <v>1</v>
      </c>
      <c r="S56" t="b">
        <v>1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110" t="n">
        <v>44272.91666666666</v>
      </c>
      <c r="F57" s="110" t="n">
        <v>44286.5</v>
      </c>
      <c r="L57" t="inlineStr">
        <is>
          <t>5/16/22 7:29</t>
        </is>
      </c>
      <c r="M57" t="n">
        <v>1</v>
      </c>
      <c r="N57" t="n">
        <v>13</v>
      </c>
      <c r="Q57" t="b">
        <v>0</v>
      </c>
      <c r="R57" t="b">
        <v>1</v>
      </c>
      <c r="S57" t="b">
        <v>1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110" t="n">
        <v>44522.91666666666</v>
      </c>
      <c r="F58" s="110" t="n">
        <v>44539.91666666666</v>
      </c>
      <c r="L58" t="inlineStr">
        <is>
          <t>5/3/22 12:24</t>
        </is>
      </c>
      <c r="M58" t="n">
        <v>0</v>
      </c>
      <c r="N58" t="n">
        <v>17</v>
      </c>
      <c r="Q58" t="b">
        <v>0</v>
      </c>
      <c r="R58" t="b">
        <v>1</v>
      </c>
      <c r="S58" t="b">
        <v>1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110" t="n">
        <v>44698.04166666666</v>
      </c>
      <c r="F59" s="110" t="n">
        <v>45001.28333333333</v>
      </c>
      <c r="H59" s="110" t="n">
        <v>45001</v>
      </c>
      <c r="I59" s="110" t="n">
        <v>45043.20694444444</v>
      </c>
      <c r="L59" t="inlineStr">
        <is>
          <t>4/27/23 4:58</t>
        </is>
      </c>
      <c r="M59" t="n">
        <v>0</v>
      </c>
      <c r="N59" t="n">
        <v>303</v>
      </c>
      <c r="O59" t="n">
        <v>42</v>
      </c>
      <c r="P59" t="n">
        <v>345</v>
      </c>
      <c r="Q59" t="b">
        <v>0</v>
      </c>
      <c r="R59" t="b">
        <v>0</v>
      </c>
      <c r="S59" t="b">
        <v>0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110" t="n">
        <v>43915.91666666666</v>
      </c>
      <c r="F60" s="110" t="n">
        <v>43920.42638888889</v>
      </c>
      <c r="L60" t="inlineStr">
        <is>
          <t>10/30/20 10:54</t>
        </is>
      </c>
      <c r="M60" t="n">
        <v>0</v>
      </c>
      <c r="N60" t="n">
        <v>4</v>
      </c>
      <c r="Q60" t="b">
        <v>0</v>
      </c>
      <c r="R60" t="b">
        <v>1</v>
      </c>
      <c r="S60" t="b">
        <v>1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110" t="n">
        <v>44396.625</v>
      </c>
      <c r="L61" t="inlineStr">
        <is>
          <t>3/1/22 2:17</t>
        </is>
      </c>
      <c r="M61" t="n">
        <v>0</v>
      </c>
      <c r="Q61" t="b">
        <v>1</v>
      </c>
      <c r="R61" t="b">
        <v>1</v>
      </c>
      <c r="S61" t="b">
        <v>1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110" t="n">
        <v>45122</v>
      </c>
      <c r="L62" s="110" t="n">
        <v>45147.77649364583</v>
      </c>
      <c r="M62" s="110" t="n">
        <v>0</v>
      </c>
      <c r="Q62" t="b">
        <v>1</v>
      </c>
      <c r="R62" t="b">
        <v>1</v>
      </c>
      <c r="S62" t="b">
        <v>1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110" t="n">
        <v>43685.06527777778</v>
      </c>
      <c r="F63" s="110" t="n">
        <v>44034.41875</v>
      </c>
      <c r="H63" s="110" t="n">
        <v>44431</v>
      </c>
      <c r="I63" s="110" t="n">
        <v>44482.40625</v>
      </c>
      <c r="L63" t="inlineStr">
        <is>
          <t>10/13/21 9:45</t>
        </is>
      </c>
      <c r="M63" t="n">
        <v>0</v>
      </c>
      <c r="N63" t="n">
        <v>349</v>
      </c>
      <c r="O63" t="n">
        <v>51</v>
      </c>
      <c r="P63" t="n">
        <v>797</v>
      </c>
      <c r="Q63" t="b">
        <v>0</v>
      </c>
      <c r="R63" t="b">
        <v>0</v>
      </c>
      <c r="S63" t="b">
        <v>0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110" t="n">
        <v>45034.75</v>
      </c>
      <c r="F64" s="110" t="n">
        <v>45070.14583333334</v>
      </c>
      <c r="H64" s="110" t="n">
        <v>45071</v>
      </c>
      <c r="I64" s="110" t="n">
        <v>45086.15138888889</v>
      </c>
      <c r="L64" t="inlineStr">
        <is>
          <t>6/9/23 3:38</t>
        </is>
      </c>
      <c r="M64" t="n">
        <v>0</v>
      </c>
      <c r="N64" t="n">
        <v>35</v>
      </c>
      <c r="O64" t="n">
        <v>15</v>
      </c>
      <c r="P64" t="n">
        <v>51</v>
      </c>
      <c r="Q64" t="b">
        <v>0</v>
      </c>
      <c r="R64" t="b">
        <v>0</v>
      </c>
      <c r="S64" t="b">
        <v>0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110" t="n">
        <v>44216.04305555556</v>
      </c>
      <c r="F65" s="110" t="n">
        <v>44294.94722222222</v>
      </c>
      <c r="H65" s="110" t="n">
        <v>44295</v>
      </c>
      <c r="I65" s="110" t="n">
        <v>44335.54513888889</v>
      </c>
      <c r="L65" t="inlineStr">
        <is>
          <t>5/19/21 13:05</t>
        </is>
      </c>
      <c r="M65" t="n">
        <v>0</v>
      </c>
      <c r="N65" t="n">
        <v>78</v>
      </c>
      <c r="O65" t="n">
        <v>40</v>
      </c>
      <c r="P65" t="n">
        <v>119</v>
      </c>
      <c r="Q65" t="b">
        <v>0</v>
      </c>
      <c r="R65" t="b">
        <v>0</v>
      </c>
      <c r="S65" t="b">
        <v>0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110" t="n">
        <v>44218.04236111111</v>
      </c>
      <c r="F66" s="110" t="n">
        <v>44243.11875</v>
      </c>
      <c r="H66" s="110" t="n">
        <v>44329</v>
      </c>
      <c r="I66" s="110" t="n">
        <v>44343.66666666666</v>
      </c>
      <c r="L66" t="inlineStr">
        <is>
          <t>5/28/21 8:33</t>
        </is>
      </c>
      <c r="M66" t="n">
        <v>0</v>
      </c>
      <c r="N66" t="n">
        <v>25</v>
      </c>
      <c r="O66" t="n">
        <v>14</v>
      </c>
      <c r="P66" t="n">
        <v>125</v>
      </c>
      <c r="Q66" t="b">
        <v>0</v>
      </c>
      <c r="R66" t="b">
        <v>0</v>
      </c>
      <c r="S66" t="b">
        <v>0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F67" s="110" t="n">
        <v>44634.61458333334</v>
      </c>
      <c r="H67" s="110" t="n">
        <v>44635</v>
      </c>
      <c r="I67" s="110" t="n">
        <v>44639.14236111111</v>
      </c>
      <c r="L67" t="inlineStr">
        <is>
          <t>3/19/22 3:25</t>
        </is>
      </c>
      <c r="M67" t="n">
        <v>0</v>
      </c>
      <c r="O67" t="n">
        <v>4</v>
      </c>
      <c r="Q67" t="b">
        <v>1</v>
      </c>
      <c r="R67" t="b">
        <v>0</v>
      </c>
      <c r="S67" t="b">
        <v>1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110" t="n">
        <v>44606.20833333334</v>
      </c>
      <c r="F68" s="110" t="n">
        <v>44615.20833333334</v>
      </c>
      <c r="H68" s="110" t="n">
        <v>44663</v>
      </c>
      <c r="I68" s="110" t="n">
        <v>44852.75416666667</v>
      </c>
      <c r="J68" t="inlineStr">
        <is>
          <t>5/4/22</t>
        </is>
      </c>
      <c r="L68" t="inlineStr">
        <is>
          <t>5/5/22 19:23</t>
        </is>
      </c>
      <c r="M68" t="n">
        <v>0</v>
      </c>
      <c r="N68" t="n">
        <v>9</v>
      </c>
      <c r="O68" t="n">
        <v>189</v>
      </c>
      <c r="P68" t="n">
        <v>246</v>
      </c>
      <c r="Q68" t="b">
        <v>0</v>
      </c>
      <c r="R68" t="b">
        <v>0</v>
      </c>
      <c r="S68" t="b">
        <v>0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110" t="n">
        <v>44272.91666666666</v>
      </c>
      <c r="F69" s="110" t="n">
        <v>44291.5</v>
      </c>
      <c r="L69" t="inlineStr">
        <is>
          <t>5/16/22 7:29</t>
        </is>
      </c>
      <c r="M69" t="n">
        <v>0</v>
      </c>
      <c r="N69" t="n">
        <v>18</v>
      </c>
      <c r="Q69" t="b">
        <v>0</v>
      </c>
      <c r="R69" t="b">
        <v>1</v>
      </c>
      <c r="S69" t="b">
        <v>1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110" t="n">
        <v>44537.91666666666</v>
      </c>
      <c r="F70" s="110" t="n">
        <v>44553.91666666666</v>
      </c>
      <c r="L70" t="inlineStr">
        <is>
          <t>4/28/22 20:24</t>
        </is>
      </c>
      <c r="M70" t="n">
        <v>0</v>
      </c>
      <c r="N70" t="n">
        <v>16</v>
      </c>
      <c r="Q70" t="b">
        <v>0</v>
      </c>
      <c r="R70" t="b">
        <v>1</v>
      </c>
      <c r="S70" t="b">
        <v>1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110" t="n">
        <v>44727.04583333333</v>
      </c>
      <c r="F71" s="110" t="n">
        <v>44746.225</v>
      </c>
      <c r="H71" s="110" t="n">
        <v>44775</v>
      </c>
      <c r="I71" s="110" t="n">
        <v>44791.2875</v>
      </c>
      <c r="J71" t="inlineStr">
        <is>
          <t>3/29/23 15:00</t>
        </is>
      </c>
      <c r="L71" t="inlineStr">
        <is>
          <t>8/18/22 6:53</t>
        </is>
      </c>
      <c r="M71" t="n">
        <v>0</v>
      </c>
      <c r="N71" t="n">
        <v>19</v>
      </c>
      <c r="O71" t="n">
        <v>16</v>
      </c>
      <c r="P71" t="n">
        <v>64</v>
      </c>
      <c r="Q71" t="b">
        <v>0</v>
      </c>
      <c r="R71" t="b">
        <v>0</v>
      </c>
      <c r="S71" t="b">
        <v>0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110" t="n">
        <v>43915.91666666666</v>
      </c>
      <c r="F72" s="110" t="n">
        <v>43920.42638888889</v>
      </c>
      <c r="L72" t="inlineStr">
        <is>
          <t>10/30/20 13:01</t>
        </is>
      </c>
      <c r="M72" t="n">
        <v>0</v>
      </c>
      <c r="N72" t="n">
        <v>4</v>
      </c>
      <c r="Q72" t="b">
        <v>0</v>
      </c>
      <c r="R72" t="b">
        <v>1</v>
      </c>
      <c r="S72" t="b">
        <v>1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110" t="n">
        <v>44397.34722222222</v>
      </c>
      <c r="L73" t="inlineStr">
        <is>
          <t>3/1/22 2:18</t>
        </is>
      </c>
      <c r="M73" t="n">
        <v>0</v>
      </c>
      <c r="Q73" t="b">
        <v>1</v>
      </c>
      <c r="R73" t="b">
        <v>1</v>
      </c>
      <c r="S73" t="b">
        <v>1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110" t="n">
        <v>45122</v>
      </c>
      <c r="L74" s="110" t="n">
        <v>45147.77649364583</v>
      </c>
      <c r="M74" s="110" t="n">
        <v>0</v>
      </c>
      <c r="Q74" t="b">
        <v>1</v>
      </c>
      <c r="R74" t="b">
        <v>1</v>
      </c>
      <c r="S74" t="b">
        <v>1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110" t="n">
        <v>44504.08472222222</v>
      </c>
      <c r="F75" s="110" t="n">
        <v>44628.08402777778</v>
      </c>
      <c r="H75" s="110" t="n">
        <v>44889</v>
      </c>
      <c r="I75" s="110" t="n">
        <v>44911.08194444444</v>
      </c>
      <c r="L75" t="inlineStr">
        <is>
          <t>12/16/22 1:58</t>
        </is>
      </c>
      <c r="M75" t="n">
        <v>0</v>
      </c>
      <c r="N75" t="n">
        <v>123</v>
      </c>
      <c r="O75" t="n">
        <v>22</v>
      </c>
      <c r="P75" t="n">
        <v>406</v>
      </c>
      <c r="Q75" t="b">
        <v>0</v>
      </c>
      <c r="R75" t="b">
        <v>0</v>
      </c>
      <c r="S75" t="b">
        <v>0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F76" s="110" t="n">
        <v>45008.43194444444</v>
      </c>
      <c r="H76" s="110" t="n">
        <v>45008</v>
      </c>
      <c r="I76" s="110" t="n">
        <v>45029.11597222222</v>
      </c>
      <c r="L76" t="inlineStr">
        <is>
          <t>4/13/23 2:47</t>
        </is>
      </c>
      <c r="M76" t="n">
        <v>0</v>
      </c>
      <c r="O76" t="n">
        <v>21</v>
      </c>
      <c r="Q76" t="b">
        <v>1</v>
      </c>
      <c r="R76" t="b">
        <v>0</v>
      </c>
      <c r="S76" t="b">
        <v>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110" t="n">
        <v>44216.04305555556</v>
      </c>
      <c r="F77" s="110" t="n">
        <v>44278.34722222222</v>
      </c>
      <c r="H77" s="110" t="n">
        <v>44278</v>
      </c>
      <c r="I77" s="110" t="n">
        <v>44344.59583333333</v>
      </c>
      <c r="L77" t="inlineStr">
        <is>
          <t>5/28/21 14:18</t>
        </is>
      </c>
      <c r="M77" t="n">
        <v>0</v>
      </c>
      <c r="N77" t="n">
        <v>62</v>
      </c>
      <c r="O77" t="n">
        <v>66</v>
      </c>
      <c r="P77" t="n">
        <v>128</v>
      </c>
      <c r="Q77" t="b">
        <v>0</v>
      </c>
      <c r="R77" t="b">
        <v>0</v>
      </c>
      <c r="S77" t="b">
        <v>0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110" t="n">
        <v>44218.04236111111</v>
      </c>
      <c r="F78" s="110" t="n">
        <v>44243.11875</v>
      </c>
      <c r="H78" s="110" t="n">
        <v>44329</v>
      </c>
      <c r="I78" s="110" t="n">
        <v>44340.66666666666</v>
      </c>
      <c r="J78" t="inlineStr">
        <is>
          <t>3/20/23 17:00</t>
        </is>
      </c>
      <c r="L78" t="inlineStr">
        <is>
          <t>5/25/21 7:17</t>
        </is>
      </c>
      <c r="M78" t="n">
        <v>0</v>
      </c>
      <c r="N78" t="n">
        <v>25</v>
      </c>
      <c r="O78" t="n">
        <v>11</v>
      </c>
      <c r="P78" t="n">
        <v>122</v>
      </c>
      <c r="Q78" t="b">
        <v>0</v>
      </c>
      <c r="R78" t="b">
        <v>0</v>
      </c>
      <c r="S78" t="b">
        <v>0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F79" s="110" t="n">
        <v>44634.61458333334</v>
      </c>
      <c r="H79" s="110" t="n">
        <v>44635</v>
      </c>
      <c r="I79" s="110" t="n">
        <v>44639.14236111111</v>
      </c>
      <c r="L79" t="inlineStr">
        <is>
          <t>3/19/22 3:25</t>
        </is>
      </c>
      <c r="M79" t="n">
        <v>0</v>
      </c>
      <c r="O79" t="n">
        <v>4</v>
      </c>
      <c r="Q79" t="b">
        <v>1</v>
      </c>
      <c r="R79" t="b">
        <v>0</v>
      </c>
      <c r="S79" t="b">
        <v>1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110" t="n">
        <v>44606.20833333334</v>
      </c>
      <c r="F80" s="110" t="n">
        <v>44614.20833333334</v>
      </c>
      <c r="L80" t="inlineStr">
        <is>
          <t>5/24/22 20:49</t>
        </is>
      </c>
      <c r="M80" t="n">
        <v>0</v>
      </c>
      <c r="N80" t="n">
        <v>8</v>
      </c>
      <c r="Q80" t="b">
        <v>0</v>
      </c>
      <c r="R80" t="b">
        <v>1</v>
      </c>
      <c r="S80" t="b">
        <v>1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110" t="n">
        <v>44272.91666666666</v>
      </c>
      <c r="F81" s="110" t="n">
        <v>44277.5</v>
      </c>
      <c r="L81" t="inlineStr">
        <is>
          <t>5/16/22 7:29</t>
        </is>
      </c>
      <c r="M81" t="n">
        <v>1</v>
      </c>
      <c r="N81" t="n">
        <v>4</v>
      </c>
      <c r="Q81" t="b">
        <v>0</v>
      </c>
      <c r="R81" t="b">
        <v>1</v>
      </c>
      <c r="S81" t="b">
        <v>1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110" t="n">
        <v>44960.5</v>
      </c>
      <c r="F82" s="110" t="n">
        <v>44970.5</v>
      </c>
      <c r="H82" s="110" t="n">
        <v>45092</v>
      </c>
      <c r="I82" s="110" t="n">
        <v>45120.125</v>
      </c>
      <c r="L82" t="inlineStr">
        <is>
          <t>7/13/23 15:27</t>
        </is>
      </c>
      <c r="M82" t="n">
        <v>0</v>
      </c>
      <c r="N82" t="n">
        <v>10</v>
      </c>
      <c r="O82" t="n">
        <v>28</v>
      </c>
      <c r="P82" t="n">
        <v>159</v>
      </c>
      <c r="Q82" t="b">
        <v>0</v>
      </c>
      <c r="R82" t="b">
        <v>0</v>
      </c>
      <c r="S82" t="b">
        <v>0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110" t="n">
        <v>44705.04305555556</v>
      </c>
      <c r="F83" s="110" t="n">
        <v>44981.125</v>
      </c>
      <c r="H83" s="110" t="n">
        <v>45069</v>
      </c>
      <c r="I83" s="110" t="n">
        <v>45079.22152777778</v>
      </c>
      <c r="L83" t="inlineStr">
        <is>
          <t>6/2/23 5:19</t>
        </is>
      </c>
      <c r="M83" t="n">
        <v>0</v>
      </c>
      <c r="N83" t="n">
        <v>276</v>
      </c>
      <c r="O83" t="n">
        <v>10</v>
      </c>
      <c r="P83" t="n">
        <v>374</v>
      </c>
      <c r="Q83" t="b">
        <v>0</v>
      </c>
      <c r="R83" t="b">
        <v>0</v>
      </c>
      <c r="S83" t="b">
        <v>0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110" t="n">
        <v>44231.35555555556</v>
      </c>
      <c r="F84" s="110" t="n">
        <v>44263.42708333334</v>
      </c>
      <c r="L84" t="inlineStr">
        <is>
          <t>3/17/21 13:10</t>
        </is>
      </c>
      <c r="M84" t="n">
        <v>0</v>
      </c>
      <c r="N84" t="n">
        <v>32</v>
      </c>
      <c r="Q84" t="b">
        <v>0</v>
      </c>
      <c r="R84" t="b">
        <v>1</v>
      </c>
      <c r="S84" t="b">
        <v>1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110" t="n">
        <v>44396.625</v>
      </c>
      <c r="L85" t="inlineStr">
        <is>
          <t>3/1/22 2:18</t>
        </is>
      </c>
      <c r="M85" t="n">
        <v>0</v>
      </c>
      <c r="Q85" t="b">
        <v>1</v>
      </c>
      <c r="R85" t="b">
        <v>1</v>
      </c>
      <c r="S85" t="b">
        <v>1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110" t="n">
        <v>45122</v>
      </c>
      <c r="L86" s="110" t="n">
        <v>45147.77649364583</v>
      </c>
      <c r="M86" s="110" t="n">
        <v>0</v>
      </c>
      <c r="Q86" t="b">
        <v>1</v>
      </c>
      <c r="R86" t="b">
        <v>1</v>
      </c>
      <c r="S86" t="b">
        <v>1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110" t="n">
        <v>43637.16458333333</v>
      </c>
      <c r="F87" s="110" t="n">
        <v>44034.41875</v>
      </c>
      <c r="H87" s="110" t="n">
        <v>44536</v>
      </c>
      <c r="I87" s="110" t="n">
        <v>44620.43888888889</v>
      </c>
      <c r="L87" t="inlineStr">
        <is>
          <t>2/28/22 10:32</t>
        </is>
      </c>
      <c r="M87" t="n">
        <v>0</v>
      </c>
      <c r="N87" t="n">
        <v>397</v>
      </c>
      <c r="O87" t="n">
        <v>84</v>
      </c>
      <c r="P87" t="n">
        <v>983</v>
      </c>
      <c r="Q87" t="b">
        <v>0</v>
      </c>
      <c r="R87" t="b">
        <v>0</v>
      </c>
      <c r="S87" t="b">
        <v>0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110" t="n">
        <v>45042.75</v>
      </c>
      <c r="F88" s="110" t="n">
        <v>45043.40416666667</v>
      </c>
      <c r="H88" s="110" t="n">
        <v>45075</v>
      </c>
      <c r="I88" s="110" t="n">
        <v>45093.32847222222</v>
      </c>
      <c r="L88" t="inlineStr">
        <is>
          <t>6/16/23 7:53</t>
        </is>
      </c>
      <c r="M88" t="n">
        <v>0</v>
      </c>
      <c r="N88" t="n">
        <v>0</v>
      </c>
      <c r="O88" t="n">
        <v>18</v>
      </c>
      <c r="P88" t="n">
        <v>50</v>
      </c>
      <c r="Q88" t="b">
        <v>0</v>
      </c>
      <c r="R88" t="b">
        <v>0</v>
      </c>
      <c r="S88" t="b">
        <v>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110" t="n">
        <v>44216.04305555556</v>
      </c>
      <c r="F89" s="110" t="n">
        <v>44278.34722222222</v>
      </c>
      <c r="H89" s="110" t="n">
        <v>44278</v>
      </c>
      <c r="I89" s="110" t="n">
        <v>44304.95347222222</v>
      </c>
      <c r="L89" t="inlineStr">
        <is>
          <t>4/18/21 22:53</t>
        </is>
      </c>
      <c r="M89" t="n">
        <v>0</v>
      </c>
      <c r="N89" t="n">
        <v>62</v>
      </c>
      <c r="O89" t="n">
        <v>26</v>
      </c>
      <c r="P89" t="n">
        <v>88</v>
      </c>
      <c r="Q89" t="b">
        <v>0</v>
      </c>
      <c r="R89" t="b">
        <v>0</v>
      </c>
      <c r="S89" t="b">
        <v>0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110" t="n">
        <v>44218.04236111111</v>
      </c>
      <c r="F90" s="110" t="n">
        <v>44241.51527777778</v>
      </c>
      <c r="H90" s="110" t="n">
        <v>44391</v>
      </c>
      <c r="I90" s="110" t="n">
        <v>44432.66666666666</v>
      </c>
      <c r="L90" t="inlineStr">
        <is>
          <t>8/25/21 6:41</t>
        </is>
      </c>
      <c r="M90" t="n">
        <v>0</v>
      </c>
      <c r="N90" t="n">
        <v>23</v>
      </c>
      <c r="O90" t="n">
        <v>41</v>
      </c>
      <c r="P90" t="n">
        <v>214</v>
      </c>
      <c r="Q90" t="b">
        <v>0</v>
      </c>
      <c r="R90" t="b">
        <v>0</v>
      </c>
      <c r="S90" t="b">
        <v>0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F91" s="110" t="n">
        <v>44634.61458333334</v>
      </c>
      <c r="H91" s="110" t="n">
        <v>44635</v>
      </c>
      <c r="I91" s="110" t="n">
        <v>44639.14236111111</v>
      </c>
      <c r="L91" t="inlineStr">
        <is>
          <t>3/19/22 3:25</t>
        </is>
      </c>
      <c r="M91" t="n">
        <v>0</v>
      </c>
      <c r="O91" t="n">
        <v>4</v>
      </c>
      <c r="Q91" t="b">
        <v>1</v>
      </c>
      <c r="R91" t="b">
        <v>0</v>
      </c>
      <c r="S91" t="b">
        <v>1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110" t="n">
        <v>44606.20833333334</v>
      </c>
      <c r="F92" s="110" t="n">
        <v>44608.20833333334</v>
      </c>
      <c r="H92" s="110" t="n">
        <v>44609</v>
      </c>
      <c r="L92" t="inlineStr">
        <is>
          <t>5/24/22 20:49</t>
        </is>
      </c>
      <c r="M92" t="n">
        <v>0</v>
      </c>
      <c r="N92" t="n">
        <v>2</v>
      </c>
      <c r="Q92" t="b">
        <v>0</v>
      </c>
      <c r="R92" t="b">
        <v>1</v>
      </c>
      <c r="S92" t="b">
        <v>1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110" t="n">
        <v>44272.91666666666</v>
      </c>
      <c r="F93" s="110" t="n">
        <v>44289.5</v>
      </c>
      <c r="L93" s="110" t="n">
        <v>45147.77649364583</v>
      </c>
      <c r="M93" s="110" t="n">
        <v>1</v>
      </c>
      <c r="N93" t="n">
        <v>16</v>
      </c>
      <c r="Q93" t="b">
        <v>0</v>
      </c>
      <c r="R93" t="b">
        <v>1</v>
      </c>
      <c r="S93" t="b">
        <v>1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110" t="n">
        <v>44461.91666666666</v>
      </c>
      <c r="F94" s="110" t="n">
        <v>44472.5</v>
      </c>
      <c r="L94" t="inlineStr">
        <is>
          <t>2/14/23 14:55</t>
        </is>
      </c>
      <c r="M94" t="n">
        <v>0</v>
      </c>
      <c r="N94" t="n">
        <v>10</v>
      </c>
      <c r="Q94" t="b">
        <v>0</v>
      </c>
      <c r="R94" t="b">
        <v>1</v>
      </c>
      <c r="S94" t="b">
        <v>1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110" t="n">
        <v>44783.04236111111</v>
      </c>
      <c r="F95" s="110" t="n">
        <v>44869.32777777778</v>
      </c>
      <c r="H95" s="110" t="n">
        <v>44869</v>
      </c>
      <c r="I95" s="110" t="n">
        <v>44875.21597222222</v>
      </c>
      <c r="J95" t="inlineStr">
        <is>
          <t>5/25/23 15:00</t>
        </is>
      </c>
      <c r="L95" t="inlineStr">
        <is>
          <t>11/10/22 5:11</t>
        </is>
      </c>
      <c r="M95" t="n">
        <v>0</v>
      </c>
      <c r="N95" t="n">
        <v>86</v>
      </c>
      <c r="O95" t="n">
        <v>6</v>
      </c>
      <c r="P95" t="n">
        <v>92</v>
      </c>
      <c r="Q95" t="b">
        <v>0</v>
      </c>
      <c r="R95" t="b">
        <v>0</v>
      </c>
      <c r="S95" t="b">
        <v>0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110" t="n">
        <v>44231.35555555556</v>
      </c>
      <c r="F96" s="110" t="n">
        <v>44263.42708333334</v>
      </c>
      <c r="L96" t="inlineStr">
        <is>
          <t>4/27/21 5:26</t>
        </is>
      </c>
      <c r="M96" t="n">
        <v>0</v>
      </c>
      <c r="N96" t="n">
        <v>32</v>
      </c>
      <c r="Q96" t="b">
        <v>0</v>
      </c>
      <c r="R96" t="b">
        <v>1</v>
      </c>
      <c r="S96" t="b">
        <v>1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110" t="n">
        <v>44396.625</v>
      </c>
      <c r="L97" t="inlineStr">
        <is>
          <t>3/1/22 2:17</t>
        </is>
      </c>
      <c r="M97" t="n">
        <v>0</v>
      </c>
      <c r="Q97" t="b">
        <v>1</v>
      </c>
      <c r="R97" t="b">
        <v>1</v>
      </c>
      <c r="S97" t="b">
        <v>1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110" t="n">
        <v>45122</v>
      </c>
      <c r="L98" s="110" t="n">
        <v>45147.77649364583</v>
      </c>
      <c r="M98" s="110" t="n">
        <v>0</v>
      </c>
      <c r="Q98" t="b">
        <v>1</v>
      </c>
      <c r="R98" t="b">
        <v>1</v>
      </c>
      <c r="S98" t="b">
        <v>1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110" t="n">
        <v>43637.16458333333</v>
      </c>
      <c r="F99" s="110" t="n">
        <v>43923.05138888889</v>
      </c>
      <c r="I99" s="110" t="n">
        <v>44817.03263888889</v>
      </c>
      <c r="J99" t="inlineStr">
        <is>
          <t>12/22/21 3:00</t>
        </is>
      </c>
      <c r="L99" t="inlineStr">
        <is>
          <t>7/11/23 0:47</t>
        </is>
      </c>
      <c r="M99" t="n">
        <v>0</v>
      </c>
      <c r="N99" t="n">
        <v>285</v>
      </c>
      <c r="P99" t="n">
        <v>1179</v>
      </c>
      <c r="Q99" t="b">
        <v>0</v>
      </c>
      <c r="R99" t="b">
        <v>1</v>
      </c>
      <c r="S99" t="b">
        <v>0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110" t="n">
        <v>45042.75</v>
      </c>
      <c r="F100" s="110" t="n">
        <v>45043.40416666667</v>
      </c>
      <c r="H100" s="110" t="n">
        <v>45049</v>
      </c>
      <c r="I100" s="110" t="n">
        <v>45057.04027777778</v>
      </c>
      <c r="L100" t="inlineStr">
        <is>
          <t>5/11/23 0:58</t>
        </is>
      </c>
      <c r="M100" t="n">
        <v>0</v>
      </c>
      <c r="N100" t="n">
        <v>0</v>
      </c>
      <c r="O100" t="n">
        <v>8</v>
      </c>
      <c r="P100" t="n">
        <v>14</v>
      </c>
      <c r="Q100" t="b">
        <v>0</v>
      </c>
      <c r="R100" t="b">
        <v>0</v>
      </c>
      <c r="S100" t="b">
        <v>0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110" t="n">
        <v>44216.04305555556</v>
      </c>
      <c r="F101" s="110" t="n">
        <v>44294.94722222222</v>
      </c>
      <c r="H101" s="110" t="n">
        <v>44295</v>
      </c>
      <c r="I101" s="110" t="n">
        <v>44335.13541666666</v>
      </c>
      <c r="L101" t="inlineStr">
        <is>
          <t>5/19/21 3:14</t>
        </is>
      </c>
      <c r="M101" t="n">
        <v>0</v>
      </c>
      <c r="N101" t="n">
        <v>78</v>
      </c>
      <c r="O101" t="n">
        <v>40</v>
      </c>
      <c r="P101" t="n">
        <v>119</v>
      </c>
      <c r="Q101" t="b">
        <v>0</v>
      </c>
      <c r="R101" t="b">
        <v>0</v>
      </c>
      <c r="S101" t="b">
        <v>0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110" t="n">
        <v>44218.04236111111</v>
      </c>
      <c r="F102" s="110" t="n">
        <v>44241.51527777778</v>
      </c>
      <c r="H102" s="110" t="n">
        <v>44329</v>
      </c>
      <c r="I102" s="110" t="n">
        <v>44343.66666666666</v>
      </c>
      <c r="J102" t="inlineStr">
        <is>
          <t>3/28/23 16:00</t>
        </is>
      </c>
      <c r="L102" t="inlineStr">
        <is>
          <t>5/28/21 8:33</t>
        </is>
      </c>
      <c r="M102" t="n">
        <v>0</v>
      </c>
      <c r="N102" t="n">
        <v>23</v>
      </c>
      <c r="O102" t="n">
        <v>14</v>
      </c>
      <c r="P102" t="n">
        <v>125</v>
      </c>
      <c r="Q102" t="b">
        <v>0</v>
      </c>
      <c r="R102" t="b">
        <v>0</v>
      </c>
      <c r="S102" t="b">
        <v>0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F103" s="110" t="n">
        <v>44634.61458333334</v>
      </c>
      <c r="H103" s="110" t="n">
        <v>44635</v>
      </c>
      <c r="I103" s="110" t="n">
        <v>44639.14236111111</v>
      </c>
      <c r="L103" t="inlineStr">
        <is>
          <t>3/19/22 3:25</t>
        </is>
      </c>
      <c r="M103" t="n">
        <v>0</v>
      </c>
      <c r="O103" t="n">
        <v>4</v>
      </c>
      <c r="Q103" t="b">
        <v>1</v>
      </c>
      <c r="R103" t="b">
        <v>0</v>
      </c>
      <c r="S103" t="b">
        <v>1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110" t="n">
        <v>44606.20833333334</v>
      </c>
      <c r="F104" s="110" t="n">
        <v>44615.20833333334</v>
      </c>
      <c r="H104" s="110" t="n">
        <v>44663</v>
      </c>
      <c r="I104" s="110" t="n">
        <v>44852.75416666667</v>
      </c>
      <c r="J104" t="inlineStr">
        <is>
          <t>5/5/22</t>
        </is>
      </c>
      <c r="L104" t="inlineStr">
        <is>
          <t>5/5/22 19:28</t>
        </is>
      </c>
      <c r="M104" t="n">
        <v>0</v>
      </c>
      <c r="N104" t="n">
        <v>9</v>
      </c>
      <c r="O104" t="n">
        <v>189</v>
      </c>
      <c r="P104" t="n">
        <v>246</v>
      </c>
      <c r="Q104" t="b">
        <v>0</v>
      </c>
      <c r="R104" t="b">
        <v>0</v>
      </c>
      <c r="S104" t="b">
        <v>0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110" t="n">
        <v>44272.91666666666</v>
      </c>
      <c r="F105" s="110" t="n">
        <v>44284.5</v>
      </c>
      <c r="L105" t="inlineStr">
        <is>
          <t>5/16/22 7:29</t>
        </is>
      </c>
      <c r="M105" t="n">
        <v>1</v>
      </c>
      <c r="N105" t="n">
        <v>11</v>
      </c>
      <c r="Q105" t="b">
        <v>0</v>
      </c>
      <c r="R105" t="b">
        <v>1</v>
      </c>
      <c r="S105" t="b">
        <v>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110" t="n">
        <v>44960.5</v>
      </c>
      <c r="F106" s="110" t="n">
        <v>44972.5</v>
      </c>
      <c r="L106" t="inlineStr">
        <is>
          <t>2/15/23 13:08</t>
        </is>
      </c>
      <c r="M106" t="n">
        <v>0</v>
      </c>
      <c r="N106" t="n">
        <v>12</v>
      </c>
      <c r="Q106" t="b">
        <v>0</v>
      </c>
      <c r="R106" t="b">
        <v>1</v>
      </c>
      <c r="S106" t="b">
        <v>1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110" t="n">
        <v>44290.625</v>
      </c>
      <c r="F107" s="110" t="n">
        <v>44349.34375</v>
      </c>
      <c r="H107" s="110" t="n">
        <v>44349</v>
      </c>
      <c r="I107" s="110" t="n">
        <v>44359.10555555556</v>
      </c>
      <c r="J107" t="inlineStr">
        <is>
          <t>5/29/23 15:00</t>
        </is>
      </c>
      <c r="L107" t="inlineStr">
        <is>
          <t>6/12/21 2:32</t>
        </is>
      </c>
      <c r="M107" t="n">
        <v>0</v>
      </c>
      <c r="N107" t="n">
        <v>58</v>
      </c>
      <c r="O107" t="n">
        <v>10</v>
      </c>
      <c r="P107" t="n">
        <v>68</v>
      </c>
      <c r="Q107" t="b">
        <v>0</v>
      </c>
      <c r="R107" t="b">
        <v>0</v>
      </c>
      <c r="S107" t="b">
        <v>0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110" t="n">
        <v>44231.35555555556</v>
      </c>
      <c r="F108" s="110" t="n">
        <v>44257.33611111111</v>
      </c>
      <c r="L108" t="inlineStr">
        <is>
          <t>3/8/21 10:44</t>
        </is>
      </c>
      <c r="M108" t="n">
        <v>0</v>
      </c>
      <c r="N108" t="n">
        <v>25</v>
      </c>
      <c r="Q108" t="b">
        <v>0</v>
      </c>
      <c r="R108" t="b">
        <v>1</v>
      </c>
      <c r="S108" t="b">
        <v>1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110" t="n">
        <v>44396.625</v>
      </c>
      <c r="L109" t="inlineStr">
        <is>
          <t>3/1/22 2:17</t>
        </is>
      </c>
      <c r="M109" t="n">
        <v>0</v>
      </c>
      <c r="Q109" t="b">
        <v>1</v>
      </c>
      <c r="R109" t="b">
        <v>1</v>
      </c>
      <c r="S109" t="b">
        <v>1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110" t="n">
        <v>45122</v>
      </c>
      <c r="L110" s="110" t="n">
        <v>45147.77649364583</v>
      </c>
      <c r="M110" s="110" t="n">
        <v>0</v>
      </c>
      <c r="Q110" t="b">
        <v>1</v>
      </c>
      <c r="R110" t="b">
        <v>1</v>
      </c>
      <c r="S110" t="b">
        <v>1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110" t="n">
        <v>44685.04166666666</v>
      </c>
      <c r="F111" s="110" t="n">
        <v>45084.59791666667</v>
      </c>
      <c r="L111" s="110" t="n">
        <v>45147.77649364583</v>
      </c>
      <c r="M111" s="110" t="n">
        <v>1</v>
      </c>
      <c r="N111" t="n">
        <v>399</v>
      </c>
      <c r="Q111" t="b">
        <v>0</v>
      </c>
      <c r="R111" t="b">
        <v>1</v>
      </c>
      <c r="S111" t="b">
        <v>1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110" t="n">
        <v>45042.75</v>
      </c>
      <c r="F112" s="110" t="n">
        <v>45043.40416666667</v>
      </c>
      <c r="H112" s="110" t="n">
        <v>45049</v>
      </c>
      <c r="I112" s="110" t="n">
        <v>45056.04722222222</v>
      </c>
      <c r="L112" t="inlineStr">
        <is>
          <t>5/10/23 1:08</t>
        </is>
      </c>
      <c r="M112" t="n">
        <v>0</v>
      </c>
      <c r="N112" t="n">
        <v>0</v>
      </c>
      <c r="O112" t="n">
        <v>7</v>
      </c>
      <c r="P112" t="n">
        <v>13</v>
      </c>
      <c r="Q112" t="b">
        <v>0</v>
      </c>
      <c r="R112" t="b">
        <v>0</v>
      </c>
      <c r="S112" t="b">
        <v>0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110" t="n">
        <v>44216.04305555556</v>
      </c>
      <c r="F113" s="110" t="n">
        <v>44278.34722222222</v>
      </c>
      <c r="H113" s="110" t="n">
        <v>44278</v>
      </c>
      <c r="I113" s="110" t="n">
        <v>44304.93263888889</v>
      </c>
      <c r="L113" t="inlineStr">
        <is>
          <t>4/18/21 22:23</t>
        </is>
      </c>
      <c r="M113" t="n">
        <v>0</v>
      </c>
      <c r="N113" t="n">
        <v>62</v>
      </c>
      <c r="O113" t="n">
        <v>26</v>
      </c>
      <c r="P113" t="n">
        <v>88</v>
      </c>
      <c r="Q113" t="b">
        <v>0</v>
      </c>
      <c r="R113" t="b">
        <v>0</v>
      </c>
      <c r="S113" t="b">
        <v>0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110" t="n">
        <v>44218.04236111111</v>
      </c>
      <c r="F114" s="110" t="n">
        <v>44238.23819444444</v>
      </c>
      <c r="H114" s="110" t="n">
        <v>44329</v>
      </c>
      <c r="I114" s="110" t="n">
        <v>44339.66666666666</v>
      </c>
      <c r="L114" t="inlineStr">
        <is>
          <t>5/24/21 5:38</t>
        </is>
      </c>
      <c r="M114" t="n">
        <v>0</v>
      </c>
      <c r="N114" t="n">
        <v>20</v>
      </c>
      <c r="O114" t="n">
        <v>10</v>
      </c>
      <c r="P114" t="n">
        <v>121</v>
      </c>
      <c r="Q114" t="b">
        <v>0</v>
      </c>
      <c r="R114" t="b">
        <v>0</v>
      </c>
      <c r="S114" t="b">
        <v>0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F115" s="110" t="n">
        <v>45056.16736111111</v>
      </c>
      <c r="H115" s="110" t="n">
        <v>45077</v>
      </c>
      <c r="L115" t="inlineStr">
        <is>
          <t>5/31/23</t>
        </is>
      </c>
      <c r="M115" t="n">
        <v>0</v>
      </c>
      <c r="Q115" t="b">
        <v>1</v>
      </c>
      <c r="R115" t="b">
        <v>1</v>
      </c>
      <c r="S115" t="b">
        <v>1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110" t="n">
        <v>44606.20833333334</v>
      </c>
      <c r="F116" s="110" t="n">
        <v>44615.20833333334</v>
      </c>
      <c r="L116" t="inlineStr">
        <is>
          <t>2/24/22 22:59</t>
        </is>
      </c>
      <c r="M116" t="n">
        <v>0</v>
      </c>
      <c r="N116" t="n">
        <v>9</v>
      </c>
      <c r="Q116" t="b">
        <v>0</v>
      </c>
      <c r="R116" t="b">
        <v>1</v>
      </c>
      <c r="S116" t="b">
        <v>1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110" t="n">
        <v>44272.91666666666</v>
      </c>
      <c r="F117" s="110" t="n">
        <v>44277.5</v>
      </c>
      <c r="L117" t="inlineStr">
        <is>
          <t>5/16/22 7:29</t>
        </is>
      </c>
      <c r="M117" t="n">
        <v>1</v>
      </c>
      <c r="N117" t="n">
        <v>4</v>
      </c>
      <c r="Q117" t="b">
        <v>0</v>
      </c>
      <c r="R117" t="b">
        <v>1</v>
      </c>
      <c r="S117" t="b">
        <v>1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110" t="n">
        <v>44960.5</v>
      </c>
      <c r="F118" s="110" t="n">
        <v>44970.5</v>
      </c>
      <c r="H118" s="110" t="n">
        <v>45092</v>
      </c>
      <c r="I118" s="110" t="n">
        <v>45118.125</v>
      </c>
      <c r="L118" t="inlineStr">
        <is>
          <t>7/11/23 7:27</t>
        </is>
      </c>
      <c r="M118" t="n">
        <v>0</v>
      </c>
      <c r="N118" t="n">
        <v>10</v>
      </c>
      <c r="O118" t="n">
        <v>26</v>
      </c>
      <c r="P118" t="n">
        <v>157</v>
      </c>
      <c r="Q118" t="b">
        <v>0</v>
      </c>
      <c r="R118" t="b">
        <v>0</v>
      </c>
      <c r="S118" t="b">
        <v>0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110" t="n">
        <v>44336.625</v>
      </c>
      <c r="F119" s="110" t="n">
        <v>44421.15763888889</v>
      </c>
      <c r="H119" s="110" t="n">
        <v>44421</v>
      </c>
      <c r="I119" s="110" t="n">
        <v>44426.53055555555</v>
      </c>
      <c r="J119" t="inlineStr">
        <is>
          <t>5/23/23 15:00</t>
        </is>
      </c>
      <c r="L119" t="inlineStr">
        <is>
          <t>8/18/21 12:44</t>
        </is>
      </c>
      <c r="M119" t="n">
        <v>0</v>
      </c>
      <c r="N119" t="n">
        <v>84</v>
      </c>
      <c r="O119" t="n">
        <v>5</v>
      </c>
      <c r="P119" t="n">
        <v>89</v>
      </c>
      <c r="Q119" t="b">
        <v>0</v>
      </c>
      <c r="R119" t="b">
        <v>0</v>
      </c>
      <c r="S119" t="b">
        <v>0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110" t="n">
        <v>44231.35555555556</v>
      </c>
      <c r="F120" s="110" t="n">
        <v>44257.33888888889</v>
      </c>
      <c r="L120" t="inlineStr">
        <is>
          <t>3/9/21 11:16</t>
        </is>
      </c>
      <c r="M120" t="n">
        <v>0</v>
      </c>
      <c r="N120" t="n">
        <v>25</v>
      </c>
      <c r="Q120" t="b">
        <v>0</v>
      </c>
      <c r="R120" t="b">
        <v>1</v>
      </c>
      <c r="S120" t="b">
        <v>1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110" t="n">
        <v>44396.625</v>
      </c>
      <c r="L121" t="inlineStr">
        <is>
          <t>3/1/22 2:16</t>
        </is>
      </c>
      <c r="M121" t="n">
        <v>0</v>
      </c>
      <c r="Q121" t="b">
        <v>1</v>
      </c>
      <c r="R121" t="b">
        <v>1</v>
      </c>
      <c r="S121" t="b">
        <v>1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110" t="n">
        <v>45122</v>
      </c>
      <c r="L122" s="110" t="n">
        <v>45147.77649364583</v>
      </c>
      <c r="M122" s="110" t="n">
        <v>0</v>
      </c>
      <c r="Q122" t="b">
        <v>1</v>
      </c>
      <c r="R122" t="b">
        <v>1</v>
      </c>
      <c r="S122" t="b">
        <v>1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110" t="n">
        <v>44754.04166666666</v>
      </c>
      <c r="F123" s="110" t="n">
        <v>45084.59791666667</v>
      </c>
      <c r="L123" s="110" t="n">
        <v>45147.77649364583</v>
      </c>
      <c r="M123" s="110" t="n">
        <v>1</v>
      </c>
      <c r="N123" t="n">
        <v>330</v>
      </c>
      <c r="Q123" t="b">
        <v>0</v>
      </c>
      <c r="R123" t="b">
        <v>1</v>
      </c>
      <c r="S123" t="b">
        <v>1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110" t="n">
        <v>45042.75</v>
      </c>
      <c r="F124" s="110" t="n">
        <v>45043.40416666667</v>
      </c>
      <c r="H124" s="110" t="n">
        <v>45075</v>
      </c>
      <c r="L124" t="inlineStr">
        <is>
          <t>5/29/23</t>
        </is>
      </c>
      <c r="M124" t="n">
        <v>0</v>
      </c>
      <c r="N124" t="n">
        <v>0</v>
      </c>
      <c r="Q124" t="b">
        <v>0</v>
      </c>
      <c r="R124" t="b">
        <v>1</v>
      </c>
      <c r="S124" t="b">
        <v>1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110" t="n">
        <v>44216.04305555556</v>
      </c>
      <c r="F125" s="110" t="n">
        <v>44278.34722222222</v>
      </c>
      <c r="H125" s="110" t="n">
        <v>44278</v>
      </c>
      <c r="I125" s="110" t="n">
        <v>44312.47152777778</v>
      </c>
      <c r="L125" t="inlineStr">
        <is>
          <t>4/26/21 11:19</t>
        </is>
      </c>
      <c r="M125" t="n">
        <v>0</v>
      </c>
      <c r="N125" t="n">
        <v>62</v>
      </c>
      <c r="O125" t="n">
        <v>34</v>
      </c>
      <c r="P125" t="n">
        <v>96</v>
      </c>
      <c r="Q125" t="b">
        <v>0</v>
      </c>
      <c r="R125" t="b">
        <v>0</v>
      </c>
      <c r="S125" t="b">
        <v>0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110" t="n">
        <v>44440.04236111111</v>
      </c>
      <c r="F126" s="110" t="n">
        <v>44456.18333333333</v>
      </c>
      <c r="H126" s="110" t="n">
        <v>44670</v>
      </c>
      <c r="I126" s="110" t="n">
        <v>44670.66666666666</v>
      </c>
      <c r="L126" t="inlineStr">
        <is>
          <t>4/23/22 13:35</t>
        </is>
      </c>
      <c r="M126" t="n">
        <v>0</v>
      </c>
      <c r="N126" t="n">
        <v>16</v>
      </c>
      <c r="O126" t="n">
        <v>0</v>
      </c>
      <c r="P126" t="n">
        <v>230</v>
      </c>
      <c r="Q126" t="b">
        <v>0</v>
      </c>
      <c r="R126" t="b">
        <v>0</v>
      </c>
      <c r="S126" t="b">
        <v>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110" t="n">
        <v>44115.625</v>
      </c>
      <c r="F127" s="110" t="n">
        <v>44127.37083333333</v>
      </c>
      <c r="I127" s="110" t="n">
        <v>44242.44513888889</v>
      </c>
      <c r="L127" t="inlineStr">
        <is>
          <t>2/15/21 10:41</t>
        </is>
      </c>
      <c r="M127" t="n">
        <v>0</v>
      </c>
      <c r="N127" t="n">
        <v>11</v>
      </c>
      <c r="P127" t="n">
        <v>126</v>
      </c>
      <c r="Q127" t="b">
        <v>0</v>
      </c>
      <c r="R127" t="b">
        <v>1</v>
      </c>
      <c r="S127" t="b">
        <v>0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110" t="n">
        <v>44606.20833333334</v>
      </c>
      <c r="F128" s="110" t="n">
        <v>44615.20833333334</v>
      </c>
      <c r="H128" s="110" t="n">
        <v>44663</v>
      </c>
      <c r="I128" s="110" t="n">
        <v>44852.75416666667</v>
      </c>
      <c r="J128" t="inlineStr">
        <is>
          <t>5/5/22</t>
        </is>
      </c>
      <c r="L128" t="inlineStr">
        <is>
          <t>5/5/22 19:33</t>
        </is>
      </c>
      <c r="M128" t="n">
        <v>0</v>
      </c>
      <c r="N128" t="n">
        <v>9</v>
      </c>
      <c r="O128" t="n">
        <v>189</v>
      </c>
      <c r="P128" t="n">
        <v>246</v>
      </c>
      <c r="Q128" t="b">
        <v>0</v>
      </c>
      <c r="R128" t="b">
        <v>0</v>
      </c>
      <c r="S128" t="b">
        <v>0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110" t="n">
        <v>44272.91666666666</v>
      </c>
      <c r="F129" s="110" t="n">
        <v>44287.5</v>
      </c>
      <c r="L129" s="110" t="n">
        <v>45147.77649364583</v>
      </c>
      <c r="M129" s="110" t="n">
        <v>1</v>
      </c>
      <c r="N129" t="n">
        <v>14</v>
      </c>
      <c r="Q129" t="b">
        <v>0</v>
      </c>
      <c r="R129" t="b">
        <v>1</v>
      </c>
      <c r="S129" t="b">
        <v>1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110" t="n">
        <v>44960.5</v>
      </c>
      <c r="F130" s="110" t="n">
        <v>44987.5</v>
      </c>
      <c r="L130" s="110" t="n">
        <v>45147.77649364583</v>
      </c>
      <c r="M130" s="110" t="n">
        <v>0</v>
      </c>
      <c r="N130" t="n">
        <v>27</v>
      </c>
      <c r="Q130" t="b">
        <v>0</v>
      </c>
      <c r="R130" t="b">
        <v>1</v>
      </c>
      <c r="S130" t="b">
        <v>1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110" t="n">
        <v>44229.625</v>
      </c>
      <c r="F131" s="110" t="n">
        <v>44362.02986111111</v>
      </c>
      <c r="H131" s="110" t="n">
        <v>44362</v>
      </c>
      <c r="I131" s="110" t="n">
        <v>44385.62916666667</v>
      </c>
      <c r="J131" t="inlineStr">
        <is>
          <t>7/10/23 15:00</t>
        </is>
      </c>
      <c r="L131" t="inlineStr">
        <is>
          <t>7/8/21 15:06</t>
        </is>
      </c>
      <c r="M131" t="n">
        <v>0</v>
      </c>
      <c r="N131" t="n">
        <v>132</v>
      </c>
      <c r="O131" t="n">
        <v>23</v>
      </c>
      <c r="P131" t="n">
        <v>156</v>
      </c>
      <c r="Q131" t="b">
        <v>0</v>
      </c>
      <c r="R131" t="b">
        <v>0</v>
      </c>
      <c r="S131" t="b">
        <v>0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110" t="n">
        <v>43941.91666666666</v>
      </c>
      <c r="F132" s="110" t="n">
        <v>44040.575</v>
      </c>
      <c r="L132" t="inlineStr">
        <is>
          <t>1/18/21 1:39</t>
        </is>
      </c>
      <c r="M132" t="n">
        <v>0</v>
      </c>
      <c r="N132" t="n">
        <v>98</v>
      </c>
      <c r="Q132" t="b">
        <v>0</v>
      </c>
      <c r="R132" t="b">
        <v>1</v>
      </c>
      <c r="S132" t="b">
        <v>1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110" t="n">
        <v>44396.625</v>
      </c>
      <c r="L133" t="inlineStr">
        <is>
          <t>3/1/22 2:16</t>
        </is>
      </c>
      <c r="M133" t="n">
        <v>0</v>
      </c>
      <c r="Q133" t="b">
        <v>1</v>
      </c>
      <c r="R133" t="b">
        <v>1</v>
      </c>
      <c r="S133" t="b">
        <v>1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110" t="n">
        <v>45112</v>
      </c>
      <c r="F134" s="110" t="n">
        <v>45121.11736111111</v>
      </c>
      <c r="L134" s="110" t="n">
        <v>45147.77649364583</v>
      </c>
      <c r="M134" s="110" t="n">
        <v>0</v>
      </c>
      <c r="N134" t="n">
        <v>9</v>
      </c>
      <c r="Q134" t="b">
        <v>0</v>
      </c>
      <c r="R134" t="b">
        <v>1</v>
      </c>
      <c r="S134" t="b">
        <v>1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110" t="n">
        <v>44720.04166666666</v>
      </c>
      <c r="F135" s="110" t="n">
        <v>45084.59791666667</v>
      </c>
      <c r="L135" s="110" t="n">
        <v>45147.77649364583</v>
      </c>
      <c r="M135" s="110" t="n">
        <v>1</v>
      </c>
      <c r="N135" t="n">
        <v>364</v>
      </c>
      <c r="Q135" t="b">
        <v>0</v>
      </c>
      <c r="R135" t="b">
        <v>1</v>
      </c>
      <c r="S135" t="b">
        <v>1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110" t="n">
        <v>45055.20833333334</v>
      </c>
      <c r="F136" s="110" t="n">
        <v>45056.36736111111</v>
      </c>
      <c r="H136" s="110" t="n">
        <v>45057</v>
      </c>
      <c r="I136" s="110" t="n">
        <v>45084.34583333333</v>
      </c>
      <c r="L136" t="inlineStr">
        <is>
          <t>6/7/23 8:18</t>
        </is>
      </c>
      <c r="M136" t="n">
        <v>0</v>
      </c>
      <c r="N136" t="n">
        <v>1</v>
      </c>
      <c r="O136" t="n">
        <v>27</v>
      </c>
      <c r="P136" t="n">
        <v>29</v>
      </c>
      <c r="Q136" t="b">
        <v>0</v>
      </c>
      <c r="R136" t="b">
        <v>0</v>
      </c>
      <c r="S136" t="b">
        <v>0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110" t="n">
        <v>44236.04305555556</v>
      </c>
      <c r="F137" s="110" t="n">
        <v>44294.94722222222</v>
      </c>
      <c r="H137" s="110" t="n">
        <v>44295</v>
      </c>
      <c r="L137" t="inlineStr">
        <is>
          <t>9/13/22 2:22</t>
        </is>
      </c>
      <c r="M137" t="n">
        <v>0</v>
      </c>
      <c r="N137" t="n">
        <v>58</v>
      </c>
      <c r="Q137" t="b">
        <v>0</v>
      </c>
      <c r="R137" t="b">
        <v>1</v>
      </c>
      <c r="S137" t="b">
        <v>1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110" t="n">
        <v>44218.04236111111</v>
      </c>
      <c r="F138" s="110" t="n">
        <v>44243.11875</v>
      </c>
      <c r="H138" s="110" t="n">
        <v>44329</v>
      </c>
      <c r="I138" s="110" t="n">
        <v>44343.66666666666</v>
      </c>
      <c r="J138" t="inlineStr">
        <is>
          <t>3/26/23 16:00</t>
        </is>
      </c>
      <c r="L138" t="inlineStr">
        <is>
          <t>5/28/21 8:33</t>
        </is>
      </c>
      <c r="M138" t="n">
        <v>0</v>
      </c>
      <c r="N138" t="n">
        <v>25</v>
      </c>
      <c r="O138" t="n">
        <v>14</v>
      </c>
      <c r="P138" t="n">
        <v>125</v>
      </c>
      <c r="Q138" t="b">
        <v>0</v>
      </c>
      <c r="R138" t="b">
        <v>0</v>
      </c>
      <c r="S138" t="b">
        <v>0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110" t="n">
        <v>44115.625</v>
      </c>
      <c r="F139" s="110" t="n">
        <v>44172.40416666667</v>
      </c>
      <c r="I139" s="110" t="n">
        <v>44206.53472222222</v>
      </c>
      <c r="L139" t="inlineStr">
        <is>
          <t>1/10/21 12:50</t>
        </is>
      </c>
      <c r="M139" t="n">
        <v>0</v>
      </c>
      <c r="N139" t="n">
        <v>56</v>
      </c>
      <c r="P139" t="n">
        <v>90</v>
      </c>
      <c r="Q139" t="b">
        <v>0</v>
      </c>
      <c r="R139" t="b">
        <v>1</v>
      </c>
      <c r="S139" t="b">
        <v>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110" t="n">
        <v>44812.29166666666</v>
      </c>
      <c r="F140" s="110" t="n">
        <v>44816.29166666666</v>
      </c>
      <c r="H140" s="110" t="n">
        <v>44838</v>
      </c>
      <c r="I140" s="110" t="n">
        <v>44865.79375</v>
      </c>
      <c r="J140" t="inlineStr">
        <is>
          <t>10/12/22</t>
        </is>
      </c>
      <c r="L140" t="inlineStr">
        <is>
          <t>10/31/22 19:03</t>
        </is>
      </c>
      <c r="M140" t="n">
        <v>0</v>
      </c>
      <c r="N140" t="n">
        <v>4</v>
      </c>
      <c r="O140" t="n">
        <v>27</v>
      </c>
      <c r="P140" t="n">
        <v>53</v>
      </c>
      <c r="Q140" t="b">
        <v>0</v>
      </c>
      <c r="R140" t="b">
        <v>0</v>
      </c>
      <c r="S140" t="b">
        <v>0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110" t="n">
        <v>44272.91666666666</v>
      </c>
      <c r="F141" s="110" t="n">
        <v>44277.5</v>
      </c>
      <c r="L141" t="inlineStr">
        <is>
          <t>5/16/22 7:29</t>
        </is>
      </c>
      <c r="M141" t="n">
        <v>1</v>
      </c>
      <c r="N141" t="n">
        <v>4</v>
      </c>
      <c r="Q141" t="b">
        <v>0</v>
      </c>
      <c r="R141" t="b">
        <v>1</v>
      </c>
      <c r="S141" t="b">
        <v>1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110" t="n">
        <v>44873.5</v>
      </c>
      <c r="F142" s="110" t="n">
        <v>44881.5</v>
      </c>
      <c r="L142" s="110" t="n">
        <v>45147.77649364583</v>
      </c>
      <c r="M142" s="110" t="n">
        <v>0</v>
      </c>
      <c r="N142" t="n">
        <v>8</v>
      </c>
      <c r="Q142" t="b">
        <v>0</v>
      </c>
      <c r="R142" t="b">
        <v>1</v>
      </c>
      <c r="S142" t="b">
        <v>1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110" t="n">
        <v>45077.00069444445</v>
      </c>
      <c r="F143" s="110" t="n">
        <v>45092.34791666667</v>
      </c>
      <c r="L143" s="110" t="n">
        <v>45147.77649364583</v>
      </c>
      <c r="M143" s="110" t="n">
        <v>0</v>
      </c>
      <c r="N143" t="n">
        <v>15</v>
      </c>
      <c r="Q143" t="b">
        <v>0</v>
      </c>
      <c r="R143" t="b">
        <v>1</v>
      </c>
      <c r="S143" t="b">
        <v>1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110" t="n">
        <v>43941.91666666666</v>
      </c>
      <c r="F144" s="110" t="n">
        <v>44040.575</v>
      </c>
      <c r="L144" t="inlineStr">
        <is>
          <t>1/18/21 1:39</t>
        </is>
      </c>
      <c r="M144" t="n">
        <v>0</v>
      </c>
      <c r="N144" t="n">
        <v>98</v>
      </c>
      <c r="Q144" t="b">
        <v>0</v>
      </c>
      <c r="R144" t="b">
        <v>1</v>
      </c>
      <c r="S144" t="b">
        <v>1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110" t="n">
        <v>44396.625</v>
      </c>
      <c r="L145" t="inlineStr">
        <is>
          <t>3/1/22 2:15</t>
        </is>
      </c>
      <c r="M145" t="n">
        <v>0</v>
      </c>
      <c r="Q145" t="b">
        <v>1</v>
      </c>
      <c r="R145" t="b">
        <v>1</v>
      </c>
      <c r="S145" t="b">
        <v>1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110" t="n">
        <v>45112</v>
      </c>
      <c r="F146" s="110" t="n">
        <v>45121.11736111111</v>
      </c>
      <c r="L146" s="110" t="n">
        <v>45147.77649364583</v>
      </c>
      <c r="M146" s="110" t="n">
        <v>0</v>
      </c>
      <c r="N146" t="n">
        <v>9</v>
      </c>
      <c r="Q146" t="b">
        <v>0</v>
      </c>
      <c r="R146" t="b">
        <v>1</v>
      </c>
      <c r="S146" t="b">
        <v>1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110" t="n">
        <v>44170.04236111111</v>
      </c>
      <c r="F147" s="110" t="n">
        <v>44204.42013888889</v>
      </c>
      <c r="H147" s="110" t="n">
        <v>44286</v>
      </c>
      <c r="I147" s="110" t="n">
        <v>44377.38472222222</v>
      </c>
      <c r="J147" t="inlineStr">
        <is>
          <t>12/1/22 3:00</t>
        </is>
      </c>
      <c r="L147" t="inlineStr">
        <is>
          <t>6/30/21 9:14</t>
        </is>
      </c>
      <c r="M147" t="n">
        <v>0</v>
      </c>
      <c r="N147" t="n">
        <v>34</v>
      </c>
      <c r="O147" t="n">
        <v>91</v>
      </c>
      <c r="P147" t="n">
        <v>207</v>
      </c>
      <c r="Q147" t="b">
        <v>0</v>
      </c>
      <c r="R147" t="b">
        <v>0</v>
      </c>
      <c r="S147" t="b">
        <v>0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110" t="n">
        <v>45021.75</v>
      </c>
      <c r="F148" s="110" t="n">
        <v>45033.30833333333</v>
      </c>
      <c r="H148" s="110" t="n">
        <v>45034</v>
      </c>
      <c r="I148" s="110" t="n">
        <v>45043.08888888889</v>
      </c>
      <c r="L148" t="inlineStr">
        <is>
          <t>4/27/23 2:08</t>
        </is>
      </c>
      <c r="M148" t="n">
        <v>0</v>
      </c>
      <c r="N148" t="n">
        <v>11</v>
      </c>
      <c r="O148" t="n">
        <v>9</v>
      </c>
      <c r="P148" t="n">
        <v>21</v>
      </c>
      <c r="Q148" t="b">
        <v>0</v>
      </c>
      <c r="R148" t="b">
        <v>0</v>
      </c>
      <c r="S148" t="b">
        <v>0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110" t="n">
        <v>44216.04305555556</v>
      </c>
      <c r="F149" s="110" t="n">
        <v>44278.34722222222</v>
      </c>
      <c r="H149" s="110" t="n">
        <v>44278</v>
      </c>
      <c r="I149" s="110" t="n">
        <v>44330.02777777778</v>
      </c>
      <c r="L149" t="inlineStr">
        <is>
          <t>5/14/21 0:40</t>
        </is>
      </c>
      <c r="M149" t="n">
        <v>0</v>
      </c>
      <c r="N149" t="n">
        <v>62</v>
      </c>
      <c r="O149" t="n">
        <v>52</v>
      </c>
      <c r="P149" t="n">
        <v>113</v>
      </c>
      <c r="Q149" t="b">
        <v>0</v>
      </c>
      <c r="R149" t="b">
        <v>0</v>
      </c>
      <c r="S149" t="b">
        <v>0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110" t="n">
        <v>44218.04236111111</v>
      </c>
      <c r="F150" s="110" t="n">
        <v>44244.10069444445</v>
      </c>
      <c r="H150" s="110" t="n">
        <v>44329</v>
      </c>
      <c r="I150" s="110" t="n">
        <v>44343.66666666666</v>
      </c>
      <c r="J150" t="inlineStr">
        <is>
          <t>3/27/23 16:00</t>
        </is>
      </c>
      <c r="L150" t="inlineStr">
        <is>
          <t>5/28/21 8:33</t>
        </is>
      </c>
      <c r="M150" t="n">
        <v>0</v>
      </c>
      <c r="N150" t="n">
        <v>26</v>
      </c>
      <c r="O150" t="n">
        <v>14</v>
      </c>
      <c r="P150" t="n">
        <v>125</v>
      </c>
      <c r="Q150" t="b">
        <v>0</v>
      </c>
      <c r="R150" t="b">
        <v>0</v>
      </c>
      <c r="S150" t="b">
        <v>0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110" t="n">
        <v>44064.91736111111</v>
      </c>
      <c r="F151" s="110" t="n">
        <v>44126.32847222222</v>
      </c>
      <c r="I151" s="110" t="n">
        <v>44136.54930555556</v>
      </c>
      <c r="L151" t="inlineStr">
        <is>
          <t>11/1/20 13:11</t>
        </is>
      </c>
      <c r="M151" t="n">
        <v>0</v>
      </c>
      <c r="N151" t="n">
        <v>61</v>
      </c>
      <c r="P151" t="n">
        <v>71</v>
      </c>
      <c r="Q151" t="b">
        <v>0</v>
      </c>
      <c r="R151" t="b">
        <v>1</v>
      </c>
      <c r="S151" t="b">
        <v>0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110" t="n">
        <v>44830.29166666666</v>
      </c>
      <c r="F152" s="110" t="n">
        <v>44833.29166666666</v>
      </c>
      <c r="L152" t="inlineStr">
        <is>
          <t>10/11/22 10:29</t>
        </is>
      </c>
      <c r="M152" t="n">
        <v>0</v>
      </c>
      <c r="N152" t="n">
        <v>3</v>
      </c>
      <c r="Q152" t="b">
        <v>0</v>
      </c>
      <c r="R152" t="b">
        <v>1</v>
      </c>
      <c r="S152" t="b">
        <v>1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110" t="n">
        <v>44272.91666666666</v>
      </c>
      <c r="F153" s="110" t="n">
        <v>44285.5</v>
      </c>
      <c r="L153" s="110" t="n">
        <v>45147.77649364583</v>
      </c>
      <c r="M153" s="110" t="n">
        <v>1</v>
      </c>
      <c r="N153" t="n">
        <v>12</v>
      </c>
      <c r="Q153" t="b">
        <v>0</v>
      </c>
      <c r="R153" t="b">
        <v>1</v>
      </c>
      <c r="S153" t="b">
        <v>1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110" t="n">
        <v>44797.5</v>
      </c>
      <c r="F154" s="110" t="n">
        <v>44825.5</v>
      </c>
      <c r="L154" s="110" t="n">
        <v>45147.77649364583</v>
      </c>
      <c r="M154" s="110" t="n">
        <v>0</v>
      </c>
      <c r="N154" t="n">
        <v>28</v>
      </c>
      <c r="Q154" t="b">
        <v>0</v>
      </c>
      <c r="R154" t="b">
        <v>1</v>
      </c>
      <c r="S154" t="b">
        <v>1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110" t="n">
        <v>44290.625</v>
      </c>
      <c r="F155" s="110" t="n">
        <v>44349.34027777778</v>
      </c>
      <c r="H155" s="110" t="n">
        <v>44349</v>
      </c>
      <c r="I155" s="110" t="n">
        <v>44357.07638888889</v>
      </c>
      <c r="J155" t="inlineStr">
        <is>
          <t>6/27/23 15:00</t>
        </is>
      </c>
      <c r="L155" t="inlineStr">
        <is>
          <t>6/10/21 1:50</t>
        </is>
      </c>
      <c r="M155" t="n">
        <v>0</v>
      </c>
      <c r="N155" t="n">
        <v>58</v>
      </c>
      <c r="O155" t="n">
        <v>8</v>
      </c>
      <c r="P155" t="n">
        <v>66</v>
      </c>
      <c r="Q155" t="b">
        <v>0</v>
      </c>
      <c r="R155" t="b">
        <v>0</v>
      </c>
      <c r="S155" t="b">
        <v>0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110" t="n">
        <v>43941.91666666666</v>
      </c>
      <c r="F156" s="110" t="n">
        <v>43998.59097222222</v>
      </c>
      <c r="L156" t="inlineStr">
        <is>
          <t>12/23/20 1:50</t>
        </is>
      </c>
      <c r="M156" t="n">
        <v>0</v>
      </c>
      <c r="N156" t="n">
        <v>56</v>
      </c>
      <c r="Q156" t="b">
        <v>0</v>
      </c>
      <c r="R156" t="b">
        <v>1</v>
      </c>
      <c r="S156" t="b">
        <v>1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110" t="n">
        <v>44396.625</v>
      </c>
      <c r="L157" t="inlineStr">
        <is>
          <t>3/1/22 2:16</t>
        </is>
      </c>
      <c r="M157" t="n">
        <v>0</v>
      </c>
      <c r="Q157" t="b">
        <v>1</v>
      </c>
      <c r="R157" t="b">
        <v>1</v>
      </c>
      <c r="S157" t="b">
        <v>1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110" t="n">
        <v>45114.00069444445</v>
      </c>
      <c r="F158" s="110" t="n">
        <v>45120.36944444444</v>
      </c>
      <c r="L158" s="110" t="n">
        <v>45147.77649364583</v>
      </c>
      <c r="M158" s="110" t="n">
        <v>0</v>
      </c>
      <c r="N158" t="n">
        <v>6</v>
      </c>
      <c r="Q158" t="b">
        <v>0</v>
      </c>
      <c r="R158" t="b">
        <v>1</v>
      </c>
      <c r="S158" t="b">
        <v>1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110" t="n">
        <v>43601.46736111111</v>
      </c>
      <c r="F159" s="110" t="n">
        <v>44046.14166666667</v>
      </c>
      <c r="I159" s="110" t="n">
        <v>44126.425</v>
      </c>
      <c r="L159" t="inlineStr">
        <is>
          <t>10/22/20 10:12</t>
        </is>
      </c>
      <c r="M159" t="n">
        <v>0</v>
      </c>
      <c r="N159" t="n">
        <v>444</v>
      </c>
      <c r="P159" t="n">
        <v>524</v>
      </c>
      <c r="Q159" t="b">
        <v>0</v>
      </c>
      <c r="R159" t="b">
        <v>1</v>
      </c>
      <c r="S159" t="b">
        <v>0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110" t="n">
        <v>45070</v>
      </c>
      <c r="F160" s="110" t="n">
        <v>45070.21805555555</v>
      </c>
      <c r="H160" s="110" t="n">
        <v>45075</v>
      </c>
      <c r="J160" t="inlineStr">
        <is>
          <t>6/25/23 17:00</t>
        </is>
      </c>
      <c r="L160" t="inlineStr">
        <is>
          <t>5/29/23</t>
        </is>
      </c>
      <c r="M160" t="n">
        <v>0</v>
      </c>
      <c r="N160" t="n">
        <v>0</v>
      </c>
      <c r="Q160" t="b">
        <v>0</v>
      </c>
      <c r="R160" t="b">
        <v>1</v>
      </c>
      <c r="S160" t="b">
        <v>1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110" t="n">
        <v>44216.04305555556</v>
      </c>
      <c r="F161" s="110" t="n">
        <v>44278.34722222222</v>
      </c>
      <c r="H161" s="110" t="n">
        <v>44278</v>
      </c>
      <c r="I161" s="110" t="n">
        <v>44369.41597222222</v>
      </c>
      <c r="L161" t="inlineStr">
        <is>
          <t>6/22/21 9:59</t>
        </is>
      </c>
      <c r="M161" t="n">
        <v>0</v>
      </c>
      <c r="N161" t="n">
        <v>62</v>
      </c>
      <c r="O161" t="n">
        <v>91</v>
      </c>
      <c r="P161" t="n">
        <v>153</v>
      </c>
      <c r="Q161" t="b">
        <v>0</v>
      </c>
      <c r="R161" t="b">
        <v>0</v>
      </c>
      <c r="S161" t="b">
        <v>0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110" t="n">
        <v>44218.04236111111</v>
      </c>
      <c r="F162" s="110" t="n">
        <v>44243.11875</v>
      </c>
      <c r="H162" s="110" t="n">
        <v>44349</v>
      </c>
      <c r="I162" s="110" t="n">
        <v>44364.66666666666</v>
      </c>
      <c r="L162" t="inlineStr">
        <is>
          <t>6/18/21 1:03</t>
        </is>
      </c>
      <c r="M162" t="n">
        <v>0</v>
      </c>
      <c r="N162" t="n">
        <v>25</v>
      </c>
      <c r="O162" t="n">
        <v>15</v>
      </c>
      <c r="P162" t="n">
        <v>146</v>
      </c>
      <c r="Q162" t="b">
        <v>0</v>
      </c>
      <c r="R162" t="b">
        <v>0</v>
      </c>
      <c r="S162" t="b">
        <v>0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F163" s="110" t="n">
        <v>44484.16458333333</v>
      </c>
      <c r="H163" s="110" t="n">
        <v>44484</v>
      </c>
      <c r="L163" t="inlineStr">
        <is>
          <t>11/30/21 7:51</t>
        </is>
      </c>
      <c r="M163" t="n">
        <v>0</v>
      </c>
      <c r="Q163" t="b">
        <v>1</v>
      </c>
      <c r="R163" t="b">
        <v>1</v>
      </c>
      <c r="S163" t="b">
        <v>1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110" t="n">
        <v>44830.29166666666</v>
      </c>
      <c r="F164" s="110" t="n">
        <v>44839.25</v>
      </c>
      <c r="H164" s="110" t="n">
        <v>44854</v>
      </c>
      <c r="I164" s="110" t="n">
        <v>44887.60972222222</v>
      </c>
      <c r="L164" t="inlineStr">
        <is>
          <t>11/22/22 14:38</t>
        </is>
      </c>
      <c r="M164" t="n">
        <v>0</v>
      </c>
      <c r="N164" t="n">
        <v>8</v>
      </c>
      <c r="O164" t="n">
        <v>33</v>
      </c>
      <c r="P164" t="n">
        <v>57</v>
      </c>
      <c r="Q164" t="b">
        <v>0</v>
      </c>
      <c r="R164" t="b">
        <v>0</v>
      </c>
      <c r="S164" t="b">
        <v>0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110" t="n">
        <v>44272.91666666666</v>
      </c>
      <c r="F165" s="110" t="n">
        <v>44286.5</v>
      </c>
      <c r="L165" t="inlineStr">
        <is>
          <t>5/16/22 7:29</t>
        </is>
      </c>
      <c r="M165" t="n">
        <v>1</v>
      </c>
      <c r="N165" t="n">
        <v>13</v>
      </c>
      <c r="Q165" t="b">
        <v>0</v>
      </c>
      <c r="R165" t="b">
        <v>1</v>
      </c>
      <c r="S165" t="b">
        <v>1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110" t="n">
        <v>44797.5</v>
      </c>
      <c r="F166" s="110" t="n">
        <v>44825.5</v>
      </c>
      <c r="L166" s="110" t="n">
        <v>45147.77649364583</v>
      </c>
      <c r="M166" s="110" t="n">
        <v>0</v>
      </c>
      <c r="N166" t="n">
        <v>28</v>
      </c>
      <c r="Q166" t="b">
        <v>0</v>
      </c>
      <c r="R166" t="b">
        <v>1</v>
      </c>
      <c r="S166" t="b">
        <v>1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110" t="n">
        <v>44367.625</v>
      </c>
      <c r="F167" s="110" t="n">
        <v>44452.01944444444</v>
      </c>
      <c r="H167" s="110" t="n">
        <v>44453</v>
      </c>
      <c r="I167" s="110" t="n">
        <v>44455.11805555555</v>
      </c>
      <c r="J167" t="inlineStr">
        <is>
          <t>5/4/23 15:00</t>
        </is>
      </c>
      <c r="L167" t="inlineStr">
        <is>
          <t>9/16/21 2:50</t>
        </is>
      </c>
      <c r="M167" t="n">
        <v>0</v>
      </c>
      <c r="N167" t="n">
        <v>84</v>
      </c>
      <c r="O167" t="n">
        <v>2</v>
      </c>
      <c r="P167" t="n">
        <v>87</v>
      </c>
      <c r="Q167" t="b">
        <v>0</v>
      </c>
      <c r="R167" t="b">
        <v>0</v>
      </c>
      <c r="S167" t="b">
        <v>0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110" t="n">
        <v>44231.35555555556</v>
      </c>
      <c r="F168" s="110" t="n">
        <v>44263.42708333334</v>
      </c>
      <c r="L168" t="inlineStr">
        <is>
          <t>3/9/21 12:30</t>
        </is>
      </c>
      <c r="M168" t="n">
        <v>0</v>
      </c>
      <c r="N168" t="n">
        <v>32</v>
      </c>
      <c r="Q168" t="b">
        <v>0</v>
      </c>
      <c r="R168" t="b">
        <v>1</v>
      </c>
      <c r="S168" t="b">
        <v>1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110" t="n">
        <v>44396.625</v>
      </c>
      <c r="L169" t="inlineStr">
        <is>
          <t>3/1/22 2:04</t>
        </is>
      </c>
      <c r="M169" t="n">
        <v>0</v>
      </c>
      <c r="Q169" t="b">
        <v>1</v>
      </c>
      <c r="R169" t="b">
        <v>1</v>
      </c>
      <c r="S169" t="b">
        <v>1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110" t="n">
        <v>45114.00069444445</v>
      </c>
      <c r="F170" s="110" t="n">
        <v>45120.36944444444</v>
      </c>
      <c r="L170" s="110" t="n">
        <v>45147.77649364583</v>
      </c>
      <c r="M170" s="110" t="n">
        <v>0</v>
      </c>
      <c r="N170" t="n">
        <v>6</v>
      </c>
      <c r="Q170" t="b">
        <v>0</v>
      </c>
      <c r="R170" t="b">
        <v>1</v>
      </c>
      <c r="S170" t="b">
        <v>1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110" t="n">
        <v>43601.46736111111</v>
      </c>
      <c r="F171" s="110" t="n">
        <v>43923.05138888889</v>
      </c>
      <c r="I171" s="110" t="n">
        <v>44060.31180555555</v>
      </c>
      <c r="L171" t="inlineStr">
        <is>
          <t>8/17/20 7:29</t>
        </is>
      </c>
      <c r="M171" t="n">
        <v>0</v>
      </c>
      <c r="N171" t="n">
        <v>321</v>
      </c>
      <c r="P171" t="n">
        <v>458</v>
      </c>
      <c r="Q171" t="b">
        <v>0</v>
      </c>
      <c r="R171" t="b">
        <v>1</v>
      </c>
      <c r="S171" t="b">
        <v>0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110" t="n">
        <v>45084</v>
      </c>
      <c r="F172" s="110" t="n">
        <v>45084.58541666667</v>
      </c>
      <c r="H172" s="110" t="n">
        <v>45084</v>
      </c>
      <c r="I172" s="110" t="n">
        <v>45096.24166666667</v>
      </c>
      <c r="L172" t="inlineStr">
        <is>
          <t>6/19/23 5:48</t>
        </is>
      </c>
      <c r="M172" t="n">
        <v>0</v>
      </c>
      <c r="N172" t="n">
        <v>0</v>
      </c>
      <c r="O172" t="n">
        <v>12</v>
      </c>
      <c r="P172" t="n">
        <v>12</v>
      </c>
      <c r="Q172" t="b">
        <v>0</v>
      </c>
      <c r="R172" t="b">
        <v>0</v>
      </c>
      <c r="S172" t="b">
        <v>0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110" t="n">
        <v>44216.04305555556</v>
      </c>
      <c r="F173" s="110" t="n">
        <v>44294.94722222222</v>
      </c>
      <c r="H173" s="110" t="n">
        <v>44295</v>
      </c>
      <c r="I173" s="110" t="n">
        <v>44336.56666666667</v>
      </c>
      <c r="L173" t="inlineStr">
        <is>
          <t>5/20/21 13:36</t>
        </is>
      </c>
      <c r="M173" t="n">
        <v>0</v>
      </c>
      <c r="N173" t="n">
        <v>78</v>
      </c>
      <c r="O173" t="n">
        <v>41</v>
      </c>
      <c r="P173" t="n">
        <v>120</v>
      </c>
      <c r="Q173" t="b">
        <v>0</v>
      </c>
      <c r="R173" t="b">
        <v>0</v>
      </c>
      <c r="S173" t="b">
        <v>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110" t="n">
        <v>44218.04236111111</v>
      </c>
      <c r="F174" s="110" t="n">
        <v>44236.3625</v>
      </c>
      <c r="H174" s="110" t="n">
        <v>44391</v>
      </c>
      <c r="I174" s="110" t="n">
        <v>44392.66666666666</v>
      </c>
      <c r="L174" t="inlineStr">
        <is>
          <t>7/19/21 4:46</t>
        </is>
      </c>
      <c r="M174" t="n">
        <v>0</v>
      </c>
      <c r="N174" t="n">
        <v>18</v>
      </c>
      <c r="O174" t="n">
        <v>1</v>
      </c>
      <c r="P174" t="n">
        <v>174</v>
      </c>
      <c r="Q174" t="b">
        <v>0</v>
      </c>
      <c r="R174" t="b">
        <v>0</v>
      </c>
      <c r="S174" t="b">
        <v>0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110" t="n">
        <v>44228.625</v>
      </c>
      <c r="F175" s="110" t="n">
        <v>44314.36388888889</v>
      </c>
      <c r="H175" s="110" t="n">
        <v>44314</v>
      </c>
      <c r="I175" s="110" t="n">
        <v>44337.35902777778</v>
      </c>
      <c r="L175" t="inlineStr">
        <is>
          <t>5/21/21 8:36</t>
        </is>
      </c>
      <c r="M175" t="n">
        <v>0</v>
      </c>
      <c r="N175" t="n">
        <v>85</v>
      </c>
      <c r="O175" t="n">
        <v>23</v>
      </c>
      <c r="P175" t="n">
        <v>108</v>
      </c>
      <c r="Q175" t="b">
        <v>0</v>
      </c>
      <c r="R175" t="b">
        <v>0</v>
      </c>
      <c r="S175" t="b">
        <v>0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110" t="n">
        <v>44814.29166666666</v>
      </c>
      <c r="F176" s="110" t="n">
        <v>44816.29166666666</v>
      </c>
      <c r="H176" s="110" t="n">
        <v>44820</v>
      </c>
      <c r="I176" s="110" t="n">
        <v>44853.64583333334</v>
      </c>
      <c r="J176" t="inlineStr">
        <is>
          <t>9/29/22</t>
        </is>
      </c>
      <c r="L176" t="inlineStr">
        <is>
          <t>10/6/22 19:05</t>
        </is>
      </c>
      <c r="M176" t="n">
        <v>0</v>
      </c>
      <c r="N176" t="n">
        <v>2</v>
      </c>
      <c r="O176" t="n">
        <v>33</v>
      </c>
      <c r="P176" t="n">
        <v>39</v>
      </c>
      <c r="Q176" t="b">
        <v>0</v>
      </c>
      <c r="R176" t="b">
        <v>0</v>
      </c>
      <c r="S176" t="b">
        <v>0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110" t="n">
        <v>44272.91666666666</v>
      </c>
      <c r="F177" s="110" t="n">
        <v>44284.5</v>
      </c>
      <c r="L177" t="inlineStr">
        <is>
          <t>5/16/22 7:29</t>
        </is>
      </c>
      <c r="M177" t="n">
        <v>1</v>
      </c>
      <c r="N177" t="n">
        <v>11</v>
      </c>
      <c r="Q177" t="b">
        <v>0</v>
      </c>
      <c r="R177" t="b">
        <v>1</v>
      </c>
      <c r="S177" t="b">
        <v>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110" t="n">
        <v>44797.5</v>
      </c>
      <c r="F178" s="110" t="n">
        <v>44825.5</v>
      </c>
      <c r="L178" s="110" t="n">
        <v>45147.77649364583</v>
      </c>
      <c r="M178" s="110" t="n">
        <v>0</v>
      </c>
      <c r="N178" t="n">
        <v>28</v>
      </c>
      <c r="Q178" t="b">
        <v>0</v>
      </c>
      <c r="R178" t="b">
        <v>1</v>
      </c>
      <c r="S178" t="b">
        <v>1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110" t="n">
        <v>45114.00069444445</v>
      </c>
      <c r="F179" s="110" t="n">
        <v>45118.625</v>
      </c>
      <c r="L179" s="110" t="n">
        <v>45147.77649364583</v>
      </c>
      <c r="M179" s="110" t="n">
        <v>0</v>
      </c>
      <c r="N179" t="n">
        <v>4</v>
      </c>
      <c r="Q179" t="b">
        <v>0</v>
      </c>
      <c r="R179" t="b">
        <v>1</v>
      </c>
      <c r="S179" t="b">
        <v>1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110" t="n">
        <v>43941.91666666666</v>
      </c>
      <c r="F180" s="110" t="n">
        <v>43963.43680555555</v>
      </c>
      <c r="L180" t="inlineStr">
        <is>
          <t>9/21/20 8:41</t>
        </is>
      </c>
      <c r="M180" t="n">
        <v>0</v>
      </c>
      <c r="N180" t="n">
        <v>21</v>
      </c>
      <c r="Q180" t="b">
        <v>0</v>
      </c>
      <c r="R180" t="b">
        <v>1</v>
      </c>
      <c r="S180" t="b">
        <v>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110" t="n">
        <v>44396.625</v>
      </c>
      <c r="L181" t="inlineStr">
        <is>
          <t>3/1/22 2:04</t>
        </is>
      </c>
      <c r="M181" t="n">
        <v>0</v>
      </c>
      <c r="Q181" t="b">
        <v>1</v>
      </c>
      <c r="R181" t="b">
        <v>1</v>
      </c>
      <c r="S181" t="b">
        <v>1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110" t="n">
        <v>45114.15486111111</v>
      </c>
      <c r="L182" s="110" t="n">
        <v>45147.77649364583</v>
      </c>
      <c r="M182" s="110" t="n">
        <v>0</v>
      </c>
      <c r="Q182" t="b">
        <v>1</v>
      </c>
      <c r="R182" t="b">
        <v>1</v>
      </c>
      <c r="S182" t="b">
        <v>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110" t="n">
        <v>44380.11041666667</v>
      </c>
      <c r="F183" s="110" t="n">
        <v>44385.37916666667</v>
      </c>
      <c r="L183" t="inlineStr">
        <is>
          <t>9/13/21 9:30</t>
        </is>
      </c>
      <c r="M183" t="n">
        <v>0</v>
      </c>
      <c r="N183" t="n">
        <v>5</v>
      </c>
      <c r="Q183" t="b">
        <v>0</v>
      </c>
      <c r="R183" t="b">
        <v>1</v>
      </c>
      <c r="S183" t="b">
        <v>1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F184" s="110" t="n">
        <v>45082.29166666666</v>
      </c>
      <c r="H184" s="110" t="n">
        <v>45083</v>
      </c>
      <c r="I184" s="110" t="n">
        <v>45092.17430555556</v>
      </c>
      <c r="L184" t="inlineStr">
        <is>
          <t>6/15/23 4:11</t>
        </is>
      </c>
      <c r="M184" t="n">
        <v>0</v>
      </c>
      <c r="O184" t="n">
        <v>9</v>
      </c>
      <c r="Q184" t="b">
        <v>1</v>
      </c>
      <c r="R184" t="b">
        <v>0</v>
      </c>
      <c r="S184" t="b">
        <v>1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110" t="n">
        <v>44236.04305555556</v>
      </c>
      <c r="F185" s="110" t="n">
        <v>44377.21875</v>
      </c>
      <c r="H185" s="110" t="n">
        <v>44377</v>
      </c>
      <c r="I185" s="110" t="n">
        <v>44397.54166666666</v>
      </c>
      <c r="L185" t="inlineStr">
        <is>
          <t>7/20/21 13:00</t>
        </is>
      </c>
      <c r="M185" t="n">
        <v>0</v>
      </c>
      <c r="N185" t="n">
        <v>141</v>
      </c>
      <c r="O185" t="n">
        <v>20</v>
      </c>
      <c r="P185" t="n">
        <v>161</v>
      </c>
      <c r="Q185" t="b">
        <v>0</v>
      </c>
      <c r="R185" t="b">
        <v>0</v>
      </c>
      <c r="S185" t="b">
        <v>0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110" t="n">
        <v>44218.04236111111</v>
      </c>
      <c r="F186" s="110" t="n">
        <v>44236.3625</v>
      </c>
      <c r="H186" s="110" t="n">
        <v>44329</v>
      </c>
      <c r="I186" s="110" t="n">
        <v>44343.66666666666</v>
      </c>
      <c r="J186" t="inlineStr">
        <is>
          <t>3/28/23 16:00</t>
        </is>
      </c>
      <c r="L186" t="inlineStr">
        <is>
          <t>5/28/21 8:34</t>
        </is>
      </c>
      <c r="M186" t="n">
        <v>0</v>
      </c>
      <c r="N186" t="n">
        <v>18</v>
      </c>
      <c r="O186" t="n">
        <v>14</v>
      </c>
      <c r="P186" t="n">
        <v>125</v>
      </c>
      <c r="Q186" t="b">
        <v>0</v>
      </c>
      <c r="R186" t="b">
        <v>0</v>
      </c>
      <c r="S186" t="b">
        <v>0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110" t="n">
        <v>44228.625</v>
      </c>
      <c r="L187" t="inlineStr">
        <is>
          <t>6/4/21 2:52</t>
        </is>
      </c>
      <c r="M187" t="n">
        <v>0</v>
      </c>
      <c r="Q187" t="b">
        <v>1</v>
      </c>
      <c r="R187" t="b">
        <v>1</v>
      </c>
      <c r="S187" t="b">
        <v>1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110" t="n">
        <v>44812.29166666666</v>
      </c>
      <c r="F188" s="110" t="n">
        <v>44816.29166666666</v>
      </c>
      <c r="L188" t="inlineStr">
        <is>
          <t>9/25/22 16:51</t>
        </is>
      </c>
      <c r="M188" t="n">
        <v>0</v>
      </c>
      <c r="N188" t="n">
        <v>4</v>
      </c>
      <c r="Q188" t="b">
        <v>0</v>
      </c>
      <c r="R188" t="b">
        <v>1</v>
      </c>
      <c r="S188" t="b">
        <v>1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110" t="n">
        <v>44272.91666666666</v>
      </c>
      <c r="F189" s="110" t="n">
        <v>44288.5</v>
      </c>
      <c r="L189" t="inlineStr">
        <is>
          <t>5/16/22 7:29</t>
        </is>
      </c>
      <c r="M189" t="n">
        <v>1</v>
      </c>
      <c r="N189" t="n">
        <v>15</v>
      </c>
      <c r="Q189" t="b">
        <v>0</v>
      </c>
      <c r="R189" t="b">
        <v>1</v>
      </c>
      <c r="S189" t="b">
        <v>1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110" t="n">
        <v>45103.125</v>
      </c>
      <c r="F190" s="110" t="n">
        <v>45105.125</v>
      </c>
      <c r="H190" s="110" t="n">
        <v>45119</v>
      </c>
      <c r="I190" s="110" t="n">
        <v>45133</v>
      </c>
      <c r="L190" t="inlineStr">
        <is>
          <t>7/12/23</t>
        </is>
      </c>
      <c r="M190" t="n">
        <v>0</v>
      </c>
      <c r="N190" t="n">
        <v>2</v>
      </c>
      <c r="O190" t="n">
        <v>14</v>
      </c>
      <c r="P190" t="n">
        <v>29</v>
      </c>
      <c r="Q190" t="b">
        <v>0</v>
      </c>
      <c r="R190" t="b">
        <v>0</v>
      </c>
      <c r="S190" t="b">
        <v>0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110" t="n">
        <v>44396.625</v>
      </c>
      <c r="F191" s="110" t="n">
        <v>44491.16944444444</v>
      </c>
      <c r="H191" s="110" t="n">
        <v>44491</v>
      </c>
      <c r="I191" s="110" t="n">
        <v>44508.24166666667</v>
      </c>
      <c r="J191" t="inlineStr">
        <is>
          <t>7/18/23 15:00</t>
        </is>
      </c>
      <c r="L191" t="inlineStr">
        <is>
          <t>11/8/21 5:48</t>
        </is>
      </c>
      <c r="M191" t="n">
        <v>0</v>
      </c>
      <c r="N191" t="n">
        <v>94</v>
      </c>
      <c r="O191" t="n">
        <v>17</v>
      </c>
      <c r="P191" t="n">
        <v>111</v>
      </c>
      <c r="Q191" t="b">
        <v>0</v>
      </c>
      <c r="R191" t="b">
        <v>0</v>
      </c>
      <c r="S191" t="b">
        <v>0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110" t="n">
        <v>44231.34791666667</v>
      </c>
      <c r="F192" s="110" t="n">
        <v>44244.25625</v>
      </c>
      <c r="L192" t="inlineStr">
        <is>
          <t>8/13/21 9:47</t>
        </is>
      </c>
      <c r="M192" t="n">
        <v>0</v>
      </c>
      <c r="N192" t="n">
        <v>12</v>
      </c>
      <c r="Q192" t="b">
        <v>0</v>
      </c>
      <c r="R192" t="b">
        <v>1</v>
      </c>
      <c r="S192" t="b">
        <v>1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110" t="n">
        <v>44396.625</v>
      </c>
      <c r="L193" t="inlineStr">
        <is>
          <t>3/1/22 2:04</t>
        </is>
      </c>
      <c r="M193" t="n">
        <v>0</v>
      </c>
      <c r="Q193" t="b">
        <v>1</v>
      </c>
      <c r="R193" t="b">
        <v>1</v>
      </c>
      <c r="S193" t="b">
        <v>1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110" t="n">
        <v>45114.15486111111</v>
      </c>
      <c r="L194" s="110" t="n">
        <v>45147.77649364583</v>
      </c>
      <c r="M194" s="110" t="n">
        <v>0</v>
      </c>
      <c r="Q194" t="b">
        <v>1</v>
      </c>
      <c r="R194" t="b">
        <v>1</v>
      </c>
      <c r="S194" t="b">
        <v>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110" t="n">
        <v>44936.04166666666</v>
      </c>
      <c r="F195" s="110" t="n">
        <v>45084.60208333333</v>
      </c>
      <c r="L195" s="110" t="n">
        <v>45147.77649364583</v>
      </c>
      <c r="M195" s="110" t="n">
        <v>0</v>
      </c>
      <c r="N195" t="n">
        <v>148</v>
      </c>
      <c r="Q195" t="b">
        <v>0</v>
      </c>
      <c r="R195" t="b">
        <v>1</v>
      </c>
      <c r="S195" t="b">
        <v>1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110" t="n">
        <v>45066</v>
      </c>
      <c r="F196" s="110" t="n">
        <v>45070.14583333334</v>
      </c>
      <c r="H196" s="110" t="n">
        <v>45071</v>
      </c>
      <c r="I196" s="110" t="n">
        <v>45086.10277777778</v>
      </c>
      <c r="L196" t="inlineStr">
        <is>
          <t>6/9/23 2:28</t>
        </is>
      </c>
      <c r="M196" t="n">
        <v>0</v>
      </c>
      <c r="N196" t="n">
        <v>4</v>
      </c>
      <c r="O196" t="n">
        <v>15</v>
      </c>
      <c r="P196" t="n">
        <v>20</v>
      </c>
      <c r="Q196" t="b">
        <v>0</v>
      </c>
      <c r="R196" t="b">
        <v>0</v>
      </c>
      <c r="S196" t="b">
        <v>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110" t="n">
        <v>44324.04236111111</v>
      </c>
      <c r="F197" s="110" t="n">
        <v>44377.21875</v>
      </c>
      <c r="H197" s="110" t="n">
        <v>44377</v>
      </c>
      <c r="I197" s="110" t="n">
        <v>44399.08472222222</v>
      </c>
      <c r="L197" t="inlineStr">
        <is>
          <t>7/22/21 2:02</t>
        </is>
      </c>
      <c r="M197" t="n">
        <v>0</v>
      </c>
      <c r="N197" t="n">
        <v>53</v>
      </c>
      <c r="O197" t="n">
        <v>22</v>
      </c>
      <c r="P197" t="n">
        <v>75</v>
      </c>
      <c r="Q197" t="b">
        <v>0</v>
      </c>
      <c r="R197" t="b">
        <v>0</v>
      </c>
      <c r="S197" t="b">
        <v>0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110" t="n">
        <v>44218.04236111111</v>
      </c>
      <c r="F198" s="110" t="n">
        <v>44241.51527777778</v>
      </c>
      <c r="H198" s="110" t="n">
        <v>44329</v>
      </c>
      <c r="I198" s="110" t="n">
        <v>44340.66666666666</v>
      </c>
      <c r="L198" t="inlineStr">
        <is>
          <t>5/25/21 7:18</t>
        </is>
      </c>
      <c r="M198" t="n">
        <v>0</v>
      </c>
      <c r="N198" t="n">
        <v>23</v>
      </c>
      <c r="O198" t="n">
        <v>11</v>
      </c>
      <c r="P198" t="n">
        <v>122</v>
      </c>
      <c r="Q198" t="b">
        <v>0</v>
      </c>
      <c r="R198" t="b">
        <v>0</v>
      </c>
      <c r="S198" t="b">
        <v>0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110" t="n">
        <v>44228.625</v>
      </c>
      <c r="L199" t="inlineStr">
        <is>
          <t>6/4/21 2:52</t>
        </is>
      </c>
      <c r="M199" t="n">
        <v>0</v>
      </c>
      <c r="Q199" t="b">
        <v>1</v>
      </c>
      <c r="R199" t="b">
        <v>1</v>
      </c>
      <c r="S199" t="b">
        <v>1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110" t="n">
        <v>44761.29166666666</v>
      </c>
      <c r="F200" s="110" t="n">
        <v>44766.29166666666</v>
      </c>
      <c r="L200" t="inlineStr">
        <is>
          <t>11/29/22 13:40</t>
        </is>
      </c>
      <c r="M200" t="n">
        <v>0</v>
      </c>
      <c r="N200" t="n">
        <v>5</v>
      </c>
      <c r="Q200" t="b">
        <v>0</v>
      </c>
      <c r="R200" t="b">
        <v>1</v>
      </c>
      <c r="S200" t="b">
        <v>1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110" t="n">
        <v>44272.91666666666</v>
      </c>
      <c r="F201" s="110" t="n">
        <v>44286.5</v>
      </c>
      <c r="L201" t="inlineStr">
        <is>
          <t>5/16/22 7:29</t>
        </is>
      </c>
      <c r="M201" t="n">
        <v>1</v>
      </c>
      <c r="N201" t="n">
        <v>13</v>
      </c>
      <c r="Q201" t="b">
        <v>0</v>
      </c>
      <c r="R201" t="b">
        <v>1</v>
      </c>
      <c r="S201" t="b">
        <v>1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110" t="n">
        <v>44960.5</v>
      </c>
      <c r="F202" s="110" t="n">
        <v>44972.5</v>
      </c>
      <c r="H202" s="110" t="n">
        <v>45092</v>
      </c>
      <c r="I202" s="110" t="n">
        <v>45114.125</v>
      </c>
      <c r="L202" t="inlineStr">
        <is>
          <t>7/6/23 17:27</t>
        </is>
      </c>
      <c r="M202" t="n">
        <v>0</v>
      </c>
      <c r="N202" t="n">
        <v>12</v>
      </c>
      <c r="O202" t="n">
        <v>22</v>
      </c>
      <c r="P202" t="n">
        <v>153</v>
      </c>
      <c r="Q202" t="b">
        <v>0</v>
      </c>
      <c r="R202" t="b">
        <v>0</v>
      </c>
      <c r="S202" t="b">
        <v>0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110" t="n">
        <v>45077.00069444445</v>
      </c>
      <c r="F203" s="110" t="n">
        <v>45076.125</v>
      </c>
      <c r="L203" s="110" t="n">
        <v>45147.77649364583</v>
      </c>
      <c r="M203" s="110" t="n">
        <v>0</v>
      </c>
      <c r="Q203" t="b">
        <v>1</v>
      </c>
      <c r="R203" t="b">
        <v>1</v>
      </c>
      <c r="S203" t="b">
        <v>1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110" t="n">
        <v>43941.91666666666</v>
      </c>
      <c r="F204" s="110" t="n">
        <v>43994.65347222222</v>
      </c>
      <c r="L204" t="inlineStr">
        <is>
          <t>11/1/20 10:34</t>
        </is>
      </c>
      <c r="M204" t="n">
        <v>0</v>
      </c>
      <c r="N204" t="n">
        <v>52</v>
      </c>
      <c r="Q204" t="b">
        <v>0</v>
      </c>
      <c r="R204" t="b">
        <v>1</v>
      </c>
      <c r="S204" t="b">
        <v>1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110" t="n">
        <v>44396.625</v>
      </c>
      <c r="L205" t="inlineStr">
        <is>
          <t>3/1/22 2:04</t>
        </is>
      </c>
      <c r="M205" t="n">
        <v>0</v>
      </c>
      <c r="Q205" t="b">
        <v>1</v>
      </c>
      <c r="R205" t="b">
        <v>1</v>
      </c>
      <c r="S205" t="b">
        <v>1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110" t="n">
        <v>45114.15486111111</v>
      </c>
      <c r="L206" s="110" t="n">
        <v>45147.77649364583</v>
      </c>
      <c r="M206" s="110" t="n">
        <v>0</v>
      </c>
      <c r="Q206" t="b">
        <v>1</v>
      </c>
      <c r="R206" t="b">
        <v>1</v>
      </c>
      <c r="S206" t="b">
        <v>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110" t="n">
        <v>43741.45208333333</v>
      </c>
      <c r="F207" s="110" t="n">
        <v>43818.43611111111</v>
      </c>
      <c r="I207" s="110" t="n">
        <v>43819.17013888889</v>
      </c>
      <c r="L207" t="inlineStr">
        <is>
          <t>12/20/19 4:05</t>
        </is>
      </c>
      <c r="M207" t="n">
        <v>0</v>
      </c>
      <c r="N207" t="n">
        <v>76</v>
      </c>
      <c r="P207" t="n">
        <v>77</v>
      </c>
      <c r="Q207" t="b">
        <v>0</v>
      </c>
      <c r="R207" t="b">
        <v>1</v>
      </c>
      <c r="S207" t="b">
        <v>0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110" t="n">
        <v>45030.75</v>
      </c>
      <c r="F208" s="110" t="n">
        <v>45033.30833333333</v>
      </c>
      <c r="H208" s="110" t="n">
        <v>45034</v>
      </c>
      <c r="I208" s="110" t="n">
        <v>45036.11666666667</v>
      </c>
      <c r="L208" t="inlineStr">
        <is>
          <t>4/20/23 2:48</t>
        </is>
      </c>
      <c r="M208" t="n">
        <v>0</v>
      </c>
      <c r="N208" t="n">
        <v>2</v>
      </c>
      <c r="O208" t="n">
        <v>2</v>
      </c>
      <c r="P208" t="n">
        <v>5</v>
      </c>
      <c r="Q208" t="b">
        <v>0</v>
      </c>
      <c r="R208" t="b">
        <v>0</v>
      </c>
      <c r="S208" t="b">
        <v>0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110" t="n">
        <v>44236.04305555556</v>
      </c>
      <c r="F209" s="110" t="n">
        <v>44294.94722222222</v>
      </c>
      <c r="H209" s="110" t="n">
        <v>44295</v>
      </c>
      <c r="I209" s="110" t="n">
        <v>44337.35902777778</v>
      </c>
      <c r="L209" t="inlineStr">
        <is>
          <t>5/21/21 8:36</t>
        </is>
      </c>
      <c r="M209" t="n">
        <v>0</v>
      </c>
      <c r="N209" t="n">
        <v>58</v>
      </c>
      <c r="O209" t="n">
        <v>42</v>
      </c>
      <c r="P209" t="n">
        <v>101</v>
      </c>
      <c r="Q209" t="b">
        <v>0</v>
      </c>
      <c r="R209" t="b">
        <v>0</v>
      </c>
      <c r="S209" t="b">
        <v>0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110" t="n">
        <v>44218.04236111111</v>
      </c>
      <c r="F210" s="110" t="n">
        <v>44249.14375</v>
      </c>
      <c r="H210" s="110" t="n">
        <v>44391</v>
      </c>
      <c r="I210" s="110" t="n">
        <v>44391.66666666666</v>
      </c>
      <c r="L210" t="inlineStr">
        <is>
          <t>7/15/21 9:06</t>
        </is>
      </c>
      <c r="M210" t="n">
        <v>0</v>
      </c>
      <c r="N210" t="n">
        <v>31</v>
      </c>
      <c r="O210" t="n">
        <v>0</v>
      </c>
      <c r="P210" t="n">
        <v>173</v>
      </c>
      <c r="Q210" t="b">
        <v>0</v>
      </c>
      <c r="R210" t="b">
        <v>0</v>
      </c>
      <c r="S210" t="b">
        <v>0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110" t="n">
        <v>44199.625</v>
      </c>
      <c r="F211" s="110" t="n">
        <v>44188.40416666667</v>
      </c>
      <c r="L211" t="inlineStr">
        <is>
          <t>2/24/21 23:13</t>
        </is>
      </c>
      <c r="M211" t="n">
        <v>0</v>
      </c>
      <c r="Q211" t="b">
        <v>1</v>
      </c>
      <c r="R211" t="b">
        <v>1</v>
      </c>
      <c r="S211" t="b">
        <v>1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110" t="n">
        <v>44735.29166666666</v>
      </c>
      <c r="F212" s="110" t="n">
        <v>44747.29166666666</v>
      </c>
      <c r="H212" s="110" t="n">
        <v>44838</v>
      </c>
      <c r="I212" s="110" t="n">
        <v>44869.73125</v>
      </c>
      <c r="J212" t="inlineStr">
        <is>
          <t>10/31/22</t>
        </is>
      </c>
      <c r="L212" t="inlineStr">
        <is>
          <t>11/4/22 17:33</t>
        </is>
      </c>
      <c r="M212" t="n">
        <v>0</v>
      </c>
      <c r="N212" t="n">
        <v>12</v>
      </c>
      <c r="O212" t="n">
        <v>31</v>
      </c>
      <c r="P212" t="n">
        <v>134</v>
      </c>
      <c r="Q212" t="b">
        <v>0</v>
      </c>
      <c r="R212" t="b">
        <v>0</v>
      </c>
      <c r="S212" t="b">
        <v>0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110" t="n">
        <v>44272.91666666666</v>
      </c>
      <c r="F213" s="110" t="n">
        <v>44277.5</v>
      </c>
      <c r="L213" t="inlineStr">
        <is>
          <t>5/16/22 7:29</t>
        </is>
      </c>
      <c r="M213" t="n">
        <v>1</v>
      </c>
      <c r="N213" t="n">
        <v>4</v>
      </c>
      <c r="Q213" t="b">
        <v>0</v>
      </c>
      <c r="R213" t="b">
        <v>1</v>
      </c>
      <c r="S213" t="b">
        <v>1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110" t="n">
        <v>44797.5</v>
      </c>
      <c r="F214" s="110" t="n">
        <v>44825.5</v>
      </c>
      <c r="L214" t="inlineStr">
        <is>
          <t>9/22/22 13:50</t>
        </is>
      </c>
      <c r="M214" t="n">
        <v>0</v>
      </c>
      <c r="N214" t="n">
        <v>28</v>
      </c>
      <c r="Q214" t="b">
        <v>0</v>
      </c>
      <c r="R214" t="b">
        <v>1</v>
      </c>
      <c r="S214" t="b">
        <v>1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110" t="n">
        <v>44315.625</v>
      </c>
      <c r="F215" s="110" t="n">
        <v>44369.09236111111</v>
      </c>
      <c r="H215" s="110" t="n">
        <v>44369</v>
      </c>
      <c r="I215" s="110" t="n">
        <v>44373.0875</v>
      </c>
      <c r="J215" t="inlineStr">
        <is>
          <t>5/22/23 15:00</t>
        </is>
      </c>
      <c r="L215" t="inlineStr">
        <is>
          <t>6/26/21 2:06</t>
        </is>
      </c>
      <c r="M215" t="n">
        <v>0</v>
      </c>
      <c r="N215" t="n">
        <v>53</v>
      </c>
      <c r="O215" t="n">
        <v>4</v>
      </c>
      <c r="P215" t="n">
        <v>57</v>
      </c>
      <c r="Q215" t="b">
        <v>0</v>
      </c>
      <c r="R215" t="b">
        <v>0</v>
      </c>
      <c r="S215" t="b">
        <v>0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110" t="n">
        <v>43941.91666666666</v>
      </c>
      <c r="F216" s="110" t="n">
        <v>44014.57986111111</v>
      </c>
      <c r="L216" t="inlineStr">
        <is>
          <t>12/23/20 1:50</t>
        </is>
      </c>
      <c r="M216" t="n">
        <v>0</v>
      </c>
      <c r="N216" t="n">
        <v>72</v>
      </c>
      <c r="Q216" t="b">
        <v>0</v>
      </c>
      <c r="R216" t="b">
        <v>1</v>
      </c>
      <c r="S216" t="b">
        <v>1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110" t="n">
        <v>44396.625</v>
      </c>
      <c r="L217" t="inlineStr">
        <is>
          <t>3/1/22 2:04</t>
        </is>
      </c>
      <c r="M217" t="n">
        <v>0</v>
      </c>
      <c r="Q217" t="b">
        <v>1</v>
      </c>
      <c r="R217" t="b">
        <v>1</v>
      </c>
      <c r="S217" t="b">
        <v>1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110" t="n">
        <v>45114.15486111111</v>
      </c>
      <c r="L218" s="110" t="n">
        <v>45147.77649364583</v>
      </c>
      <c r="M218" s="110" t="n">
        <v>0</v>
      </c>
      <c r="Q218" t="b">
        <v>1</v>
      </c>
      <c r="R218" t="b">
        <v>1</v>
      </c>
      <c r="S218" t="b">
        <v>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110" t="n">
        <v>43749.49444444444</v>
      </c>
      <c r="F219" s="110" t="n">
        <v>43804.10069444445</v>
      </c>
      <c r="I219" s="110" t="n">
        <v>44083.34097222222</v>
      </c>
      <c r="L219" t="inlineStr">
        <is>
          <t>9/9/20 8:11</t>
        </is>
      </c>
      <c r="M219" t="n">
        <v>0</v>
      </c>
      <c r="N219" t="n">
        <v>54</v>
      </c>
      <c r="P219" t="n">
        <v>333</v>
      </c>
      <c r="Q219" t="b">
        <v>0</v>
      </c>
      <c r="R219" t="b">
        <v>1</v>
      </c>
      <c r="S219" t="b">
        <v>0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F220" s="110" t="n">
        <v>45034.37430555555</v>
      </c>
      <c r="H220" s="110" t="n">
        <v>45036</v>
      </c>
      <c r="I220" s="110" t="n">
        <v>45053.99791666667</v>
      </c>
      <c r="L220" t="inlineStr">
        <is>
          <t>5/7/23 23:57</t>
        </is>
      </c>
      <c r="M220" t="n">
        <v>0</v>
      </c>
      <c r="O220" t="n">
        <v>17</v>
      </c>
      <c r="Q220" t="b">
        <v>1</v>
      </c>
      <c r="R220" t="b">
        <v>0</v>
      </c>
      <c r="S220" t="b">
        <v>1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110" t="n">
        <v>44244.625</v>
      </c>
      <c r="F221" s="110" t="n">
        <v>44377.21875</v>
      </c>
      <c r="H221" s="110" t="n">
        <v>44377</v>
      </c>
      <c r="I221" s="110" t="n">
        <v>44399</v>
      </c>
      <c r="L221" t="inlineStr">
        <is>
          <t>5/17/22 2:43</t>
        </is>
      </c>
      <c r="M221" t="n">
        <v>0</v>
      </c>
      <c r="N221" t="n">
        <v>132</v>
      </c>
      <c r="O221" t="n">
        <v>22</v>
      </c>
      <c r="P221" t="n">
        <v>154</v>
      </c>
      <c r="Q221" t="b">
        <v>0</v>
      </c>
      <c r="R221" t="b">
        <v>0</v>
      </c>
      <c r="S221" t="b">
        <v>0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110" t="n">
        <v>44218.04236111111</v>
      </c>
      <c r="F222" s="110" t="n">
        <v>44243.11875</v>
      </c>
      <c r="H222" s="110" t="n">
        <v>44329</v>
      </c>
      <c r="L222" t="inlineStr">
        <is>
          <t>5/28/21 2:39</t>
        </is>
      </c>
      <c r="M222" t="n">
        <v>0</v>
      </c>
      <c r="N222" t="n">
        <v>25</v>
      </c>
      <c r="Q222" t="b">
        <v>0</v>
      </c>
      <c r="R222" t="b">
        <v>1</v>
      </c>
      <c r="S222" t="b">
        <v>1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110" t="n">
        <v>44115.625</v>
      </c>
      <c r="F223" s="110" t="n">
        <v>44126.33541666667</v>
      </c>
      <c r="I223" s="110" t="n">
        <v>44239.34236111111</v>
      </c>
      <c r="J223" t="inlineStr">
        <is>
          <t>9/28/22 15:00</t>
        </is>
      </c>
      <c r="L223" t="inlineStr">
        <is>
          <t>2/12/21 8:13</t>
        </is>
      </c>
      <c r="M223" t="n">
        <v>0</v>
      </c>
      <c r="N223" t="n">
        <v>10</v>
      </c>
      <c r="P223" t="n">
        <v>123</v>
      </c>
      <c r="Q223" t="b">
        <v>0</v>
      </c>
      <c r="R223" t="b">
        <v>1</v>
      </c>
      <c r="S223" t="b">
        <v>0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110" t="n">
        <v>44753.29166666666</v>
      </c>
      <c r="F224" s="110" t="n">
        <v>44759.29166666666</v>
      </c>
      <c r="H224" s="110" t="n">
        <v>44838</v>
      </c>
      <c r="I224" s="110" t="n">
        <v>44852.75416666667</v>
      </c>
      <c r="J224" t="inlineStr">
        <is>
          <t>10/12/22</t>
        </is>
      </c>
      <c r="L224" t="inlineStr">
        <is>
          <t>10/17/22 11:03</t>
        </is>
      </c>
      <c r="M224" t="n">
        <v>0</v>
      </c>
      <c r="N224" t="n">
        <v>6</v>
      </c>
      <c r="O224" t="n">
        <v>14</v>
      </c>
      <c r="P224" t="n">
        <v>99</v>
      </c>
      <c r="Q224" t="b">
        <v>0</v>
      </c>
      <c r="R224" t="b">
        <v>0</v>
      </c>
      <c r="S224" t="b">
        <v>0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110" t="n">
        <v>44272.91666666666</v>
      </c>
      <c r="F225" s="110" t="n">
        <v>44285.5</v>
      </c>
      <c r="L225" t="inlineStr">
        <is>
          <t>5/16/22 7:29</t>
        </is>
      </c>
      <c r="M225" t="n">
        <v>1</v>
      </c>
      <c r="N225" t="n">
        <v>12</v>
      </c>
      <c r="Q225" t="b">
        <v>0</v>
      </c>
      <c r="R225" t="b">
        <v>1</v>
      </c>
      <c r="S225" t="b">
        <v>1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110" t="n">
        <v>44797.5</v>
      </c>
      <c r="F226" s="110" t="n">
        <v>44825.5</v>
      </c>
      <c r="L226" s="110" t="n">
        <v>45147.77649364583</v>
      </c>
      <c r="M226" s="110" t="n">
        <v>0</v>
      </c>
      <c r="N226" t="n">
        <v>28</v>
      </c>
      <c r="Q226" t="b">
        <v>0</v>
      </c>
      <c r="R226" t="b">
        <v>1</v>
      </c>
      <c r="S226" t="b">
        <v>1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F227" s="110" t="n">
        <v>45112.625</v>
      </c>
      <c r="I227" s="110" t="n">
        <v>43608.70833333334</v>
      </c>
      <c r="L227" t="inlineStr">
        <is>
          <t>12/11/19 4:34</t>
        </is>
      </c>
      <c r="M227" t="n">
        <v>0</v>
      </c>
      <c r="Q227" t="b">
        <v>1</v>
      </c>
      <c r="R227" t="b">
        <v>1</v>
      </c>
      <c r="S227" t="b">
        <v>1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110" t="n">
        <v>43941.91666666666</v>
      </c>
      <c r="L228" t="inlineStr">
        <is>
          <t>9/30/20 7:04</t>
        </is>
      </c>
      <c r="M228" t="n">
        <v>0</v>
      </c>
      <c r="Q228" t="b">
        <v>1</v>
      </c>
      <c r="R228" t="b">
        <v>1</v>
      </c>
      <c r="S228" t="b">
        <v>1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110" t="n">
        <v>44396.625</v>
      </c>
      <c r="L229" t="inlineStr">
        <is>
          <t>3/1/22 2:45</t>
        </is>
      </c>
      <c r="M229" t="n">
        <v>0</v>
      </c>
      <c r="Q229" t="b">
        <v>1</v>
      </c>
      <c r="R229" t="b">
        <v>1</v>
      </c>
      <c r="S229" t="b">
        <v>1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110" t="n">
        <v>45118</v>
      </c>
      <c r="L230" s="110" t="n">
        <v>45147.77649364583</v>
      </c>
      <c r="M230" s="110" t="n">
        <v>0</v>
      </c>
      <c r="Q230" t="b">
        <v>1</v>
      </c>
      <c r="R230" t="b">
        <v>1</v>
      </c>
      <c r="S230" t="b">
        <v>1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110" t="n">
        <v>43741.45208333333</v>
      </c>
      <c r="F231" s="110" t="n">
        <v>43804.1</v>
      </c>
      <c r="I231" s="110" t="n">
        <v>44224.40625</v>
      </c>
      <c r="L231" t="inlineStr">
        <is>
          <t>1/28/21 9:45</t>
        </is>
      </c>
      <c r="M231" t="n">
        <v>0</v>
      </c>
      <c r="N231" t="n">
        <v>62</v>
      </c>
      <c r="P231" t="n">
        <v>482</v>
      </c>
      <c r="Q231" t="b">
        <v>0</v>
      </c>
      <c r="R231" t="b">
        <v>1</v>
      </c>
      <c r="S231" t="b">
        <v>0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F232" s="110" t="n">
        <v>45034.37430555555</v>
      </c>
      <c r="I232" s="110" t="n">
        <v>45105.06805555556</v>
      </c>
      <c r="L232" t="inlineStr">
        <is>
          <t>6/28/23 1:38</t>
        </is>
      </c>
      <c r="M232" t="n">
        <v>0</v>
      </c>
      <c r="Q232" t="b">
        <v>1</v>
      </c>
      <c r="R232" t="b">
        <v>1</v>
      </c>
      <c r="S232" t="b">
        <v>1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110" t="n">
        <v>44216.04305555556</v>
      </c>
      <c r="F233" s="110" t="n">
        <v>44294.94722222222</v>
      </c>
      <c r="H233" s="110" t="n">
        <v>44295</v>
      </c>
      <c r="I233" s="110" t="n">
        <v>44347.21388888889</v>
      </c>
      <c r="L233" t="inlineStr">
        <is>
          <t>5/31/21 5:08</t>
        </is>
      </c>
      <c r="M233" t="n">
        <v>0</v>
      </c>
      <c r="N233" t="n">
        <v>78</v>
      </c>
      <c r="O233" t="n">
        <v>52</v>
      </c>
      <c r="P233" t="n">
        <v>131</v>
      </c>
      <c r="Q233" t="b">
        <v>0</v>
      </c>
      <c r="R233" t="b">
        <v>0</v>
      </c>
      <c r="S233" t="b">
        <v>0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110" t="n">
        <v>44218.04236111111</v>
      </c>
      <c r="F234" s="110" t="n">
        <v>44241.51527777778</v>
      </c>
      <c r="H234" s="110" t="n">
        <v>44329</v>
      </c>
      <c r="I234" s="110" t="n">
        <v>44343.33125</v>
      </c>
      <c r="J234" t="inlineStr">
        <is>
          <t>7/13/22 4:00</t>
        </is>
      </c>
      <c r="L234" t="inlineStr">
        <is>
          <t>5/27/21 7:57</t>
        </is>
      </c>
      <c r="M234" t="n">
        <v>0</v>
      </c>
      <c r="N234" t="n">
        <v>23</v>
      </c>
      <c r="O234" t="n">
        <v>14</v>
      </c>
      <c r="P234" t="n">
        <v>125</v>
      </c>
      <c r="Q234" t="b">
        <v>0</v>
      </c>
      <c r="R234" t="b">
        <v>0</v>
      </c>
      <c r="S234" t="b">
        <v>0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110" t="n">
        <v>44199.625</v>
      </c>
      <c r="F235" s="110" t="n">
        <v>44188.40902777778</v>
      </c>
      <c r="I235" s="110" t="n">
        <v>44260.44444444445</v>
      </c>
      <c r="J235" t="inlineStr">
        <is>
          <t>8/23/22 15:00</t>
        </is>
      </c>
      <c r="L235" t="inlineStr">
        <is>
          <t>3/5/21 10:40</t>
        </is>
      </c>
      <c r="M235" t="n">
        <v>0</v>
      </c>
      <c r="P235" t="n">
        <v>60</v>
      </c>
      <c r="Q235" t="b">
        <v>1</v>
      </c>
      <c r="R235" t="b">
        <v>1</v>
      </c>
      <c r="S235" t="b">
        <v>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110" t="n">
        <v>44797.29166666666</v>
      </c>
      <c r="F236" s="110" t="n">
        <v>44812.29166666666</v>
      </c>
      <c r="L236" t="inlineStr">
        <is>
          <t>12/1/22 15:03</t>
        </is>
      </c>
      <c r="M236" t="n">
        <v>0</v>
      </c>
      <c r="N236" t="n">
        <v>15</v>
      </c>
      <c r="Q236" t="b">
        <v>0</v>
      </c>
      <c r="R236" t="b">
        <v>1</v>
      </c>
      <c r="S236" t="b">
        <v>1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110" t="n">
        <v>44754.5</v>
      </c>
      <c r="F237" s="110" t="n">
        <v>44763.5</v>
      </c>
      <c r="H237" s="110" t="n">
        <v>45056</v>
      </c>
      <c r="I237" s="110" t="n">
        <v>45078.125</v>
      </c>
      <c r="L237" t="inlineStr">
        <is>
          <t>6/1/23 13:48</t>
        </is>
      </c>
      <c r="M237" t="n">
        <v>0</v>
      </c>
      <c r="N237" t="n">
        <v>9</v>
      </c>
      <c r="O237" t="n">
        <v>22</v>
      </c>
      <c r="P237" t="n">
        <v>323</v>
      </c>
      <c r="Q237" t="b">
        <v>0</v>
      </c>
      <c r="R237" t="b">
        <v>0</v>
      </c>
      <c r="S237" t="b">
        <v>0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110" t="n">
        <v>44929.5</v>
      </c>
      <c r="F238" s="110" t="n">
        <v>44936.5</v>
      </c>
      <c r="L238" s="110" t="n">
        <v>45147.77649364583</v>
      </c>
      <c r="M238" s="110" t="n">
        <v>0</v>
      </c>
      <c r="N238" t="n">
        <v>7</v>
      </c>
      <c r="Q238" t="b">
        <v>0</v>
      </c>
      <c r="R238" t="b">
        <v>1</v>
      </c>
      <c r="S238" t="b">
        <v>1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110" t="n">
        <v>45077.00069444445</v>
      </c>
      <c r="F239" s="110" t="n">
        <v>45072.125</v>
      </c>
      <c r="L239" s="110" t="n">
        <v>45147.77649364583</v>
      </c>
      <c r="M239" s="110" t="n">
        <v>0</v>
      </c>
      <c r="Q239" t="b">
        <v>1</v>
      </c>
      <c r="R239" t="b">
        <v>1</v>
      </c>
      <c r="S239" t="b">
        <v>1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110" t="n">
        <v>43941.91666666666</v>
      </c>
      <c r="F240" s="110" t="n">
        <v>43994.65347222222</v>
      </c>
      <c r="L240" t="inlineStr">
        <is>
          <t>1/18/21 1:39</t>
        </is>
      </c>
      <c r="M240" t="n">
        <v>0</v>
      </c>
      <c r="N240" t="n">
        <v>52</v>
      </c>
      <c r="Q240" t="b">
        <v>0</v>
      </c>
      <c r="R240" t="b">
        <v>1</v>
      </c>
      <c r="S240" t="b">
        <v>1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110" t="n">
        <v>44396.625</v>
      </c>
      <c r="L241" t="inlineStr">
        <is>
          <t>4/1/22 2:19</t>
        </is>
      </c>
      <c r="M241" t="n">
        <v>0</v>
      </c>
      <c r="Q241" t="b">
        <v>1</v>
      </c>
      <c r="R241" t="b">
        <v>1</v>
      </c>
      <c r="S241" t="b">
        <v>1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110" t="n">
        <v>45118</v>
      </c>
      <c r="L242" s="110" t="n">
        <v>45147.77649364583</v>
      </c>
      <c r="M242" s="110" t="n">
        <v>0</v>
      </c>
      <c r="Q242" t="b">
        <v>1</v>
      </c>
      <c r="R242" t="b">
        <v>1</v>
      </c>
      <c r="S242" t="b">
        <v>1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110" t="n">
        <v>44264.04236111111</v>
      </c>
      <c r="F243" s="110" t="n">
        <v>44306.36597222222</v>
      </c>
      <c r="H243" s="110" t="n">
        <v>44340</v>
      </c>
      <c r="I243" s="110" t="n">
        <v>44365.33472222222</v>
      </c>
      <c r="L243" t="inlineStr">
        <is>
          <t>6/18/21 8:02</t>
        </is>
      </c>
      <c r="M243" t="n">
        <v>0</v>
      </c>
      <c r="N243" t="n">
        <v>42</v>
      </c>
      <c r="O243" t="n">
        <v>25</v>
      </c>
      <c r="P243" t="n">
        <v>101</v>
      </c>
      <c r="Q243" t="b">
        <v>0</v>
      </c>
      <c r="R243" t="b">
        <v>0</v>
      </c>
      <c r="S243" t="b">
        <v>0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F244" s="110" t="n">
        <v>45034.37430555555</v>
      </c>
      <c r="H244" s="110" t="n">
        <v>45036</v>
      </c>
      <c r="L244" t="inlineStr">
        <is>
          <t>4/20/23</t>
        </is>
      </c>
      <c r="M244" t="n">
        <v>0</v>
      </c>
      <c r="Q244" t="b">
        <v>1</v>
      </c>
      <c r="R244" t="b">
        <v>1</v>
      </c>
      <c r="S244" t="b">
        <v>1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110" t="n">
        <v>44236.04305555556</v>
      </c>
      <c r="F245" s="110" t="n">
        <v>44278.34722222222</v>
      </c>
      <c r="H245" s="110" t="n">
        <v>44278</v>
      </c>
      <c r="I245" s="110" t="n">
        <v>44315.53055555555</v>
      </c>
      <c r="L245" t="inlineStr">
        <is>
          <t>4/29/21 12:44</t>
        </is>
      </c>
      <c r="M245" t="n">
        <v>0</v>
      </c>
      <c r="N245" t="n">
        <v>42</v>
      </c>
      <c r="O245" t="n">
        <v>37</v>
      </c>
      <c r="P245" t="n">
        <v>79</v>
      </c>
      <c r="Q245" t="b">
        <v>0</v>
      </c>
      <c r="R245" t="b">
        <v>0</v>
      </c>
      <c r="S245" t="b">
        <v>0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110" t="n">
        <v>44218.04236111111</v>
      </c>
      <c r="F246" s="110" t="n">
        <v>44243.11875</v>
      </c>
      <c r="H246" s="110" t="n">
        <v>44329</v>
      </c>
      <c r="I246" s="110" t="n">
        <v>44343.66666666666</v>
      </c>
      <c r="L246" t="inlineStr">
        <is>
          <t>5/28/21 8:32</t>
        </is>
      </c>
      <c r="M246" t="n">
        <v>0</v>
      </c>
      <c r="N246" t="n">
        <v>25</v>
      </c>
      <c r="O246" t="n">
        <v>14</v>
      </c>
      <c r="P246" t="n">
        <v>125</v>
      </c>
      <c r="Q246" t="b">
        <v>0</v>
      </c>
      <c r="R246" t="b">
        <v>0</v>
      </c>
      <c r="S246" t="b">
        <v>0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110" t="n">
        <v>44300.625</v>
      </c>
      <c r="F247" s="110" t="n">
        <v>44302.16597222222</v>
      </c>
      <c r="H247" s="110" t="n">
        <v>44302</v>
      </c>
      <c r="I247" s="110" t="n">
        <v>44325.93680555555</v>
      </c>
      <c r="L247" t="inlineStr">
        <is>
          <t>5/9/21 22:29</t>
        </is>
      </c>
      <c r="M247" t="n">
        <v>0</v>
      </c>
      <c r="N247" t="n">
        <v>1</v>
      </c>
      <c r="O247" t="n">
        <v>23</v>
      </c>
      <c r="P247" t="n">
        <v>25</v>
      </c>
      <c r="Q247" t="b">
        <v>0</v>
      </c>
      <c r="R247" t="b">
        <v>0</v>
      </c>
      <c r="S247" t="b">
        <v>0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110" t="n">
        <v>44817.29166666666</v>
      </c>
      <c r="F248" s="110" t="n">
        <v>44819.29166666666</v>
      </c>
      <c r="H248" s="110" t="n">
        <v>44911</v>
      </c>
      <c r="I248" s="110" t="n">
        <v>44949.00138888889</v>
      </c>
      <c r="L248" t="inlineStr">
        <is>
          <t>1/23/23 0:02</t>
        </is>
      </c>
      <c r="M248" t="n">
        <v>0</v>
      </c>
      <c r="N248" t="n">
        <v>2</v>
      </c>
      <c r="O248" t="n">
        <v>38</v>
      </c>
      <c r="P248" t="n">
        <v>131</v>
      </c>
      <c r="Q248" t="b">
        <v>0</v>
      </c>
      <c r="R248" t="b">
        <v>0</v>
      </c>
      <c r="S248" t="b">
        <v>0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110" t="n">
        <v>44409.91666666666</v>
      </c>
      <c r="F249" s="110" t="n">
        <v>44410.91666666666</v>
      </c>
      <c r="L249" s="110" t="n">
        <v>45147.77649364583</v>
      </c>
      <c r="M249" s="110" t="n">
        <v>1</v>
      </c>
      <c r="N249" t="n">
        <v>1</v>
      </c>
      <c r="Q249" t="b">
        <v>0</v>
      </c>
      <c r="R249" t="b">
        <v>1</v>
      </c>
      <c r="S249" t="b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110" t="n">
        <v>44883.5</v>
      </c>
      <c r="F250" s="110" t="n">
        <v>44893.5</v>
      </c>
      <c r="H250" s="110" t="n">
        <v>44902</v>
      </c>
      <c r="I250" s="110" t="n">
        <v>44938.16666666666</v>
      </c>
      <c r="L250" t="inlineStr">
        <is>
          <t>1/25/23 17:24</t>
        </is>
      </c>
      <c r="M250" t="n">
        <v>0</v>
      </c>
      <c r="N250" t="n">
        <v>10</v>
      </c>
      <c r="O250" t="n">
        <v>36</v>
      </c>
      <c r="P250" t="n">
        <v>54</v>
      </c>
      <c r="Q250" t="b">
        <v>0</v>
      </c>
      <c r="R250" t="b">
        <v>0</v>
      </c>
      <c r="S250" t="b">
        <v>0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110" t="n">
        <v>45077.00069444445</v>
      </c>
      <c r="F251" s="110" t="n">
        <v>45071.125</v>
      </c>
      <c r="L251" s="110" t="n">
        <v>45147.77649364583</v>
      </c>
      <c r="M251" s="110" t="n">
        <v>0</v>
      </c>
      <c r="Q251" t="b">
        <v>1</v>
      </c>
      <c r="R251" t="b">
        <v>1</v>
      </c>
      <c r="S251" t="b">
        <v>1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110" t="n">
        <v>43941.91666666666</v>
      </c>
      <c r="L252" t="inlineStr">
        <is>
          <t>9/30/20 7:04</t>
        </is>
      </c>
      <c r="M252" t="n">
        <v>0</v>
      </c>
      <c r="Q252" t="b">
        <v>1</v>
      </c>
      <c r="R252" t="b">
        <v>1</v>
      </c>
      <c r="S252" t="b">
        <v>1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110" t="n">
        <v>44396.625</v>
      </c>
      <c r="L253" t="inlineStr">
        <is>
          <t>11/15/21 3:38</t>
        </is>
      </c>
      <c r="M253" t="n">
        <v>0</v>
      </c>
      <c r="Q253" t="b">
        <v>1</v>
      </c>
      <c r="R253" t="b">
        <v>1</v>
      </c>
      <c r="S253" t="b">
        <v>1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110" t="n">
        <v>45115</v>
      </c>
      <c r="F254" s="110" t="n">
        <v>45121.11736111111</v>
      </c>
      <c r="L254" s="110" t="n">
        <v>45147.77649364583</v>
      </c>
      <c r="M254" s="110" t="n">
        <v>0</v>
      </c>
      <c r="N254" t="n">
        <v>6</v>
      </c>
      <c r="Q254" t="b">
        <v>0</v>
      </c>
      <c r="R254" t="b">
        <v>1</v>
      </c>
      <c r="S254" t="b">
        <v>1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110" t="n">
        <v>44459.04166666666</v>
      </c>
      <c r="F255" s="110" t="n">
        <v>44484.37083333333</v>
      </c>
      <c r="H255" s="110" t="n">
        <v>44963</v>
      </c>
      <c r="I255" s="110" t="n">
        <v>44967.38472222222</v>
      </c>
      <c r="L255" t="inlineStr">
        <is>
          <t>2/10/23 9:14</t>
        </is>
      </c>
      <c r="M255" t="n">
        <v>0</v>
      </c>
      <c r="N255" t="n">
        <v>25</v>
      </c>
      <c r="O255" t="n">
        <v>4</v>
      </c>
      <c r="P255" t="n">
        <v>508</v>
      </c>
      <c r="Q255" t="b">
        <v>0</v>
      </c>
      <c r="R255" t="b">
        <v>0</v>
      </c>
      <c r="S255" t="b">
        <v>0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F256" s="110" t="n">
        <v>45034.37430555555</v>
      </c>
      <c r="H256" s="110" t="n">
        <v>45075</v>
      </c>
      <c r="I256" s="110" t="n">
        <v>45096.22152777778</v>
      </c>
      <c r="L256" t="inlineStr">
        <is>
          <t>6/19/23 5:19</t>
        </is>
      </c>
      <c r="M256" t="n">
        <v>0</v>
      </c>
      <c r="O256" t="n">
        <v>21</v>
      </c>
      <c r="Q256" t="b">
        <v>1</v>
      </c>
      <c r="R256" t="b">
        <v>0</v>
      </c>
      <c r="S256" t="b">
        <v>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110" t="n">
        <v>44216.04305555556</v>
      </c>
      <c r="F257" s="110" t="n">
        <v>44294.94722222222</v>
      </c>
      <c r="H257" s="110" t="n">
        <v>44295</v>
      </c>
      <c r="I257" s="110" t="n">
        <v>44342.59930555556</v>
      </c>
      <c r="L257" t="inlineStr">
        <is>
          <t>5/26/21 14:23</t>
        </is>
      </c>
      <c r="M257" t="n">
        <v>0</v>
      </c>
      <c r="N257" t="n">
        <v>78</v>
      </c>
      <c r="O257" t="n">
        <v>47</v>
      </c>
      <c r="P257" t="n">
        <v>126</v>
      </c>
      <c r="Q257" t="b">
        <v>0</v>
      </c>
      <c r="R257" t="b">
        <v>0</v>
      </c>
      <c r="S257" t="b">
        <v>0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110" t="n">
        <v>44218.04236111111</v>
      </c>
      <c r="F258" s="110" t="n">
        <v>44243.11875</v>
      </c>
      <c r="H258" s="110" t="n">
        <v>44329</v>
      </c>
      <c r="I258" s="110" t="n">
        <v>44342.66666666666</v>
      </c>
      <c r="J258" t="inlineStr">
        <is>
          <t>3/29/23 16:00</t>
        </is>
      </c>
      <c r="L258" t="inlineStr">
        <is>
          <t>5/27/21 7:59</t>
        </is>
      </c>
      <c r="M258" t="n">
        <v>0</v>
      </c>
      <c r="N258" t="n">
        <v>25</v>
      </c>
      <c r="O258" t="n">
        <v>13</v>
      </c>
      <c r="P258" t="n">
        <v>124</v>
      </c>
      <c r="Q258" t="b">
        <v>0</v>
      </c>
      <c r="R258" t="b">
        <v>0</v>
      </c>
      <c r="S258" t="b">
        <v>0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110" t="n">
        <v>44300.625</v>
      </c>
      <c r="F259" s="110" t="n">
        <v>44321.57916666667</v>
      </c>
      <c r="H259" s="110" t="n">
        <v>44321</v>
      </c>
      <c r="I259" s="110" t="n">
        <v>44330.44444444445</v>
      </c>
      <c r="J259" t="inlineStr">
        <is>
          <t>6/23/22 15:00</t>
        </is>
      </c>
      <c r="L259" t="inlineStr">
        <is>
          <t>5/14/21 10:40</t>
        </is>
      </c>
      <c r="M259" t="n">
        <v>0</v>
      </c>
      <c r="N259" t="n">
        <v>20</v>
      </c>
      <c r="O259" t="n">
        <v>9</v>
      </c>
      <c r="P259" t="n">
        <v>29</v>
      </c>
      <c r="Q259" t="b">
        <v>0</v>
      </c>
      <c r="R259" t="b">
        <v>0</v>
      </c>
      <c r="S259" t="b">
        <v>0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110" t="n">
        <v>44735.29166666666</v>
      </c>
      <c r="F260" s="110" t="n">
        <v>44745.29166666666</v>
      </c>
      <c r="H260" s="110" t="n">
        <v>44796</v>
      </c>
      <c r="I260" s="110" t="n">
        <v>44852.75416666667</v>
      </c>
      <c r="J260" t="inlineStr">
        <is>
          <t>9/5/22</t>
        </is>
      </c>
      <c r="L260" t="inlineStr">
        <is>
          <t>9/6/22 22:32</t>
        </is>
      </c>
      <c r="M260" t="n">
        <v>0</v>
      </c>
      <c r="N260" t="n">
        <v>10</v>
      </c>
      <c r="O260" t="n">
        <v>56</v>
      </c>
      <c r="P260" t="n">
        <v>117</v>
      </c>
      <c r="Q260" t="b">
        <v>0</v>
      </c>
      <c r="R260" t="b">
        <v>0</v>
      </c>
      <c r="S260" t="b">
        <v>0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110" t="n">
        <v>44409.91666666666</v>
      </c>
      <c r="F261" s="110" t="n">
        <v>44412.91666666666</v>
      </c>
      <c r="L261" t="inlineStr">
        <is>
          <t>8/17/22 9:43</t>
        </is>
      </c>
      <c r="M261" t="n">
        <v>0</v>
      </c>
      <c r="N261" t="n">
        <v>3</v>
      </c>
      <c r="Q261" t="b">
        <v>0</v>
      </c>
      <c r="R261" t="b">
        <v>1</v>
      </c>
      <c r="S261" t="b">
        <v>1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110" t="n">
        <v>44948.5</v>
      </c>
      <c r="F262" s="110" t="n">
        <v>44950.5</v>
      </c>
      <c r="G262" s="110" t="n">
        <v>44950.5</v>
      </c>
      <c r="L262" t="inlineStr">
        <is>
          <t>1/24/23 13:12</t>
        </is>
      </c>
      <c r="M262" t="n">
        <v>1</v>
      </c>
      <c r="N262" t="n">
        <v>2</v>
      </c>
      <c r="Q262" t="b">
        <v>0</v>
      </c>
      <c r="R262" t="b">
        <v>1</v>
      </c>
      <c r="S262" t="b">
        <v>1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F263" s="110" t="n">
        <v>45107.27291666667</v>
      </c>
      <c r="H263" s="110" t="n">
        <v>45110</v>
      </c>
      <c r="I263" s="110" t="n">
        <v>45128</v>
      </c>
      <c r="L263" t="inlineStr">
        <is>
          <t>7/3/23</t>
        </is>
      </c>
      <c r="M263" t="n">
        <v>0</v>
      </c>
      <c r="O263" t="n">
        <v>18</v>
      </c>
      <c r="Q263" t="b">
        <v>1</v>
      </c>
      <c r="R263" t="b">
        <v>0</v>
      </c>
      <c r="S263" t="b">
        <v>1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110" t="n">
        <v>43941.91666666666</v>
      </c>
      <c r="F264" s="110" t="n">
        <v>43986.3625</v>
      </c>
      <c r="L264" t="inlineStr">
        <is>
          <t>11/1/20 10:41</t>
        </is>
      </c>
      <c r="M264" t="n">
        <v>0</v>
      </c>
      <c r="N264" t="n">
        <v>44</v>
      </c>
      <c r="Q264" t="b">
        <v>0</v>
      </c>
      <c r="R264" t="b">
        <v>1</v>
      </c>
      <c r="S264" t="b">
        <v>1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110" t="n">
        <v>44396.625</v>
      </c>
      <c r="L265" t="inlineStr">
        <is>
          <t>3/1/22 2:49</t>
        </is>
      </c>
      <c r="M265" t="n">
        <v>0</v>
      </c>
      <c r="Q265" t="b">
        <v>1</v>
      </c>
      <c r="R265" t="b">
        <v>1</v>
      </c>
      <c r="S265" t="b">
        <v>1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110" t="n">
        <v>44870.08402777778</v>
      </c>
      <c r="F266" s="110" t="n">
        <v>44876.32638888889</v>
      </c>
      <c r="H266" s="110" t="n">
        <v>44898</v>
      </c>
      <c r="I266" s="110" t="n">
        <v>44910.03125</v>
      </c>
      <c r="L266" t="inlineStr">
        <is>
          <t>12/15/22 0:45</t>
        </is>
      </c>
      <c r="M266" t="n">
        <v>0</v>
      </c>
      <c r="N266" t="n">
        <v>6</v>
      </c>
      <c r="O266" t="n">
        <v>12</v>
      </c>
      <c r="P266" t="n">
        <v>39</v>
      </c>
      <c r="Q266" t="b">
        <v>0</v>
      </c>
      <c r="R266" t="b">
        <v>0</v>
      </c>
      <c r="S266" t="b">
        <v>0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110" t="n">
        <v>43412.66666666666</v>
      </c>
      <c r="F267" s="110" t="n">
        <v>43496.66666666666</v>
      </c>
      <c r="I267" s="110" t="n">
        <v>43552.70833333334</v>
      </c>
      <c r="L267" t="inlineStr">
        <is>
          <t>10/21/19 4:09</t>
        </is>
      </c>
      <c r="M267" t="n">
        <v>0</v>
      </c>
      <c r="N267" t="n">
        <v>84</v>
      </c>
      <c r="P267" t="n">
        <v>140</v>
      </c>
      <c r="Q267" t="b">
        <v>0</v>
      </c>
      <c r="R267" t="b">
        <v>1</v>
      </c>
      <c r="S267" t="b">
        <v>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F268" s="110" t="n">
        <v>45034.37430555555</v>
      </c>
      <c r="H268" s="110" t="n">
        <v>45036</v>
      </c>
      <c r="L268" t="inlineStr">
        <is>
          <t>4/20/23</t>
        </is>
      </c>
      <c r="M268" t="n">
        <v>0</v>
      </c>
      <c r="Q268" t="b">
        <v>1</v>
      </c>
      <c r="R268" t="b">
        <v>1</v>
      </c>
      <c r="S268" t="b">
        <v>1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110" t="n">
        <v>44216.04305555556</v>
      </c>
      <c r="F269" s="110" t="n">
        <v>44294.94722222222</v>
      </c>
      <c r="H269" s="110" t="n">
        <v>44295</v>
      </c>
      <c r="I269" s="110" t="n">
        <v>44347.21388888889</v>
      </c>
      <c r="L269" t="inlineStr">
        <is>
          <t>5/31/21 5:08</t>
        </is>
      </c>
      <c r="M269" t="n">
        <v>0</v>
      </c>
      <c r="N269" t="n">
        <v>78</v>
      </c>
      <c r="O269" t="n">
        <v>52</v>
      </c>
      <c r="P269" t="n">
        <v>131</v>
      </c>
      <c r="Q269" t="b">
        <v>0</v>
      </c>
      <c r="R269" t="b">
        <v>0</v>
      </c>
      <c r="S269" t="b">
        <v>0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110" t="n">
        <v>44218.04236111111</v>
      </c>
      <c r="F270" s="110" t="n">
        <v>44249.14375</v>
      </c>
      <c r="H270" s="110" t="n">
        <v>44350</v>
      </c>
      <c r="I270" s="110" t="n">
        <v>44356.66666666666</v>
      </c>
      <c r="L270" t="inlineStr">
        <is>
          <t>6/10/21 9:18</t>
        </is>
      </c>
      <c r="M270" t="n">
        <v>0</v>
      </c>
      <c r="N270" t="n">
        <v>31</v>
      </c>
      <c r="O270" t="n">
        <v>6</v>
      </c>
      <c r="P270" t="n">
        <v>138</v>
      </c>
      <c r="Q270" t="b">
        <v>0</v>
      </c>
      <c r="R270" t="b">
        <v>0</v>
      </c>
      <c r="S270" t="b">
        <v>0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110" t="n">
        <v>44242.625</v>
      </c>
      <c r="F271" s="110" t="n">
        <v>44243.31388888889</v>
      </c>
      <c r="H271" s="110" t="n">
        <v>44243</v>
      </c>
      <c r="I271" s="110" t="n">
        <v>44304.95347222222</v>
      </c>
      <c r="J271" t="inlineStr">
        <is>
          <t>6/1/22 15:00</t>
        </is>
      </c>
      <c r="L271" t="inlineStr">
        <is>
          <t>4/18/21 22:53</t>
        </is>
      </c>
      <c r="M271" t="n">
        <v>0</v>
      </c>
      <c r="N271" t="n">
        <v>0</v>
      </c>
      <c r="O271" t="n">
        <v>61</v>
      </c>
      <c r="P271" t="n">
        <v>62</v>
      </c>
      <c r="Q271" t="b">
        <v>0</v>
      </c>
      <c r="R271" t="b">
        <v>0</v>
      </c>
      <c r="S271" t="b">
        <v>0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110" t="n">
        <v>44735.29166666666</v>
      </c>
      <c r="F272" s="110" t="n">
        <v>44747.29166666666</v>
      </c>
      <c r="L272" t="inlineStr">
        <is>
          <t>11/29/22 13:37</t>
        </is>
      </c>
      <c r="M272" t="n">
        <v>0</v>
      </c>
      <c r="N272" t="n">
        <v>12</v>
      </c>
      <c r="Q272" t="b">
        <v>0</v>
      </c>
      <c r="R272" t="b">
        <v>1</v>
      </c>
      <c r="S272" t="b">
        <v>1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110" t="n">
        <v>44409.91666666666</v>
      </c>
      <c r="F273" s="110" t="n">
        <v>44441.91666666666</v>
      </c>
      <c r="L273" s="110" t="n">
        <v>45147.77649364583</v>
      </c>
      <c r="M273" s="110" t="n">
        <v>1</v>
      </c>
      <c r="N273" t="n">
        <v>32</v>
      </c>
      <c r="Q273" t="b">
        <v>0</v>
      </c>
      <c r="R273" t="b">
        <v>1</v>
      </c>
      <c r="S273" t="b">
        <v>1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F274" s="110" t="n">
        <v>45029.125</v>
      </c>
      <c r="H274" s="110" t="n">
        <v>45084</v>
      </c>
      <c r="I274" s="110" t="n">
        <v>45099.125</v>
      </c>
      <c r="L274" t="inlineStr">
        <is>
          <t>6/22/23 8:28</t>
        </is>
      </c>
      <c r="M274" t="n">
        <v>0</v>
      </c>
      <c r="O274" t="n">
        <v>15</v>
      </c>
      <c r="Q274" t="b">
        <v>1</v>
      </c>
      <c r="R274" t="b">
        <v>0</v>
      </c>
      <c r="S274" t="b">
        <v>1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I275" s="110" t="n">
        <v>43431.66666666666</v>
      </c>
      <c r="L275" t="inlineStr">
        <is>
          <t>12/11/19 4:30</t>
        </is>
      </c>
      <c r="M275" t="n">
        <v>1</v>
      </c>
      <c r="Q275" t="b">
        <v>1</v>
      </c>
      <c r="R275" t="b">
        <v>1</v>
      </c>
      <c r="S275" t="b">
        <v>1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110" t="n">
        <v>43929.91666666666</v>
      </c>
      <c r="F276" s="110" t="n">
        <v>43930.29513888889</v>
      </c>
      <c r="L276" t="inlineStr">
        <is>
          <t>12/2/20 0:30</t>
        </is>
      </c>
      <c r="M276" t="n">
        <v>0</v>
      </c>
      <c r="N276" t="n">
        <v>0</v>
      </c>
      <c r="Q276" t="b">
        <v>0</v>
      </c>
      <c r="R276" t="b">
        <v>1</v>
      </c>
      <c r="S276" t="b">
        <v>1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110" t="n">
        <v>44396.625</v>
      </c>
      <c r="L277" t="inlineStr">
        <is>
          <t>3/1/22 2:49</t>
        </is>
      </c>
      <c r="M277" t="n">
        <v>0</v>
      </c>
      <c r="Q277" t="b">
        <v>1</v>
      </c>
      <c r="R277" t="b">
        <v>1</v>
      </c>
      <c r="S277" t="b">
        <v>1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110" t="n">
        <v>44870.08402777778</v>
      </c>
      <c r="F278" s="110" t="n">
        <v>44880.42708333334</v>
      </c>
      <c r="H278" s="110" t="n">
        <v>44898</v>
      </c>
      <c r="I278" s="110" t="n">
        <v>44908.31944444445</v>
      </c>
      <c r="L278" t="inlineStr">
        <is>
          <t>12/13/22 7:40</t>
        </is>
      </c>
      <c r="M278" t="n">
        <v>0</v>
      </c>
      <c r="N278" t="n">
        <v>10</v>
      </c>
      <c r="O278" t="n">
        <v>10</v>
      </c>
      <c r="P278" t="n">
        <v>38</v>
      </c>
      <c r="Q278" t="b">
        <v>0</v>
      </c>
      <c r="R278" t="b">
        <v>0</v>
      </c>
      <c r="S278" t="b">
        <v>0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110" t="n">
        <v>44607.04166666666</v>
      </c>
      <c r="F279" s="110" t="n">
        <v>45084.59722222222</v>
      </c>
      <c r="L279" s="110" t="n">
        <v>45147.77649364583</v>
      </c>
      <c r="M279" s="110" t="n">
        <v>0</v>
      </c>
      <c r="N279" t="n">
        <v>477</v>
      </c>
      <c r="Q279" t="b">
        <v>0</v>
      </c>
      <c r="R279" t="b">
        <v>1</v>
      </c>
      <c r="S279" t="b">
        <v>1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110" t="n">
        <v>45035.75</v>
      </c>
      <c r="F280" s="110" t="n">
        <v>45049.24444444444</v>
      </c>
      <c r="H280" s="110" t="n">
        <v>45056</v>
      </c>
      <c r="I280" s="110" t="n">
        <v>45077.14444444444</v>
      </c>
      <c r="L280" t="inlineStr">
        <is>
          <t>5/31/23 3:28</t>
        </is>
      </c>
      <c r="M280" t="n">
        <v>0</v>
      </c>
      <c r="N280" t="n">
        <v>13</v>
      </c>
      <c r="O280" t="n">
        <v>21</v>
      </c>
      <c r="P280" t="n">
        <v>41</v>
      </c>
      <c r="Q280" t="b">
        <v>0</v>
      </c>
      <c r="R280" t="b">
        <v>0</v>
      </c>
      <c r="S280" t="b">
        <v>0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110" t="n">
        <v>44502.66666666666</v>
      </c>
      <c r="F281" s="110" t="n">
        <v>44531.25347222222</v>
      </c>
      <c r="H281" s="110" t="n">
        <v>44531</v>
      </c>
      <c r="I281" s="110" t="n">
        <v>44550.10069444445</v>
      </c>
      <c r="L281" t="inlineStr">
        <is>
          <t>12/20/21 2:25</t>
        </is>
      </c>
      <c r="M281" t="n">
        <v>0</v>
      </c>
      <c r="N281" t="n">
        <v>28</v>
      </c>
      <c r="O281" t="n">
        <v>19</v>
      </c>
      <c r="P281" t="n">
        <v>47</v>
      </c>
      <c r="Q281" t="b">
        <v>0</v>
      </c>
      <c r="R281" t="b">
        <v>0</v>
      </c>
      <c r="S281" t="b">
        <v>0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110" t="n">
        <v>44218.04236111111</v>
      </c>
      <c r="F282" s="110" t="n">
        <v>44236.3625</v>
      </c>
      <c r="H282" s="110" t="n">
        <v>44329</v>
      </c>
      <c r="I282" s="110" t="n">
        <v>44335.66666666666</v>
      </c>
      <c r="L282" t="inlineStr">
        <is>
          <t>5/20/21 4:50</t>
        </is>
      </c>
      <c r="M282" t="n">
        <v>0</v>
      </c>
      <c r="N282" t="n">
        <v>18</v>
      </c>
      <c r="O282" t="n">
        <v>6</v>
      </c>
      <c r="P282" t="n">
        <v>117</v>
      </c>
      <c r="Q282" t="b">
        <v>0</v>
      </c>
      <c r="R282" t="b">
        <v>0</v>
      </c>
      <c r="S282" t="b">
        <v>0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110" t="n">
        <v>44242.625</v>
      </c>
      <c r="F283" s="110" t="n">
        <v>44243.31388888889</v>
      </c>
      <c r="H283" s="110" t="n">
        <v>44243</v>
      </c>
      <c r="I283" s="110" t="n">
        <v>44330.44444444445</v>
      </c>
      <c r="L283" t="inlineStr">
        <is>
          <t>5/14/21 10:40</t>
        </is>
      </c>
      <c r="M283" t="n">
        <v>0</v>
      </c>
      <c r="N283" t="n">
        <v>0</v>
      </c>
      <c r="O283" t="n">
        <v>87</v>
      </c>
      <c r="P283" t="n">
        <v>87</v>
      </c>
      <c r="Q283" t="b">
        <v>0</v>
      </c>
      <c r="R283" t="b">
        <v>0</v>
      </c>
      <c r="S283" t="b">
        <v>0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110" t="n">
        <v>44773.29166666666</v>
      </c>
      <c r="F284" s="110" t="n">
        <v>44775.29166666666</v>
      </c>
      <c r="L284" t="inlineStr">
        <is>
          <t>8/3/22 19:43</t>
        </is>
      </c>
      <c r="M284" t="n">
        <v>0</v>
      </c>
      <c r="N284" t="n">
        <v>2</v>
      </c>
      <c r="Q284" t="b">
        <v>0</v>
      </c>
      <c r="R284" t="b">
        <v>1</v>
      </c>
      <c r="S284" t="b">
        <v>1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110" t="n">
        <v>44409.91666666666</v>
      </c>
      <c r="F285" s="110" t="n">
        <v>44412.91666666666</v>
      </c>
      <c r="L285" t="inlineStr">
        <is>
          <t>7/22/22 8:45</t>
        </is>
      </c>
      <c r="M285" t="n">
        <v>1</v>
      </c>
      <c r="N285" t="n">
        <v>3</v>
      </c>
      <c r="Q285" t="b">
        <v>0</v>
      </c>
      <c r="R285" t="b">
        <v>1</v>
      </c>
      <c r="S285" t="b">
        <v>1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F286" s="110" t="n">
        <v>44987.5</v>
      </c>
      <c r="L286" t="inlineStr">
        <is>
          <t>3/3/23 8:02</t>
        </is>
      </c>
      <c r="M286" t="n">
        <v>1</v>
      </c>
      <c r="Q286" t="b">
        <v>1</v>
      </c>
      <c r="R286" t="b">
        <v>1</v>
      </c>
      <c r="S286" t="b">
        <v>1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110" t="n">
        <v>45050.35416666666</v>
      </c>
      <c r="F287" s="110" t="n">
        <v>45048.625</v>
      </c>
      <c r="L287" t="inlineStr">
        <is>
          <t>5/30/23 0:19</t>
        </is>
      </c>
      <c r="M287" t="n">
        <v>0</v>
      </c>
      <c r="Q287" t="b">
        <v>1</v>
      </c>
      <c r="R287" t="b">
        <v>1</v>
      </c>
      <c r="S287" t="b">
        <v>1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110" t="n">
        <v>43929.91666666666</v>
      </c>
      <c r="F288" s="110" t="n">
        <v>44331.51736111111</v>
      </c>
      <c r="L288" t="inlineStr">
        <is>
          <t>6/4/21 4:46</t>
        </is>
      </c>
      <c r="M288" t="n">
        <v>0</v>
      </c>
      <c r="N288" t="n">
        <v>401</v>
      </c>
      <c r="Q288" t="b">
        <v>0</v>
      </c>
      <c r="R288" t="b">
        <v>1</v>
      </c>
      <c r="S288" t="b">
        <v>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110" t="n">
        <v>44396.625</v>
      </c>
      <c r="L289" t="inlineStr">
        <is>
          <t>3/1/22 2:49</t>
        </is>
      </c>
      <c r="M289" t="n">
        <v>0</v>
      </c>
      <c r="Q289" t="b">
        <v>1</v>
      </c>
      <c r="R289" t="b">
        <v>1</v>
      </c>
      <c r="S289" t="b">
        <v>1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110" t="n">
        <v>44870.08402777778</v>
      </c>
      <c r="F290" s="110" t="n">
        <v>44876.32638888889</v>
      </c>
      <c r="H290" s="110" t="n">
        <v>44898</v>
      </c>
      <c r="I290" s="110" t="n">
        <v>44910.03125</v>
      </c>
      <c r="L290" t="inlineStr">
        <is>
          <t>12/15/22 0:45</t>
        </is>
      </c>
      <c r="M290" t="n">
        <v>0</v>
      </c>
      <c r="N290" t="n">
        <v>6</v>
      </c>
      <c r="O290" t="n">
        <v>12</v>
      </c>
      <c r="P290" t="n">
        <v>39</v>
      </c>
      <c r="Q290" t="b">
        <v>0</v>
      </c>
      <c r="R290" t="b">
        <v>0</v>
      </c>
      <c r="S290" t="b">
        <v>0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110" t="n">
        <v>44936.04166666666</v>
      </c>
      <c r="F291" s="110" t="n">
        <v>45084.60208333333</v>
      </c>
      <c r="L291" s="110" t="n">
        <v>45147.77649364583</v>
      </c>
      <c r="M291" s="110" t="n">
        <v>1</v>
      </c>
      <c r="N291" t="n">
        <v>148</v>
      </c>
      <c r="Q291" t="b">
        <v>0</v>
      </c>
      <c r="R291" t="b">
        <v>1</v>
      </c>
      <c r="S291" t="b">
        <v>1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110" t="n">
        <v>45035.75</v>
      </c>
      <c r="F292" s="110" t="n">
        <v>45049.24444444444</v>
      </c>
      <c r="H292" s="110" t="n">
        <v>45069</v>
      </c>
      <c r="I292" s="110" t="n">
        <v>45083.17222222222</v>
      </c>
      <c r="L292" t="inlineStr">
        <is>
          <t>6/6/23 4:08</t>
        </is>
      </c>
      <c r="M292" t="n">
        <v>0</v>
      </c>
      <c r="N292" t="n">
        <v>13</v>
      </c>
      <c r="O292" t="n">
        <v>14</v>
      </c>
      <c r="P292" t="n">
        <v>47</v>
      </c>
      <c r="Q292" t="b">
        <v>0</v>
      </c>
      <c r="R292" t="b">
        <v>0</v>
      </c>
      <c r="S292" t="b">
        <v>0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110" t="n">
        <v>44236.04305555556</v>
      </c>
      <c r="F293" s="110" t="n">
        <v>44294.94722222222</v>
      </c>
      <c r="H293" s="110" t="n">
        <v>44295</v>
      </c>
      <c r="I293" s="110" t="n">
        <v>44312.47152777778</v>
      </c>
      <c r="L293" t="inlineStr">
        <is>
          <t>4/26/21 11:19</t>
        </is>
      </c>
      <c r="M293" t="n">
        <v>0</v>
      </c>
      <c r="N293" t="n">
        <v>58</v>
      </c>
      <c r="O293" t="n">
        <v>17</v>
      </c>
      <c r="P293" t="n">
        <v>76</v>
      </c>
      <c r="Q293" t="b">
        <v>0</v>
      </c>
      <c r="R293" t="b">
        <v>0</v>
      </c>
      <c r="S293" t="b">
        <v>0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110" t="n">
        <v>44218.04236111111</v>
      </c>
      <c r="F294" s="110" t="n">
        <v>44238.23819444444</v>
      </c>
      <c r="H294" s="110" t="n">
        <v>44329</v>
      </c>
      <c r="I294" s="110" t="n">
        <v>44341.66666666666</v>
      </c>
      <c r="L294" t="inlineStr">
        <is>
          <t>5/26/21 8:38</t>
        </is>
      </c>
      <c r="M294" t="n">
        <v>0</v>
      </c>
      <c r="N294" t="n">
        <v>20</v>
      </c>
      <c r="O294" t="n">
        <v>12</v>
      </c>
      <c r="P294" t="n">
        <v>123</v>
      </c>
      <c r="Q294" t="b">
        <v>0</v>
      </c>
      <c r="R294" t="b">
        <v>0</v>
      </c>
      <c r="S294" t="b">
        <v>0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110" t="n">
        <v>44300.625</v>
      </c>
      <c r="F295" s="110" t="n">
        <v>44302.16597222222</v>
      </c>
      <c r="H295" s="110" t="n">
        <v>44302</v>
      </c>
      <c r="I295" s="110" t="n">
        <v>44325.93680555555</v>
      </c>
      <c r="L295" t="inlineStr">
        <is>
          <t>5/9/21 22:29</t>
        </is>
      </c>
      <c r="M295" t="n">
        <v>0</v>
      </c>
      <c r="N295" t="n">
        <v>1</v>
      </c>
      <c r="O295" t="n">
        <v>23</v>
      </c>
      <c r="P295" t="n">
        <v>25</v>
      </c>
      <c r="Q295" t="b">
        <v>0</v>
      </c>
      <c r="R295" t="b">
        <v>0</v>
      </c>
      <c r="S295" t="b">
        <v>0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110" t="n">
        <v>44761.29166666666</v>
      </c>
      <c r="F296" s="110" t="n">
        <v>44762.29166666666</v>
      </c>
      <c r="L296" t="inlineStr">
        <is>
          <t>11/29/22 13:39</t>
        </is>
      </c>
      <c r="M296" t="n">
        <v>0</v>
      </c>
      <c r="N296" t="n">
        <v>1</v>
      </c>
      <c r="Q296" t="b">
        <v>0</v>
      </c>
      <c r="R296" t="b">
        <v>1</v>
      </c>
      <c r="S296" t="b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110" t="n">
        <v>44409.91666666666</v>
      </c>
      <c r="F297" s="110" t="n">
        <v>44419.91666666666</v>
      </c>
      <c r="L297" s="110" t="n">
        <v>45147.77649364583</v>
      </c>
      <c r="M297" s="110" t="n">
        <v>1</v>
      </c>
      <c r="N297" t="n">
        <v>10</v>
      </c>
      <c r="Q297" t="b">
        <v>0</v>
      </c>
      <c r="R297" t="b">
        <v>1</v>
      </c>
      <c r="S297" t="b">
        <v>1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110" t="n">
        <v>44677.5</v>
      </c>
      <c r="F298" s="110" t="n">
        <v>44689.5</v>
      </c>
      <c r="L298" t="inlineStr">
        <is>
          <t>3/8/23 17:11</t>
        </is>
      </c>
      <c r="M298" t="n">
        <v>0</v>
      </c>
      <c r="N298" t="n">
        <v>12</v>
      </c>
      <c r="Q298" t="b">
        <v>0</v>
      </c>
      <c r="R298" t="b">
        <v>1</v>
      </c>
      <c r="S298" t="b">
        <v>1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110" t="n">
        <v>44974.04166666666</v>
      </c>
      <c r="F299" s="110" t="n">
        <v>44985.125</v>
      </c>
      <c r="L299" t="inlineStr">
        <is>
          <t>3/9/23 2:29</t>
        </is>
      </c>
      <c r="M299" t="n">
        <v>0</v>
      </c>
      <c r="N299" t="n">
        <v>11</v>
      </c>
      <c r="Q299" t="b">
        <v>0</v>
      </c>
      <c r="R299" t="b">
        <v>1</v>
      </c>
      <c r="S299" t="b">
        <v>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110" t="n">
        <v>44793.04166666666</v>
      </c>
      <c r="F300" s="110" t="n">
        <v>44824.23333333333</v>
      </c>
      <c r="L300" t="inlineStr">
        <is>
          <t>2/9/23 3:47</t>
        </is>
      </c>
      <c r="M300" t="n">
        <v>0</v>
      </c>
      <c r="N300" t="n">
        <v>31</v>
      </c>
      <c r="Q300" t="b">
        <v>0</v>
      </c>
      <c r="R300" t="b">
        <v>1</v>
      </c>
      <c r="S300" t="b">
        <v>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110" t="n">
        <v>44396.625</v>
      </c>
      <c r="L301" t="inlineStr">
        <is>
          <t>3/1/22 2:49</t>
        </is>
      </c>
      <c r="M301" t="n">
        <v>0</v>
      </c>
      <c r="Q301" t="b">
        <v>1</v>
      </c>
      <c r="R301" t="b">
        <v>1</v>
      </c>
      <c r="S301" t="b">
        <v>1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110" t="n">
        <v>44870.08402777778</v>
      </c>
      <c r="F302" s="110" t="n">
        <v>44876.32638888889</v>
      </c>
      <c r="H302" s="110" t="n">
        <v>45028</v>
      </c>
      <c r="I302" s="110" t="n">
        <v>45042.06805555556</v>
      </c>
      <c r="L302" t="inlineStr">
        <is>
          <t>4/26/23 1:38</t>
        </is>
      </c>
      <c r="M302" t="n">
        <v>0</v>
      </c>
      <c r="N302" t="n">
        <v>6</v>
      </c>
      <c r="O302" t="n">
        <v>14</v>
      </c>
      <c r="P302" t="n">
        <v>171</v>
      </c>
      <c r="Q302" t="b">
        <v>0</v>
      </c>
      <c r="R302" t="b">
        <v>0</v>
      </c>
      <c r="S302" t="b">
        <v>0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110" t="n">
        <v>44463.04236111111</v>
      </c>
      <c r="F303" s="110" t="n">
        <v>44484.37013888889</v>
      </c>
      <c r="H303" s="110" t="n">
        <v>44704</v>
      </c>
      <c r="I303" s="110" t="n">
        <v>44735.11041666667</v>
      </c>
      <c r="L303" t="inlineStr">
        <is>
          <t>6/23/22 2:38</t>
        </is>
      </c>
      <c r="M303" t="n">
        <v>0</v>
      </c>
      <c r="N303" t="n">
        <v>21</v>
      </c>
      <c r="O303" t="n">
        <v>31</v>
      </c>
      <c r="P303" t="n">
        <v>272</v>
      </c>
      <c r="Q303" t="b">
        <v>0</v>
      </c>
      <c r="R303" t="b">
        <v>0</v>
      </c>
      <c r="S303" t="b">
        <v>0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110" t="n">
        <v>45035.75</v>
      </c>
      <c r="F304" s="110" t="n">
        <v>45049.24444444444</v>
      </c>
      <c r="H304" s="110" t="n">
        <v>45056</v>
      </c>
      <c r="I304" s="110" t="n">
        <v>45084.16527777778</v>
      </c>
      <c r="L304" t="inlineStr">
        <is>
          <t>6/7/23 3:58</t>
        </is>
      </c>
      <c r="M304" t="n">
        <v>0</v>
      </c>
      <c r="N304" t="n">
        <v>13</v>
      </c>
      <c r="O304" t="n">
        <v>28</v>
      </c>
      <c r="P304" t="n">
        <v>48</v>
      </c>
      <c r="Q304" t="b">
        <v>0</v>
      </c>
      <c r="R304" t="b">
        <v>0</v>
      </c>
      <c r="S304" t="b">
        <v>0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110" t="n">
        <v>44236.04305555556</v>
      </c>
      <c r="F305" s="110" t="n">
        <v>44294.94722222222</v>
      </c>
      <c r="H305" s="110" t="n">
        <v>44295</v>
      </c>
      <c r="I305" s="110" t="n">
        <v>44385.27152777778</v>
      </c>
      <c r="L305" t="inlineStr">
        <is>
          <t>7/8/21 6:31</t>
        </is>
      </c>
      <c r="M305" t="n">
        <v>0</v>
      </c>
      <c r="N305" t="n">
        <v>58</v>
      </c>
      <c r="O305" t="n">
        <v>90</v>
      </c>
      <c r="P305" t="n">
        <v>149</v>
      </c>
      <c r="Q305" t="b">
        <v>0</v>
      </c>
      <c r="R305" t="b">
        <v>0</v>
      </c>
      <c r="S305" t="b">
        <v>0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110" t="n">
        <v>44229.04236111111</v>
      </c>
      <c r="F306" s="110" t="n">
        <v>44249.11805555555</v>
      </c>
      <c r="L306" t="inlineStr">
        <is>
          <t>6/29/21 2:59</t>
        </is>
      </c>
      <c r="M306" t="n">
        <v>0</v>
      </c>
      <c r="N306" t="n">
        <v>20</v>
      </c>
      <c r="Q306" t="b">
        <v>0</v>
      </c>
      <c r="R306" t="b">
        <v>1</v>
      </c>
      <c r="S306" t="b">
        <v>1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110" t="n">
        <v>44300.625</v>
      </c>
      <c r="F307" s="110" t="n">
        <v>44302.16597222222</v>
      </c>
      <c r="H307" s="110" t="n">
        <v>44302</v>
      </c>
      <c r="I307" s="110" t="n">
        <v>44325.93680555555</v>
      </c>
      <c r="L307" t="inlineStr">
        <is>
          <t>5/9/21 22:29</t>
        </is>
      </c>
      <c r="M307" t="n">
        <v>0</v>
      </c>
      <c r="N307" t="n">
        <v>1</v>
      </c>
      <c r="O307" t="n">
        <v>23</v>
      </c>
      <c r="P307" t="n">
        <v>25</v>
      </c>
      <c r="Q307" t="b">
        <v>0</v>
      </c>
      <c r="R307" t="b">
        <v>0</v>
      </c>
      <c r="S307" t="b">
        <v>0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110" t="n">
        <v>44735.29166666666</v>
      </c>
      <c r="F308" s="110" t="n">
        <v>44746.29166666666</v>
      </c>
      <c r="H308" s="110" t="n">
        <v>44820</v>
      </c>
      <c r="I308" s="110" t="n">
        <v>44873.52986111111</v>
      </c>
      <c r="J308" t="inlineStr">
        <is>
          <t>11/1/22</t>
        </is>
      </c>
      <c r="L308" t="inlineStr">
        <is>
          <t>11/8/22 12:43</t>
        </is>
      </c>
      <c r="M308" t="n">
        <v>0</v>
      </c>
      <c r="N308" t="n">
        <v>11</v>
      </c>
      <c r="O308" t="n">
        <v>53</v>
      </c>
      <c r="P308" t="n">
        <v>138</v>
      </c>
      <c r="Q308" t="b">
        <v>0</v>
      </c>
      <c r="R308" t="b">
        <v>0</v>
      </c>
      <c r="S308" t="b">
        <v>0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110" t="n">
        <v>44409.91666666666</v>
      </c>
      <c r="F309" s="110" t="n">
        <v>44420.91666666666</v>
      </c>
      <c r="L309" t="inlineStr">
        <is>
          <t>12/7/22 9:57</t>
        </is>
      </c>
      <c r="M309" t="n">
        <v>1</v>
      </c>
      <c r="N309" t="n">
        <v>11</v>
      </c>
      <c r="Q309" t="b">
        <v>0</v>
      </c>
      <c r="R309" t="b">
        <v>1</v>
      </c>
      <c r="S309" t="b">
        <v>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110" t="n">
        <v>44837.5</v>
      </c>
      <c r="F310" s="110" t="n">
        <v>44963.5</v>
      </c>
      <c r="L310" t="inlineStr">
        <is>
          <t>2/7/23 14:02</t>
        </is>
      </c>
      <c r="M310" t="n">
        <v>1</v>
      </c>
      <c r="N310" t="n">
        <v>126</v>
      </c>
      <c r="Q310" t="b">
        <v>0</v>
      </c>
      <c r="R310" t="b">
        <v>1</v>
      </c>
      <c r="S310" t="b">
        <v>1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110" t="n">
        <v>44974.04166666666</v>
      </c>
      <c r="F311" s="110" t="n">
        <v>44980.125</v>
      </c>
      <c r="L311" t="inlineStr">
        <is>
          <t>3/6/23 1:44</t>
        </is>
      </c>
      <c r="M311" t="n">
        <v>0</v>
      </c>
      <c r="N311" t="n">
        <v>6</v>
      </c>
      <c r="Q311" t="b">
        <v>0</v>
      </c>
      <c r="R311" t="b">
        <v>1</v>
      </c>
      <c r="S311" t="b">
        <v>1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110" t="n">
        <v>44624.04166666666</v>
      </c>
      <c r="L312" t="inlineStr">
        <is>
          <t>7/31/22 13:39</t>
        </is>
      </c>
      <c r="M312" t="n">
        <v>0</v>
      </c>
      <c r="Q312" t="b">
        <v>1</v>
      </c>
      <c r="R312" t="b">
        <v>1</v>
      </c>
      <c r="S312" t="b">
        <v>1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110" t="n">
        <v>44396.625</v>
      </c>
      <c r="L313" t="inlineStr">
        <is>
          <t>3/1/22 2:49</t>
        </is>
      </c>
      <c r="M313" t="n">
        <v>0</v>
      </c>
      <c r="Q313" t="b">
        <v>1</v>
      </c>
      <c r="R313" t="b">
        <v>1</v>
      </c>
      <c r="S313" t="b">
        <v>1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110" t="n">
        <v>44869.08333333334</v>
      </c>
      <c r="F314" s="110" t="n">
        <v>44873.31875</v>
      </c>
      <c r="L314" t="inlineStr">
        <is>
          <t>12/4/22 14:25</t>
        </is>
      </c>
      <c r="M314" t="n">
        <v>0</v>
      </c>
      <c r="N314" t="n">
        <v>4</v>
      </c>
      <c r="Q314" t="b">
        <v>0</v>
      </c>
      <c r="R314" t="b">
        <v>1</v>
      </c>
      <c r="S314" t="b">
        <v>1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110" t="n">
        <v>43601.46736111111</v>
      </c>
      <c r="I315" s="110" t="n">
        <v>44004.37152777778</v>
      </c>
      <c r="L315" t="inlineStr">
        <is>
          <t>6/22/20 8:55</t>
        </is>
      </c>
      <c r="M315" t="n">
        <v>0</v>
      </c>
      <c r="P315" t="n">
        <v>402</v>
      </c>
      <c r="Q315" t="b">
        <v>1</v>
      </c>
      <c r="R315" t="b">
        <v>1</v>
      </c>
      <c r="S315" t="b">
        <v>0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110" t="n">
        <v>45035.75</v>
      </c>
      <c r="F316" s="110" t="n">
        <v>45049.24444444444</v>
      </c>
      <c r="H316" s="110" t="n">
        <v>45069</v>
      </c>
      <c r="I316" s="110" t="n">
        <v>45085.06111111111</v>
      </c>
      <c r="L316" t="inlineStr">
        <is>
          <t>6/8/23 1:28</t>
        </is>
      </c>
      <c r="M316" t="n">
        <v>0</v>
      </c>
      <c r="N316" t="n">
        <v>13</v>
      </c>
      <c r="O316" t="n">
        <v>16</v>
      </c>
      <c r="P316" t="n">
        <v>49</v>
      </c>
      <c r="Q316" t="b">
        <v>0</v>
      </c>
      <c r="R316" t="b">
        <v>0</v>
      </c>
      <c r="S316" t="b">
        <v>0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110" t="n">
        <v>44502.66666666666</v>
      </c>
      <c r="F317" s="110" t="n">
        <v>44531.25347222222</v>
      </c>
      <c r="H317" s="110" t="n">
        <v>44531</v>
      </c>
      <c r="I317" s="110" t="n">
        <v>44539.48125</v>
      </c>
      <c r="L317" t="inlineStr">
        <is>
          <t>12/9/21 11:33</t>
        </is>
      </c>
      <c r="M317" t="n">
        <v>0</v>
      </c>
      <c r="N317" t="n">
        <v>28</v>
      </c>
      <c r="O317" t="n">
        <v>8</v>
      </c>
      <c r="P317" t="n">
        <v>36</v>
      </c>
      <c r="Q317" t="b">
        <v>0</v>
      </c>
      <c r="R317" t="b">
        <v>0</v>
      </c>
      <c r="S317" t="b">
        <v>0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110" t="n">
        <v>43872.875</v>
      </c>
      <c r="F318" s="110" t="n">
        <v>44141.36597222222</v>
      </c>
      <c r="H318" s="110" t="n">
        <v>44141</v>
      </c>
      <c r="I318" s="110" t="n">
        <v>44150.66666666666</v>
      </c>
      <c r="L318" t="inlineStr">
        <is>
          <t>11/16/20 7:40</t>
        </is>
      </c>
      <c r="M318" t="n">
        <v>0</v>
      </c>
      <c r="N318" t="n">
        <v>268</v>
      </c>
      <c r="O318" t="n">
        <v>9</v>
      </c>
      <c r="P318" t="n">
        <v>277</v>
      </c>
      <c r="Q318" t="b">
        <v>0</v>
      </c>
      <c r="R318" t="b">
        <v>0</v>
      </c>
      <c r="S318" t="b">
        <v>0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110" t="n">
        <v>44300.625</v>
      </c>
      <c r="F319" s="110" t="n">
        <v>44302.16597222222</v>
      </c>
      <c r="H319" s="110" t="n">
        <v>44302</v>
      </c>
      <c r="I319" s="110" t="n">
        <v>44315.53194444445</v>
      </c>
      <c r="L319" t="inlineStr">
        <is>
          <t>4/29/21 12:46</t>
        </is>
      </c>
      <c r="M319" t="n">
        <v>0</v>
      </c>
      <c r="N319" t="n">
        <v>1</v>
      </c>
      <c r="O319" t="n">
        <v>13</v>
      </c>
      <c r="P319" t="n">
        <v>14</v>
      </c>
      <c r="Q319" t="b">
        <v>0</v>
      </c>
      <c r="R319" t="b">
        <v>0</v>
      </c>
      <c r="S319" t="b">
        <v>0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110" t="n">
        <v>44754.29166666666</v>
      </c>
      <c r="F320" s="110" t="n">
        <v>44755.29166666666</v>
      </c>
      <c r="H320" s="110" t="n">
        <v>44810</v>
      </c>
      <c r="I320" s="110" t="n">
        <v>44852.75416666667</v>
      </c>
      <c r="J320" t="inlineStr">
        <is>
          <t>9/23/22</t>
        </is>
      </c>
      <c r="L320" t="inlineStr">
        <is>
          <t>9/27/22 22:28</t>
        </is>
      </c>
      <c r="M320" t="n">
        <v>0</v>
      </c>
      <c r="N320" t="n">
        <v>1</v>
      </c>
      <c r="O320" t="n">
        <v>42</v>
      </c>
      <c r="P320" t="n">
        <v>98</v>
      </c>
      <c r="Q320" t="b">
        <v>0</v>
      </c>
      <c r="R320" t="b">
        <v>0</v>
      </c>
      <c r="S320" t="b">
        <v>0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110" t="n">
        <v>44409.91666666666</v>
      </c>
      <c r="F321" s="110" t="n">
        <v>44427.91666666666</v>
      </c>
      <c r="L321" s="110" t="n">
        <v>45147.77649364583</v>
      </c>
      <c r="M321" s="110" t="n">
        <v>1</v>
      </c>
      <c r="N321" t="n">
        <v>18</v>
      </c>
      <c r="Q321" t="b">
        <v>0</v>
      </c>
      <c r="R321" t="b">
        <v>1</v>
      </c>
      <c r="S321" t="b">
        <v>1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110" t="n">
        <v>44865.5</v>
      </c>
      <c r="F322" s="110" t="n">
        <v>44867.5</v>
      </c>
      <c r="H322" s="110" t="n">
        <v>45056</v>
      </c>
      <c r="I322" s="110" t="n">
        <v>45070.125</v>
      </c>
      <c r="L322" t="inlineStr">
        <is>
          <t>5/24/23 12:57</t>
        </is>
      </c>
      <c r="M322" t="n">
        <v>0</v>
      </c>
      <c r="N322" t="n">
        <v>2</v>
      </c>
      <c r="O322" t="n">
        <v>14</v>
      </c>
      <c r="P322" t="n">
        <v>204</v>
      </c>
      <c r="Q322" t="b">
        <v>0</v>
      </c>
      <c r="R322" t="b">
        <v>0</v>
      </c>
      <c r="S322" t="b">
        <v>0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110" t="n">
        <v>45020.75</v>
      </c>
      <c r="F323" s="110" t="n">
        <v>45009.16666666666</v>
      </c>
      <c r="L323" t="inlineStr">
        <is>
          <t>5/16/23 2:49</t>
        </is>
      </c>
      <c r="M323" t="n">
        <v>0</v>
      </c>
      <c r="Q323" t="b">
        <v>1</v>
      </c>
      <c r="R323" t="b">
        <v>1</v>
      </c>
      <c r="S323" t="b">
        <v>1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I324" s="110" t="n">
        <v>43790.66666666666</v>
      </c>
      <c r="L324" t="inlineStr">
        <is>
          <t>1/7/20 1:25</t>
        </is>
      </c>
      <c r="M324" t="n">
        <v>0</v>
      </c>
      <c r="Q324" t="b">
        <v>1</v>
      </c>
      <c r="R324" t="b">
        <v>1</v>
      </c>
      <c r="S324" t="b">
        <v>1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110" t="n">
        <v>44396.625</v>
      </c>
      <c r="L325" t="inlineStr">
        <is>
          <t>3/1/22 1:57</t>
        </is>
      </c>
      <c r="M325" t="n">
        <v>0</v>
      </c>
      <c r="Q325" t="b">
        <v>1</v>
      </c>
      <c r="R325" t="b">
        <v>1</v>
      </c>
      <c r="S325" t="b">
        <v>1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110" t="n">
        <v>44873.04166666666</v>
      </c>
      <c r="L326" t="inlineStr">
        <is>
          <t>12/4/22 14:43</t>
        </is>
      </c>
      <c r="M326" t="n">
        <v>0</v>
      </c>
      <c r="Q326" t="b">
        <v>1</v>
      </c>
      <c r="R326" t="b">
        <v>1</v>
      </c>
      <c r="S326" t="b">
        <v>1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110" t="n">
        <v>43647.24791666667</v>
      </c>
      <c r="I327" s="110" t="n">
        <v>43884.32152777778</v>
      </c>
      <c r="L327" t="inlineStr">
        <is>
          <t>2/23/20 7:43</t>
        </is>
      </c>
      <c r="M327" t="n">
        <v>0</v>
      </c>
      <c r="P327" t="n">
        <v>237</v>
      </c>
      <c r="Q327" t="b">
        <v>1</v>
      </c>
      <c r="R327" t="b">
        <v>1</v>
      </c>
      <c r="S327" t="b">
        <v>0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110" t="n">
        <v>45035.75</v>
      </c>
      <c r="F328" s="110" t="n">
        <v>45049.24444444444</v>
      </c>
      <c r="H328" s="110" t="n">
        <v>45056</v>
      </c>
      <c r="I328" s="110" t="n">
        <v>45090.10277777778</v>
      </c>
      <c r="L328" t="inlineStr">
        <is>
          <t>6/13/23 2:28</t>
        </is>
      </c>
      <c r="M328" t="n">
        <v>0</v>
      </c>
      <c r="N328" t="n">
        <v>13</v>
      </c>
      <c r="O328" t="n">
        <v>34</v>
      </c>
      <c r="P328" t="n">
        <v>54</v>
      </c>
      <c r="Q328" t="b">
        <v>0</v>
      </c>
      <c r="R328" t="b">
        <v>0</v>
      </c>
      <c r="S328" t="b">
        <v>0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110" t="n">
        <v>44216.04305555556</v>
      </c>
      <c r="F329" s="110" t="n">
        <v>44294.94722222222</v>
      </c>
      <c r="H329" s="110" t="n">
        <v>44295</v>
      </c>
      <c r="I329" s="110" t="n">
        <v>44314.50277777778</v>
      </c>
      <c r="L329" t="inlineStr">
        <is>
          <t>4/28/21 12:04</t>
        </is>
      </c>
      <c r="M329" t="n">
        <v>0</v>
      </c>
      <c r="N329" t="n">
        <v>78</v>
      </c>
      <c r="O329" t="n">
        <v>19</v>
      </c>
      <c r="P329" t="n">
        <v>98</v>
      </c>
      <c r="Q329" t="b">
        <v>0</v>
      </c>
      <c r="R329" t="b">
        <v>0</v>
      </c>
      <c r="S329" t="b">
        <v>0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110" t="n">
        <v>44218.04236111111</v>
      </c>
      <c r="F330" s="110" t="n">
        <v>44249.14375</v>
      </c>
      <c r="H330" s="110" t="n">
        <v>44329</v>
      </c>
      <c r="I330" s="110" t="n">
        <v>44355.27430555555</v>
      </c>
      <c r="J330" t="inlineStr">
        <is>
          <t>9/9/21 4:00</t>
        </is>
      </c>
      <c r="L330" t="inlineStr">
        <is>
          <t>6/8/21 6:35</t>
        </is>
      </c>
      <c r="M330" t="n">
        <v>0</v>
      </c>
      <c r="N330" t="n">
        <v>31</v>
      </c>
      <c r="O330" t="n">
        <v>26</v>
      </c>
      <c r="P330" t="n">
        <v>137</v>
      </c>
      <c r="Q330" t="b">
        <v>0</v>
      </c>
      <c r="R330" t="b">
        <v>0</v>
      </c>
      <c r="S330" t="b">
        <v>0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110" t="n">
        <v>44300.625</v>
      </c>
      <c r="F331" s="110" t="n">
        <v>44302.16597222222</v>
      </c>
      <c r="H331" s="110" t="n">
        <v>44302</v>
      </c>
      <c r="I331" s="110" t="n">
        <v>44315.53194444445</v>
      </c>
      <c r="J331" t="inlineStr">
        <is>
          <t>8/2/21 15:00</t>
        </is>
      </c>
      <c r="L331" t="inlineStr">
        <is>
          <t>4/29/21 12:46</t>
        </is>
      </c>
      <c r="M331" t="n">
        <v>0</v>
      </c>
      <c r="N331" t="n">
        <v>1</v>
      </c>
      <c r="O331" t="n">
        <v>13</v>
      </c>
      <c r="P331" t="n">
        <v>14</v>
      </c>
      <c r="Q331" t="b">
        <v>0</v>
      </c>
      <c r="R331" t="b">
        <v>0</v>
      </c>
      <c r="S331" t="b">
        <v>0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110" t="n">
        <v>44721.29166666666</v>
      </c>
      <c r="F332" s="110" t="n">
        <v>44732.29166666666</v>
      </c>
      <c r="H332" s="110" t="n">
        <v>44747</v>
      </c>
      <c r="I332" s="110" t="n">
        <v>44865.77916666667</v>
      </c>
      <c r="J332" t="inlineStr">
        <is>
          <t>8/18/22</t>
        </is>
      </c>
      <c r="L332" t="inlineStr">
        <is>
          <t>10/31/22 18:42</t>
        </is>
      </c>
      <c r="M332" t="n">
        <v>0</v>
      </c>
      <c r="N332" t="n">
        <v>11</v>
      </c>
      <c r="O332" t="n">
        <v>118</v>
      </c>
      <c r="P332" t="n">
        <v>144</v>
      </c>
      <c r="Q332" t="b">
        <v>0</v>
      </c>
      <c r="R332" t="b">
        <v>0</v>
      </c>
      <c r="S332" t="b">
        <v>0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110" t="n">
        <v>44409.91666666666</v>
      </c>
      <c r="F333" s="110" t="n">
        <v>44413.91666666666</v>
      </c>
      <c r="L333" s="110" t="n">
        <v>45147.77649364583</v>
      </c>
      <c r="M333" s="110" t="n">
        <v>1</v>
      </c>
      <c r="N333" t="n">
        <v>4</v>
      </c>
      <c r="Q333" t="b">
        <v>0</v>
      </c>
      <c r="R333" t="b">
        <v>1</v>
      </c>
      <c r="S333" t="b">
        <v>1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F334" s="110" t="n">
        <v>44978.5</v>
      </c>
      <c r="H334" s="110" t="n">
        <v>45042</v>
      </c>
      <c r="I334" s="110" t="n">
        <v>45085.125</v>
      </c>
      <c r="L334" t="inlineStr">
        <is>
          <t>6/8/23 11:17</t>
        </is>
      </c>
      <c r="M334" t="n">
        <v>0</v>
      </c>
      <c r="O334" t="n">
        <v>43</v>
      </c>
      <c r="Q334" t="b">
        <v>1</v>
      </c>
      <c r="R334" t="b">
        <v>0</v>
      </c>
      <c r="S334" t="b">
        <v>1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110" t="n">
        <v>44974.04166666666</v>
      </c>
      <c r="F335" s="110" t="n">
        <v>44977.125</v>
      </c>
      <c r="L335" t="inlineStr">
        <is>
          <t>5/30/23 9:33</t>
        </is>
      </c>
      <c r="M335" t="n">
        <v>0</v>
      </c>
      <c r="N335" t="n">
        <v>3</v>
      </c>
      <c r="Q335" t="b">
        <v>0</v>
      </c>
      <c r="R335" t="b">
        <v>1</v>
      </c>
      <c r="S335" t="b">
        <v>1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I336" s="110" t="n">
        <v>43713.66666666666</v>
      </c>
      <c r="L336" t="inlineStr">
        <is>
          <t>1/7/20 1:25</t>
        </is>
      </c>
      <c r="M336" t="n">
        <v>0</v>
      </c>
      <c r="Q336" t="b">
        <v>1</v>
      </c>
      <c r="R336" t="b">
        <v>1</v>
      </c>
      <c r="S336" t="b">
        <v>1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110" t="n">
        <v>44396.625</v>
      </c>
      <c r="L337" t="inlineStr">
        <is>
          <t>3/1/22 1:53</t>
        </is>
      </c>
      <c r="M337" t="n">
        <v>0</v>
      </c>
      <c r="Q337" t="b">
        <v>1</v>
      </c>
      <c r="R337" t="b">
        <v>1</v>
      </c>
      <c r="S337" t="b">
        <v>1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110" t="n">
        <v>44898.04166666666</v>
      </c>
      <c r="F338" s="110" t="n">
        <v>44918.06875</v>
      </c>
      <c r="H338" s="110" t="n">
        <v>44924</v>
      </c>
      <c r="I338" s="110" t="n">
        <v>44938.38888888889</v>
      </c>
      <c r="L338" t="inlineStr">
        <is>
          <t>1/12/23 9:20</t>
        </is>
      </c>
      <c r="M338" t="n">
        <v>0</v>
      </c>
      <c r="N338" t="n">
        <v>20</v>
      </c>
      <c r="O338" t="n">
        <v>14</v>
      </c>
      <c r="P338" t="n">
        <v>40</v>
      </c>
      <c r="Q338" t="b">
        <v>0</v>
      </c>
      <c r="R338" t="b">
        <v>0</v>
      </c>
      <c r="S338" t="b">
        <v>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110" t="n">
        <v>43633.39444444444</v>
      </c>
      <c r="H339" s="110" t="n">
        <v>43775</v>
      </c>
      <c r="I339" s="110" t="n">
        <v>43801.02083333334</v>
      </c>
      <c r="L339" t="inlineStr">
        <is>
          <t>12/2/19 0:30</t>
        </is>
      </c>
      <c r="M339" t="n">
        <v>0</v>
      </c>
      <c r="O339" t="n">
        <v>26</v>
      </c>
      <c r="P339" t="n">
        <v>167</v>
      </c>
      <c r="Q339" t="b">
        <v>1</v>
      </c>
      <c r="R339" t="b">
        <v>0</v>
      </c>
      <c r="S339" t="b">
        <v>0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110" t="n">
        <v>45035.75</v>
      </c>
      <c r="F340" s="110" t="n">
        <v>45049.24444444444</v>
      </c>
      <c r="H340" s="110" t="n">
        <v>45069</v>
      </c>
      <c r="I340" s="110" t="n">
        <v>45083.05416666667</v>
      </c>
      <c r="L340" t="inlineStr">
        <is>
          <t>6/6/23 1:18</t>
        </is>
      </c>
      <c r="M340" t="n">
        <v>0</v>
      </c>
      <c r="N340" t="n">
        <v>13</v>
      </c>
      <c r="O340" t="n">
        <v>14</v>
      </c>
      <c r="P340" t="n">
        <v>47</v>
      </c>
      <c r="Q340" t="b">
        <v>0</v>
      </c>
      <c r="R340" t="b">
        <v>0</v>
      </c>
      <c r="S340" t="b">
        <v>0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110" t="n">
        <v>44216.04305555556</v>
      </c>
      <c r="F341" s="110" t="n">
        <v>44278.34722222222</v>
      </c>
      <c r="H341" s="110" t="n">
        <v>44278</v>
      </c>
      <c r="I341" s="110" t="n">
        <v>44306.99861111111</v>
      </c>
      <c r="L341" t="inlineStr">
        <is>
          <t>4/20/21 23:58</t>
        </is>
      </c>
      <c r="M341" t="n">
        <v>0</v>
      </c>
      <c r="N341" t="n">
        <v>62</v>
      </c>
      <c r="O341" t="n">
        <v>28</v>
      </c>
      <c r="P341" t="n">
        <v>90</v>
      </c>
      <c r="Q341" t="b">
        <v>0</v>
      </c>
      <c r="R341" t="b">
        <v>0</v>
      </c>
      <c r="S341" t="b">
        <v>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110" t="n">
        <v>44218.04236111111</v>
      </c>
      <c r="F342" s="110" t="n">
        <v>44241.51527777778</v>
      </c>
      <c r="H342" s="110" t="n">
        <v>44329</v>
      </c>
      <c r="I342" s="110" t="n">
        <v>44341.66666666666</v>
      </c>
      <c r="J342" t="inlineStr">
        <is>
          <t>3/26/23 16:00</t>
        </is>
      </c>
      <c r="L342" t="inlineStr">
        <is>
          <t>5/26/21 8:16</t>
        </is>
      </c>
      <c r="M342" t="n">
        <v>0</v>
      </c>
      <c r="N342" t="n">
        <v>23</v>
      </c>
      <c r="O342" t="n">
        <v>12</v>
      </c>
      <c r="P342" t="n">
        <v>123</v>
      </c>
      <c r="Q342" t="b">
        <v>0</v>
      </c>
      <c r="R342" t="b">
        <v>0</v>
      </c>
      <c r="S342" t="b">
        <v>0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110" t="n">
        <v>44300.625</v>
      </c>
      <c r="F343" s="110" t="n">
        <v>44302.16597222222</v>
      </c>
      <c r="H343" s="110" t="n">
        <v>44302</v>
      </c>
      <c r="I343" s="110" t="n">
        <v>44325.9375</v>
      </c>
      <c r="L343" t="inlineStr">
        <is>
          <t>5/9/21 22:30</t>
        </is>
      </c>
      <c r="M343" t="n">
        <v>0</v>
      </c>
      <c r="N343" t="n">
        <v>1</v>
      </c>
      <c r="O343" t="n">
        <v>23</v>
      </c>
      <c r="P343" t="n">
        <v>25</v>
      </c>
      <c r="Q343" t="b">
        <v>0</v>
      </c>
      <c r="R343" t="b">
        <v>0</v>
      </c>
      <c r="S343" t="b">
        <v>0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110" t="n">
        <v>44867.25</v>
      </c>
      <c r="F344" s="110" t="n">
        <v>44871.20833333334</v>
      </c>
      <c r="L344" t="inlineStr">
        <is>
          <t>11/8/22 17:20</t>
        </is>
      </c>
      <c r="M344" t="n">
        <v>0</v>
      </c>
      <c r="N344" t="n">
        <v>3</v>
      </c>
      <c r="Q344" t="b">
        <v>0</v>
      </c>
      <c r="R344" t="b">
        <v>1</v>
      </c>
      <c r="S344" t="b">
        <v>1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110" t="n">
        <v>44409.91666666666</v>
      </c>
      <c r="F345" s="110" t="n">
        <v>44418.91666666666</v>
      </c>
      <c r="L345" s="110" t="n">
        <v>45147.77649364583</v>
      </c>
      <c r="M345" s="110" t="n">
        <v>1</v>
      </c>
      <c r="N345" t="n">
        <v>9</v>
      </c>
      <c r="Q345" t="b">
        <v>0</v>
      </c>
      <c r="R345" t="b">
        <v>1</v>
      </c>
      <c r="S345" t="b">
        <v>1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110" t="n">
        <v>44872.5</v>
      </c>
      <c r="F346" s="110" t="n">
        <v>44880.5</v>
      </c>
      <c r="L346" s="110" t="n">
        <v>45147.77649364583</v>
      </c>
      <c r="M346" s="110" t="n">
        <v>0</v>
      </c>
      <c r="N346" t="n">
        <v>8</v>
      </c>
      <c r="Q346" t="b">
        <v>0</v>
      </c>
      <c r="R346" t="b">
        <v>1</v>
      </c>
      <c r="S346" t="b">
        <v>1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L347" t="inlineStr">
        <is>
          <t>5/25/23 22:46</t>
        </is>
      </c>
      <c r="M347" t="n">
        <v>0</v>
      </c>
      <c r="Q347" t="b">
        <v>1</v>
      </c>
      <c r="R347" t="b">
        <v>1</v>
      </c>
      <c r="S347" t="b">
        <v>1</v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110" t="n">
        <v>44651.04166666666</v>
      </c>
      <c r="F348" s="110" t="n">
        <v>44658.31388888889</v>
      </c>
      <c r="H348" s="110" t="n">
        <v>44663</v>
      </c>
      <c r="I348" s="110" t="n">
        <v>44677.66666666666</v>
      </c>
      <c r="L348" t="inlineStr">
        <is>
          <t>4/27/22 10:41</t>
        </is>
      </c>
      <c r="M348" t="n">
        <v>0</v>
      </c>
      <c r="N348" t="n">
        <v>7</v>
      </c>
      <c r="O348" t="n">
        <v>14</v>
      </c>
      <c r="P348" t="n">
        <v>26</v>
      </c>
      <c r="Q348" t="b">
        <v>0</v>
      </c>
      <c r="R348" t="b">
        <v>0</v>
      </c>
      <c r="S348" t="b">
        <v>0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110" t="n">
        <v>44396.625</v>
      </c>
      <c r="L349" t="inlineStr">
        <is>
          <t>3/1/22 1:53</t>
        </is>
      </c>
      <c r="M349" t="n">
        <v>0</v>
      </c>
      <c r="Q349" t="b">
        <v>1</v>
      </c>
      <c r="R349" t="b">
        <v>1</v>
      </c>
      <c r="S349" t="b">
        <v>1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110" t="n">
        <v>44897.04166666666</v>
      </c>
      <c r="F350" s="110" t="n">
        <v>44909.10208333333</v>
      </c>
      <c r="H350" s="110" t="n">
        <v>45040</v>
      </c>
      <c r="I350" s="110" t="n">
        <v>45056.33472222222</v>
      </c>
      <c r="L350" t="inlineStr">
        <is>
          <t>5/10/23 8:02</t>
        </is>
      </c>
      <c r="M350" t="n">
        <v>0</v>
      </c>
      <c r="N350" t="n">
        <v>12</v>
      </c>
      <c r="O350" t="n">
        <v>16</v>
      </c>
      <c r="P350" t="n">
        <v>159</v>
      </c>
      <c r="Q350" t="b">
        <v>0</v>
      </c>
      <c r="R350" t="b">
        <v>0</v>
      </c>
      <c r="S350" t="b">
        <v>0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110" t="n">
        <v>43637.16458333333</v>
      </c>
      <c r="F351" s="110" t="n">
        <v>43804.10069444445</v>
      </c>
      <c r="I351" s="110" t="n">
        <v>43963.46041666667</v>
      </c>
      <c r="L351" t="inlineStr">
        <is>
          <t>5/12/20 11:03</t>
        </is>
      </c>
      <c r="M351" t="n">
        <v>0</v>
      </c>
      <c r="N351" t="n">
        <v>166</v>
      </c>
      <c r="P351" t="n">
        <v>326</v>
      </c>
      <c r="Q351" t="b">
        <v>0</v>
      </c>
      <c r="R351" t="b">
        <v>1</v>
      </c>
      <c r="S351" t="b">
        <v>0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110" t="n">
        <v>45035.75</v>
      </c>
      <c r="F352" s="110" t="n">
        <v>45049.24444444444</v>
      </c>
      <c r="H352" s="110" t="n">
        <v>45069</v>
      </c>
      <c r="I352" s="110" t="n">
        <v>45083.14444444444</v>
      </c>
      <c r="L352" t="inlineStr">
        <is>
          <t>6/6/23 3:28</t>
        </is>
      </c>
      <c r="M352" t="n">
        <v>0</v>
      </c>
      <c r="N352" t="n">
        <v>13</v>
      </c>
      <c r="O352" t="n">
        <v>14</v>
      </c>
      <c r="P352" t="n">
        <v>47</v>
      </c>
      <c r="Q352" t="b">
        <v>0</v>
      </c>
      <c r="R352" t="b">
        <v>0</v>
      </c>
      <c r="S352" t="b">
        <v>0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110" t="n">
        <v>44324.04236111111</v>
      </c>
      <c r="F353" s="110" t="n">
        <v>44377.21875</v>
      </c>
      <c r="H353" s="110" t="n">
        <v>44377</v>
      </c>
      <c r="I353" s="110" t="n">
        <v>44392.15694444445</v>
      </c>
      <c r="L353" t="inlineStr">
        <is>
          <t>7/15/21 3:46</t>
        </is>
      </c>
      <c r="M353" t="n">
        <v>0</v>
      </c>
      <c r="N353" t="n">
        <v>53</v>
      </c>
      <c r="O353" t="n">
        <v>15</v>
      </c>
      <c r="P353" t="n">
        <v>68</v>
      </c>
      <c r="Q353" t="b">
        <v>0</v>
      </c>
      <c r="R353" t="b">
        <v>0</v>
      </c>
      <c r="S353" t="b">
        <v>0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110" t="n">
        <v>44218.04236111111</v>
      </c>
      <c r="F354" s="110" t="n">
        <v>44243.11875</v>
      </c>
      <c r="H354" s="110" t="n">
        <v>44329</v>
      </c>
      <c r="I354" s="110" t="n">
        <v>44462.66666666666</v>
      </c>
      <c r="J354" t="inlineStr">
        <is>
          <t>3/23/23 17:00</t>
        </is>
      </c>
      <c r="L354" t="inlineStr">
        <is>
          <t>9/24/21 8:49</t>
        </is>
      </c>
      <c r="M354" t="n">
        <v>0</v>
      </c>
      <c r="N354" t="n">
        <v>25</v>
      </c>
      <c r="O354" t="n">
        <v>133</v>
      </c>
      <c r="P354" t="n">
        <v>244</v>
      </c>
      <c r="Q354" t="b">
        <v>0</v>
      </c>
      <c r="R354" t="b">
        <v>0</v>
      </c>
      <c r="S354" t="b">
        <v>0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110" t="n">
        <v>44173.625</v>
      </c>
      <c r="F355" s="110" t="n">
        <v>44123.04652777778</v>
      </c>
      <c r="I355" s="110" t="n">
        <v>44188</v>
      </c>
      <c r="J355" t="inlineStr">
        <is>
          <t>6/16/21 15:00</t>
        </is>
      </c>
      <c r="L355" t="inlineStr">
        <is>
          <t>6/4/21 1:30</t>
        </is>
      </c>
      <c r="M355" t="n">
        <v>0</v>
      </c>
      <c r="P355" t="n">
        <v>14</v>
      </c>
      <c r="Q355" t="b">
        <v>1</v>
      </c>
      <c r="R355" t="b">
        <v>1</v>
      </c>
      <c r="S355" t="b">
        <v>0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110" t="n">
        <v>44761.29166666666</v>
      </c>
      <c r="F356" s="110" t="n">
        <v>44766.29166666666</v>
      </c>
      <c r="L356" t="inlineStr">
        <is>
          <t>8/3/22 19:23</t>
        </is>
      </c>
      <c r="M356" t="n">
        <v>0</v>
      </c>
      <c r="N356" t="n">
        <v>5</v>
      </c>
      <c r="Q356" t="b">
        <v>0</v>
      </c>
      <c r="R356" t="b">
        <v>1</v>
      </c>
      <c r="S356" t="b">
        <v>1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110" t="n">
        <v>44409.91666666666</v>
      </c>
      <c r="F357" s="110" t="n">
        <v>44413.91666666666</v>
      </c>
      <c r="L357" s="110" t="n">
        <v>45147.77649364583</v>
      </c>
      <c r="M357" s="110" t="n">
        <v>1</v>
      </c>
      <c r="N357" t="n">
        <v>4</v>
      </c>
      <c r="Q357" t="b">
        <v>0</v>
      </c>
      <c r="R357" t="b">
        <v>1</v>
      </c>
      <c r="S357" t="b">
        <v>1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110" t="n">
        <v>44872.5</v>
      </c>
      <c r="F358" s="110" t="n">
        <v>44880.5</v>
      </c>
      <c r="L358" s="110" t="n">
        <v>45147.77649364583</v>
      </c>
      <c r="M358" s="110" t="n">
        <v>0</v>
      </c>
      <c r="N358" t="n">
        <v>8</v>
      </c>
      <c r="Q358" t="b">
        <v>0</v>
      </c>
      <c r="R358" t="b">
        <v>1</v>
      </c>
      <c r="S358" t="b">
        <v>1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F359" s="110" t="n">
        <v>45092.32222222222</v>
      </c>
      <c r="H359" s="110" t="n">
        <v>45097</v>
      </c>
      <c r="I359" s="110" t="n">
        <v>45103.2</v>
      </c>
      <c r="L359" t="inlineStr">
        <is>
          <t>6/26/23 4:48</t>
        </is>
      </c>
      <c r="M359" t="n">
        <v>0</v>
      </c>
      <c r="O359" t="n">
        <v>6</v>
      </c>
      <c r="Q359" t="b">
        <v>1</v>
      </c>
      <c r="R359" t="b">
        <v>0</v>
      </c>
      <c r="S359" t="b">
        <v>1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I360" s="110" t="n">
        <v>43553.70833333334</v>
      </c>
      <c r="L360" t="inlineStr">
        <is>
          <t>1/7/20 1:22</t>
        </is>
      </c>
      <c r="M360" t="n">
        <v>0</v>
      </c>
      <c r="Q360" t="b">
        <v>1</v>
      </c>
      <c r="R360" t="b">
        <v>1</v>
      </c>
      <c r="S360" t="b">
        <v>1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110" t="n">
        <v>44396.625</v>
      </c>
      <c r="L361" t="inlineStr">
        <is>
          <t>3/1/22 1:53</t>
        </is>
      </c>
      <c r="M361" t="n">
        <v>0</v>
      </c>
      <c r="Q361" t="b">
        <v>1</v>
      </c>
      <c r="R361" t="b">
        <v>1</v>
      </c>
      <c r="S361" t="b">
        <v>1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110" t="n">
        <v>44609.04166666666</v>
      </c>
      <c r="F362" s="110" t="n">
        <v>44622.15555555555</v>
      </c>
      <c r="H362" s="110" t="n">
        <v>44628</v>
      </c>
      <c r="I362" s="110" t="n">
        <v>44651.43680555555</v>
      </c>
      <c r="L362" t="inlineStr">
        <is>
          <t>3/31/22 10:29</t>
        </is>
      </c>
      <c r="M362" t="n">
        <v>0</v>
      </c>
      <c r="N362" t="n">
        <v>13</v>
      </c>
      <c r="O362" t="n">
        <v>23</v>
      </c>
      <c r="P362" t="n">
        <v>42</v>
      </c>
      <c r="Q362" t="b">
        <v>0</v>
      </c>
      <c r="R362" t="b">
        <v>0</v>
      </c>
      <c r="S362" t="b">
        <v>0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110" t="n">
        <v>44659.04166666666</v>
      </c>
      <c r="F363" s="110" t="n">
        <v>44672.18333333333</v>
      </c>
      <c r="I363" s="110" t="n">
        <v>44834.37222222222</v>
      </c>
      <c r="L363" t="inlineStr">
        <is>
          <t>9/30/22 8:56</t>
        </is>
      </c>
      <c r="M363" t="n">
        <v>0</v>
      </c>
      <c r="N363" t="n">
        <v>13</v>
      </c>
      <c r="P363" t="n">
        <v>175</v>
      </c>
      <c r="Q363" t="b">
        <v>0</v>
      </c>
      <c r="R363" t="b">
        <v>1</v>
      </c>
      <c r="S363" t="b">
        <v>0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110" t="n">
        <v>45035.75</v>
      </c>
      <c r="F364" s="110" t="n">
        <v>45049.24444444444</v>
      </c>
      <c r="H364" s="110" t="n">
        <v>45069</v>
      </c>
      <c r="I364" s="110" t="n">
        <v>45085.13055555556</v>
      </c>
      <c r="L364" t="inlineStr">
        <is>
          <t>6/8/23 3:08</t>
        </is>
      </c>
      <c r="M364" t="n">
        <v>0</v>
      </c>
      <c r="N364" t="n">
        <v>13</v>
      </c>
      <c r="O364" t="n">
        <v>16</v>
      </c>
      <c r="P364" t="n">
        <v>49</v>
      </c>
      <c r="Q364" t="b">
        <v>0</v>
      </c>
      <c r="R364" t="b">
        <v>0</v>
      </c>
      <c r="S364" t="b">
        <v>0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110" t="n">
        <v>44236.04305555556</v>
      </c>
      <c r="F365" s="110" t="n">
        <v>44294.94722222222</v>
      </c>
      <c r="H365" s="110" t="n">
        <v>44295</v>
      </c>
      <c r="I365" s="110" t="n">
        <v>44620.31805555556</v>
      </c>
      <c r="L365" t="inlineStr">
        <is>
          <t>2/28/22 7:38</t>
        </is>
      </c>
      <c r="M365" t="n">
        <v>0</v>
      </c>
      <c r="N365" t="n">
        <v>58</v>
      </c>
      <c r="O365" t="n">
        <v>325</v>
      </c>
      <c r="P365" t="n">
        <v>384</v>
      </c>
      <c r="Q365" t="b">
        <v>0</v>
      </c>
      <c r="R365" t="b">
        <v>0</v>
      </c>
      <c r="S365" t="b">
        <v>0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110" t="n">
        <v>44218.04236111111</v>
      </c>
      <c r="F366" s="110" t="n">
        <v>44249.14375</v>
      </c>
      <c r="H366" s="110" t="n">
        <v>44484</v>
      </c>
      <c r="I366" s="110" t="n">
        <v>44487.66666666666</v>
      </c>
      <c r="L366" t="inlineStr">
        <is>
          <t>10/19/21 8:53</t>
        </is>
      </c>
      <c r="M366" t="n">
        <v>0</v>
      </c>
      <c r="N366" t="n">
        <v>31</v>
      </c>
      <c r="O366" t="n">
        <v>3</v>
      </c>
      <c r="P366" t="n">
        <v>269</v>
      </c>
      <c r="Q366" t="b">
        <v>0</v>
      </c>
      <c r="R366" t="b">
        <v>0</v>
      </c>
      <c r="S366" t="b">
        <v>0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110" t="n">
        <v>44064.91736111111</v>
      </c>
      <c r="F367" s="110" t="n">
        <v>44123.35277777778</v>
      </c>
      <c r="I367" s="110" t="n">
        <v>44128.42777777778</v>
      </c>
      <c r="L367" t="inlineStr">
        <is>
          <t>10/24/20 10:16</t>
        </is>
      </c>
      <c r="M367" t="n">
        <v>0</v>
      </c>
      <c r="N367" t="n">
        <v>58</v>
      </c>
      <c r="P367" t="n">
        <v>63</v>
      </c>
      <c r="Q367" t="b">
        <v>0</v>
      </c>
      <c r="R367" t="b">
        <v>1</v>
      </c>
      <c r="S367" t="b">
        <v>0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110" t="n">
        <v>44878.20833333334</v>
      </c>
      <c r="F368" s="110" t="n">
        <v>44880.20833333334</v>
      </c>
      <c r="H368" s="110" t="n">
        <v>44910</v>
      </c>
      <c r="I368" s="110" t="n">
        <v>44958.78055555555</v>
      </c>
      <c r="L368" t="inlineStr">
        <is>
          <t>2/1/23 18:44</t>
        </is>
      </c>
      <c r="M368" t="n">
        <v>0</v>
      </c>
      <c r="N368" t="n">
        <v>2</v>
      </c>
      <c r="O368" t="n">
        <v>48</v>
      </c>
      <c r="P368" t="n">
        <v>80</v>
      </c>
      <c r="Q368" t="b">
        <v>0</v>
      </c>
      <c r="R368" t="b">
        <v>0</v>
      </c>
      <c r="S368" t="b">
        <v>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110" t="n">
        <v>44409.91666666666</v>
      </c>
      <c r="F369" s="110" t="n">
        <v>44412.91666666666</v>
      </c>
      <c r="L369" s="110" t="n">
        <v>45147.77649364583</v>
      </c>
      <c r="M369" s="110" t="n">
        <v>1</v>
      </c>
      <c r="N369" t="n">
        <v>3</v>
      </c>
      <c r="Q369" t="b">
        <v>0</v>
      </c>
      <c r="R369" t="b">
        <v>1</v>
      </c>
      <c r="S369" t="b">
        <v>1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110" t="n">
        <v>44872.5</v>
      </c>
      <c r="F370" s="110" t="n">
        <v>44880.5</v>
      </c>
      <c r="L370" s="110" t="n">
        <v>45147.77649364583</v>
      </c>
      <c r="M370" s="110" t="n">
        <v>0</v>
      </c>
      <c r="N370" t="n">
        <v>8</v>
      </c>
      <c r="Q370" t="b">
        <v>0</v>
      </c>
      <c r="R370" t="b">
        <v>1</v>
      </c>
      <c r="S370" t="b">
        <v>1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110" t="n">
        <v>44995.04236111111</v>
      </c>
      <c r="L371" t="inlineStr">
        <is>
          <t>3/27/23 1:38</t>
        </is>
      </c>
      <c r="M371" t="n">
        <v>0</v>
      </c>
      <c r="Q371" t="b">
        <v>1</v>
      </c>
      <c r="R371" t="b">
        <v>1</v>
      </c>
      <c r="S371" t="b">
        <v>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I372" s="110" t="n">
        <v>43817.66666666666</v>
      </c>
      <c r="L372" t="inlineStr">
        <is>
          <t>1/7/20 1:22</t>
        </is>
      </c>
      <c r="M372" t="n">
        <v>0</v>
      </c>
      <c r="Q372" t="b">
        <v>1</v>
      </c>
      <c r="R372" t="b">
        <v>1</v>
      </c>
      <c r="S372" t="b">
        <v>1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110" t="n">
        <v>44396.625</v>
      </c>
      <c r="L373" t="inlineStr">
        <is>
          <t>3/1/22 1:53</t>
        </is>
      </c>
      <c r="M373" t="n">
        <v>0</v>
      </c>
      <c r="Q373" t="b">
        <v>1</v>
      </c>
      <c r="R373" t="b">
        <v>1</v>
      </c>
      <c r="S373" t="b">
        <v>1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110" t="n">
        <v>44840.04166666666</v>
      </c>
      <c r="F374" s="110" t="n">
        <v>44846.99027777778</v>
      </c>
      <c r="H374" s="110" t="n">
        <v>44882</v>
      </c>
      <c r="I374" s="110" t="n">
        <v>44903.24583333333</v>
      </c>
      <c r="J374" t="inlineStr">
        <is>
          <t>6/14/23 3:00</t>
        </is>
      </c>
      <c r="L374" t="inlineStr">
        <is>
          <t>12/8/22 5:54</t>
        </is>
      </c>
      <c r="M374" t="n">
        <v>0</v>
      </c>
      <c r="N374" t="n">
        <v>6</v>
      </c>
      <c r="O374" t="n">
        <v>21</v>
      </c>
      <c r="P374" t="n">
        <v>63</v>
      </c>
      <c r="Q374" t="b">
        <v>0</v>
      </c>
      <c r="R374" t="b">
        <v>0</v>
      </c>
      <c r="S374" t="b">
        <v>0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110" t="n">
        <v>44504.08472222222</v>
      </c>
      <c r="F375" s="110" t="n">
        <v>44545.36388888889</v>
      </c>
      <c r="H375" s="110" t="n">
        <v>44740</v>
      </c>
      <c r="I375" s="110" t="n">
        <v>44750.26597222222</v>
      </c>
      <c r="L375" t="inlineStr">
        <is>
          <t>7/8/22 6:22</t>
        </is>
      </c>
      <c r="M375" t="n">
        <v>0</v>
      </c>
      <c r="N375" t="n">
        <v>41</v>
      </c>
      <c r="O375" t="n">
        <v>10</v>
      </c>
      <c r="P375" t="n">
        <v>246</v>
      </c>
      <c r="Q375" t="b">
        <v>0</v>
      </c>
      <c r="R375" t="b">
        <v>0</v>
      </c>
      <c r="S375" t="b">
        <v>0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110" t="n">
        <v>45035.75</v>
      </c>
      <c r="F376" s="110" t="n">
        <v>45049.24444444444</v>
      </c>
      <c r="H376" s="110" t="n">
        <v>45056</v>
      </c>
      <c r="I376" s="110" t="n">
        <v>45077.06805555556</v>
      </c>
      <c r="L376" t="inlineStr">
        <is>
          <t>5/31/23 1:38</t>
        </is>
      </c>
      <c r="M376" t="n">
        <v>0</v>
      </c>
      <c r="N376" t="n">
        <v>13</v>
      </c>
      <c r="O376" t="n">
        <v>21</v>
      </c>
      <c r="P376" t="n">
        <v>41</v>
      </c>
      <c r="Q376" t="b">
        <v>0</v>
      </c>
      <c r="R376" t="b">
        <v>0</v>
      </c>
      <c r="S376" t="b">
        <v>0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110" t="n">
        <v>44216.04305555556</v>
      </c>
      <c r="F377" s="110" t="n">
        <v>44278.34722222222</v>
      </c>
      <c r="H377" s="110" t="n">
        <v>44278</v>
      </c>
      <c r="I377" s="110" t="n">
        <v>44342.59930555556</v>
      </c>
      <c r="L377" t="inlineStr">
        <is>
          <t>5/26/21 14:23</t>
        </is>
      </c>
      <c r="M377" t="n">
        <v>0</v>
      </c>
      <c r="N377" t="n">
        <v>62</v>
      </c>
      <c r="O377" t="n">
        <v>64</v>
      </c>
      <c r="P377" t="n">
        <v>126</v>
      </c>
      <c r="Q377" t="b">
        <v>0</v>
      </c>
      <c r="R377" t="b">
        <v>0</v>
      </c>
      <c r="S377" t="b">
        <v>0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110" t="n">
        <v>44218.04236111111</v>
      </c>
      <c r="F378" s="110" t="n">
        <v>44241.51527777778</v>
      </c>
      <c r="H378" s="110" t="n">
        <v>44329</v>
      </c>
      <c r="I378" s="110" t="n">
        <v>44341.66666666666</v>
      </c>
      <c r="L378" t="inlineStr">
        <is>
          <t>5/26/21 8:31</t>
        </is>
      </c>
      <c r="M378" t="n">
        <v>0</v>
      </c>
      <c r="N378" t="n">
        <v>23</v>
      </c>
      <c r="O378" t="n">
        <v>12</v>
      </c>
      <c r="P378" t="n">
        <v>123</v>
      </c>
      <c r="Q378" t="b">
        <v>0</v>
      </c>
      <c r="R378" t="b">
        <v>0</v>
      </c>
      <c r="S378" t="b">
        <v>0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110" t="n">
        <v>44271.66666666666</v>
      </c>
      <c r="F379" s="110" t="n">
        <v>44272.22083333333</v>
      </c>
      <c r="H379" s="110" t="n">
        <v>44272</v>
      </c>
      <c r="I379" s="110" t="n">
        <v>44295.48194444444</v>
      </c>
      <c r="L379" t="inlineStr">
        <is>
          <t>4/9/21 11:34</t>
        </is>
      </c>
      <c r="M379" t="n">
        <v>0</v>
      </c>
      <c r="N379" t="n">
        <v>0</v>
      </c>
      <c r="O379" t="n">
        <v>23</v>
      </c>
      <c r="P379" t="n">
        <v>23</v>
      </c>
      <c r="Q379" t="b">
        <v>0</v>
      </c>
      <c r="R379" t="b">
        <v>0</v>
      </c>
      <c r="S379" t="b">
        <v>0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110" t="n">
        <v>44880.20833333334</v>
      </c>
      <c r="F380" s="110" t="n">
        <v>44885.20833333334</v>
      </c>
      <c r="L380" t="inlineStr">
        <is>
          <t>1/11/23 22:52</t>
        </is>
      </c>
      <c r="M380" t="n">
        <v>0</v>
      </c>
      <c r="N380" t="n">
        <v>5</v>
      </c>
      <c r="Q380" t="b">
        <v>0</v>
      </c>
      <c r="R380" t="b">
        <v>1</v>
      </c>
      <c r="S380" t="b">
        <v>1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F381" s="110" t="n">
        <v>44952.5</v>
      </c>
      <c r="H381" s="110" t="n">
        <v>45042</v>
      </c>
      <c r="I381" s="110" t="n">
        <v>45054.125</v>
      </c>
      <c r="L381" t="inlineStr">
        <is>
          <t>5/8/23 7:17</t>
        </is>
      </c>
      <c r="M381" t="n">
        <v>0</v>
      </c>
      <c r="O381" t="n">
        <v>12</v>
      </c>
      <c r="Q381" t="b">
        <v>1</v>
      </c>
      <c r="R381" t="b">
        <v>0</v>
      </c>
      <c r="S381" t="b">
        <v>1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110" t="n">
        <v>45090.92291666667</v>
      </c>
      <c r="F382" s="110" t="n">
        <v>45104.125</v>
      </c>
      <c r="L382" s="110" t="n">
        <v>45147.77649364583</v>
      </c>
      <c r="M382" s="110" t="n">
        <v>0</v>
      </c>
      <c r="N382" t="n">
        <v>13</v>
      </c>
      <c r="Q382" t="b">
        <v>0</v>
      </c>
      <c r="R382" t="b">
        <v>1</v>
      </c>
      <c r="S382" t="b">
        <v>1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110" t="n">
        <v>44995.04236111111</v>
      </c>
      <c r="L383" t="inlineStr">
        <is>
          <t>3/24/23 1:49</t>
        </is>
      </c>
      <c r="M383" t="n">
        <v>0</v>
      </c>
      <c r="Q383" t="b">
        <v>1</v>
      </c>
      <c r="R383" t="b">
        <v>1</v>
      </c>
      <c r="S383" t="b">
        <v>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I384" s="110" t="n">
        <v>43816.66666666666</v>
      </c>
      <c r="J384" t="inlineStr">
        <is>
          <t>6/6/22 4:00</t>
        </is>
      </c>
      <c r="L384" t="inlineStr">
        <is>
          <t>1/7/20 1:22</t>
        </is>
      </c>
      <c r="M384" t="n">
        <v>0</v>
      </c>
      <c r="Q384" t="b">
        <v>1</v>
      </c>
      <c r="R384" t="b">
        <v>1</v>
      </c>
      <c r="S384" t="b">
        <v>1</v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110" t="n">
        <v>44396.625</v>
      </c>
      <c r="L385" t="inlineStr">
        <is>
          <t>3/1/22 1:54</t>
        </is>
      </c>
      <c r="M385" t="n">
        <v>0</v>
      </c>
      <c r="Q385" t="b">
        <v>1</v>
      </c>
      <c r="R385" t="b">
        <v>1</v>
      </c>
      <c r="S385" t="b">
        <v>1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110" t="n">
        <v>44854.04166666666</v>
      </c>
      <c r="F386" s="110" t="n">
        <v>44883.17847222222</v>
      </c>
      <c r="H386" s="110" t="n">
        <v>44898</v>
      </c>
      <c r="I386" s="110" t="n">
        <v>44918.02916666667</v>
      </c>
      <c r="J386" t="inlineStr">
        <is>
          <t>9/4/23 15:00</t>
        </is>
      </c>
      <c r="L386" t="inlineStr">
        <is>
          <t>12/23/22 0:42</t>
        </is>
      </c>
      <c r="M386" t="n">
        <v>0</v>
      </c>
      <c r="N386" t="n">
        <v>29</v>
      </c>
      <c r="O386" t="n">
        <v>20</v>
      </c>
      <c r="P386" t="n">
        <v>63</v>
      </c>
      <c r="Q386" t="b">
        <v>0</v>
      </c>
      <c r="R386" t="b">
        <v>0</v>
      </c>
      <c r="S386" t="b">
        <v>0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110" t="n">
        <v>45000.08333333334</v>
      </c>
      <c r="L387" s="110" t="n">
        <v>45147.77649364583</v>
      </c>
      <c r="M387" s="110" t="n">
        <v>0</v>
      </c>
      <c r="Q387" t="b">
        <v>1</v>
      </c>
      <c r="R387" t="b">
        <v>1</v>
      </c>
      <c r="S387" t="b">
        <v>1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110" t="n">
        <v>45035.75</v>
      </c>
      <c r="F388" s="110" t="n">
        <v>45049.24444444444</v>
      </c>
      <c r="H388" s="110" t="n">
        <v>45069</v>
      </c>
      <c r="I388" s="110" t="n">
        <v>45085.09583333333</v>
      </c>
      <c r="L388" t="inlineStr">
        <is>
          <t>6/8/23 2:18</t>
        </is>
      </c>
      <c r="M388" t="n">
        <v>0</v>
      </c>
      <c r="N388" t="n">
        <v>13</v>
      </c>
      <c r="O388" t="n">
        <v>16</v>
      </c>
      <c r="P388" t="n">
        <v>49</v>
      </c>
      <c r="Q388" t="b">
        <v>0</v>
      </c>
      <c r="R388" t="b">
        <v>0</v>
      </c>
      <c r="S388" t="b">
        <v>0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110" t="n">
        <v>44324.04236111111</v>
      </c>
      <c r="F389" s="110" t="n">
        <v>44397.48194444444</v>
      </c>
      <c r="H389" s="110" t="n">
        <v>44397</v>
      </c>
      <c r="I389" s="110" t="n">
        <v>44442.34583333333</v>
      </c>
      <c r="L389" t="inlineStr">
        <is>
          <t>9/3/21 8:18</t>
        </is>
      </c>
      <c r="M389" t="n">
        <v>0</v>
      </c>
      <c r="N389" t="n">
        <v>73</v>
      </c>
      <c r="O389" t="n">
        <v>45</v>
      </c>
      <c r="P389" t="n">
        <v>118</v>
      </c>
      <c r="Q389" t="b">
        <v>0</v>
      </c>
      <c r="R389" t="b">
        <v>0</v>
      </c>
      <c r="S389" t="b">
        <v>0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110" t="n">
        <v>44218.04236111111</v>
      </c>
      <c r="F390" s="110" t="n">
        <v>44241.51527777778</v>
      </c>
      <c r="H390" s="110" t="n">
        <v>44329</v>
      </c>
      <c r="I390" s="110" t="n">
        <v>44341.66666666666</v>
      </c>
      <c r="J390" t="inlineStr">
        <is>
          <t>3/23/23 17:00</t>
        </is>
      </c>
      <c r="L390" t="inlineStr">
        <is>
          <t>5/26/21 8:34</t>
        </is>
      </c>
      <c r="M390" t="n">
        <v>0</v>
      </c>
      <c r="N390" t="n">
        <v>23</v>
      </c>
      <c r="O390" t="n">
        <v>12</v>
      </c>
      <c r="P390" t="n">
        <v>123</v>
      </c>
      <c r="Q390" t="b">
        <v>0</v>
      </c>
      <c r="R390" t="b">
        <v>0</v>
      </c>
      <c r="S390" t="b">
        <v>0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110" t="n">
        <v>44271.66666666666</v>
      </c>
      <c r="F391" s="110" t="n">
        <v>44272.22083333333</v>
      </c>
      <c r="H391" s="110" t="n">
        <v>44272</v>
      </c>
      <c r="I391" s="110" t="n">
        <v>44284.94722222222</v>
      </c>
      <c r="L391" t="inlineStr">
        <is>
          <t>3/29/21 22:44</t>
        </is>
      </c>
      <c r="M391" t="n">
        <v>0</v>
      </c>
      <c r="N391" t="n">
        <v>0</v>
      </c>
      <c r="O391" t="n">
        <v>12</v>
      </c>
      <c r="P391" t="n">
        <v>13</v>
      </c>
      <c r="Q391" t="b">
        <v>0</v>
      </c>
      <c r="R391" t="b">
        <v>0</v>
      </c>
      <c r="S391" t="b">
        <v>0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110" t="n">
        <v>44880.20833333334</v>
      </c>
      <c r="F392" s="110" t="n">
        <v>44885.20833333334</v>
      </c>
      <c r="L392" t="inlineStr">
        <is>
          <t>12/12/22 19:39</t>
        </is>
      </c>
      <c r="M392" t="n">
        <v>0</v>
      </c>
      <c r="N392" t="n">
        <v>5</v>
      </c>
      <c r="Q392" t="b">
        <v>0</v>
      </c>
      <c r="R392" t="b">
        <v>1</v>
      </c>
      <c r="S392" t="b">
        <v>1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110" t="n">
        <v>44409.91666666666</v>
      </c>
      <c r="F393" s="110" t="n">
        <v>44418.91666666666</v>
      </c>
      <c r="L393" s="110" t="n">
        <v>45147.77649364583</v>
      </c>
      <c r="M393" s="110" t="n">
        <v>1</v>
      </c>
      <c r="N393" t="n">
        <v>9</v>
      </c>
      <c r="Q393" t="b">
        <v>0</v>
      </c>
      <c r="R393" t="b">
        <v>1</v>
      </c>
      <c r="S393" t="b">
        <v>1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110" t="n">
        <v>44834.5</v>
      </c>
      <c r="F394" s="110" t="n">
        <v>44856.5</v>
      </c>
      <c r="G394" s="110" t="n">
        <v>44856.5</v>
      </c>
      <c r="L394" t="inlineStr">
        <is>
          <t>10/24/22 7:52</t>
        </is>
      </c>
      <c r="M394" t="n">
        <v>1</v>
      </c>
      <c r="N394" t="n">
        <v>22</v>
      </c>
      <c r="Q394" t="b">
        <v>0</v>
      </c>
      <c r="R394" t="b">
        <v>1</v>
      </c>
      <c r="S394" t="b">
        <v>1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110" t="n">
        <v>44995.04236111111</v>
      </c>
      <c r="L395" t="inlineStr">
        <is>
          <t>3/24/23 1:51</t>
        </is>
      </c>
      <c r="M395" t="n">
        <v>0</v>
      </c>
      <c r="Q395" t="b">
        <v>1</v>
      </c>
      <c r="R395" t="b">
        <v>1</v>
      </c>
      <c r="S395" t="b">
        <v>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I396" s="110" t="n">
        <v>43662.66666666666</v>
      </c>
      <c r="L396" t="inlineStr">
        <is>
          <t>1/7/20 1:22</t>
        </is>
      </c>
      <c r="M396" t="n">
        <v>0</v>
      </c>
      <c r="Q396" t="b">
        <v>1</v>
      </c>
      <c r="R396" t="b">
        <v>1</v>
      </c>
      <c r="S396" t="b">
        <v>1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110" t="n">
        <v>44396.625</v>
      </c>
      <c r="L397" t="inlineStr">
        <is>
          <t>3/1/22 1:54</t>
        </is>
      </c>
      <c r="M397" t="n">
        <v>0</v>
      </c>
      <c r="Q397" t="b">
        <v>1</v>
      </c>
      <c r="R397" t="b">
        <v>1</v>
      </c>
      <c r="S397" t="b">
        <v>1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110" t="n">
        <v>44854.04166666666</v>
      </c>
      <c r="F398" s="110" t="n">
        <v>44861.08055555556</v>
      </c>
      <c r="L398" t="inlineStr">
        <is>
          <t>12/4/22 14:26</t>
        </is>
      </c>
      <c r="M398" t="n">
        <v>0</v>
      </c>
      <c r="N398" t="n">
        <v>7</v>
      </c>
      <c r="Q398" t="b">
        <v>0</v>
      </c>
      <c r="R398" t="b">
        <v>1</v>
      </c>
      <c r="S398" t="b">
        <v>1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110" t="n">
        <v>43412.66666666666</v>
      </c>
      <c r="I399" s="110" t="n">
        <v>44117.4625</v>
      </c>
      <c r="L399" t="inlineStr">
        <is>
          <t>10/13/20 11:06</t>
        </is>
      </c>
      <c r="M399" t="n">
        <v>0</v>
      </c>
      <c r="P399" t="n">
        <v>704</v>
      </c>
      <c r="Q399" t="b">
        <v>1</v>
      </c>
      <c r="R399" t="b">
        <v>1</v>
      </c>
      <c r="S399" t="b">
        <v>0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110" t="n">
        <v>45035.75</v>
      </c>
      <c r="F400" s="110" t="n">
        <v>45049.24444444444</v>
      </c>
      <c r="H400" s="110" t="n">
        <v>45056</v>
      </c>
      <c r="I400" s="110" t="n">
        <v>45077.03333333333</v>
      </c>
      <c r="L400" t="inlineStr">
        <is>
          <t>5/31/23 0:48</t>
        </is>
      </c>
      <c r="M400" t="n">
        <v>0</v>
      </c>
      <c r="N400" t="n">
        <v>13</v>
      </c>
      <c r="O400" t="n">
        <v>21</v>
      </c>
      <c r="P400" t="n">
        <v>41</v>
      </c>
      <c r="Q400" t="b">
        <v>0</v>
      </c>
      <c r="R400" t="b">
        <v>0</v>
      </c>
      <c r="S400" t="b">
        <v>0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110" t="n">
        <v>44216.04305555556</v>
      </c>
      <c r="F401" s="110" t="n">
        <v>44278.34722222222</v>
      </c>
      <c r="H401" s="110" t="n">
        <v>44278</v>
      </c>
      <c r="I401" s="110" t="n">
        <v>44314.50277777778</v>
      </c>
      <c r="L401" t="inlineStr">
        <is>
          <t>4/28/21 12:04</t>
        </is>
      </c>
      <c r="M401" t="n">
        <v>0</v>
      </c>
      <c r="N401" t="n">
        <v>62</v>
      </c>
      <c r="O401" t="n">
        <v>36</v>
      </c>
      <c r="P401" t="n">
        <v>98</v>
      </c>
      <c r="Q401" t="b">
        <v>0</v>
      </c>
      <c r="R401" t="b">
        <v>0</v>
      </c>
      <c r="S401" t="b">
        <v>0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110" t="n">
        <v>44215.04236111111</v>
      </c>
      <c r="F402" s="110" t="n">
        <v>44237.38680555556</v>
      </c>
      <c r="H402" s="110" t="n">
        <v>44398</v>
      </c>
      <c r="I402" s="110" t="n">
        <v>44411</v>
      </c>
      <c r="L402" t="inlineStr">
        <is>
          <t>5/23/22 10:41</t>
        </is>
      </c>
      <c r="M402" t="n">
        <v>0</v>
      </c>
      <c r="N402" t="n">
        <v>22</v>
      </c>
      <c r="O402" t="n">
        <v>13</v>
      </c>
      <c r="P402" t="n">
        <v>195</v>
      </c>
      <c r="Q402" t="b">
        <v>0</v>
      </c>
      <c r="R402" t="b">
        <v>0</v>
      </c>
      <c r="S402" t="b">
        <v>0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F403" s="110" t="n">
        <v>44321.575</v>
      </c>
      <c r="I403" s="110" t="n">
        <v>44321.57569444444</v>
      </c>
      <c r="J403" t="inlineStr">
        <is>
          <t>6/21/22 15:00</t>
        </is>
      </c>
      <c r="L403" t="inlineStr">
        <is>
          <t>5/5/21 13:49</t>
        </is>
      </c>
      <c r="M403" t="n">
        <v>0</v>
      </c>
      <c r="Q403" t="b">
        <v>1</v>
      </c>
      <c r="R403" t="b">
        <v>1</v>
      </c>
      <c r="S403" t="b">
        <v>1</v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110" t="n">
        <v>44880.20833333334</v>
      </c>
      <c r="F404" s="110" t="n">
        <v>44885.20833333334</v>
      </c>
      <c r="H404" s="110" t="n">
        <v>44908</v>
      </c>
      <c r="I404" s="110" t="n">
        <v>44924.72638888889</v>
      </c>
      <c r="L404" t="inlineStr">
        <is>
          <t>12/29/22 17:26</t>
        </is>
      </c>
      <c r="M404" t="n">
        <v>0</v>
      </c>
      <c r="N404" t="n">
        <v>5</v>
      </c>
      <c r="O404" t="n">
        <v>16</v>
      </c>
      <c r="P404" t="n">
        <v>44</v>
      </c>
      <c r="Q404" t="b">
        <v>0</v>
      </c>
      <c r="R404" t="b">
        <v>0</v>
      </c>
      <c r="S404" t="b">
        <v>0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110" t="n">
        <v>44409.91666666666</v>
      </c>
      <c r="F405" s="110" t="n">
        <v>44413.91666666666</v>
      </c>
      <c r="L405" s="110" t="n">
        <v>45147.77649364583</v>
      </c>
      <c r="M405" s="110" t="n">
        <v>1</v>
      </c>
      <c r="N405" t="n">
        <v>4</v>
      </c>
      <c r="Q405" t="b">
        <v>0</v>
      </c>
      <c r="R405" t="b">
        <v>1</v>
      </c>
      <c r="S405" t="b">
        <v>1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110" t="n">
        <v>44797.5</v>
      </c>
      <c r="F406" s="110" t="n">
        <v>44883.5</v>
      </c>
      <c r="L406" t="inlineStr">
        <is>
          <t>3/8/23 10:42</t>
        </is>
      </c>
      <c r="M406" t="n">
        <v>0</v>
      </c>
      <c r="N406" t="n">
        <v>86</v>
      </c>
      <c r="Q406" t="b">
        <v>0</v>
      </c>
      <c r="R406" t="b">
        <v>1</v>
      </c>
      <c r="S406" t="b">
        <v>1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110" t="n">
        <v>44995.04236111111</v>
      </c>
      <c r="F407" s="110" t="n">
        <v>45000.66666666666</v>
      </c>
      <c r="L407" t="inlineStr">
        <is>
          <t>5/25/23 22:45</t>
        </is>
      </c>
      <c r="M407" t="n">
        <v>0</v>
      </c>
      <c r="N407" t="n">
        <v>5</v>
      </c>
      <c r="Q407" t="b">
        <v>0</v>
      </c>
      <c r="R407" t="b">
        <v>1</v>
      </c>
      <c r="S407" t="b">
        <v>1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I408" s="110" t="n">
        <v>43817.66666666666</v>
      </c>
      <c r="J408" t="inlineStr">
        <is>
          <t>3/1/23 4:00</t>
        </is>
      </c>
      <c r="L408" t="inlineStr">
        <is>
          <t>1/7/20 1:22</t>
        </is>
      </c>
      <c r="M408" t="n">
        <v>0</v>
      </c>
      <c r="Q408" t="b">
        <v>1</v>
      </c>
      <c r="R408" t="b">
        <v>1</v>
      </c>
      <c r="S408" t="b">
        <v>1</v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110" t="n">
        <v>44075.625</v>
      </c>
      <c r="L409" t="inlineStr">
        <is>
          <t>7/20/21 0:26</t>
        </is>
      </c>
      <c r="M409" t="n">
        <v>0</v>
      </c>
      <c r="Q409" t="b">
        <v>1</v>
      </c>
      <c r="R409" t="b">
        <v>1</v>
      </c>
      <c r="S409" t="b">
        <v>1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110" t="n">
        <v>44764.04305555556</v>
      </c>
      <c r="F410" s="110" t="n">
        <v>44777.27013888889</v>
      </c>
      <c r="H410" s="110" t="n">
        <v>44789</v>
      </c>
      <c r="I410" s="110" t="n">
        <v>44816.14097222222</v>
      </c>
      <c r="L410" t="inlineStr">
        <is>
          <t>9/12/22 3:23</t>
        </is>
      </c>
      <c r="M410" t="n">
        <v>0</v>
      </c>
      <c r="N410" t="n">
        <v>13</v>
      </c>
      <c r="O410" t="n">
        <v>27</v>
      </c>
      <c r="P410" t="n">
        <v>52</v>
      </c>
      <c r="Q410" t="b">
        <v>0</v>
      </c>
      <c r="R410" t="b">
        <v>0</v>
      </c>
      <c r="S410" t="b">
        <v>0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110" t="n">
        <v>44495.04166666666</v>
      </c>
      <c r="F411" s="110" t="n">
        <v>45084.60277777778</v>
      </c>
      <c r="H411" s="110" t="n">
        <v>45106</v>
      </c>
      <c r="I411" s="110" t="n">
        <v>45119.22083333333</v>
      </c>
      <c r="L411" t="inlineStr">
        <is>
          <t>7/12/23 5:18</t>
        </is>
      </c>
      <c r="M411" t="n">
        <v>0</v>
      </c>
      <c r="N411" t="n">
        <v>589</v>
      </c>
      <c r="O411" t="n">
        <v>13</v>
      </c>
      <c r="P411" t="n">
        <v>624</v>
      </c>
      <c r="Q411" t="b">
        <v>0</v>
      </c>
      <c r="R411" t="b">
        <v>0</v>
      </c>
      <c r="S411" t="b">
        <v>0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110" t="n">
        <v>45019.75</v>
      </c>
      <c r="F412" s="110" t="n">
        <v>45020.28402777778</v>
      </c>
      <c r="H412" s="110" t="n">
        <v>45021</v>
      </c>
      <c r="I412" s="110" t="n">
        <v>45029.17152777778</v>
      </c>
      <c r="L412" t="inlineStr">
        <is>
          <t>4/13/23 4:07</t>
        </is>
      </c>
      <c r="M412" t="n">
        <v>0</v>
      </c>
      <c r="N412" t="n">
        <v>0</v>
      </c>
      <c r="O412" t="n">
        <v>8</v>
      </c>
      <c r="P412" t="n">
        <v>9</v>
      </c>
      <c r="Q412" t="b">
        <v>0</v>
      </c>
      <c r="R412" t="b">
        <v>0</v>
      </c>
      <c r="S412" t="b">
        <v>0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110" t="n">
        <v>44216.04305555556</v>
      </c>
      <c r="F413" s="110" t="n">
        <v>44278.34722222222</v>
      </c>
      <c r="H413" s="110" t="n">
        <v>44278</v>
      </c>
      <c r="I413" s="110" t="n">
        <v>44314.50277777778</v>
      </c>
      <c r="L413" t="inlineStr">
        <is>
          <t>4/28/21 12:04</t>
        </is>
      </c>
      <c r="M413" t="n">
        <v>0</v>
      </c>
      <c r="N413" t="n">
        <v>62</v>
      </c>
      <c r="O413" t="n">
        <v>36</v>
      </c>
      <c r="P413" t="n">
        <v>98</v>
      </c>
      <c r="Q413" t="b">
        <v>0</v>
      </c>
      <c r="R413" t="b">
        <v>0</v>
      </c>
      <c r="S413" t="b">
        <v>0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110" t="n">
        <v>44218.04236111111</v>
      </c>
      <c r="F414" s="110" t="n">
        <v>44243.11875</v>
      </c>
      <c r="H414" s="110" t="n">
        <v>44329</v>
      </c>
      <c r="I414" s="110" t="n">
        <v>44343.66666666666</v>
      </c>
      <c r="L414" t="inlineStr">
        <is>
          <t>5/28/21 8:34</t>
        </is>
      </c>
      <c r="M414" t="n">
        <v>0</v>
      </c>
      <c r="N414" t="n">
        <v>25</v>
      </c>
      <c r="O414" t="n">
        <v>14</v>
      </c>
      <c r="P414" t="n">
        <v>125</v>
      </c>
      <c r="Q414" t="b">
        <v>0</v>
      </c>
      <c r="R414" t="b">
        <v>0</v>
      </c>
      <c r="S414" t="b">
        <v>0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110" t="n">
        <v>44280.66666666666</v>
      </c>
      <c r="F415" s="110" t="n">
        <v>44280.24652777778</v>
      </c>
      <c r="H415" s="110" t="n">
        <v>44280</v>
      </c>
      <c r="I415" s="110" t="n">
        <v>44314.50277777778</v>
      </c>
      <c r="L415" t="inlineStr">
        <is>
          <t>4/28/21 12:04</t>
        </is>
      </c>
      <c r="M415" t="n">
        <v>0</v>
      </c>
      <c r="O415" t="n">
        <v>34</v>
      </c>
      <c r="P415" t="n">
        <v>33</v>
      </c>
      <c r="Q415" t="b">
        <v>1</v>
      </c>
      <c r="R415" t="b">
        <v>0</v>
      </c>
      <c r="S415" t="b">
        <v>0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110" t="n">
        <v>44880.20833333334</v>
      </c>
      <c r="F416" s="110" t="n">
        <v>44882.20833333334</v>
      </c>
      <c r="L416" t="inlineStr">
        <is>
          <t>11/22/22 15:00</t>
        </is>
      </c>
      <c r="M416" t="n">
        <v>0</v>
      </c>
      <c r="N416" t="n">
        <v>2</v>
      </c>
      <c r="Q416" t="b">
        <v>0</v>
      </c>
      <c r="R416" t="b">
        <v>1</v>
      </c>
      <c r="S416" t="b">
        <v>1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110" t="n">
        <v>44409.91666666666</v>
      </c>
      <c r="F417" s="110" t="n">
        <v>44413.91666666666</v>
      </c>
      <c r="L417" s="110" t="n">
        <v>45147.77649364583</v>
      </c>
      <c r="M417" s="110" t="n">
        <v>1</v>
      </c>
      <c r="N417" t="n">
        <v>4</v>
      </c>
      <c r="Q417" t="b">
        <v>0</v>
      </c>
      <c r="R417" t="b">
        <v>1</v>
      </c>
      <c r="S417" t="b">
        <v>1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110" t="n">
        <v>44834.5</v>
      </c>
      <c r="F418" s="110" t="n">
        <v>44855.5</v>
      </c>
      <c r="G418" s="110" t="n">
        <v>44855.5</v>
      </c>
      <c r="L418" t="inlineStr">
        <is>
          <t>10/21/22 13:44</t>
        </is>
      </c>
      <c r="M418" t="n">
        <v>1</v>
      </c>
      <c r="N418" t="n">
        <v>21</v>
      </c>
      <c r="Q418" t="b">
        <v>0</v>
      </c>
      <c r="R418" t="b">
        <v>1</v>
      </c>
      <c r="S418" t="b">
        <v>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110" t="n">
        <v>44995.04236111111</v>
      </c>
      <c r="L419" t="inlineStr">
        <is>
          <t>3/24/23 1:50</t>
        </is>
      </c>
      <c r="M419" t="n">
        <v>0</v>
      </c>
      <c r="Q419" t="b">
        <v>1</v>
      </c>
      <c r="R419" t="b">
        <v>1</v>
      </c>
      <c r="S419" t="b">
        <v>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I420" s="110" t="n">
        <v>43816.66666666666</v>
      </c>
      <c r="L420" t="inlineStr">
        <is>
          <t>1/7/20 1:22</t>
        </is>
      </c>
      <c r="M420" t="n">
        <v>0</v>
      </c>
      <c r="Q420" t="b">
        <v>1</v>
      </c>
      <c r="R420" t="b">
        <v>1</v>
      </c>
      <c r="S420" t="b">
        <v>1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110" t="n">
        <v>44433.625</v>
      </c>
      <c r="L421" t="inlineStr">
        <is>
          <t>9/29/21 7:40</t>
        </is>
      </c>
      <c r="M421" t="n">
        <v>0</v>
      </c>
      <c r="Q421" t="b">
        <v>1</v>
      </c>
      <c r="R421" t="b">
        <v>1</v>
      </c>
      <c r="S421" t="b">
        <v>1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110" t="n">
        <v>44842.04166666666</v>
      </c>
      <c r="F422" s="110" t="n">
        <v>44854.17847222222</v>
      </c>
      <c r="H422" s="110" t="n">
        <v>44858</v>
      </c>
      <c r="I422" s="110" t="n">
        <v>44876.37291666667</v>
      </c>
      <c r="J422" t="inlineStr">
        <is>
          <t>5/18/23 3:00</t>
        </is>
      </c>
      <c r="L422" t="inlineStr">
        <is>
          <t>11/11/22 8:57</t>
        </is>
      </c>
      <c r="M422" t="n">
        <v>0</v>
      </c>
      <c r="N422" t="n">
        <v>12</v>
      </c>
      <c r="O422" t="n">
        <v>18</v>
      </c>
      <c r="P422" t="n">
        <v>34</v>
      </c>
      <c r="Q422" t="b">
        <v>0</v>
      </c>
      <c r="R422" t="b">
        <v>0</v>
      </c>
      <c r="S422" t="b">
        <v>0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110" t="n">
        <v>44581.04166666666</v>
      </c>
      <c r="F423" s="110" t="n">
        <v>44616.41180555556</v>
      </c>
      <c r="H423" s="110" t="n">
        <v>44937</v>
      </c>
      <c r="I423" s="110" t="n">
        <v>44939.37708333333</v>
      </c>
      <c r="L423" t="inlineStr">
        <is>
          <t>1/13/23 9:03</t>
        </is>
      </c>
      <c r="M423" t="n">
        <v>0</v>
      </c>
      <c r="N423" t="n">
        <v>35</v>
      </c>
      <c r="O423" t="n">
        <v>2</v>
      </c>
      <c r="P423" t="n">
        <v>358</v>
      </c>
      <c r="Q423" t="b">
        <v>0</v>
      </c>
      <c r="R423" t="b">
        <v>0</v>
      </c>
      <c r="S423" t="b">
        <v>0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F424" s="110" t="n">
        <v>44266.35347222222</v>
      </c>
      <c r="H424" s="110" t="n">
        <v>44267</v>
      </c>
      <c r="I424" s="110" t="n">
        <v>44302.18333333333</v>
      </c>
      <c r="L424" t="inlineStr">
        <is>
          <t>4/16/21 4:24</t>
        </is>
      </c>
      <c r="M424" t="n">
        <v>0</v>
      </c>
      <c r="O424" t="n">
        <v>35</v>
      </c>
      <c r="Q424" t="b">
        <v>1</v>
      </c>
      <c r="R424" t="b">
        <v>0</v>
      </c>
      <c r="S424" t="b">
        <v>1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110" t="n">
        <v>44216.04305555556</v>
      </c>
      <c r="F425" s="110" t="n">
        <v>44278.34722222222</v>
      </c>
      <c r="H425" s="110" t="n">
        <v>44278</v>
      </c>
      <c r="I425" s="110" t="n">
        <v>44368.21805555555</v>
      </c>
      <c r="L425" t="inlineStr">
        <is>
          <t>5/25/23 5:14</t>
        </is>
      </c>
      <c r="M425" t="n">
        <v>0</v>
      </c>
      <c r="N425" t="n">
        <v>62</v>
      </c>
      <c r="O425" t="n">
        <v>90</v>
      </c>
      <c r="P425" t="n">
        <v>152</v>
      </c>
      <c r="Q425" t="b">
        <v>0</v>
      </c>
      <c r="R425" t="b">
        <v>0</v>
      </c>
      <c r="S425" t="b">
        <v>0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110" t="n">
        <v>44218.04236111111</v>
      </c>
      <c r="F426" s="110" t="n">
        <v>44239.36527777778</v>
      </c>
      <c r="H426" s="110" t="n">
        <v>44329</v>
      </c>
      <c r="I426" s="110" t="n">
        <v>44339.66666666666</v>
      </c>
      <c r="L426" t="inlineStr">
        <is>
          <t>5/24/21 5:38</t>
        </is>
      </c>
      <c r="M426" t="n">
        <v>0</v>
      </c>
      <c r="N426" t="n">
        <v>21</v>
      </c>
      <c r="O426" t="n">
        <v>10</v>
      </c>
      <c r="P426" t="n">
        <v>121</v>
      </c>
      <c r="Q426" t="b">
        <v>0</v>
      </c>
      <c r="R426" t="b">
        <v>0</v>
      </c>
      <c r="S426" t="b">
        <v>0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110" t="n">
        <v>44280.66666666666</v>
      </c>
      <c r="F427" s="110" t="n">
        <v>44300.29791666667</v>
      </c>
      <c r="H427" s="110" t="n">
        <v>44280</v>
      </c>
      <c r="I427" s="110" t="n">
        <v>44308.55972222222</v>
      </c>
      <c r="J427" t="inlineStr">
        <is>
          <t>5/29/23 15:00</t>
        </is>
      </c>
      <c r="L427" t="inlineStr">
        <is>
          <t>4/22/21 13:26</t>
        </is>
      </c>
      <c r="M427" t="n">
        <v>0</v>
      </c>
      <c r="N427" t="n">
        <v>19</v>
      </c>
      <c r="O427" t="n">
        <v>28</v>
      </c>
      <c r="P427" t="n">
        <v>27</v>
      </c>
      <c r="Q427" t="b">
        <v>0</v>
      </c>
      <c r="R427" t="b">
        <v>0</v>
      </c>
      <c r="S427" t="b">
        <v>0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110" t="n">
        <v>44882.20833333334</v>
      </c>
      <c r="F428" s="110" t="n">
        <v>44885.20833333334</v>
      </c>
      <c r="H428" s="110" t="n">
        <v>44916</v>
      </c>
      <c r="I428" s="110" t="n">
        <v>44924.72361111111</v>
      </c>
      <c r="L428" t="inlineStr">
        <is>
          <t>12/29/22 17:22</t>
        </is>
      </c>
      <c r="M428" t="n">
        <v>0</v>
      </c>
      <c r="N428" t="n">
        <v>3</v>
      </c>
      <c r="O428" t="n">
        <v>8</v>
      </c>
      <c r="P428" t="n">
        <v>42</v>
      </c>
      <c r="Q428" t="b">
        <v>0</v>
      </c>
      <c r="R428" t="b">
        <v>0</v>
      </c>
      <c r="S428" t="b">
        <v>0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110" t="n">
        <v>44754.5</v>
      </c>
      <c r="F429" s="110" t="n">
        <v>44760.5</v>
      </c>
      <c r="H429" s="110" t="n">
        <v>44888</v>
      </c>
      <c r="I429" s="110" t="n">
        <v>44991.48055555556</v>
      </c>
      <c r="L429" t="inlineStr">
        <is>
          <t>3/6/23 11:32</t>
        </is>
      </c>
      <c r="M429" t="n">
        <v>0</v>
      </c>
      <c r="N429" t="n">
        <v>6</v>
      </c>
      <c r="O429" t="n">
        <v>103</v>
      </c>
      <c r="P429" t="n">
        <v>236</v>
      </c>
      <c r="Q429" t="b">
        <v>0</v>
      </c>
      <c r="R429" t="b">
        <v>0</v>
      </c>
      <c r="S429" t="b">
        <v>0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110" t="n">
        <v>44834.5</v>
      </c>
      <c r="F430" s="110" t="n">
        <v>44847.5</v>
      </c>
      <c r="G430" s="110" t="n">
        <v>44847.5</v>
      </c>
      <c r="L430" t="inlineStr">
        <is>
          <t>10/14/22 7:49</t>
        </is>
      </c>
      <c r="M430" t="n">
        <v>1</v>
      </c>
      <c r="N430" t="n">
        <v>13</v>
      </c>
      <c r="Q430" t="b">
        <v>0</v>
      </c>
      <c r="R430" t="b">
        <v>1</v>
      </c>
      <c r="S430" t="b">
        <v>1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110" t="n">
        <v>44958.04166666666</v>
      </c>
      <c r="F431" s="110" t="n">
        <v>44971.125</v>
      </c>
      <c r="H431" s="110" t="n">
        <v>45021</v>
      </c>
      <c r="I431" s="110" t="n">
        <v>45040.16527777778</v>
      </c>
      <c r="L431" t="inlineStr">
        <is>
          <t>4/24/23 3:58</t>
        </is>
      </c>
      <c r="M431" t="n">
        <v>0</v>
      </c>
      <c r="N431" t="n">
        <v>13</v>
      </c>
      <c r="O431" t="n">
        <v>19</v>
      </c>
      <c r="P431" t="n">
        <v>82</v>
      </c>
      <c r="Q431" t="b">
        <v>0</v>
      </c>
      <c r="R431" t="b">
        <v>0</v>
      </c>
      <c r="S431" t="b">
        <v>0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110" t="n">
        <v>43941.91666666666</v>
      </c>
      <c r="L432" t="inlineStr">
        <is>
          <t>9/30/20 7:04</t>
        </is>
      </c>
      <c r="M432" t="n">
        <v>0</v>
      </c>
      <c r="Q432" t="b">
        <v>1</v>
      </c>
      <c r="R432" t="b">
        <v>1</v>
      </c>
      <c r="S432" t="b">
        <v>1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110" t="n">
        <v>44433.625</v>
      </c>
      <c r="L433" t="inlineStr">
        <is>
          <t>8/8/22 6:14</t>
        </is>
      </c>
      <c r="M433" t="n">
        <v>0</v>
      </c>
      <c r="Q433" t="b">
        <v>1</v>
      </c>
      <c r="R433" t="b">
        <v>1</v>
      </c>
      <c r="S433" t="b">
        <v>1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110" t="n">
        <v>44854.04166666666</v>
      </c>
      <c r="F434" s="110" t="n">
        <v>44859.30347222222</v>
      </c>
      <c r="H434" s="110" t="n">
        <v>44868</v>
      </c>
      <c r="I434" s="110" t="n">
        <v>44881.13263888889</v>
      </c>
      <c r="L434" t="inlineStr">
        <is>
          <t>11/16/22 3:11</t>
        </is>
      </c>
      <c r="M434" t="n">
        <v>0</v>
      </c>
      <c r="N434" t="n">
        <v>5</v>
      </c>
      <c r="O434" t="n">
        <v>13</v>
      </c>
      <c r="P434" t="n">
        <v>27</v>
      </c>
      <c r="Q434" t="b">
        <v>0</v>
      </c>
      <c r="R434" t="b">
        <v>0</v>
      </c>
      <c r="S434" t="b">
        <v>0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110" t="n">
        <v>44891.04166666666</v>
      </c>
      <c r="F435" s="110" t="n">
        <v>45084.59861111111</v>
      </c>
      <c r="L435" s="110" t="n">
        <v>45147.77649364583</v>
      </c>
      <c r="M435" s="110" t="n">
        <v>1</v>
      </c>
      <c r="N435" t="n">
        <v>193</v>
      </c>
      <c r="Q435" t="b">
        <v>0</v>
      </c>
      <c r="R435" t="b">
        <v>1</v>
      </c>
      <c r="S435" t="b">
        <v>1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F436" s="110" t="n">
        <v>44266.35625</v>
      </c>
      <c r="H436" s="110" t="n">
        <v>44267</v>
      </c>
      <c r="I436" s="110" t="n">
        <v>44312.15</v>
      </c>
      <c r="L436" t="inlineStr">
        <is>
          <t>4/26/21 3:36</t>
        </is>
      </c>
      <c r="M436" t="n">
        <v>0</v>
      </c>
      <c r="O436" t="n">
        <v>45</v>
      </c>
      <c r="Q436" t="b">
        <v>1</v>
      </c>
      <c r="R436" t="b">
        <v>0</v>
      </c>
      <c r="S436" t="b">
        <v>1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110" t="n">
        <v>44216.04305555556</v>
      </c>
      <c r="F437" s="110" t="n">
        <v>44294.94722222222</v>
      </c>
      <c r="H437" s="110" t="n">
        <v>44295</v>
      </c>
      <c r="I437" s="110" t="n">
        <v>44377.49444444444</v>
      </c>
      <c r="L437" t="inlineStr">
        <is>
          <t>6/30/21 11:52</t>
        </is>
      </c>
      <c r="M437" t="n">
        <v>0</v>
      </c>
      <c r="N437" t="n">
        <v>78</v>
      </c>
      <c r="O437" t="n">
        <v>82</v>
      </c>
      <c r="P437" t="n">
        <v>161</v>
      </c>
      <c r="Q437" t="b">
        <v>0</v>
      </c>
      <c r="R437" t="b">
        <v>0</v>
      </c>
      <c r="S437" t="b">
        <v>0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110" t="n">
        <v>44218.04236111111</v>
      </c>
      <c r="F438" s="110" t="n">
        <v>44249.30902777778</v>
      </c>
      <c r="H438" s="110" t="n">
        <v>44489</v>
      </c>
      <c r="I438" s="110" t="n">
        <v>44493.66666666666</v>
      </c>
      <c r="J438" t="inlineStr">
        <is>
          <t>3/27/23 16:00</t>
        </is>
      </c>
      <c r="L438" t="inlineStr">
        <is>
          <t>10/26/21 8:12</t>
        </is>
      </c>
      <c r="M438" t="n">
        <v>0</v>
      </c>
      <c r="N438" t="n">
        <v>31</v>
      </c>
      <c r="O438" t="n">
        <v>4</v>
      </c>
      <c r="P438" t="n">
        <v>275</v>
      </c>
      <c r="Q438" t="b">
        <v>0</v>
      </c>
      <c r="R438" t="b">
        <v>0</v>
      </c>
      <c r="S438" t="b">
        <v>0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110" t="n">
        <v>44181.625</v>
      </c>
      <c r="F439" s="110" t="n">
        <v>44182.45902777778</v>
      </c>
      <c r="I439" s="110" t="n">
        <v>44253.30347222222</v>
      </c>
      <c r="L439" t="inlineStr">
        <is>
          <t>2/26/21 7:17</t>
        </is>
      </c>
      <c r="M439" t="n">
        <v>0</v>
      </c>
      <c r="N439" t="n">
        <v>0</v>
      </c>
      <c r="P439" t="n">
        <v>71</v>
      </c>
      <c r="Q439" t="b">
        <v>0</v>
      </c>
      <c r="R439" t="b">
        <v>1</v>
      </c>
      <c r="S439" t="b">
        <v>0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110" t="n">
        <v>44882.20833333334</v>
      </c>
      <c r="F440" s="110" t="n">
        <v>44887.20833333334</v>
      </c>
      <c r="L440" t="inlineStr">
        <is>
          <t>1/11/23 22:53</t>
        </is>
      </c>
      <c r="M440" t="n">
        <v>0</v>
      </c>
      <c r="N440" t="n">
        <v>5</v>
      </c>
      <c r="Q440" t="b">
        <v>0</v>
      </c>
      <c r="R440" t="b">
        <v>1</v>
      </c>
      <c r="S440" t="b">
        <v>1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F441" s="110" t="n">
        <v>44778.5</v>
      </c>
      <c r="H441" s="110" t="n">
        <v>44944</v>
      </c>
      <c r="I441" s="110" t="n">
        <v>44954.5</v>
      </c>
      <c r="L441" t="inlineStr">
        <is>
          <t>3/8/23 16:07</t>
        </is>
      </c>
      <c r="M441" t="n">
        <v>0</v>
      </c>
      <c r="O441" t="n">
        <v>10</v>
      </c>
      <c r="Q441" t="b">
        <v>1</v>
      </c>
      <c r="R441" t="b">
        <v>0</v>
      </c>
      <c r="S441" t="b">
        <v>1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110" t="n">
        <v>44805.5</v>
      </c>
      <c r="F442" s="110" t="n">
        <v>44824.5</v>
      </c>
      <c r="L442" t="inlineStr">
        <is>
          <t>4/3/23 16:15</t>
        </is>
      </c>
      <c r="M442" t="n">
        <v>0</v>
      </c>
      <c r="N442" t="n">
        <v>19</v>
      </c>
      <c r="Q442" t="b">
        <v>0</v>
      </c>
      <c r="R442" t="b">
        <v>1</v>
      </c>
      <c r="S442" t="b">
        <v>1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110" t="n">
        <v>45058</v>
      </c>
      <c r="F443" s="110" t="n">
        <v>45061.625</v>
      </c>
      <c r="H443" s="110" t="n">
        <v>45092</v>
      </c>
      <c r="I443" s="110" t="n">
        <v>45104.18611111111</v>
      </c>
      <c r="L443" t="inlineStr">
        <is>
          <t>6/27/23 4:28</t>
        </is>
      </c>
      <c r="M443" t="n">
        <v>0</v>
      </c>
      <c r="N443" t="n">
        <v>3</v>
      </c>
      <c r="O443" t="n">
        <v>12</v>
      </c>
      <c r="P443" t="n">
        <v>46</v>
      </c>
      <c r="Q443" t="b">
        <v>0</v>
      </c>
      <c r="R443" t="b">
        <v>0</v>
      </c>
      <c r="S443" t="b">
        <v>0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I444" s="110" t="n">
        <v>43828.66666666666</v>
      </c>
      <c r="L444" t="inlineStr">
        <is>
          <t>1/7/20 1:16</t>
        </is>
      </c>
      <c r="M444" t="n">
        <v>0</v>
      </c>
      <c r="Q444" t="b">
        <v>1</v>
      </c>
      <c r="R444" t="b">
        <v>1</v>
      </c>
      <c r="S444" t="b">
        <v>1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110" t="n">
        <v>44433.625</v>
      </c>
      <c r="L445" t="inlineStr">
        <is>
          <t>8/8/22 6:13</t>
        </is>
      </c>
      <c r="M445" t="n">
        <v>0</v>
      </c>
      <c r="Q445" t="b">
        <v>1</v>
      </c>
      <c r="R445" t="b">
        <v>1</v>
      </c>
      <c r="S445" t="b">
        <v>1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110" t="n">
        <v>44769.04166666666</v>
      </c>
      <c r="F446" s="110" t="n">
        <v>44827.33819444444</v>
      </c>
      <c r="L446" t="inlineStr">
        <is>
          <t>12/4/22 14:26</t>
        </is>
      </c>
      <c r="M446" t="n">
        <v>0</v>
      </c>
      <c r="N446" t="n">
        <v>58</v>
      </c>
      <c r="Q446" t="b">
        <v>0</v>
      </c>
      <c r="R446" t="b">
        <v>1</v>
      </c>
      <c r="S446" t="b">
        <v>1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110" t="n">
        <v>44966.04236111111</v>
      </c>
      <c r="F447" s="110" t="n">
        <v>45084.60208333333</v>
      </c>
      <c r="L447" s="110" t="n">
        <v>45147.77649364583</v>
      </c>
      <c r="M447" s="110" t="n">
        <v>1</v>
      </c>
      <c r="N447" t="n">
        <v>118</v>
      </c>
      <c r="Q447" t="b">
        <v>0</v>
      </c>
      <c r="R447" t="b">
        <v>1</v>
      </c>
      <c r="S447" t="b">
        <v>1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F448" s="110" t="n">
        <v>44266.35625</v>
      </c>
      <c r="H448" s="110" t="n">
        <v>44267</v>
      </c>
      <c r="I448" s="110" t="n">
        <v>44329.31527777778</v>
      </c>
      <c r="L448" t="inlineStr">
        <is>
          <t>5/13/21 7:34</t>
        </is>
      </c>
      <c r="M448" t="n">
        <v>0</v>
      </c>
      <c r="O448" t="n">
        <v>62</v>
      </c>
      <c r="Q448" t="b">
        <v>1</v>
      </c>
      <c r="R448" t="b">
        <v>0</v>
      </c>
      <c r="S448" t="b">
        <v>1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110" t="n">
        <v>44216.04305555556</v>
      </c>
      <c r="F449" s="110" t="n">
        <v>44294.94722222222</v>
      </c>
      <c r="H449" s="110" t="n">
        <v>44295</v>
      </c>
      <c r="I449" s="110" t="n">
        <v>44347.24652777778</v>
      </c>
      <c r="L449" t="inlineStr">
        <is>
          <t>5/31/21 5:55</t>
        </is>
      </c>
      <c r="M449" t="n">
        <v>0</v>
      </c>
      <c r="N449" t="n">
        <v>78</v>
      </c>
      <c r="O449" t="n">
        <v>52</v>
      </c>
      <c r="P449" t="n">
        <v>131</v>
      </c>
      <c r="Q449" t="b">
        <v>0</v>
      </c>
      <c r="R449" t="b">
        <v>0</v>
      </c>
      <c r="S449" t="b">
        <v>0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110" t="n">
        <v>44218.04236111111</v>
      </c>
      <c r="F450" s="110" t="n">
        <v>44244.10069444445</v>
      </c>
      <c r="H450" s="110" t="n">
        <v>44329</v>
      </c>
      <c r="I450" s="110" t="n">
        <v>44342.66666666666</v>
      </c>
      <c r="L450" t="inlineStr">
        <is>
          <t>5/27/21 9:30</t>
        </is>
      </c>
      <c r="M450" t="n">
        <v>0</v>
      </c>
      <c r="N450" t="n">
        <v>26</v>
      </c>
      <c r="O450" t="n">
        <v>13</v>
      </c>
      <c r="P450" t="n">
        <v>124</v>
      </c>
      <c r="Q450" t="b">
        <v>0</v>
      </c>
      <c r="R450" t="b">
        <v>0</v>
      </c>
      <c r="S450" t="b">
        <v>0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110" t="n">
        <v>44181.625</v>
      </c>
      <c r="F451" s="110" t="n">
        <v>44182.45902777778</v>
      </c>
      <c r="I451" s="110" t="n">
        <v>44266.50416666667</v>
      </c>
      <c r="L451" t="inlineStr">
        <is>
          <t>3/11/21 12:06</t>
        </is>
      </c>
      <c r="M451" t="n">
        <v>0</v>
      </c>
      <c r="N451" t="n">
        <v>0</v>
      </c>
      <c r="P451" t="n">
        <v>84</v>
      </c>
      <c r="Q451" t="b">
        <v>0</v>
      </c>
      <c r="R451" t="b">
        <v>1</v>
      </c>
      <c r="S451" t="b">
        <v>0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110" t="n">
        <v>44882.20833333334</v>
      </c>
      <c r="F452" s="110" t="n">
        <v>44889.20833333334</v>
      </c>
      <c r="L452" t="inlineStr">
        <is>
          <t>1/11/23 23:02</t>
        </is>
      </c>
      <c r="M452" t="n">
        <v>0</v>
      </c>
      <c r="N452" t="n">
        <v>7</v>
      </c>
      <c r="Q452" t="b">
        <v>0</v>
      </c>
      <c r="R452" t="b">
        <v>1</v>
      </c>
      <c r="S452" t="b">
        <v>1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F453" s="110" t="n">
        <v>44826.5</v>
      </c>
      <c r="H453" s="110" t="n">
        <v>45112</v>
      </c>
      <c r="L453" t="inlineStr">
        <is>
          <t>7/5/23</t>
        </is>
      </c>
      <c r="M453" t="n">
        <v>0</v>
      </c>
      <c r="Q453" t="b">
        <v>1</v>
      </c>
      <c r="R453" t="b">
        <v>1</v>
      </c>
      <c r="S453" t="b">
        <v>1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110" t="n">
        <v>44894.5</v>
      </c>
      <c r="F454" s="110" t="n">
        <v>44897.5</v>
      </c>
      <c r="H454" s="110" t="n">
        <v>44979</v>
      </c>
      <c r="I454" s="110" t="n">
        <v>45000.47777777778</v>
      </c>
      <c r="L454" t="inlineStr">
        <is>
          <t>3/15/23 11:28</t>
        </is>
      </c>
      <c r="M454" t="n">
        <v>0</v>
      </c>
      <c r="N454" t="n">
        <v>3</v>
      </c>
      <c r="O454" t="n">
        <v>21</v>
      </c>
      <c r="P454" t="n">
        <v>105</v>
      </c>
      <c r="Q454" t="b">
        <v>0</v>
      </c>
      <c r="R454" t="b">
        <v>0</v>
      </c>
      <c r="S454" t="b">
        <v>0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110" t="n">
        <v>44839.04166666666</v>
      </c>
      <c r="F455" s="110" t="n">
        <v>45084.59861111111</v>
      </c>
      <c r="H455" s="110" t="n">
        <v>45107</v>
      </c>
      <c r="L455" t="inlineStr">
        <is>
          <t>6/30/23</t>
        </is>
      </c>
      <c r="M455" t="n">
        <v>0</v>
      </c>
      <c r="N455" t="n">
        <v>245</v>
      </c>
      <c r="Q455" t="b">
        <v>0</v>
      </c>
      <c r="R455" t="b">
        <v>1</v>
      </c>
      <c r="S455" t="b">
        <v>1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I456" s="110" t="n">
        <v>43703.66666666666</v>
      </c>
      <c r="L456" t="inlineStr">
        <is>
          <t>1/7/20 1:22</t>
        </is>
      </c>
      <c r="M456" t="n">
        <v>0</v>
      </c>
      <c r="Q456" t="b">
        <v>1</v>
      </c>
      <c r="R456" t="b">
        <v>1</v>
      </c>
      <c r="S456" t="b">
        <v>1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110" t="n">
        <v>44433.625</v>
      </c>
      <c r="L457" t="inlineStr">
        <is>
          <t>2/13/23 6:12</t>
        </is>
      </c>
      <c r="M457" t="n">
        <v>0</v>
      </c>
      <c r="Q457" t="b">
        <v>1</v>
      </c>
      <c r="R457" t="b">
        <v>1</v>
      </c>
      <c r="S457" t="b">
        <v>1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110" t="n">
        <v>44860.04791666667</v>
      </c>
      <c r="F458" s="110" t="n">
        <v>44873.31875</v>
      </c>
      <c r="H458" s="110" t="n">
        <v>44882</v>
      </c>
      <c r="I458" s="110" t="n">
        <v>44895.22916666666</v>
      </c>
      <c r="L458" t="inlineStr">
        <is>
          <t>11/30/22 5:30</t>
        </is>
      </c>
      <c r="M458" t="n">
        <v>0</v>
      </c>
      <c r="N458" t="n">
        <v>13</v>
      </c>
      <c r="O458" t="n">
        <v>13</v>
      </c>
      <c r="P458" t="n">
        <v>35</v>
      </c>
      <c r="Q458" t="b">
        <v>0</v>
      </c>
      <c r="R458" t="b">
        <v>0</v>
      </c>
      <c r="S458" t="b">
        <v>0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110" t="n">
        <v>44594.04166666666</v>
      </c>
      <c r="F459" s="110" t="n">
        <v>44615.15347222222</v>
      </c>
      <c r="H459" s="110" t="n">
        <v>44909</v>
      </c>
      <c r="I459" s="110" t="n">
        <v>44914.06111111111</v>
      </c>
      <c r="L459" t="inlineStr">
        <is>
          <t>12/19/22 1:28</t>
        </is>
      </c>
      <c r="M459" t="n">
        <v>0</v>
      </c>
      <c r="N459" t="n">
        <v>21</v>
      </c>
      <c r="O459" t="n">
        <v>5</v>
      </c>
      <c r="P459" t="n">
        <v>320</v>
      </c>
      <c r="Q459" t="b">
        <v>0</v>
      </c>
      <c r="R459" t="b">
        <v>0</v>
      </c>
      <c r="S459" t="b">
        <v>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F460" s="110" t="n">
        <v>44266.35625</v>
      </c>
      <c r="H460" s="110" t="n">
        <v>44267</v>
      </c>
      <c r="I460" s="110" t="n">
        <v>44322.27569444444</v>
      </c>
      <c r="L460" t="inlineStr">
        <is>
          <t>5/6/21 6:37</t>
        </is>
      </c>
      <c r="M460" t="n">
        <v>0</v>
      </c>
      <c r="O460" t="n">
        <v>55</v>
      </c>
      <c r="Q460" t="b">
        <v>1</v>
      </c>
      <c r="R460" t="b">
        <v>0</v>
      </c>
      <c r="S4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25"/>
  <sheetViews>
    <sheetView showGridLines="0" tabSelected="1" topLeftCell="A5" zoomScale="90" zoomScaleNormal="90" workbookViewId="0">
      <pane xSplit="2" ySplit="9" topLeftCell="C14" activePane="bottomRight" state="frozen"/>
      <selection activeCell="A5" sqref="A5"/>
      <selection pane="topRight" activeCell="C5" sqref="C5"/>
      <selection pane="bottomLeft" activeCell="A14" sqref="A14"/>
      <selection pane="bottomRight" activeCell="C24" sqref="C24"/>
    </sheetView>
  </sheetViews>
  <sheetFormatPr baseColWidth="10" defaultColWidth="8.83203125" defaultRowHeight="15" outlineLevelRow="1"/>
  <cols>
    <col width="32.5" customWidth="1" style="31" min="2" max="2"/>
    <col width="11.83203125" bestFit="1" customWidth="1" style="39" min="3" max="3"/>
    <col width="10.33203125" bestFit="1" customWidth="1" style="40" min="4" max="4"/>
    <col width="9.33203125" bestFit="1" customWidth="1" style="40" min="5" max="5"/>
    <col width="11.5" bestFit="1" customWidth="1" style="40" min="6" max="6"/>
    <col width="10.6640625" bestFit="1" customWidth="1" style="40" min="7" max="7"/>
    <col width="9" bestFit="1" customWidth="1" style="40" min="8" max="8"/>
    <col width="11.33203125" customWidth="1" style="40" min="9" max="9"/>
    <col width="11.83203125" bestFit="1" customWidth="1" style="39" min="10" max="10"/>
    <col width="10.33203125" bestFit="1" customWidth="1" style="40" min="11" max="11"/>
    <col width="9.33203125" bestFit="1" customWidth="1" style="40" min="12" max="12"/>
    <col width="11.5" bestFit="1" customWidth="1" style="40" min="13" max="13"/>
    <col width="10.6640625" bestFit="1" customWidth="1" style="40" min="14" max="14"/>
    <col width="9" bestFit="1" customWidth="1" style="40" min="15" max="15"/>
    <col width="11.33203125" customWidth="1" style="40" min="16" max="16"/>
    <col width="11.83203125" bestFit="1" customWidth="1" style="39" min="17" max="17"/>
    <col width="10.33203125" bestFit="1" customWidth="1" style="40" min="18" max="18"/>
    <col width="9.33203125" bestFit="1" customWidth="1" style="40" min="19" max="19"/>
    <col width="11.5" bestFit="1" customWidth="1" style="40" min="20" max="20"/>
    <col width="10.6640625" bestFit="1" customWidth="1" style="40" min="21" max="21"/>
    <col width="9" bestFit="1" customWidth="1" style="40" min="22" max="22"/>
    <col width="11.33203125" customWidth="1" style="40" min="23" max="23"/>
    <col width="11.83203125" bestFit="1" customWidth="1" style="39" min="24" max="24"/>
    <col width="10.33203125" bestFit="1" customWidth="1" style="40" min="25" max="25"/>
    <col width="9.33203125" bestFit="1" customWidth="1" style="40" min="26" max="26"/>
    <col width="11.5" bestFit="1" customWidth="1" style="40" min="27" max="27"/>
    <col width="10.6640625" bestFit="1" customWidth="1" style="40" min="28" max="28"/>
    <col width="9" bestFit="1" customWidth="1" style="40" min="29" max="29"/>
    <col width="11.33203125" customWidth="1" style="40" min="30" max="30"/>
    <col outlineLevel="1" width="13.5" customWidth="1" style="31" min="32" max="32"/>
    <col outlineLevel="1" width="11.5" customWidth="1" style="31" min="33" max="33"/>
    <col outlineLevel="1" width="13.5" customWidth="1" style="31" min="34" max="34"/>
    <col outlineLevel="1" width="11.5" customWidth="1" style="31" min="35" max="35"/>
    <col width="37.5" bestFit="1" customWidth="1" style="31" min="40" max="40"/>
  </cols>
  <sheetData>
    <row r="1">
      <c r="B1" s="11" t="n"/>
      <c r="C1" s="35" t="n"/>
      <c r="D1" s="36" t="n"/>
      <c r="E1" s="36" t="n"/>
      <c r="F1" s="36" t="n"/>
      <c r="G1" s="36" t="n"/>
      <c r="H1" s="36" t="n"/>
      <c r="I1" s="36" t="n"/>
      <c r="J1" s="35" t="n"/>
      <c r="K1" s="36" t="n"/>
      <c r="L1" s="36" t="n"/>
      <c r="M1" s="36" t="n"/>
      <c r="N1" s="36" t="n"/>
      <c r="O1" s="36" t="n"/>
      <c r="P1" s="36" t="n"/>
      <c r="Q1" s="35" t="n"/>
      <c r="R1" s="36" t="n"/>
      <c r="S1" s="36" t="n"/>
      <c r="T1" s="36" t="n"/>
      <c r="U1" s="36" t="n"/>
      <c r="V1" s="36" t="n"/>
      <c r="W1" s="36" t="n"/>
      <c r="X1" s="35" t="n"/>
      <c r="Y1" s="36" t="n"/>
      <c r="Z1" s="36" t="n"/>
      <c r="AA1" s="36" t="n"/>
      <c r="AB1" s="36" t="n"/>
      <c r="AC1" s="36" t="n"/>
      <c r="AD1" s="36" t="n"/>
    </row>
    <row r="2">
      <c r="B2" s="12" t="n"/>
      <c r="C2" s="37" t="n"/>
      <c r="D2" s="38" t="n"/>
      <c r="E2" s="38" t="n"/>
      <c r="F2" s="38" t="n"/>
      <c r="G2" s="38" t="n"/>
      <c r="H2" s="38" t="n"/>
      <c r="I2" s="38" t="n"/>
      <c r="J2" s="37" t="n"/>
      <c r="K2" s="38" t="n"/>
      <c r="L2" s="38" t="n"/>
      <c r="M2" s="38" t="n"/>
      <c r="N2" s="38" t="n"/>
      <c r="O2" s="38" t="n"/>
      <c r="P2" s="38" t="n"/>
      <c r="Q2" s="37" t="n"/>
      <c r="R2" s="38" t="n"/>
      <c r="S2" s="38" t="n"/>
      <c r="T2" s="38" t="n"/>
      <c r="U2" s="38" t="n"/>
      <c r="V2" s="38" t="n"/>
      <c r="W2" s="38" t="n"/>
      <c r="X2" s="37" t="n"/>
      <c r="Y2" s="38" t="n"/>
      <c r="Z2" s="38" t="n"/>
      <c r="AA2" s="38" t="n"/>
      <c r="AB2" s="38" t="n"/>
      <c r="AC2" s="38" t="n"/>
      <c r="AD2" s="38" t="n"/>
    </row>
    <row r="3"/>
    <row r="4"/>
    <row r="5">
      <c r="C5" s="41" t="n">
        <v>45017</v>
      </c>
      <c r="D5" s="42">
        <f>DATE(YEAR(TODAY()),1,1)</f>
        <v/>
      </c>
      <c r="E5" s="42" t="n">
        <v>44927</v>
      </c>
      <c r="F5" s="42">
        <f>DATE(YEAR(TODAY())-1,1,1)</f>
        <v/>
      </c>
      <c r="J5" s="41" t="n">
        <v>45017</v>
      </c>
      <c r="K5" s="42">
        <f>DATE(YEAR(TODAY()),1,1)</f>
        <v/>
      </c>
      <c r="L5" s="42" t="n">
        <v>44927</v>
      </c>
      <c r="M5" s="42">
        <f>DATE(YEAR(TODAY())-1,1,1)</f>
        <v/>
      </c>
      <c r="Q5" s="41" t="n">
        <v>45017</v>
      </c>
      <c r="R5" s="42">
        <f>DATE(YEAR(TODAY()),1,1)</f>
        <v/>
      </c>
      <c r="S5" s="42" t="n">
        <v>44927</v>
      </c>
      <c r="T5" s="42">
        <f>DATE(YEAR(TODAY())-1,1,1)</f>
        <v/>
      </c>
      <c r="X5" s="41" t="n">
        <v>45017</v>
      </c>
      <c r="Y5" s="42">
        <f>DATE(YEAR(TODAY()),1,1)</f>
        <v/>
      </c>
      <c r="Z5" s="42" t="n">
        <v>44927</v>
      </c>
      <c r="AA5" s="42">
        <f>DATE(YEAR(TODAY())-1,1,1)</f>
        <v/>
      </c>
    </row>
    <row r="6">
      <c r="C6" s="41" t="n">
        <v>45107</v>
      </c>
      <c r="D6" s="42">
        <f>C6</f>
        <v/>
      </c>
      <c r="E6" s="42" t="n">
        <v>45016</v>
      </c>
      <c r="F6" s="42">
        <f>EOMONTH(DATE(YEAR(TODAY())-1,MONTH(TODAY())-1,1),0)</f>
        <v/>
      </c>
      <c r="J6" s="41" t="n">
        <v>45107</v>
      </c>
      <c r="K6" s="42">
        <f>J6</f>
        <v/>
      </c>
      <c r="L6" s="42" t="n">
        <v>45016</v>
      </c>
      <c r="M6" s="42">
        <f>EOMONTH(DATE(YEAR(TODAY())-1,MONTH(TODAY())-1,1),0)</f>
        <v/>
      </c>
      <c r="Q6" s="41" t="n">
        <v>45107</v>
      </c>
      <c r="R6" s="42">
        <f>Q6</f>
        <v/>
      </c>
      <c r="S6" s="42" t="n">
        <v>45016</v>
      </c>
      <c r="T6" s="42">
        <f>EOMONTH(DATE(YEAR(TODAY())-1,MONTH(TODAY())-1,1),0)</f>
        <v/>
      </c>
      <c r="X6" s="41" t="n">
        <v>45107</v>
      </c>
      <c r="Y6" s="42">
        <f>X6</f>
        <v/>
      </c>
      <c r="Z6" s="42" t="n">
        <v>45016</v>
      </c>
      <c r="AA6" s="42">
        <f>EOMONTH(DATE(YEAR(TODAY())-1,MONTH(TODAY())-1,1),0)</f>
        <v/>
      </c>
    </row>
    <row r="11">
      <c r="C11" s="39" t="inlineStr">
        <is>
          <t>WW</t>
        </is>
      </c>
      <c r="D11" s="40" t="inlineStr">
        <is>
          <t>WW</t>
        </is>
      </c>
      <c r="E11" s="40" t="inlineStr">
        <is>
          <t>WW</t>
        </is>
      </c>
      <c r="F11" s="40" t="inlineStr">
        <is>
          <t>WW</t>
        </is>
      </c>
      <c r="G11" s="40" t="inlineStr">
        <is>
          <t>WW</t>
        </is>
      </c>
      <c r="H11" s="40" t="inlineStr">
        <is>
          <t>WW</t>
        </is>
      </c>
      <c r="I11" s="40" t="inlineStr">
        <is>
          <t>WW</t>
        </is>
      </c>
      <c r="J11" s="39" t="inlineStr">
        <is>
          <t>EU</t>
        </is>
      </c>
      <c r="K11" s="40" t="inlineStr">
        <is>
          <t>EU</t>
        </is>
      </c>
      <c r="L11" s="40" t="inlineStr">
        <is>
          <t>EU</t>
        </is>
      </c>
      <c r="M11" s="40" t="inlineStr">
        <is>
          <t>EU</t>
        </is>
      </c>
      <c r="N11" s="40" t="inlineStr">
        <is>
          <t>EU</t>
        </is>
      </c>
      <c r="O11" s="40" t="inlineStr">
        <is>
          <t>EU</t>
        </is>
      </c>
      <c r="P11" s="40" t="inlineStr">
        <is>
          <t>EU</t>
        </is>
      </c>
      <c r="Q11" s="39" t="inlineStr">
        <is>
          <t>NA</t>
        </is>
      </c>
      <c r="R11" s="40" t="inlineStr">
        <is>
          <t>NA</t>
        </is>
      </c>
      <c r="S11" s="40" t="inlineStr">
        <is>
          <t>NA</t>
        </is>
      </c>
      <c r="T11" s="40" t="inlineStr">
        <is>
          <t>NA</t>
        </is>
      </c>
      <c r="U11" s="40" t="inlineStr">
        <is>
          <t>NA</t>
        </is>
      </c>
      <c r="V11" s="40" t="inlineStr">
        <is>
          <t>NA</t>
        </is>
      </c>
      <c r="W11" s="40" t="inlineStr">
        <is>
          <t>NA</t>
        </is>
      </c>
      <c r="X11" s="39" t="inlineStr">
        <is>
          <t>APAC</t>
        </is>
      </c>
      <c r="Y11" s="40" t="inlineStr">
        <is>
          <t>APAC</t>
        </is>
      </c>
      <c r="Z11" s="40" t="inlineStr">
        <is>
          <t>APAC</t>
        </is>
      </c>
      <c r="AA11" s="40" t="inlineStr">
        <is>
          <t>APAC</t>
        </is>
      </c>
      <c r="AB11" s="40" t="inlineStr">
        <is>
          <t>APAC</t>
        </is>
      </c>
      <c r="AC11" s="40" t="inlineStr">
        <is>
          <t>APAC</t>
        </is>
      </c>
      <c r="AD11" s="40" t="inlineStr">
        <is>
          <t>APAC</t>
        </is>
      </c>
    </row>
    <row r="12" ht="23" customHeight="1" s="31">
      <c r="B12" s="13" t="inlineStr">
        <is>
          <t>WW Operations QBR</t>
        </is>
      </c>
      <c r="C12" s="43" t="inlineStr">
        <is>
          <t>WW</t>
        </is>
      </c>
      <c r="D12" s="44" t="n"/>
      <c r="E12" s="44" t="n"/>
      <c r="F12" s="44" t="n"/>
      <c r="G12" s="44" t="n"/>
      <c r="H12" s="44" t="n"/>
      <c r="I12" s="44" t="n"/>
      <c r="J12" s="43" t="inlineStr">
        <is>
          <t>EU6</t>
        </is>
      </c>
      <c r="K12" s="44" t="n"/>
      <c r="L12" s="44" t="n"/>
      <c r="M12" s="44" t="n"/>
      <c r="N12" s="44" t="n"/>
      <c r="O12" s="44" t="n"/>
      <c r="P12" s="44" t="n"/>
      <c r="Q12" s="43" t="inlineStr">
        <is>
          <t>NA</t>
        </is>
      </c>
      <c r="R12" s="44" t="n"/>
      <c r="S12" s="44" t="n"/>
      <c r="T12" s="44" t="n"/>
      <c r="U12" s="44" t="n"/>
      <c r="V12" s="44" t="n"/>
      <c r="W12" s="44" t="n"/>
      <c r="X12" s="43" t="inlineStr">
        <is>
          <t>APAC</t>
        </is>
      </c>
      <c r="Y12" s="44" t="n"/>
      <c r="Z12" s="44" t="n"/>
      <c r="AA12" s="44" t="n"/>
      <c r="AB12" s="44" t="n"/>
      <c r="AC12" s="44" t="n"/>
      <c r="AD12" s="44" t="n"/>
      <c r="AF12" s="32" t="inlineStr">
        <is>
          <t>Q2G Values</t>
        </is>
      </c>
      <c r="AG12" s="33" t="n"/>
      <c r="AH12" s="33" t="n"/>
      <c r="AI12" s="34" t="n"/>
    </row>
    <row r="13" ht="32" customHeight="1" s="31">
      <c r="B13" s="13" t="n"/>
      <c r="C13" s="45" t="inlineStr">
        <is>
          <t>Q2 23</t>
        </is>
      </c>
      <c r="D13" s="46" t="inlineStr">
        <is>
          <t>Actuals YTD</t>
        </is>
      </c>
      <c r="E13" s="46" t="inlineStr">
        <is>
          <t>Q1 23</t>
        </is>
      </c>
      <c r="F13" s="46" t="inlineStr">
        <is>
          <t>Last Year YTD</t>
        </is>
      </c>
      <c r="G13" s="46" t="inlineStr">
        <is>
          <t>QoQ B/(W)</t>
        </is>
      </c>
      <c r="H13" s="46" t="inlineStr">
        <is>
          <t>YoY B/(W)</t>
        </is>
      </c>
      <c r="I13" s="46" t="inlineStr">
        <is>
          <t>Variance vs. Q2G B/(W)</t>
        </is>
      </c>
      <c r="J13" s="45" t="inlineStr">
        <is>
          <t>Q2 23</t>
        </is>
      </c>
      <c r="K13" s="46" t="inlineStr">
        <is>
          <t>Actuals YTD</t>
        </is>
      </c>
      <c r="L13" s="46" t="inlineStr">
        <is>
          <t>Q1 23</t>
        </is>
      </c>
      <c r="M13" s="46" t="inlineStr">
        <is>
          <t>Last Year YTD</t>
        </is>
      </c>
      <c r="N13" s="46" t="inlineStr">
        <is>
          <t>QoQ B/(W)</t>
        </is>
      </c>
      <c r="O13" s="46" t="inlineStr">
        <is>
          <t>YoY B/(W)</t>
        </is>
      </c>
      <c r="P13" s="46" t="inlineStr">
        <is>
          <t>Variance vs. Q2G B/(W)</t>
        </is>
      </c>
      <c r="Q13" s="45" t="inlineStr">
        <is>
          <t>Q2 23</t>
        </is>
      </c>
      <c r="R13" s="46" t="inlineStr">
        <is>
          <t>Actuals YTD</t>
        </is>
      </c>
      <c r="S13" s="46" t="inlineStr">
        <is>
          <t>Q1 23</t>
        </is>
      </c>
      <c r="T13" s="46" t="inlineStr">
        <is>
          <t>Last Year YTD</t>
        </is>
      </c>
      <c r="U13" s="46" t="inlineStr">
        <is>
          <t>QoQ B/(W)</t>
        </is>
      </c>
      <c r="V13" s="46" t="inlineStr">
        <is>
          <t>YoY B/(W)</t>
        </is>
      </c>
      <c r="W13" s="46" t="inlineStr">
        <is>
          <t>Variance vs. Q2G B/(W)</t>
        </is>
      </c>
      <c r="X13" s="45" t="inlineStr">
        <is>
          <t>Q2 23</t>
        </is>
      </c>
      <c r="Y13" s="46" t="inlineStr">
        <is>
          <t>Actuals YTD</t>
        </is>
      </c>
      <c r="Z13" s="46" t="inlineStr">
        <is>
          <t>Q1 23</t>
        </is>
      </c>
      <c r="AA13" s="46" t="inlineStr">
        <is>
          <t>Last Year YTD</t>
        </is>
      </c>
      <c r="AB13" s="46" t="inlineStr">
        <is>
          <t>QoQ B/(W)</t>
        </is>
      </c>
      <c r="AC13" s="46" t="inlineStr">
        <is>
          <t>YoY B/(W)</t>
        </is>
      </c>
      <c r="AD13" s="46" t="inlineStr">
        <is>
          <t>Variance vs. Q2G B/(W)</t>
        </is>
      </c>
      <c r="AF13" s="1" t="inlineStr">
        <is>
          <t>WW</t>
        </is>
      </c>
      <c r="AG13" s="2" t="inlineStr">
        <is>
          <t>NA</t>
        </is>
      </c>
      <c r="AH13" s="2" t="inlineStr">
        <is>
          <t>EU6</t>
        </is>
      </c>
      <c r="AI13" s="3" t="inlineStr">
        <is>
          <t>APAC</t>
        </is>
      </c>
    </row>
    <row r="14">
      <c r="B14" s="14" t="inlineStr">
        <is>
          <t>Pickup Point Network</t>
        </is>
      </c>
      <c r="C14" s="47" t="n"/>
      <c r="D14" s="48" t="n"/>
      <c r="E14" s="48" t="n"/>
      <c r="F14" s="48" t="n"/>
      <c r="G14" s="48" t="n"/>
      <c r="H14" s="48" t="n"/>
      <c r="I14" s="48" t="n"/>
      <c r="J14" s="47" t="n"/>
      <c r="K14" s="48" t="n"/>
      <c r="L14" s="48" t="n"/>
      <c r="M14" s="48" t="n"/>
      <c r="N14" s="48" t="n"/>
      <c r="O14" s="48" t="n"/>
      <c r="P14" s="48" t="n"/>
      <c r="Q14" s="47" t="n"/>
      <c r="R14" s="48" t="n"/>
      <c r="S14" s="48" t="n"/>
      <c r="T14" s="48" t="n"/>
      <c r="U14" s="48" t="n"/>
      <c r="V14" s="48" t="n"/>
      <c r="W14" s="48" t="n"/>
      <c r="X14" s="47" t="n"/>
      <c r="Y14" s="48" t="n"/>
      <c r="Z14" s="48" t="n"/>
      <c r="AA14" s="48" t="n"/>
      <c r="AB14" s="48" t="n"/>
      <c r="AC14" s="48" t="n"/>
      <c r="AD14" s="48" t="n"/>
      <c r="AF14" s="5" t="n"/>
      <c r="AG14" s="6" t="n"/>
      <c r="AH14" s="6" t="n"/>
      <c r="AI14" s="7" t="n"/>
    </row>
    <row r="15">
      <c r="B15" s="15" t="inlineStr">
        <is>
          <t>Total Locations (excl. 3P)</t>
        </is>
      </c>
      <c r="C15" s="49" t="n"/>
      <c r="D15" s="50" t="n"/>
      <c r="E15" s="50" t="n"/>
      <c r="F15" s="50" t="n"/>
      <c r="G15" s="50" t="n"/>
      <c r="H15" s="50" t="n"/>
      <c r="I15" s="50" t="n"/>
      <c r="J15" s="49" t="n"/>
      <c r="K15" s="50" t="n"/>
      <c r="L15" s="50" t="n"/>
      <c r="M15" s="50" t="n"/>
      <c r="N15" s="50" t="n"/>
      <c r="O15" s="50" t="n"/>
      <c r="P15" s="50" t="n"/>
      <c r="Q15" s="49" t="n"/>
      <c r="R15" s="50" t="n"/>
      <c r="S15" s="50" t="n"/>
      <c r="T15" s="50" t="n"/>
      <c r="U15" s="50" t="n"/>
      <c r="V15" s="50" t="n"/>
      <c r="W15" s="50" t="n"/>
      <c r="X15" s="49" t="n"/>
      <c r="Y15" s="50" t="n"/>
      <c r="Z15" s="50" t="n"/>
      <c r="AA15" s="50" t="n"/>
      <c r="AB15" s="50" t="n"/>
      <c r="AC15" s="50" t="n"/>
      <c r="AD15" s="50" t="n"/>
      <c r="AF15" s="4" t="n"/>
      <c r="AG15" s="4" t="n"/>
      <c r="AH15" s="4" t="n"/>
      <c r="AI15" s="8" t="n"/>
    </row>
    <row r="16">
      <c r="B16" s="16" t="inlineStr">
        <is>
          <t>Total Locker Locations</t>
        </is>
      </c>
      <c r="C16" s="51" t="n"/>
      <c r="D16" s="52" t="n"/>
      <c r="E16" s="52" t="n"/>
      <c r="F16" s="52" t="n"/>
      <c r="G16" s="52" t="n"/>
      <c r="H16" s="52" t="n"/>
      <c r="I16" s="52" t="n"/>
      <c r="J16" s="51" t="n"/>
      <c r="K16" s="52" t="n"/>
      <c r="L16" s="52" t="n"/>
      <c r="M16" s="52" t="n"/>
      <c r="N16" s="52" t="n"/>
      <c r="O16" s="52" t="n"/>
      <c r="P16" s="52" t="n"/>
      <c r="Q16" s="51" t="n"/>
      <c r="R16" s="52" t="n"/>
      <c r="S16" s="52" t="n"/>
      <c r="T16" s="52" t="n"/>
      <c r="U16" s="52" t="n"/>
      <c r="V16" s="52" t="n"/>
      <c r="W16" s="52" t="n"/>
      <c r="X16" s="51" t="n"/>
      <c r="Y16" s="52" t="n"/>
      <c r="Z16" s="52" t="n"/>
      <c r="AA16" s="52" t="n"/>
      <c r="AB16" s="52" t="n"/>
      <c r="AC16" s="52" t="n"/>
      <c r="AD16" s="52" t="n"/>
    </row>
    <row r="17" outlineLevel="1" s="31">
      <c r="B17" s="17" t="inlineStr">
        <is>
          <t>Locker</t>
        </is>
      </c>
      <c r="C17" s="53" t="n"/>
      <c r="D17" s="67" t="n"/>
      <c r="E17" s="67" t="n"/>
      <c r="F17" s="67" t="n"/>
      <c r="G17" s="67" t="n"/>
      <c r="H17" s="67" t="n"/>
      <c r="I17" s="67" t="n"/>
      <c r="J17" s="53" t="n"/>
      <c r="K17" s="67" t="n"/>
      <c r="L17" s="67" t="n"/>
      <c r="M17" s="67" t="n"/>
      <c r="N17" s="67" t="n"/>
      <c r="O17" s="67" t="n"/>
      <c r="P17" s="67" t="n"/>
      <c r="Q17" s="53" t="n"/>
      <c r="R17" s="67" t="n"/>
      <c r="S17" s="67" t="n"/>
      <c r="T17" s="67" t="n"/>
      <c r="U17" s="67" t="n"/>
      <c r="V17" s="67" t="n"/>
      <c r="W17" s="67" t="n"/>
      <c r="X17" s="53" t="n"/>
      <c r="Y17" s="67" t="n"/>
      <c r="Z17" s="67" t="n"/>
      <c r="AA17" s="67" t="n"/>
      <c r="AB17" s="67" t="n"/>
      <c r="AC17" s="67" t="n"/>
      <c r="AD17" s="67" t="n"/>
    </row>
    <row r="18" outlineLevel="1" ht="15" customHeight="1" s="31">
      <c r="B18" s="18" t="inlineStr">
        <is>
          <t>Apartment Locker Pro</t>
        </is>
      </c>
      <c r="C18" s="55" t="n"/>
      <c r="D18" s="56" t="n"/>
      <c r="E18" s="56" t="n"/>
      <c r="F18" s="56" t="n"/>
      <c r="G18" s="56" t="n"/>
      <c r="H18" s="56" t="n"/>
      <c r="I18" s="56" t="n"/>
      <c r="J18" s="55" t="n"/>
      <c r="K18" s="56" t="n"/>
      <c r="L18" s="56" t="n"/>
      <c r="M18" s="56" t="n"/>
      <c r="N18" s="56" t="n"/>
      <c r="O18" s="56" t="n"/>
      <c r="P18" s="56" t="n"/>
      <c r="Q18" s="55" t="n"/>
      <c r="R18" s="56" t="n"/>
      <c r="S18" s="56" t="n"/>
      <c r="T18" s="56" t="n"/>
      <c r="U18" s="56" t="n"/>
      <c r="V18" s="56" t="n"/>
      <c r="W18" s="56" t="n"/>
      <c r="X18" s="55" t="n"/>
      <c r="Y18" s="56" t="n"/>
      <c r="Z18" s="56" t="n"/>
      <c r="AA18" s="56" t="n"/>
      <c r="AB18" s="56" t="n"/>
      <c r="AC18" s="56" t="n"/>
      <c r="AD18" s="56" t="n"/>
    </row>
    <row r="19" outlineLevel="1" ht="15" customHeight="1" s="31">
      <c r="B19" s="18" t="inlineStr">
        <is>
          <t>Apartment Locker</t>
        </is>
      </c>
      <c r="C19" s="55" t="n"/>
      <c r="D19" s="56" t="n"/>
      <c r="E19" s="56" t="n"/>
      <c r="F19" s="56" t="n"/>
      <c r="G19" s="56" t="n"/>
      <c r="H19" s="56" t="n"/>
      <c r="I19" s="56" t="n"/>
      <c r="J19" s="55" t="n"/>
      <c r="K19" s="56" t="n"/>
      <c r="L19" s="56" t="n"/>
      <c r="M19" s="56" t="n"/>
      <c r="N19" s="56" t="n"/>
      <c r="O19" s="56" t="n"/>
      <c r="P19" s="56" t="n"/>
      <c r="Q19" s="55" t="n"/>
      <c r="R19" s="56" t="n"/>
      <c r="S19" s="56" t="n"/>
      <c r="T19" s="56" t="n"/>
      <c r="U19" s="56" t="n"/>
      <c r="V19" s="56" t="n"/>
      <c r="W19" s="56" t="n"/>
      <c r="X19" s="55" t="n"/>
      <c r="Y19" s="56" t="n"/>
      <c r="Z19" s="56" t="n"/>
      <c r="AA19" s="56" t="n"/>
      <c r="AB19" s="56" t="n"/>
      <c r="AC19" s="56" t="n"/>
      <c r="AD19" s="56" t="n"/>
    </row>
    <row r="20" outlineLevel="1" ht="15" customHeight="1" s="31">
      <c r="B20" s="19" t="inlineStr">
        <is>
          <t>Total Counter Locations</t>
        </is>
      </c>
      <c r="C20" s="57" t="n"/>
      <c r="D20" s="72" t="n"/>
      <c r="E20" s="72" t="n"/>
      <c r="F20" s="72" t="n"/>
      <c r="G20" s="72" t="n"/>
      <c r="H20" s="72" t="n"/>
      <c r="I20" s="72" t="n"/>
      <c r="J20" s="57" t="n"/>
      <c r="K20" s="72" t="n"/>
      <c r="L20" s="72" t="n"/>
      <c r="M20" s="72" t="n"/>
      <c r="N20" s="72" t="n"/>
      <c r="O20" s="72" t="n"/>
      <c r="P20" s="72" t="n"/>
      <c r="Q20" s="57" t="n"/>
      <c r="R20" s="72" t="n"/>
      <c r="S20" s="72" t="n"/>
      <c r="T20" s="72" t="n"/>
      <c r="U20" s="72" t="n"/>
      <c r="V20" s="72" t="n"/>
      <c r="W20" s="72" t="n"/>
      <c r="X20" s="57" t="n"/>
      <c r="Y20" s="72" t="n"/>
      <c r="Z20" s="72" t="n"/>
      <c r="AA20" s="72" t="n"/>
      <c r="AB20" s="72" t="n"/>
      <c r="AC20" s="72" t="n"/>
      <c r="AD20" s="72" t="n"/>
    </row>
    <row r="21" outlineLevel="1" ht="15" customHeight="1" s="31">
      <c r="B21" s="18" t="inlineStr">
        <is>
          <t>1P Counter</t>
        </is>
      </c>
      <c r="C21" s="55" t="n"/>
      <c r="D21" s="56" t="n"/>
      <c r="E21" s="56" t="n"/>
      <c r="F21" s="56" t="n"/>
      <c r="G21" s="56" t="n"/>
      <c r="H21" s="56" t="n"/>
      <c r="I21" s="56" t="n"/>
      <c r="J21" s="55" t="n"/>
      <c r="K21" s="56" t="n"/>
      <c r="L21" s="56" t="n"/>
      <c r="M21" s="56" t="n"/>
      <c r="N21" s="56" t="n"/>
      <c r="O21" s="56" t="n"/>
      <c r="P21" s="56" t="n"/>
      <c r="Q21" s="55" t="n"/>
      <c r="R21" s="56" t="n"/>
      <c r="S21" s="56" t="n"/>
      <c r="T21" s="56" t="n"/>
      <c r="U21" s="56" t="n"/>
      <c r="V21" s="56" t="n"/>
      <c r="W21" s="56" t="n"/>
      <c r="X21" s="55" t="n"/>
      <c r="Y21" s="56" t="n"/>
      <c r="Z21" s="56" t="n"/>
      <c r="AA21" s="56" t="n"/>
      <c r="AB21" s="56" t="n"/>
      <c r="AC21" s="56" t="n"/>
      <c r="AD21" s="56" t="n"/>
    </row>
    <row r="22" outlineLevel="1" ht="15" customHeight="1" s="31">
      <c r="B22" s="14" t="inlineStr">
        <is>
          <t>Locker Onboarding</t>
        </is>
      </c>
      <c r="C22" s="47" t="n"/>
      <c r="D22" s="48" t="n"/>
      <c r="E22" s="48" t="n"/>
      <c r="F22" s="48" t="n"/>
      <c r="G22" s="48" t="n"/>
      <c r="H22" s="48" t="n"/>
      <c r="I22" s="48" t="n"/>
      <c r="J22" s="47" t="n"/>
      <c r="K22" s="48" t="n"/>
      <c r="L22" s="48" t="n"/>
      <c r="M22" s="48" t="n"/>
      <c r="N22" s="48" t="n"/>
      <c r="O22" s="48" t="n"/>
      <c r="P22" s="48" t="n"/>
      <c r="Q22" s="47" t="n"/>
      <c r="R22" s="48" t="n"/>
      <c r="S22" s="48" t="n"/>
      <c r="T22" s="48" t="n"/>
      <c r="U22" s="48" t="n"/>
      <c r="V22" s="48" t="n"/>
      <c r="W22" s="48" t="n"/>
      <c r="X22" s="47" t="n"/>
      <c r="Y22" s="48" t="n"/>
      <c r="Z22" s="48" t="n"/>
      <c r="AA22" s="48" t="n"/>
      <c r="AB22" s="48" t="n"/>
      <c r="AC22" s="48" t="n"/>
      <c r="AD22" s="48" t="n"/>
    </row>
    <row r="23" outlineLevel="1" ht="15" customHeight="1" s="31">
      <c r="B23" s="19" t="inlineStr">
        <is>
          <t>Active Operations Pipeline</t>
        </is>
      </c>
      <c r="C23" s="59">
        <f>COUNTIFS(Data!$L:$L,"&gt;="&amp;Working!C$5)</f>
        <v/>
      </c>
      <c r="D23" s="60">
        <f>COUNTIFS(Data!$L:$L,"&gt;="&amp;Working!D$5)</f>
        <v/>
      </c>
      <c r="E23" s="60">
        <f>COUNTIFS(Data!$L:$L,"&gt;="&amp;Working!E$5)</f>
        <v/>
      </c>
      <c r="F23" s="60">
        <f>COUNTIFS(Data!$L:$L,"&gt;="&amp;Working!F$5)</f>
        <v/>
      </c>
      <c r="G23" s="61" t="n"/>
      <c r="H23" s="61" t="n"/>
      <c r="I23" s="62" t="n"/>
      <c r="J23" s="59">
        <f>COUNTIFS(Data!$L:$L,"&gt;="&amp;Working!J$5,Data!$A:$A,J$11)</f>
        <v/>
      </c>
      <c r="K23" s="60">
        <f>COUNTIFS(Data!$L:$L,"&gt;="&amp;Working!K$5,Data!$A:$A,J$11)</f>
        <v/>
      </c>
      <c r="L23" s="60">
        <f>COUNTIFS(Data!$L:$L,"&gt;="&amp;Working!L$5,Data!$A:$A,K$11)</f>
        <v/>
      </c>
      <c r="M23" s="60">
        <f>COUNTIFS(Data!$L:$L,"&gt;="&amp;Working!M$5,Data!$A:$A,L$11)</f>
        <v/>
      </c>
      <c r="N23" s="61" t="n"/>
      <c r="O23" s="61" t="n"/>
      <c r="P23" s="62" t="n"/>
      <c r="Q23" s="59">
        <f>COUNTIFS(Data!$L:$L,"&gt;="&amp;Working!Q$5,Data!$A:$A,Q$11)</f>
        <v/>
      </c>
      <c r="R23" s="60">
        <f>COUNTIFS(Data!$L:$L,"&gt;="&amp;Working!R$5,Data!$A:$A,Q$11)</f>
        <v/>
      </c>
      <c r="S23" s="60">
        <f>COUNTIFS(Data!$L:$L,"&gt;="&amp;Working!S$5,Data!$A:$A,R$11)</f>
        <v/>
      </c>
      <c r="T23" s="60">
        <f>COUNTIFS(Data!$L:$L,"&gt;="&amp;Working!T$5,Data!$A:$A,S$11)</f>
        <v/>
      </c>
      <c r="U23" s="61" t="n"/>
      <c r="V23" s="61" t="n"/>
      <c r="W23" s="62" t="n"/>
      <c r="X23" s="59">
        <f>COUNTIFS(Data!$L:$L,"&gt;="&amp;Working!X$5,Data!$A:$A,X$11)</f>
        <v/>
      </c>
      <c r="Y23" s="60">
        <f>COUNTIFS(Data!$L:$L,"&gt;="&amp;Working!Y$5,Data!$A:$A,X$11)</f>
        <v/>
      </c>
      <c r="Z23" s="60">
        <f>COUNTIFS(Data!$L:$L,"&gt;="&amp;Working!Z$5,Data!$A:$A,Y$11)</f>
        <v/>
      </c>
      <c r="AA23" s="60">
        <f>COUNTIFS(Data!$L:$L,"&gt;="&amp;Working!AA$5,Data!$A:$A,Z$11)</f>
        <v/>
      </c>
      <c r="AB23" s="61" t="n"/>
      <c r="AC23" s="61" t="n"/>
      <c r="AD23" s="62" t="n"/>
    </row>
    <row r="24" outlineLevel="1" ht="15" customHeight="1" s="31">
      <c r="B24" s="17" t="inlineStr">
        <is>
          <t>Locker</t>
        </is>
      </c>
      <c r="C24" s="63">
        <f>COUNTIFS(Data!$L:$L,"&gt;="&amp;Working!C$5,Data!$C:$C,"="&amp;TRIM(Working!$B24))</f>
        <v/>
      </c>
      <c r="D24" s="64">
        <f>COUNTIFS(Data!$L:$L,"&gt;="&amp;Working!D$5,Data!$C:$C,"="&amp;TRIM(Working!$B24))</f>
        <v/>
      </c>
      <c r="E24" s="64">
        <f>COUNTIFS(Data!$L:$L,"&gt;="&amp;Working!E$5,Data!$C:$C,"="&amp;TRIM(Working!$B24))</f>
        <v/>
      </c>
      <c r="F24" s="64">
        <f>COUNTIFS(Data!$L:$L,"&gt;="&amp;Working!F$5,Data!$C:$C,"="&amp;TRIM(Working!$B24))</f>
        <v/>
      </c>
      <c r="G24" s="111" t="n"/>
      <c r="H24" s="111" t="n"/>
      <c r="I24" s="66" t="n"/>
      <c r="J24" s="63">
        <f>COUNTIFS(Data!$L:$L,"&gt;="&amp;Working!J$5,Data!$C:$C,"="&amp;TRIM(Working!$B24),Data!$A:$A,J$11)</f>
        <v/>
      </c>
      <c r="K24" s="64">
        <f>COUNTIFS(Data!$L:$L,"&gt;="&amp;Working!K$5,Data!$C:$C,"="&amp;TRIM(Working!$B24),Data!$A:$A,J$11)</f>
        <v/>
      </c>
      <c r="L24" s="64">
        <f>COUNTIFS(Data!$L:$L,"&gt;="&amp;Working!L$5,Data!$C:$C,"="&amp;TRIM(Working!$B24),Data!$A:$A,K$11)</f>
        <v/>
      </c>
      <c r="M24" s="64">
        <f>COUNTIFS(Data!$L:$L,"&gt;="&amp;Working!M$5,Data!$C:$C,"="&amp;TRIM(Working!$B24),Data!$A:$A,L$11)</f>
        <v/>
      </c>
      <c r="N24" s="111" t="n"/>
      <c r="O24" s="111" t="n"/>
      <c r="P24" s="66" t="n"/>
      <c r="Q24" s="63">
        <f>COUNTIFS(Data!$L:$L,"&gt;="&amp;Working!Q$5,Data!$C:$C,"="&amp;TRIM(Working!$B24),Data!$A:$A,Q$11)</f>
        <v/>
      </c>
      <c r="R24" s="64">
        <f>COUNTIFS(Data!$L:$L,"&gt;="&amp;Working!R$5,Data!$C:$C,"="&amp;TRIM(Working!$B24),Data!$A:$A,Q$11)</f>
        <v/>
      </c>
      <c r="S24" s="64">
        <f>COUNTIFS(Data!$L:$L,"&gt;="&amp;Working!S$5,Data!$C:$C,"="&amp;TRIM(Working!$B24),Data!$A:$A,R$11)</f>
        <v/>
      </c>
      <c r="T24" s="64">
        <f>COUNTIFS(Data!$L:$L,"&gt;="&amp;Working!T$5,Data!$C:$C,"="&amp;TRIM(Working!$B24),Data!$A:$A,S$11)</f>
        <v/>
      </c>
      <c r="U24" s="111" t="n"/>
      <c r="V24" s="111" t="n"/>
      <c r="W24" s="66" t="n"/>
      <c r="X24" s="63">
        <f>COUNTIFS(Data!$L:$L,"&gt;="&amp;Working!X$5,Data!$C:$C,"="&amp;TRIM(Working!$B24),Data!$A:$A,X$11)</f>
        <v/>
      </c>
      <c r="Y24" s="64">
        <f>COUNTIFS(Data!$L:$L,"&gt;="&amp;Working!Y$5,Data!$C:$C,"="&amp;TRIM(Working!$B24),Data!$A:$A,X$11)</f>
        <v/>
      </c>
      <c r="Z24" s="64">
        <f>COUNTIFS(Data!$L:$L,"&gt;="&amp;Working!Z$5,Data!$C:$C,"="&amp;TRIM(Working!$B24),Data!$A:$A,Y$11)</f>
        <v/>
      </c>
      <c r="AA24" s="64">
        <f>COUNTIFS(Data!$L:$L,"&gt;="&amp;Working!AA$5,Data!$C:$C,"="&amp;TRIM(Working!$B24),Data!$A:$A,Z$11)</f>
        <v/>
      </c>
      <c r="AB24" s="111" t="n"/>
      <c r="AC24" s="111" t="n"/>
      <c r="AD24" s="66" t="n"/>
    </row>
    <row r="25" outlineLevel="1" ht="15" customHeight="1" s="31">
      <c r="B25" s="18" t="inlineStr">
        <is>
          <t>Apartment Locker Pro</t>
        </is>
      </c>
      <c r="C25" s="63">
        <f>COUNTIFS(Data!$L:$L,"&gt;="&amp;Working!C$5,Data!$C:$C,"="&amp;TRIM(Working!$B25))</f>
        <v/>
      </c>
      <c r="D25" s="64">
        <f>COUNTIFS(Data!$L:$L,"&gt;="&amp;Working!D$5,Data!$C:$C,"="&amp;TRIM(Working!$B25))</f>
        <v/>
      </c>
      <c r="E25" s="64">
        <f>COUNTIFS(Data!$L:$L,"&gt;="&amp;Working!E$5,Data!$C:$C,"="&amp;TRIM(Working!$B25))</f>
        <v/>
      </c>
      <c r="F25" s="64">
        <f>COUNTIFS(Data!$L:$L,"&gt;="&amp;Working!F$5,Data!$C:$C,"="&amp;TRIM(Working!$B25))</f>
        <v/>
      </c>
      <c r="G25" s="111" t="n"/>
      <c r="H25" s="111" t="n"/>
      <c r="I25" s="66" t="n"/>
      <c r="J25" s="63">
        <f>COUNTIFS(Data!$L:$L,"&gt;="&amp;Working!J$5,Data!$C:$C,"="&amp;TRIM(Working!$B25),Data!$A:$A,J$11)</f>
        <v/>
      </c>
      <c r="K25" s="64">
        <f>COUNTIFS(Data!$L:$L,"&gt;="&amp;Working!K$5,Data!$C:$C,"="&amp;TRIM(Working!$B25),Data!$A:$A,J$11)</f>
        <v/>
      </c>
      <c r="L25" s="64">
        <f>COUNTIFS(Data!$L:$L,"&gt;="&amp;Working!L$5,Data!$C:$C,"="&amp;TRIM(Working!$B25),Data!$A:$A,K$11)</f>
        <v/>
      </c>
      <c r="M25" s="64">
        <f>COUNTIFS(Data!$L:$L,"&gt;="&amp;Working!M$5,Data!$C:$C,"="&amp;TRIM(Working!$B25),Data!$A:$A,L$11)</f>
        <v/>
      </c>
      <c r="N25" s="111" t="n"/>
      <c r="O25" s="111" t="n"/>
      <c r="P25" s="66" t="n"/>
      <c r="Q25" s="63">
        <f>COUNTIFS(Data!$L:$L,"&gt;="&amp;Working!Q$5,Data!$C:$C,"="&amp;TRIM(Working!$B25),Data!$A:$A,Q$11)</f>
        <v/>
      </c>
      <c r="R25" s="64">
        <f>COUNTIFS(Data!$L:$L,"&gt;="&amp;Working!R$5,Data!$C:$C,"="&amp;TRIM(Working!$B25),Data!$A:$A,Q$11)</f>
        <v/>
      </c>
      <c r="S25" s="64">
        <f>COUNTIFS(Data!$L:$L,"&gt;="&amp;Working!S$5,Data!$C:$C,"="&amp;TRIM(Working!$B25),Data!$A:$A,R$11)</f>
        <v/>
      </c>
      <c r="T25" s="64">
        <f>COUNTIFS(Data!$L:$L,"&gt;="&amp;Working!T$5,Data!$C:$C,"="&amp;TRIM(Working!$B25),Data!$A:$A,S$11)</f>
        <v/>
      </c>
      <c r="U25" s="111" t="n"/>
      <c r="V25" s="111" t="n"/>
      <c r="W25" s="66" t="n"/>
      <c r="X25" s="63">
        <f>COUNTIFS(Data!$L:$L,"&gt;="&amp;Working!X$5,Data!$C:$C,"="&amp;TRIM(Working!$B25),Data!$A:$A,X$11)</f>
        <v/>
      </c>
      <c r="Y25" s="64">
        <f>COUNTIFS(Data!$L:$L,"&gt;="&amp;Working!Y$5,Data!$C:$C,"="&amp;TRIM(Working!$B25),Data!$A:$A,X$11)</f>
        <v/>
      </c>
      <c r="Z25" s="64">
        <f>COUNTIFS(Data!$L:$L,"&gt;="&amp;Working!Z$5,Data!$C:$C,"="&amp;TRIM(Working!$B25),Data!$A:$A,Y$11)</f>
        <v/>
      </c>
      <c r="AA25" s="64">
        <f>COUNTIFS(Data!$L:$L,"&gt;="&amp;Working!AA$5,Data!$C:$C,"="&amp;TRIM(Working!$B25),Data!$A:$A,Z$11)</f>
        <v/>
      </c>
      <c r="AB25" s="111" t="n"/>
      <c r="AC25" s="111" t="n"/>
      <c r="AD25" s="66" t="n"/>
    </row>
    <row r="26" outlineLevel="1" s="31">
      <c r="B26" s="18" t="inlineStr">
        <is>
          <t>Apartment Locker</t>
        </is>
      </c>
      <c r="C26" s="63">
        <f>COUNTIFS(Data!$L:$L,"&gt;="&amp;Working!C$5,Data!$C:$C,"="&amp;TRIM(Working!$B26))</f>
        <v/>
      </c>
      <c r="D26" s="64">
        <f>COUNTIFS(Data!$L:$L,"&gt;="&amp;Working!D$5,Data!$C:$C,"="&amp;TRIM(Working!$B26))</f>
        <v/>
      </c>
      <c r="E26" s="64">
        <f>COUNTIFS(Data!$L:$L,"&gt;="&amp;Working!E$5,Data!$C:$C,"="&amp;TRIM(Working!$B26))</f>
        <v/>
      </c>
      <c r="F26" s="64">
        <f>COUNTIFS(Data!$L:$L,"&gt;="&amp;Working!F$5,Data!$C:$C,"="&amp;TRIM(Working!$B26))</f>
        <v/>
      </c>
      <c r="G26" s="111" t="n"/>
      <c r="H26" s="111" t="n"/>
      <c r="I26" s="66" t="n"/>
      <c r="J26" s="63">
        <f>COUNTIFS(Data!$L:$L,"&gt;="&amp;Working!J$5,Data!$C:$C,"="&amp;TRIM(Working!$B26),Data!$A:$A,J$11)</f>
        <v/>
      </c>
      <c r="K26" s="64">
        <f>COUNTIFS(Data!$L:$L,"&gt;="&amp;Working!K$5,Data!$C:$C,"="&amp;TRIM(Working!$B26),Data!$A:$A,J$11)</f>
        <v/>
      </c>
      <c r="L26" s="64">
        <f>COUNTIFS(Data!$L:$L,"&gt;="&amp;Working!L$5,Data!$C:$C,"="&amp;TRIM(Working!$B26),Data!$A:$A,K$11)</f>
        <v/>
      </c>
      <c r="M26" s="64">
        <f>COUNTIFS(Data!$L:$L,"&gt;="&amp;Working!M$5,Data!$C:$C,"="&amp;TRIM(Working!$B26),Data!$A:$A,L$11)</f>
        <v/>
      </c>
      <c r="N26" s="111" t="n"/>
      <c r="O26" s="111" t="n"/>
      <c r="P26" s="66" t="n"/>
      <c r="Q26" s="63">
        <f>COUNTIFS(Data!$L:$L,"&gt;="&amp;Working!Q$5,Data!$C:$C,"="&amp;TRIM(Working!$B26),Data!$A:$A,Q$11)</f>
        <v/>
      </c>
      <c r="R26" s="64">
        <f>COUNTIFS(Data!$L:$L,"&gt;="&amp;Working!R$5,Data!$C:$C,"="&amp;TRIM(Working!$B26),Data!$A:$A,Q$11)</f>
        <v/>
      </c>
      <c r="S26" s="64">
        <f>COUNTIFS(Data!$L:$L,"&gt;="&amp;Working!S$5,Data!$C:$C,"="&amp;TRIM(Working!$B26),Data!$A:$A,R$11)</f>
        <v/>
      </c>
      <c r="T26" s="64">
        <f>COUNTIFS(Data!$L:$L,"&gt;="&amp;Working!T$5,Data!$C:$C,"="&amp;TRIM(Working!$B26),Data!$A:$A,S$11)</f>
        <v/>
      </c>
      <c r="U26" s="111" t="n"/>
      <c r="V26" s="111" t="n"/>
      <c r="W26" s="66" t="n"/>
      <c r="X26" s="63">
        <f>COUNTIFS(Data!$L:$L,"&gt;="&amp;Working!X$5,Data!$C:$C,"="&amp;TRIM(Working!$B26),Data!$A:$A,X$11)</f>
        <v/>
      </c>
      <c r="Y26" s="64">
        <f>COUNTIFS(Data!$L:$L,"&gt;="&amp;Working!Y$5,Data!$C:$C,"="&amp;TRIM(Working!$B26),Data!$A:$A,X$11)</f>
        <v/>
      </c>
      <c r="Z26" s="64">
        <f>COUNTIFS(Data!$L:$L,"&gt;="&amp;Working!Z$5,Data!$C:$C,"="&amp;TRIM(Working!$B26),Data!$A:$A,Y$11)</f>
        <v/>
      </c>
      <c r="AA26" s="64">
        <f>COUNTIFS(Data!$L:$L,"&gt;="&amp;Working!AA$5,Data!$C:$C,"="&amp;TRIM(Working!$B26),Data!$A:$A,Z$11)</f>
        <v/>
      </c>
      <c r="AB26" s="111" t="n"/>
      <c r="AC26" s="111" t="n"/>
      <c r="AD26" s="66" t="n"/>
    </row>
    <row r="27" outlineLevel="1" s="31">
      <c r="B27" s="27" t="inlineStr">
        <is>
          <t>% of Pipeline Locations on-hold</t>
        </is>
      </c>
      <c r="C27" s="112" t="n">
        <v>0</v>
      </c>
      <c r="D27" s="113" t="n">
        <v>0</v>
      </c>
      <c r="E27" s="113" t="n">
        <v>0</v>
      </c>
      <c r="F27" s="113" t="n">
        <v>0</v>
      </c>
      <c r="G27" s="113" t="n"/>
      <c r="H27" s="113" t="n"/>
      <c r="I27" s="113" t="n"/>
      <c r="J27" s="112" t="n">
        <v>0</v>
      </c>
      <c r="K27" s="113" t="n">
        <v>0</v>
      </c>
      <c r="L27" s="113" t="n">
        <v>0</v>
      </c>
      <c r="M27" s="113" t="n">
        <v>0</v>
      </c>
      <c r="N27" s="113" t="n"/>
      <c r="O27" s="113" t="n"/>
      <c r="P27" s="113" t="n"/>
      <c r="Q27" s="112" t="n">
        <v>0</v>
      </c>
      <c r="R27" s="113" t="n">
        <v>0</v>
      </c>
      <c r="S27" s="113" t="n">
        <v>0</v>
      </c>
      <c r="T27" s="113" t="inlineStr">
        <is>
          <t xml:space="preserve"> - </t>
        </is>
      </c>
      <c r="U27" s="113" t="n"/>
      <c r="V27" s="113" t="n"/>
      <c r="W27" s="113" t="n"/>
      <c r="X27" s="112" t="inlineStr">
        <is>
          <t xml:space="preserve"> - </t>
        </is>
      </c>
      <c r="Y27" s="113" t="n">
        <v>0</v>
      </c>
      <c r="Z27" s="113" t="n">
        <v>0</v>
      </c>
      <c r="AA27" s="113" t="inlineStr">
        <is>
          <t xml:space="preserve"> - </t>
        </is>
      </c>
      <c r="AB27" s="72" t="n"/>
      <c r="AC27" s="72" t="n"/>
      <c r="AD27" s="72" t="n"/>
    </row>
    <row r="28" outlineLevel="1" s="31">
      <c r="B28" s="17" t="inlineStr">
        <is>
          <t>Locker</t>
        </is>
      </c>
      <c r="C28" s="114" t="n">
        <v>0</v>
      </c>
      <c r="D28" s="115" t="n">
        <v>0</v>
      </c>
      <c r="E28" s="115" t="n">
        <v>0</v>
      </c>
      <c r="F28" s="115" t="n">
        <v>0</v>
      </c>
      <c r="G28" s="107" t="n"/>
      <c r="H28" s="107" t="n"/>
      <c r="I28" s="107" t="n"/>
      <c r="J28" s="114" t="n">
        <v>0</v>
      </c>
      <c r="K28" s="115" t="n">
        <v>0</v>
      </c>
      <c r="L28" s="115" t="n">
        <v>0</v>
      </c>
      <c r="M28" s="115" t="n">
        <v>0</v>
      </c>
      <c r="N28" s="107" t="n"/>
      <c r="O28" s="107" t="n"/>
      <c r="P28" s="107" t="n"/>
      <c r="Q28" s="114" t="n">
        <v>0</v>
      </c>
      <c r="R28" s="115" t="n">
        <v>0</v>
      </c>
      <c r="S28" s="115" t="n">
        <v>0</v>
      </c>
      <c r="T28" s="115" t="inlineStr">
        <is>
          <t xml:space="preserve"> - </t>
        </is>
      </c>
      <c r="U28" s="107" t="n"/>
      <c r="V28" s="107" t="n"/>
      <c r="W28" s="107" t="n"/>
      <c r="X28" s="114" t="inlineStr">
        <is>
          <t xml:space="preserve"> - </t>
        </is>
      </c>
      <c r="Y28" s="115" t="n">
        <v>0</v>
      </c>
      <c r="Z28" s="115" t="n">
        <v>0</v>
      </c>
      <c r="AA28" s="115" t="inlineStr">
        <is>
          <t xml:space="preserve"> - </t>
        </is>
      </c>
      <c r="AB28" s="67" t="n"/>
      <c r="AC28" s="67" t="n"/>
      <c r="AD28" s="67" t="n"/>
    </row>
    <row r="29" outlineLevel="1" s="31">
      <c r="B29" s="18" t="inlineStr">
        <is>
          <t>Apartment Locker Pro</t>
        </is>
      </c>
      <c r="C29" s="114" t="inlineStr">
        <is>
          <t xml:space="preserve"> - </t>
        </is>
      </c>
      <c r="D29" s="115" t="inlineStr">
        <is>
          <t xml:space="preserve"> - </t>
        </is>
      </c>
      <c r="E29" s="115" t="inlineStr">
        <is>
          <t xml:space="preserve"> - </t>
        </is>
      </c>
      <c r="F29" s="115" t="inlineStr">
        <is>
          <t xml:space="preserve"> - </t>
        </is>
      </c>
      <c r="G29" s="107" t="n"/>
      <c r="H29" s="108" t="n"/>
      <c r="I29" s="109" t="n"/>
      <c r="J29" s="114" t="inlineStr">
        <is>
          <t xml:space="preserve"> - </t>
        </is>
      </c>
      <c r="K29" s="115" t="inlineStr">
        <is>
          <t xml:space="preserve"> - </t>
        </is>
      </c>
      <c r="L29" s="115" t="inlineStr">
        <is>
          <t xml:space="preserve"> - </t>
        </is>
      </c>
      <c r="M29" s="115" t="inlineStr">
        <is>
          <t xml:space="preserve"> - </t>
        </is>
      </c>
      <c r="N29" s="107" t="n"/>
      <c r="O29" s="108" t="n"/>
      <c r="P29" s="109" t="n"/>
      <c r="Q29" s="114" t="inlineStr">
        <is>
          <t xml:space="preserve"> - </t>
        </is>
      </c>
      <c r="R29" s="115" t="inlineStr">
        <is>
          <t xml:space="preserve"> - </t>
        </is>
      </c>
      <c r="S29" s="115" t="inlineStr">
        <is>
          <t xml:space="preserve"> - </t>
        </is>
      </c>
      <c r="T29" s="115" t="inlineStr">
        <is>
          <t xml:space="preserve"> - </t>
        </is>
      </c>
      <c r="U29" s="107" t="n"/>
      <c r="V29" s="108" t="n"/>
      <c r="W29" s="109" t="n"/>
      <c r="X29" s="114" t="inlineStr">
        <is>
          <t xml:space="preserve"> - </t>
        </is>
      </c>
      <c r="Y29" s="115" t="inlineStr">
        <is>
          <t xml:space="preserve"> - </t>
        </is>
      </c>
      <c r="Z29" s="115" t="inlineStr">
        <is>
          <t xml:space="preserve"> - </t>
        </is>
      </c>
      <c r="AA29" s="115" t="inlineStr">
        <is>
          <t xml:space="preserve"> - </t>
        </is>
      </c>
      <c r="AB29" s="56" t="n"/>
      <c r="AC29" s="56" t="n"/>
      <c r="AD29" s="56" t="n"/>
    </row>
    <row r="30" outlineLevel="1" s="31">
      <c r="B30" s="18" t="inlineStr">
        <is>
          <t>Apartment Locker</t>
        </is>
      </c>
      <c r="C30" s="114" t="inlineStr">
        <is>
          <t xml:space="preserve"> - </t>
        </is>
      </c>
      <c r="D30" s="115" t="inlineStr">
        <is>
          <t xml:space="preserve"> - </t>
        </is>
      </c>
      <c r="E30" s="115" t="inlineStr">
        <is>
          <t xml:space="preserve"> - </t>
        </is>
      </c>
      <c r="F30" s="115" t="inlineStr">
        <is>
          <t xml:space="preserve"> - </t>
        </is>
      </c>
      <c r="G30" s="107" t="n"/>
      <c r="H30" s="108" t="n"/>
      <c r="I30" s="109" t="n"/>
      <c r="J30" s="114" t="inlineStr">
        <is>
          <t xml:space="preserve"> - </t>
        </is>
      </c>
      <c r="K30" s="115" t="inlineStr">
        <is>
          <t xml:space="preserve"> - </t>
        </is>
      </c>
      <c r="L30" s="115" t="inlineStr">
        <is>
          <t xml:space="preserve"> - </t>
        </is>
      </c>
      <c r="M30" s="115" t="inlineStr">
        <is>
          <t xml:space="preserve"> - </t>
        </is>
      </c>
      <c r="N30" s="107" t="n"/>
      <c r="O30" s="108" t="n"/>
      <c r="P30" s="109" t="n"/>
      <c r="Q30" s="114" t="inlineStr">
        <is>
          <t xml:space="preserve"> - </t>
        </is>
      </c>
      <c r="R30" s="115" t="inlineStr">
        <is>
          <t xml:space="preserve"> - </t>
        </is>
      </c>
      <c r="S30" s="115" t="inlineStr">
        <is>
          <t xml:space="preserve"> - </t>
        </is>
      </c>
      <c r="T30" s="115" t="inlineStr">
        <is>
          <t xml:space="preserve"> - </t>
        </is>
      </c>
      <c r="U30" s="107" t="n"/>
      <c r="V30" s="108" t="n"/>
      <c r="W30" s="109" t="n"/>
      <c r="X30" s="114" t="inlineStr">
        <is>
          <t xml:space="preserve"> - </t>
        </is>
      </c>
      <c r="Y30" s="115" t="inlineStr">
        <is>
          <t xml:space="preserve"> - </t>
        </is>
      </c>
      <c r="Z30" s="115" t="inlineStr">
        <is>
          <t xml:space="preserve"> - </t>
        </is>
      </c>
      <c r="AA30" s="115" t="inlineStr">
        <is>
          <t xml:space="preserve"> - </t>
        </is>
      </c>
      <c r="AB30" s="56" t="n"/>
      <c r="AC30" s="56" t="n"/>
      <c r="AD30" s="56" t="n"/>
    </row>
    <row r="31" outlineLevel="1" s="31">
      <c r="B31" s="19" t="inlineStr">
        <is>
          <t>Total Survey Completions</t>
        </is>
      </c>
      <c r="C31" s="59">
        <f>SUM(C32:C34)</f>
        <v/>
      </c>
      <c r="D31" s="60">
        <f>SUM(D32:D34)</f>
        <v/>
      </c>
      <c r="E31" s="60">
        <f>SUM(E32:E34)</f>
        <v/>
      </c>
      <c r="F31" s="60">
        <f>SUM(F32:F34)</f>
        <v/>
      </c>
      <c r="G31" s="61" t="n"/>
      <c r="H31" s="61" t="n"/>
      <c r="I31" s="72" t="n"/>
      <c r="J31" s="59">
        <f>SUM(J32:J34)</f>
        <v/>
      </c>
      <c r="K31" s="60">
        <f>SUM(K32:K34)</f>
        <v/>
      </c>
      <c r="L31" s="60">
        <f>SUM(L32:L34)</f>
        <v/>
      </c>
      <c r="M31" s="60">
        <f>SUM(M32:M34)</f>
        <v/>
      </c>
      <c r="N31" s="61" t="n"/>
      <c r="O31" s="61" t="n"/>
      <c r="P31" s="72" t="n"/>
      <c r="Q31" s="59">
        <f>SUM(Q32:Q34)</f>
        <v/>
      </c>
      <c r="R31" s="60">
        <f>SUM(R32:R34)</f>
        <v/>
      </c>
      <c r="S31" s="60">
        <f>SUM(S32:S34)</f>
        <v/>
      </c>
      <c r="T31" s="60">
        <f>SUM(T32:T34)</f>
        <v/>
      </c>
      <c r="U31" s="61" t="n"/>
      <c r="V31" s="61" t="n"/>
      <c r="W31" s="72" t="n"/>
      <c r="X31" s="59">
        <f>SUM(X32:X34)</f>
        <v/>
      </c>
      <c r="Y31" s="60">
        <f>SUM(Y32:Y34)</f>
        <v/>
      </c>
      <c r="Z31" s="60">
        <f>SUM(Z32:Z34)</f>
        <v/>
      </c>
      <c r="AA31" s="60">
        <f>SUM(AA32:AA34)</f>
        <v/>
      </c>
      <c r="AB31" s="61" t="n"/>
      <c r="AC31" s="61" t="n"/>
      <c r="AD31" s="72" t="n"/>
    </row>
    <row r="32" outlineLevel="1" s="31">
      <c r="B32" s="17" t="inlineStr">
        <is>
          <t>Locker</t>
        </is>
      </c>
      <c r="C32" s="53">
        <f>COUNTIFS(Data!$C:$C,$B32,Data!$F:$F,"&gt;="&amp;C$5,Data!$F:$F,"&lt;="&amp;C$6)</f>
        <v/>
      </c>
      <c r="D32" s="67">
        <f>COUNTIFS(Data!$C:$C,$B32,Data!$F:$F,"&gt;="&amp;D$5,Data!$F:$F,"&lt;="&amp;D$6)</f>
        <v/>
      </c>
      <c r="E32" s="67">
        <f>COUNTIFS(Data!$C:$C,$B32,Data!$F:$F,"&gt;="&amp;E$5,Data!$F:$F,"&lt;="&amp;E$6)</f>
        <v/>
      </c>
      <c r="F32" s="67">
        <f>COUNTIFS(Data!$C:$C,$B32,Data!$F:$F,"&gt;="&amp;F$5,Data!$F:$F,"&lt;="&amp;F$6)</f>
        <v/>
      </c>
      <c r="G32" s="116" t="n"/>
      <c r="H32" s="116" t="n"/>
      <c r="I32" s="67" t="n"/>
      <c r="J32" s="53">
        <f>COUNTIFS(Data!$C:$C,$B32,Data!$F:$F,"&gt;="&amp;J$5,Data!$F:$F,"&lt;="&amp;J$6,Data!$A:$A,Working!J$11)</f>
        <v/>
      </c>
      <c r="K32" s="67">
        <f>COUNTIFS(Data!$C:$C,$B32,Data!$F:$F,"&gt;="&amp;K$5,Data!$F:$F,"&lt;="&amp;K$6,Data!$A:$A,Working!J$11)</f>
        <v/>
      </c>
      <c r="L32" s="67">
        <f>COUNTIFS(Data!$C:$C,$B32,Data!$F:$F,"&gt;="&amp;L$5,Data!$F:$F,"&lt;="&amp;L$6,Data!$A:$A,Working!K$11)</f>
        <v/>
      </c>
      <c r="M32" s="67">
        <f>COUNTIFS(Data!$C:$C,$B32,Data!$F:$F,"&gt;="&amp;M$5,Data!$F:$F,"&lt;="&amp;M$6,Data!$A:$A,Working!L$11)</f>
        <v/>
      </c>
      <c r="N32" s="116" t="n"/>
      <c r="O32" s="116" t="n"/>
      <c r="P32" s="67" t="n"/>
      <c r="Q32" s="53">
        <f>COUNTIFS(Data!$C:$C,$B32,Data!$F:$F,"&gt;="&amp;Q$5,Data!$F:$F,"&lt;="&amp;Q$6,Data!$A:$A,Working!Q$11)</f>
        <v/>
      </c>
      <c r="R32" s="67">
        <f>COUNTIFS(Data!$C:$C,$B32,Data!$F:$F,"&gt;="&amp;R$5,Data!$F:$F,"&lt;="&amp;R$6,Data!$A:$A,Working!Q$11)</f>
        <v/>
      </c>
      <c r="S32" s="67">
        <f>COUNTIFS(Data!$C:$C,$B32,Data!$F:$F,"&gt;="&amp;S$5,Data!$F:$F,"&lt;="&amp;S$6,Data!$A:$A,Working!R$11)</f>
        <v/>
      </c>
      <c r="T32" s="67">
        <f>COUNTIFS(Data!$C:$C,$B32,Data!$F:$F,"&gt;="&amp;T$5,Data!$F:$F,"&lt;="&amp;T$6,Data!$A:$A,Working!S$11)</f>
        <v/>
      </c>
      <c r="U32" s="116" t="n"/>
      <c r="V32" s="116" t="n"/>
      <c r="W32" s="67" t="n"/>
      <c r="X32" s="53">
        <f>COUNTIFS(Data!$C:$C,$B32,Data!$F:$F,"&gt;="&amp;X$5,Data!$F:$F,"&lt;="&amp;X$6,Data!$A:$A,Working!X$11)</f>
        <v/>
      </c>
      <c r="Y32" s="67">
        <f>COUNTIFS(Data!$C:$C,$B32,Data!$F:$F,"&gt;="&amp;Y$5,Data!$F:$F,"&lt;="&amp;Y$6,Data!$A:$A,Working!X$11)</f>
        <v/>
      </c>
      <c r="Z32" s="67">
        <f>COUNTIFS(Data!$C:$C,$B32,Data!$F:$F,"&gt;="&amp;Z$5,Data!$F:$F,"&lt;="&amp;Z$6,Data!$A:$A,Working!Y$11)</f>
        <v/>
      </c>
      <c r="AA32" s="67">
        <f>COUNTIFS(Data!$C:$C,$B32,Data!$F:$F,"&gt;="&amp;AA$5,Data!$F:$F,"&lt;="&amp;AA$6,Data!$A:$A,Working!Z$11)</f>
        <v/>
      </c>
      <c r="AB32" s="116" t="n"/>
      <c r="AC32" s="116" t="n"/>
      <c r="AD32" s="67" t="n"/>
    </row>
    <row r="33" outlineLevel="1" s="31">
      <c r="B33" s="18" t="inlineStr">
        <is>
          <t>Apartment Locker Pro</t>
        </is>
      </c>
      <c r="C33" s="53">
        <f>COUNTIFS(Data!$C:$C,$B33,Data!$F:$F,"&gt;="&amp;C$5,Data!$F:$F,"&lt;="&amp;C$6)</f>
        <v/>
      </c>
      <c r="D33" s="67">
        <f>COUNTIFS(Data!$C:$C,$B33,Data!$F:$F,"&gt;="&amp;D$5,Data!$F:$F,"&lt;="&amp;D$6)</f>
        <v/>
      </c>
      <c r="E33" s="67">
        <f>COUNTIFS(Data!$C:$C,$B33,Data!$F:$F,"&gt;="&amp;E$5,Data!$F:$F,"&lt;="&amp;E$6)</f>
        <v/>
      </c>
      <c r="F33" s="67">
        <f>COUNTIFS(Data!$C:$C,$B33,Data!$F:$F,"&gt;="&amp;F$5,Data!$F:$F,"&lt;="&amp;F$6)</f>
        <v/>
      </c>
      <c r="G33" s="116" t="n"/>
      <c r="H33" s="116" t="n"/>
      <c r="I33" s="56" t="n"/>
      <c r="J33" s="53">
        <f>COUNTIFS(Data!$C:$C,$B33,Data!$F:$F,"&gt;="&amp;J$5,Data!$F:$F,"&lt;="&amp;J$6,Data!$A:$A,Working!J$11)</f>
        <v/>
      </c>
      <c r="K33" s="67">
        <f>COUNTIFS(Data!$C:$C,$B33,Data!$F:$F,"&gt;="&amp;K$5,Data!$F:$F,"&lt;="&amp;K$6,Data!$A:$A,Working!J$11)</f>
        <v/>
      </c>
      <c r="L33" s="67">
        <f>COUNTIFS(Data!$C:$C,$B33,Data!$F:$F,"&gt;="&amp;L$5,Data!$F:$F,"&lt;="&amp;L$6,Data!$A:$A,Working!K$11)</f>
        <v/>
      </c>
      <c r="M33" s="67">
        <f>COUNTIFS(Data!$C:$C,$B33,Data!$F:$F,"&gt;="&amp;M$5,Data!$F:$F,"&lt;="&amp;M$6,Data!$A:$A,Working!L$11)</f>
        <v/>
      </c>
      <c r="N33" s="116" t="n"/>
      <c r="O33" s="116" t="n"/>
      <c r="P33" s="56" t="n"/>
      <c r="Q33" s="53">
        <f>COUNTIFS(Data!$C:$C,$B33,Data!$F:$F,"&gt;="&amp;Q$5,Data!$F:$F,"&lt;="&amp;Q$6,Data!$A:$A,Working!Q$11)</f>
        <v/>
      </c>
      <c r="R33" s="67">
        <f>COUNTIFS(Data!$C:$C,$B33,Data!$F:$F,"&gt;="&amp;R$5,Data!$F:$F,"&lt;="&amp;R$6,Data!$A:$A,Working!Q$11)</f>
        <v/>
      </c>
      <c r="S33" s="67">
        <f>COUNTIFS(Data!$C:$C,$B33,Data!$F:$F,"&gt;="&amp;S$5,Data!$F:$F,"&lt;="&amp;S$6,Data!$A:$A,Working!R$11)</f>
        <v/>
      </c>
      <c r="T33" s="67">
        <f>COUNTIFS(Data!$C:$C,$B33,Data!$F:$F,"&gt;="&amp;T$5,Data!$F:$F,"&lt;="&amp;T$6,Data!$A:$A,Working!S$11)</f>
        <v/>
      </c>
      <c r="U33" s="116" t="n"/>
      <c r="V33" s="116" t="n"/>
      <c r="W33" s="56" t="n"/>
      <c r="X33" s="53">
        <f>COUNTIFS(Data!$C:$C,$B33,Data!$F:$F,"&gt;="&amp;X$5,Data!$F:$F,"&lt;="&amp;X$6,Data!$A:$A,Working!X$11)</f>
        <v/>
      </c>
      <c r="Y33" s="67">
        <f>COUNTIFS(Data!$C:$C,$B33,Data!$F:$F,"&gt;="&amp;Y$5,Data!$F:$F,"&lt;="&amp;Y$6,Data!$A:$A,Working!X$11)</f>
        <v/>
      </c>
      <c r="Z33" s="67">
        <f>COUNTIFS(Data!$C:$C,$B33,Data!$F:$F,"&gt;="&amp;Z$5,Data!$F:$F,"&lt;="&amp;Z$6,Data!$A:$A,Working!Y$11)</f>
        <v/>
      </c>
      <c r="AA33" s="67">
        <f>COUNTIFS(Data!$C:$C,$B33,Data!$F:$F,"&gt;="&amp;AA$5,Data!$F:$F,"&lt;="&amp;AA$6,Data!$A:$A,Working!Z$11)</f>
        <v/>
      </c>
      <c r="AB33" s="116" t="n"/>
      <c r="AC33" s="116" t="n"/>
      <c r="AD33" s="56" t="n"/>
    </row>
    <row r="34" outlineLevel="1" s="31">
      <c r="B34" s="18" t="inlineStr">
        <is>
          <t>Apartment Locker</t>
        </is>
      </c>
      <c r="C34" s="53">
        <f>COUNTIFS(Data!$C:$C,$B34,Data!$F:$F,"&gt;="&amp;C$5,Data!$F:$F,"&lt;="&amp;C$6)</f>
        <v/>
      </c>
      <c r="D34" s="67">
        <f>COUNTIFS(Data!$C:$C,$B34,Data!$F:$F,"&gt;="&amp;D$5,Data!$F:$F,"&lt;="&amp;D$6)</f>
        <v/>
      </c>
      <c r="E34" s="67">
        <f>COUNTIFS(Data!$C:$C,$B34,Data!$F:$F,"&gt;="&amp;E$5,Data!$F:$F,"&lt;="&amp;E$6)</f>
        <v/>
      </c>
      <c r="F34" s="67">
        <f>COUNTIFS(Data!$C:$C,$B34,Data!$F:$F,"&gt;="&amp;F$5,Data!$F:$F,"&lt;="&amp;F$6)</f>
        <v/>
      </c>
      <c r="G34" s="116" t="n"/>
      <c r="H34" s="116" t="n"/>
      <c r="I34" s="56" t="n"/>
      <c r="J34" s="53">
        <f>COUNTIFS(Data!$C:$C,$B34,Data!$F:$F,"&gt;="&amp;J$5,Data!$F:$F,"&lt;="&amp;J$6,Data!$A:$A,Working!J$11)</f>
        <v/>
      </c>
      <c r="K34" s="67">
        <f>COUNTIFS(Data!$C:$C,$B34,Data!$F:$F,"&gt;="&amp;K$5,Data!$F:$F,"&lt;="&amp;K$6,Data!$A:$A,Working!J$11)</f>
        <v/>
      </c>
      <c r="L34" s="67">
        <f>COUNTIFS(Data!$C:$C,$B34,Data!$F:$F,"&gt;="&amp;L$5,Data!$F:$F,"&lt;="&amp;L$6,Data!$A:$A,Working!K$11)</f>
        <v/>
      </c>
      <c r="M34" s="67">
        <f>COUNTIFS(Data!$C:$C,$B34,Data!$F:$F,"&gt;="&amp;M$5,Data!$F:$F,"&lt;="&amp;M$6,Data!$A:$A,Working!L$11)</f>
        <v/>
      </c>
      <c r="N34" s="116" t="n"/>
      <c r="O34" s="116" t="n"/>
      <c r="P34" s="56" t="n"/>
      <c r="Q34" s="53">
        <f>COUNTIFS(Data!$C:$C,$B34,Data!$F:$F,"&gt;="&amp;Q$5,Data!$F:$F,"&lt;="&amp;Q$6,Data!$A:$A,Working!Q$11)</f>
        <v/>
      </c>
      <c r="R34" s="67">
        <f>COUNTIFS(Data!$C:$C,$B34,Data!$F:$F,"&gt;="&amp;R$5,Data!$F:$F,"&lt;="&amp;R$6,Data!$A:$A,Working!Q$11)</f>
        <v/>
      </c>
      <c r="S34" s="67">
        <f>COUNTIFS(Data!$C:$C,$B34,Data!$F:$F,"&gt;="&amp;S$5,Data!$F:$F,"&lt;="&amp;S$6,Data!$A:$A,Working!R$11)</f>
        <v/>
      </c>
      <c r="T34" s="67">
        <f>COUNTIFS(Data!$C:$C,$B34,Data!$F:$F,"&gt;="&amp;T$5,Data!$F:$F,"&lt;="&amp;T$6,Data!$A:$A,Working!S$11)</f>
        <v/>
      </c>
      <c r="U34" s="116" t="n"/>
      <c r="V34" s="116" t="n"/>
      <c r="W34" s="56" t="n"/>
      <c r="X34" s="53">
        <f>COUNTIFS(Data!$C:$C,$B34,Data!$F:$F,"&gt;="&amp;X$5,Data!$F:$F,"&lt;="&amp;X$6,Data!$A:$A,Working!X$11)</f>
        <v/>
      </c>
      <c r="Y34" s="67">
        <f>COUNTIFS(Data!$C:$C,$B34,Data!$F:$F,"&gt;="&amp;Y$5,Data!$F:$F,"&lt;="&amp;Y$6,Data!$A:$A,Working!X$11)</f>
        <v/>
      </c>
      <c r="Z34" s="67">
        <f>COUNTIFS(Data!$C:$C,$B34,Data!$F:$F,"&gt;="&amp;Z$5,Data!$F:$F,"&lt;="&amp;Z$6,Data!$A:$A,Working!Y$11)</f>
        <v/>
      </c>
      <c r="AA34" s="67">
        <f>COUNTIFS(Data!$C:$C,$B34,Data!$F:$F,"&gt;="&amp;AA$5,Data!$F:$F,"&lt;="&amp;AA$6,Data!$A:$A,Working!Z$11)</f>
        <v/>
      </c>
      <c r="AB34" s="116" t="n"/>
      <c r="AC34" s="116" t="n"/>
      <c r="AD34" s="56" t="n"/>
    </row>
    <row r="35" outlineLevel="1" s="31">
      <c r="B35" s="19" t="inlineStr">
        <is>
          <t>Survey Rejection Rate (%)</t>
        </is>
      </c>
      <c r="C35" s="112">
        <f>IFERROR(COUNTIFS(Data!$G:$G,"&gt;="&amp;C$5,Data!$G:$G,"&lt;="&amp;C$6)/COUNTIFS(Data!$F:$F,"&gt;="&amp;C$5,Data!$F:$F,"&lt;="&amp;C$6),0)</f>
        <v/>
      </c>
      <c r="D35" s="113">
        <f>IFERROR(COUNTIFS(Data!$G:$G,"&gt;="&amp;D$5,Data!$G:$G,"&lt;="&amp;D$6)/COUNTIFS(Data!$F:$F,"&gt;="&amp;D$5,Data!$F:$F,"&lt;="&amp;D$6),0)</f>
        <v/>
      </c>
      <c r="E35" s="113">
        <f>IFERROR(COUNTIFS(Data!$G:$G,"&gt;="&amp;E$5,Data!$G:$G,"&lt;="&amp;E$6)/COUNTIFS(Data!$F:$F,"&gt;="&amp;E$5,Data!$F:$F,"&lt;="&amp;E$6),0)</f>
        <v/>
      </c>
      <c r="F35" s="113">
        <f>IFERROR(COUNTIFS(Data!$G:$G,"&gt;="&amp;F$5,Data!$G:$G,"&lt;="&amp;F$6)/COUNTIFS(Data!$F:$F,"&gt;="&amp;F$5,Data!$F:$F,"&lt;="&amp;F$6),0)</f>
        <v/>
      </c>
      <c r="G35" s="113" t="n"/>
      <c r="H35" s="113" t="n"/>
      <c r="I35" s="113" t="n"/>
      <c r="J35" s="112">
        <f>IFERROR(COUNTIFS(Data!$G:$G,"&gt;="&amp;J$5,Data!$G:$G,"&lt;="&amp;J$6,Data!$A:$A,J$11)/COUNTIFS(Data!$F:$F,"&gt;="&amp;J$5,Data!$F:$F,"&lt;="&amp;J$6,Data!$A:$A,J$11),0)</f>
        <v/>
      </c>
      <c r="K35" s="113">
        <f>IFERROR(COUNTIFS(Data!$G:$G,"&gt;="&amp;K$5,Data!$G:$G,"&lt;="&amp;K$6,Data!$A:$A,K$11)/COUNTIFS(Data!$F:$F,"&gt;="&amp;K$5,Data!$F:$F,"&lt;="&amp;K$6,Data!$A:$A,K$11),0)</f>
        <v/>
      </c>
      <c r="L35" s="113">
        <f>IFERROR(COUNTIFS(Data!$G:$G,"&gt;="&amp;L$5,Data!$G:$G,"&lt;="&amp;L$6,Data!$A:$A,L$11)/COUNTIFS(Data!$F:$F,"&gt;="&amp;L$5,Data!$F:$F,"&lt;="&amp;L$6,Data!$A:$A,L$11),0)</f>
        <v/>
      </c>
      <c r="M35" s="113">
        <f>IFERROR(COUNTIFS(Data!$G:$G,"&gt;="&amp;M$5,Data!$G:$G,"&lt;="&amp;M$6,Data!$A:$A,M$11)/COUNTIFS(Data!$F:$F,"&gt;="&amp;M$5,Data!$F:$F,"&lt;="&amp;M$6,Data!$A:$A,M$11),0)</f>
        <v/>
      </c>
      <c r="N35" s="113" t="n"/>
      <c r="O35" s="113" t="n"/>
      <c r="P35" s="113" t="n"/>
      <c r="Q35" s="112">
        <f>IFERROR(COUNTIFS(Data!$G:$G,"&gt;="&amp;Q$5,Data!$G:$G,"&lt;="&amp;Q$6,Data!$A:$A,Q$11)/COUNTIFS(Data!$F:$F,"&gt;="&amp;Q$5,Data!$F:$F,"&lt;="&amp;Q$6,Data!$A:$A,Q$11),0)</f>
        <v/>
      </c>
      <c r="R35" s="113">
        <f>IFERROR(COUNTIFS(Data!$G:$G,"&gt;="&amp;R$5,Data!$G:$G,"&lt;="&amp;R$6,Data!$A:$A,R$11)/COUNTIFS(Data!$F:$F,"&gt;="&amp;R$5,Data!$F:$F,"&lt;="&amp;R$6,Data!$A:$A,R$11),0)</f>
        <v/>
      </c>
      <c r="S35" s="113">
        <f>IFERROR(COUNTIFS(Data!$G:$G,"&gt;="&amp;S$5,Data!$G:$G,"&lt;="&amp;S$6,Data!$A:$A,S$11)/COUNTIFS(Data!$F:$F,"&gt;="&amp;S$5,Data!$F:$F,"&lt;="&amp;S$6,Data!$A:$A,S$11),0)</f>
        <v/>
      </c>
      <c r="T35" s="113">
        <f>IFERROR(COUNTIFS(Data!$G:$G,"&gt;="&amp;T$5,Data!$G:$G,"&lt;="&amp;T$6,Data!$A:$A,T$11)/COUNTIFS(Data!$F:$F,"&gt;="&amp;T$5,Data!$F:$F,"&lt;="&amp;T$6,Data!$A:$A,T$11),0)</f>
        <v/>
      </c>
      <c r="U35" s="113" t="n"/>
      <c r="V35" s="113" t="n"/>
      <c r="W35" s="113" t="n"/>
      <c r="X35" s="112">
        <f>IFERROR(COUNTIFS(Data!$G:$G,"&gt;="&amp;X$5,Data!$G:$G,"&lt;="&amp;X$6,Data!$A:$A,X$11)/COUNTIFS(Data!$F:$F,"&gt;="&amp;X$5,Data!$F:$F,"&lt;="&amp;X$6,Data!$A:$A,X$11),0)</f>
        <v/>
      </c>
      <c r="Y35" s="113">
        <f>IFERROR(COUNTIFS(Data!$G:$G,"&gt;="&amp;Y$5,Data!$G:$G,"&lt;="&amp;Y$6,Data!$A:$A,Y$11)/COUNTIFS(Data!$F:$F,"&gt;="&amp;Y$5,Data!$F:$F,"&lt;="&amp;Y$6,Data!$A:$A,Y$11),0)</f>
        <v/>
      </c>
      <c r="Z35" s="113">
        <f>IFERROR(COUNTIFS(Data!$G:$G,"&gt;="&amp;Z$5,Data!$G:$G,"&lt;="&amp;Z$6,Data!$A:$A,Z$11)/COUNTIFS(Data!$F:$F,"&gt;="&amp;Z$5,Data!$F:$F,"&lt;="&amp;Z$6,Data!$A:$A,Z$11),0)</f>
        <v/>
      </c>
      <c r="AA35" s="113">
        <f>IFERROR(COUNTIFS(Data!$G:$G,"&gt;="&amp;AA$5,Data!$G:$G,"&lt;="&amp;AA$6,Data!$A:$A,AA$11)/COUNTIFS(Data!$F:$F,"&gt;="&amp;AA$5,Data!$F:$F,"&lt;="&amp;AA$6,Data!$A:$A,AA$11),0)</f>
        <v/>
      </c>
      <c r="AB35" s="70" t="n"/>
      <c r="AC35" s="70" t="n"/>
      <c r="AD35" s="71" t="n"/>
    </row>
    <row r="36">
      <c r="B36" s="17" t="inlineStr">
        <is>
          <t>Locker</t>
        </is>
      </c>
      <c r="C36" s="114">
        <f>IFERROR(COUNTIFS(Data!$C:$C,$B36,Data!$G:$G,"&gt;="&amp;C$5,Data!$G:$G,"&lt;="&amp;C$6)/COUNTIFS(Data!$C:$C,$B36,Data!$F:$F,"&gt;="&amp;C$5,Data!$F:$F,"&lt;="&amp;C$6),0)</f>
        <v/>
      </c>
      <c r="D36" s="115">
        <f>IFERROR(COUNTIFS(Data!$C:$C,$B36,Data!$G:$G,"&gt;="&amp;D$5,Data!$G:$G,"&lt;="&amp;D$6)/COUNTIFS(Data!$F:$F,$B36,Data!$F:$F,"&gt;="&amp;D$5,Data!$F:$F,"&lt;="&amp;D$6),0)</f>
        <v/>
      </c>
      <c r="E36" s="115">
        <f>IFERROR(COUNTIFS(Data!$C:$C,$B36,Data!$G:$G,"&gt;="&amp;E$5,Data!$G:$G,"&lt;="&amp;E$6)/COUNTIFS(Data!$F:$F,$B36,Data!$F:$F,"&gt;="&amp;E$5,Data!$F:$F,"&lt;="&amp;E$6),0)</f>
        <v/>
      </c>
      <c r="F36" s="115">
        <f>IFERROR(COUNTIFS(Data!$C:$C,$B36,Data!$G:$G,"&gt;="&amp;F$5,Data!$G:$G,"&lt;="&amp;F$6)/COUNTIFS(Data!$F:$F,$B36,Data!$F:$F,"&gt;="&amp;F$5,Data!$F:$F,"&lt;="&amp;F$6),0)</f>
        <v/>
      </c>
      <c r="G36" s="107" t="n"/>
      <c r="H36" s="107" t="n"/>
      <c r="I36" s="107" t="n"/>
      <c r="J36" s="114">
        <f>IFERROR(COUNTIFS(Data!$C:$C,$B36,Data!$G:$G,"&gt;="&amp;J$5,Data!$G:$G,"&lt;="&amp;J$6,Data!$A:$A,J$11)/COUNTIFS(Data!$C:$C,$B36,Data!$F:$F,"&gt;="&amp;J$5,Data!$F:$F,"&lt;="&amp;J$6,Data!$A:$A,J$11),0)</f>
        <v/>
      </c>
      <c r="K36" s="115">
        <f>IFERROR(COUNTIFS(Data!$C:$C,$B36,Data!$G:$G,"&gt;="&amp;K$5,Data!$G:$G,"&lt;="&amp;K$6,Data!$A:$A,K$11)/COUNTIFS(Data!$C:$C,$B36,Data!$F:$F,"&gt;="&amp;K$5,Data!$F:$F,"&lt;="&amp;K$6,Data!$A:$A,K$11),0)</f>
        <v/>
      </c>
      <c r="L36" s="115">
        <f>IFERROR(COUNTIFS(Data!$C:$C,$B36,Data!$G:$G,"&gt;="&amp;L$5,Data!$G:$G,"&lt;="&amp;L$6,Data!$A:$A,L$11)/COUNTIFS(Data!$C:$C,$B36,Data!$F:$F,"&gt;="&amp;L$5,Data!$F:$F,"&lt;="&amp;L$6,Data!$A:$A,L$11),0)</f>
        <v/>
      </c>
      <c r="M36" s="115">
        <f>IFERROR(COUNTIFS(Data!$C:$C,$B36,Data!$G:$G,"&gt;="&amp;M$5,Data!$G:$G,"&lt;="&amp;M$6,Data!$A:$A,M$11)/COUNTIFS(Data!$C:$C,$B36,Data!$F:$F,"&gt;="&amp;M$5,Data!$F:$F,"&lt;="&amp;M$6,Data!$A:$A,M$11),0)</f>
        <v/>
      </c>
      <c r="N36" s="107" t="n"/>
      <c r="O36" s="107" t="n"/>
      <c r="P36" s="107" t="n"/>
      <c r="Q36" s="114">
        <f>IFERROR(COUNTIFS(Data!$C:$C,$B36,Data!$G:$G,"&gt;="&amp;Q$5,Data!$G:$G,"&lt;="&amp;Q$6,Data!$A:$A,Q$11)/COUNTIFS(Data!$C:$C,$B36,Data!$F:$F,"&gt;="&amp;Q$5,Data!$F:$F,"&lt;="&amp;Q$6,Data!$A:$A,Q$11),0)</f>
        <v/>
      </c>
      <c r="R36" s="115">
        <f>IFERROR(COUNTIFS(Data!$C:$C,$B36,Data!$G:$G,"&gt;="&amp;R$5,Data!$G:$G,"&lt;="&amp;R$6,Data!$A:$A,R$11)/COUNTIFS(Data!$C:$C,$B36,Data!$F:$F,"&gt;="&amp;R$5,Data!$F:$F,"&lt;="&amp;R$6,Data!$A:$A,R$11),0)</f>
        <v/>
      </c>
      <c r="S36" s="115">
        <f>IFERROR(COUNTIFS(Data!$C:$C,$B36,Data!$G:$G,"&gt;="&amp;S$5,Data!$G:$G,"&lt;="&amp;S$6,Data!$A:$A,S$11)/COUNTIFS(Data!$C:$C,$B36,Data!$F:$F,"&gt;="&amp;S$5,Data!$F:$F,"&lt;="&amp;S$6,Data!$A:$A,S$11),0)</f>
        <v/>
      </c>
      <c r="T36" s="115">
        <f>IFERROR(COUNTIFS(Data!$C:$C,$B36,Data!$G:$G,"&gt;="&amp;T$5,Data!$G:$G,"&lt;="&amp;T$6,Data!$A:$A,T$11)/COUNTIFS(Data!$C:$C,$B36,Data!$F:$F,"&gt;="&amp;T$5,Data!$F:$F,"&lt;="&amp;T$6,Data!$A:$A,T$11),0)</f>
        <v/>
      </c>
      <c r="U36" s="107" t="n"/>
      <c r="V36" s="107" t="n"/>
      <c r="W36" s="107" t="n"/>
      <c r="X36" s="114">
        <f>IFERROR(COUNTIFS(Data!$C:$C,$B36,Data!$G:$G,"&gt;="&amp;X$5,Data!$G:$G,"&lt;="&amp;X$6,Data!$A:$A,X$11)/COUNTIFS(Data!$C:$C,$B36,Data!$F:$F,"&gt;="&amp;X$5,Data!$F:$F,"&lt;="&amp;X$6,Data!$A:$A,X$11),0)</f>
        <v/>
      </c>
      <c r="Y36" s="115">
        <f>IFERROR(COUNTIFS(Data!$C:$C,$B36,Data!$G:$G,"&gt;="&amp;Y$5,Data!$G:$G,"&lt;="&amp;Y$6,Data!$A:$A,Y$11)/COUNTIFS(Data!$C:$C,$B36,Data!$F:$F,"&gt;="&amp;Y$5,Data!$F:$F,"&lt;="&amp;Y$6,Data!$A:$A,Y$11),0)</f>
        <v/>
      </c>
      <c r="Z36" s="115">
        <f>IFERROR(COUNTIFS(Data!$C:$C,$B36,Data!$G:$G,"&gt;="&amp;Z$5,Data!$G:$G,"&lt;="&amp;Z$6,Data!$A:$A,Z$11)/COUNTIFS(Data!$C:$C,$B36,Data!$F:$F,"&gt;="&amp;Z$5,Data!$F:$F,"&lt;="&amp;Z$6,Data!$A:$A,Z$11),0)</f>
        <v/>
      </c>
      <c r="AA36" s="115">
        <f>IFERROR(COUNTIFS(Data!$C:$C,$B36,Data!$G:$G,"&gt;="&amp;AA$5,Data!$G:$G,"&lt;="&amp;AA$6,Data!$A:$A,AA$11)/COUNTIFS(Data!$C:$C,$B36,Data!$F:$F,"&gt;="&amp;AA$5,Data!$F:$F,"&lt;="&amp;AA$6,Data!$A:$A,AA$11),0)</f>
        <v/>
      </c>
      <c r="AB36" s="67" t="n"/>
      <c r="AC36" s="67" t="n"/>
      <c r="AD36" s="67" t="n"/>
    </row>
    <row r="37" outlineLevel="1" s="31">
      <c r="B37" s="18" t="inlineStr">
        <is>
          <t>Apartment Locker Pro</t>
        </is>
      </c>
      <c r="C37" s="114">
        <f>IFERROR(COUNTIFS(Data!$C:$C,$B37,Data!$G:$G,"&gt;="&amp;C$5,Data!$G:$G,"&lt;="&amp;C$6)/COUNTIFS(Data!$C:$C,$B37,Data!$F:$F,"&gt;="&amp;C$5,Data!$F:$F,"&lt;="&amp;C$6),0)</f>
        <v/>
      </c>
      <c r="D37" s="115">
        <f>IFERROR(COUNTIFS(Data!$C:$C,$B37,Data!$G:$G,"&gt;="&amp;D$5,Data!$G:$G,"&lt;="&amp;D$6)/COUNTIFS(Data!$F:$F,$B37,Data!$F:$F,"&gt;="&amp;D$5,Data!$F:$F,"&lt;="&amp;D$6),0)</f>
        <v/>
      </c>
      <c r="E37" s="115">
        <f>IFERROR(COUNTIFS(Data!$C:$C,$B37,Data!$G:$G,"&gt;="&amp;E$5,Data!$G:$G,"&lt;="&amp;E$6)/COUNTIFS(Data!$F:$F,$B37,Data!$F:$F,"&gt;="&amp;E$5,Data!$F:$F,"&lt;="&amp;E$6),0)</f>
        <v/>
      </c>
      <c r="F37" s="115">
        <f>IFERROR(COUNTIFS(Data!$C:$C,$B37,Data!$G:$G,"&gt;="&amp;F$5,Data!$G:$G,"&lt;="&amp;F$6)/COUNTIFS(Data!$F:$F,$B37,Data!$F:$F,"&gt;="&amp;F$5,Data!$F:$F,"&lt;="&amp;F$6),0)</f>
        <v/>
      </c>
      <c r="G37" s="107" t="n"/>
      <c r="H37" s="108" t="n"/>
      <c r="I37" s="109" t="n"/>
      <c r="J37" s="114">
        <f>IFERROR(COUNTIFS(Data!$C:$C,$B37,Data!$G:$G,"&gt;="&amp;J$5,Data!$G:$G,"&lt;="&amp;J$6,Data!$A:$A,J$11)/COUNTIFS(Data!$C:$C,$B37,Data!$F:$F,"&gt;="&amp;J$5,Data!$F:$F,"&lt;="&amp;J$6,Data!$A:$A,J$11),0)</f>
        <v/>
      </c>
      <c r="K37" s="115">
        <f>IFERROR(COUNTIFS(Data!$C:$C,$B37,Data!$G:$G,"&gt;="&amp;K$5,Data!$G:$G,"&lt;="&amp;K$6,Data!$A:$A,K$11)/COUNTIFS(Data!$C:$C,$B37,Data!$F:$F,"&gt;="&amp;K$5,Data!$F:$F,"&lt;="&amp;K$6,Data!$A:$A,K$11),0)</f>
        <v/>
      </c>
      <c r="L37" s="115">
        <f>IFERROR(COUNTIFS(Data!$C:$C,$B37,Data!$G:$G,"&gt;="&amp;L$5,Data!$G:$G,"&lt;="&amp;L$6,Data!$A:$A,L$11)/COUNTIFS(Data!$C:$C,$B37,Data!$F:$F,"&gt;="&amp;L$5,Data!$F:$F,"&lt;="&amp;L$6,Data!$A:$A,L$11),0)</f>
        <v/>
      </c>
      <c r="M37" s="115">
        <f>IFERROR(COUNTIFS(Data!$C:$C,$B37,Data!$G:$G,"&gt;="&amp;M$5,Data!$G:$G,"&lt;="&amp;M$6,Data!$A:$A,M$11)/COUNTIFS(Data!$C:$C,$B37,Data!$F:$F,"&gt;="&amp;M$5,Data!$F:$F,"&lt;="&amp;M$6,Data!$A:$A,M$11),0)</f>
        <v/>
      </c>
      <c r="N37" s="107" t="n"/>
      <c r="O37" s="108" t="n"/>
      <c r="P37" s="109" t="n"/>
      <c r="Q37" s="114">
        <f>IFERROR(COUNTIFS(Data!$C:$C,$B37,Data!$G:$G,"&gt;="&amp;Q$5,Data!$G:$G,"&lt;="&amp;Q$6,Data!$A:$A,Q$11)/COUNTIFS(Data!$C:$C,$B37,Data!$F:$F,"&gt;="&amp;Q$5,Data!$F:$F,"&lt;="&amp;Q$6,Data!$A:$A,Q$11),0)</f>
        <v/>
      </c>
      <c r="R37" s="115">
        <f>IFERROR(COUNTIFS(Data!$C:$C,$B37,Data!$G:$G,"&gt;="&amp;R$5,Data!$G:$G,"&lt;="&amp;R$6,Data!$A:$A,R$11)/COUNTIFS(Data!$C:$C,$B37,Data!$F:$F,"&gt;="&amp;R$5,Data!$F:$F,"&lt;="&amp;R$6,Data!$A:$A,R$11),0)</f>
        <v/>
      </c>
      <c r="S37" s="115">
        <f>IFERROR(COUNTIFS(Data!$C:$C,$B37,Data!$G:$G,"&gt;="&amp;S$5,Data!$G:$G,"&lt;="&amp;S$6,Data!$A:$A,S$11)/COUNTIFS(Data!$C:$C,$B37,Data!$F:$F,"&gt;="&amp;S$5,Data!$F:$F,"&lt;="&amp;S$6,Data!$A:$A,S$11),0)</f>
        <v/>
      </c>
      <c r="T37" s="115">
        <f>IFERROR(COUNTIFS(Data!$C:$C,$B37,Data!$G:$G,"&gt;="&amp;T$5,Data!$G:$G,"&lt;="&amp;T$6,Data!$A:$A,T$11)/COUNTIFS(Data!$C:$C,$B37,Data!$F:$F,"&gt;="&amp;T$5,Data!$F:$F,"&lt;="&amp;T$6,Data!$A:$A,T$11),0)</f>
        <v/>
      </c>
      <c r="U37" s="107" t="n"/>
      <c r="V37" s="108" t="n"/>
      <c r="W37" s="109" t="n"/>
      <c r="X37" s="114">
        <f>IFERROR(COUNTIFS(Data!$C:$C,$B37,Data!$G:$G,"&gt;="&amp;X$5,Data!$G:$G,"&lt;="&amp;X$6,Data!$A:$A,X$11)/COUNTIFS(Data!$C:$C,$B37,Data!$F:$F,"&gt;="&amp;X$5,Data!$F:$F,"&lt;="&amp;X$6,Data!$A:$A,X$11),0)</f>
        <v/>
      </c>
      <c r="Y37" s="115">
        <f>IFERROR(COUNTIFS(Data!$C:$C,$B37,Data!$G:$G,"&gt;="&amp;Y$5,Data!$G:$G,"&lt;="&amp;Y$6,Data!$A:$A,Y$11)/COUNTIFS(Data!$C:$C,$B37,Data!$F:$F,"&gt;="&amp;Y$5,Data!$F:$F,"&lt;="&amp;Y$6,Data!$A:$A,Y$11),0)</f>
        <v/>
      </c>
      <c r="Z37" s="115">
        <f>IFERROR(COUNTIFS(Data!$C:$C,$B37,Data!$G:$G,"&gt;="&amp;Z$5,Data!$G:$G,"&lt;="&amp;Z$6,Data!$A:$A,Z$11)/COUNTIFS(Data!$C:$C,$B37,Data!$F:$F,"&gt;="&amp;Z$5,Data!$F:$F,"&lt;="&amp;Z$6,Data!$A:$A,Z$11),0)</f>
        <v/>
      </c>
      <c r="AA37" s="115">
        <f>IFERROR(COUNTIFS(Data!$C:$C,$B37,Data!$G:$G,"&gt;="&amp;AA$5,Data!$G:$G,"&lt;="&amp;AA$6,Data!$A:$A,AA$11)/COUNTIFS(Data!$C:$C,$B37,Data!$F:$F,"&gt;="&amp;AA$5,Data!$F:$F,"&lt;="&amp;AA$6,Data!$A:$A,AA$11),0)</f>
        <v/>
      </c>
      <c r="AB37" s="67" t="n"/>
      <c r="AC37" s="67" t="n"/>
      <c r="AD37" s="56" t="n"/>
    </row>
    <row r="38" outlineLevel="1" s="31">
      <c r="B38" s="18" t="inlineStr">
        <is>
          <t>Apartment Locker</t>
        </is>
      </c>
      <c r="C38" s="114">
        <f>IFERROR(COUNTIFS(Data!$C:$C,$B38,Data!$G:$G,"&gt;="&amp;C$5,Data!$G:$G,"&lt;="&amp;C$6)/COUNTIFS(Data!$C:$C,$B38,Data!$F:$F,"&gt;="&amp;C$5,Data!$F:$F,"&lt;="&amp;C$6),0)</f>
        <v/>
      </c>
      <c r="D38" s="115">
        <f>IFERROR(COUNTIFS(Data!$C:$C,$B38,Data!$G:$G,"&gt;="&amp;D$5,Data!$G:$G,"&lt;="&amp;D$6)/COUNTIFS(Data!$F:$F,$B38,Data!$F:$F,"&gt;="&amp;D$5,Data!$F:$F,"&lt;="&amp;D$6),0)</f>
        <v/>
      </c>
      <c r="E38" s="115">
        <f>IFERROR(COUNTIFS(Data!$C:$C,$B38,Data!$G:$G,"&gt;="&amp;E$5,Data!$G:$G,"&lt;="&amp;E$6)/COUNTIFS(Data!$F:$F,$B38,Data!$F:$F,"&gt;="&amp;E$5,Data!$F:$F,"&lt;="&amp;E$6),0)</f>
        <v/>
      </c>
      <c r="F38" s="115">
        <f>IFERROR(COUNTIFS(Data!$C:$C,$B38,Data!$G:$G,"&gt;="&amp;F$5,Data!$G:$G,"&lt;="&amp;F$6)/COUNTIFS(Data!$F:$F,$B38,Data!$F:$F,"&gt;="&amp;F$5,Data!$F:$F,"&lt;="&amp;F$6),0)</f>
        <v/>
      </c>
      <c r="G38" s="107" t="n"/>
      <c r="H38" s="108" t="n"/>
      <c r="I38" s="109" t="n"/>
      <c r="J38" s="114">
        <f>IFERROR(COUNTIFS(Data!$C:$C,$B38,Data!$G:$G,"&gt;="&amp;J$5,Data!$G:$G,"&lt;="&amp;J$6,Data!$A:$A,J$11)/COUNTIFS(Data!$C:$C,$B38,Data!$F:$F,"&gt;="&amp;J$5,Data!$F:$F,"&lt;="&amp;J$6,Data!$A:$A,J$11),0)</f>
        <v/>
      </c>
      <c r="K38" s="115">
        <f>IFERROR(COUNTIFS(Data!$C:$C,$B38,Data!$G:$G,"&gt;="&amp;K$5,Data!$G:$G,"&lt;="&amp;K$6,Data!$A:$A,K$11)/COUNTIFS(Data!$C:$C,$B38,Data!$F:$F,"&gt;="&amp;K$5,Data!$F:$F,"&lt;="&amp;K$6,Data!$A:$A,K$11),0)</f>
        <v/>
      </c>
      <c r="L38" s="115">
        <f>IFERROR(COUNTIFS(Data!$C:$C,$B38,Data!$G:$G,"&gt;="&amp;L$5,Data!$G:$G,"&lt;="&amp;L$6,Data!$A:$A,L$11)/COUNTIFS(Data!$C:$C,$B38,Data!$F:$F,"&gt;="&amp;L$5,Data!$F:$F,"&lt;="&amp;L$6,Data!$A:$A,L$11),0)</f>
        <v/>
      </c>
      <c r="M38" s="115">
        <f>IFERROR(COUNTIFS(Data!$C:$C,$B38,Data!$G:$G,"&gt;="&amp;M$5,Data!$G:$G,"&lt;="&amp;M$6,Data!$A:$A,M$11)/COUNTIFS(Data!$C:$C,$B38,Data!$F:$F,"&gt;="&amp;M$5,Data!$F:$F,"&lt;="&amp;M$6,Data!$A:$A,M$11),0)</f>
        <v/>
      </c>
      <c r="N38" s="107" t="n"/>
      <c r="O38" s="108" t="n"/>
      <c r="P38" s="109" t="n"/>
      <c r="Q38" s="114">
        <f>IFERROR(COUNTIFS(Data!$C:$C,$B38,Data!$G:$G,"&gt;="&amp;Q$5,Data!$G:$G,"&lt;="&amp;Q$6,Data!$A:$A,Q$11)/COUNTIFS(Data!$C:$C,$B38,Data!$F:$F,"&gt;="&amp;Q$5,Data!$F:$F,"&lt;="&amp;Q$6,Data!$A:$A,Q$11),0)</f>
        <v/>
      </c>
      <c r="R38" s="115">
        <f>IFERROR(COUNTIFS(Data!$C:$C,$B38,Data!$G:$G,"&gt;="&amp;R$5,Data!$G:$G,"&lt;="&amp;R$6,Data!$A:$A,R$11)/COUNTIFS(Data!$C:$C,$B38,Data!$F:$F,"&gt;="&amp;R$5,Data!$F:$F,"&lt;="&amp;R$6,Data!$A:$A,R$11),0)</f>
        <v/>
      </c>
      <c r="S38" s="115">
        <f>IFERROR(COUNTIFS(Data!$C:$C,$B38,Data!$G:$G,"&gt;="&amp;S$5,Data!$G:$G,"&lt;="&amp;S$6,Data!$A:$A,S$11)/COUNTIFS(Data!$C:$C,$B38,Data!$F:$F,"&gt;="&amp;S$5,Data!$F:$F,"&lt;="&amp;S$6,Data!$A:$A,S$11),0)</f>
        <v/>
      </c>
      <c r="T38" s="115">
        <f>IFERROR(COUNTIFS(Data!$C:$C,$B38,Data!$G:$G,"&gt;="&amp;T$5,Data!$G:$G,"&lt;="&amp;T$6,Data!$A:$A,T$11)/COUNTIFS(Data!$C:$C,$B38,Data!$F:$F,"&gt;="&amp;T$5,Data!$F:$F,"&lt;="&amp;T$6,Data!$A:$A,T$11),0)</f>
        <v/>
      </c>
      <c r="U38" s="107" t="n"/>
      <c r="V38" s="108" t="n"/>
      <c r="W38" s="109" t="n"/>
      <c r="X38" s="114">
        <f>IFERROR(COUNTIFS(Data!$C:$C,$B38,Data!$G:$G,"&gt;="&amp;X$5,Data!$G:$G,"&lt;="&amp;X$6,Data!$A:$A,X$11)/COUNTIFS(Data!$C:$C,$B38,Data!$F:$F,"&gt;="&amp;X$5,Data!$F:$F,"&lt;="&amp;X$6,Data!$A:$A,X$11),0)</f>
        <v/>
      </c>
      <c r="Y38" s="115">
        <f>IFERROR(COUNTIFS(Data!$C:$C,$B38,Data!$G:$G,"&gt;="&amp;Y$5,Data!$G:$G,"&lt;="&amp;Y$6,Data!$A:$A,Y$11)/COUNTIFS(Data!$C:$C,$B38,Data!$F:$F,"&gt;="&amp;Y$5,Data!$F:$F,"&lt;="&amp;Y$6,Data!$A:$A,Y$11),0)</f>
        <v/>
      </c>
      <c r="Z38" s="115">
        <f>IFERROR(COUNTIFS(Data!$C:$C,$B38,Data!$G:$G,"&gt;="&amp;Z$5,Data!$G:$G,"&lt;="&amp;Z$6,Data!$A:$A,Z$11)/COUNTIFS(Data!$C:$C,$B38,Data!$F:$F,"&gt;="&amp;Z$5,Data!$F:$F,"&lt;="&amp;Z$6,Data!$A:$A,Z$11),0)</f>
        <v/>
      </c>
      <c r="AA38" s="115">
        <f>IFERROR(COUNTIFS(Data!$C:$C,$B38,Data!$G:$G,"&gt;="&amp;AA$5,Data!$G:$G,"&lt;="&amp;AA$6,Data!$A:$A,AA$11)/COUNTIFS(Data!$C:$C,$B38,Data!$F:$F,"&gt;="&amp;AA$5,Data!$F:$F,"&lt;="&amp;AA$6,Data!$A:$A,AA$11),0)</f>
        <v/>
      </c>
      <c r="AB38" s="67" t="n"/>
      <c r="AC38" s="67" t="n"/>
      <c r="AD38" s="56" t="n"/>
    </row>
    <row r="39" outlineLevel="1" s="31">
      <c r="B39" s="19" t="inlineStr">
        <is>
          <t>Survey Cycle Time (Median)</t>
        </is>
      </c>
      <c r="C39" s="57">
        <f t="array" ref="C39">MEDIAN(IF(Data!$F:$F&gt;=C$5,IF(Data!$F:$F&lt;=C$6,Data!$N:$N)))</f>
        <v/>
      </c>
      <c r="D39" s="72">
        <f t="array" aca="1" ref="D39" ca="1">MEDIAN(IF(Data!$F:$F&gt;=D$5,IF(Data!$F:$F&lt;=D$6,Data!$N:$N)))</f>
        <v/>
      </c>
      <c r="E39" s="72">
        <f t="array" ref="E39">MEDIAN(IF(Data!$F:$F&gt;=E$5,IF(Data!$F:$F&lt;=E$6,Data!$N:$N)))</f>
        <v/>
      </c>
      <c r="F39" s="72">
        <f t="array" aca="1" ref="F39" ca="1">MEDIAN(IF(Data!$F:$F&gt;=F$5,IF(Data!$F:$F&lt;=F$6,Data!$N:$N)))</f>
        <v/>
      </c>
      <c r="G39" s="61" t="n"/>
      <c r="H39" s="61" t="n"/>
      <c r="I39" s="71" t="n"/>
      <c r="J39" s="57">
        <f t="array" ref="J39">IFERROR(MEDIAN(IF(Data!$F:$F&gt;=J$5,IF(Data!$F:$F&lt;=J$6,
IF(Data!$A:$A=J$11,Data!$N:$N))))," - ")</f>
        <v/>
      </c>
      <c r="K39" s="72">
        <f t="array" aca="1" ref="K39" ca="1">IFERROR(MEDIAN(IF(Data!$F:$F&gt;=K$5,IF(Data!$F:$F&lt;=K$6,
IF(Data!$A:$A=K$11,Data!$N:$N))))," - ")</f>
        <v/>
      </c>
      <c r="L39" s="72">
        <f t="array" ref="L39">IFERROR(MEDIAN(IF(Data!$F:$F&gt;=L$5,IF(Data!$F:$F&lt;=L$6,
IF(Data!$A:$A=L$11,Data!$N:$N))))," - ")</f>
        <v/>
      </c>
      <c r="M39" s="72">
        <f t="array" aca="1" ref="M39" ca="1">IFERROR(MEDIAN(IF(Data!$F:$F&gt;=M$5,IF(Data!$F:$F&lt;=M$6,
IF(Data!$A:$A=M$11,Data!$N:$N))))," - ")</f>
        <v/>
      </c>
      <c r="N39" s="61" t="n"/>
      <c r="O39" s="61" t="n"/>
      <c r="P39" s="71" t="n"/>
      <c r="Q39" s="57">
        <f t="array" ref="Q39">IFERROR(MEDIAN(IF(Data!$F:$F&gt;=Q$5,IF(Data!$F:$F&lt;=Q$6,
IF(Data!$A:$A=Q$11,Data!$N:$N))))," - ")</f>
        <v/>
      </c>
      <c r="R39" s="72">
        <f t="array" aca="1" ref="R39" ca="1">IFERROR(MEDIAN(IF(Data!$F:$F&gt;=R$5,IF(Data!$F:$F&lt;=R$6,
IF(Data!$A:$A=R$11,Data!$N:$N))))," - ")</f>
        <v/>
      </c>
      <c r="S39" s="72">
        <f t="array" ref="S39">IFERROR(MEDIAN(IF(Data!$F:$F&gt;=S$5,IF(Data!$F:$F&lt;=S$6,
IF(Data!$A:$A=S$11,Data!$N:$N))))," - ")</f>
        <v/>
      </c>
      <c r="T39" s="72">
        <f t="array" aca="1" ref="T39" ca="1">IFERROR(MEDIAN(IF(Data!$F:$F&gt;=T$5,IF(Data!$F:$F&lt;=T$6,
IF(Data!$A:$A=T$11,Data!$N:$N))))," - ")</f>
        <v/>
      </c>
      <c r="U39" s="61" t="n"/>
      <c r="V39" s="61" t="n"/>
      <c r="W39" s="71" t="n"/>
      <c r="X39" s="57">
        <f t="array" ref="X39">IFERROR(MEDIAN(IF(Data!$F:$F&gt;=X$5,IF(Data!$F:$F&lt;=X$6,
IF(Data!$A:$A=X$11,Data!$N:$N))))," - ")</f>
        <v/>
      </c>
      <c r="Y39" s="72">
        <f t="array" aca="1" ref="Y39" ca="1">IFERROR(MEDIAN(IF(Data!$F:$F&gt;=Y$5,IF(Data!$F:$F&lt;=Y$6,
IF(Data!$A:$A=Y$11,Data!$N:$N))))," - ")</f>
        <v/>
      </c>
      <c r="Z39" s="72">
        <f t="array" ref="Z39">IFERROR(MEDIAN(IF(Data!$F:$F&gt;=Z$5,IF(Data!$F:$F&lt;=Z$6,
IF(Data!$A:$A=Z$11,Data!$N:$N))))," - ")</f>
        <v/>
      </c>
      <c r="AA39" s="72">
        <f t="array" aca="1" ref="AA39" ca="1">IFERROR(MEDIAN(IF(Data!$F:$F&gt;=AA$5,IF(Data!$F:$F&lt;=AA$6,
IF(Data!$A:$A=AA$11,Data!$N:$N))))," - ")</f>
        <v/>
      </c>
      <c r="AB39" s="61" t="n"/>
      <c r="AC39" s="61" t="n"/>
      <c r="AD39" s="71" t="n"/>
    </row>
    <row r="40" outlineLevel="1" s="31">
      <c r="B40" s="17" t="inlineStr">
        <is>
          <t>Locker</t>
        </is>
      </c>
      <c r="C40" s="53">
        <f t="array" ref="C40">IFERROR(MEDIAN(IF(Data!$F:$F&gt;=C$5,IF(Data!$F:$F&lt;=C$6,IF(Data!$C:$C=TRIM($B40),Data!$N:$N))))," - ")</f>
        <v/>
      </c>
      <c r="D40" s="67">
        <f t="array" aca="1" ref="D40" ca="1">IFERROR(MEDIAN(IF(Data!$F:$F&gt;=D$5,IF(Data!$F:$F&lt;=D$6,IF(Data!$C:$C=TRIM($B40),Data!$N:$N))))," - ")</f>
        <v/>
      </c>
      <c r="E40" s="67">
        <f t="array" ref="E40">IFERROR(MEDIAN(IF(Data!$F:$F&gt;=E$5,IF(Data!$F:$F&lt;=E$6,IF(Data!$C:$C=TRIM($B40),Data!$N:$N))))," - ")</f>
        <v/>
      </c>
      <c r="F40" s="67">
        <f t="array" aca="1" ref="F40" ca="1">IFERROR(MEDIAN(IF(Data!$F:$F&gt;=F$5,IF(Data!$F:$F&lt;=F$6,IF(Data!$C:$C=TRIM($B40),Data!$N:$N))))," - ")</f>
        <v/>
      </c>
      <c r="G40" s="116" t="n"/>
      <c r="H40" s="116" t="n"/>
      <c r="I40" s="67" t="n"/>
      <c r="J40" s="53">
        <f t="array" ref="J40">IFERROR(MEDIAN(IF(Data!$F:$F&gt;=J$5,IF(Data!$F:$F&lt;=J$6,IF(Data!$C:$C=TRIM($B40),IF(Data!$A:$A=J$11,Data!$N:$N)))))," - ")</f>
        <v/>
      </c>
      <c r="K40" s="67">
        <f t="array" aca="1" ref="K40" ca="1">IFERROR(MEDIAN(IF(Data!$F:$F&gt;=K$5,IF(Data!$F:$F&lt;=K$6,IF(Data!$C:$C=TRIM($B40),IF(Data!$A:$A=K$11,Data!$N:$N)))))," - ")</f>
        <v/>
      </c>
      <c r="L40" s="67">
        <f t="array" ref="L40">IFERROR(MEDIAN(IF(Data!$F:$F&gt;=L$5,IF(Data!$F:$F&lt;=L$6,IF(Data!$C:$C=TRIM($B40),IF(Data!$A:$A=L$11,Data!$N:$N)))))," - ")</f>
        <v/>
      </c>
      <c r="M40" s="67">
        <f t="array" aca="1" ref="M40" ca="1">IFERROR(MEDIAN(IF(Data!$F:$F&gt;=M$5,IF(Data!$F:$F&lt;=M$6,IF(Data!$C:$C=TRIM($B40),IF(Data!$A:$A=M$11,Data!$N:$N)))))," - ")</f>
        <v/>
      </c>
      <c r="N40" s="116" t="n"/>
      <c r="O40" s="116" t="n"/>
      <c r="P40" s="67" t="n"/>
      <c r="Q40" s="53">
        <f t="array" ref="Q40">IFERROR(MEDIAN(IF(Data!$F:$F&gt;=Q$5,IF(Data!$F:$F&lt;=Q$6,IF(Data!$C:$C=TRIM($B40),IF(Data!$A:$A=Q$11,Data!$N:$N)))))," - ")</f>
        <v/>
      </c>
      <c r="R40" s="67">
        <f t="array" aca="1" ref="R40" ca="1">IFERROR(MEDIAN(IF(Data!$F:$F&gt;=R$5,IF(Data!$F:$F&lt;=R$6,IF(Data!$C:$C=TRIM($B40),IF(Data!$A:$A=R$11,Data!$N:$N)))))," - ")</f>
        <v/>
      </c>
      <c r="S40" s="67">
        <f t="array" ref="S40">IFERROR(MEDIAN(IF(Data!$F:$F&gt;=S$5,IF(Data!$F:$F&lt;=S$6,IF(Data!$C:$C=TRIM($B40),IF(Data!$A:$A=S$11,Data!$N:$N)))))," - ")</f>
        <v/>
      </c>
      <c r="T40" s="67">
        <f t="array" aca="1" ref="T40" ca="1">IFERROR(MEDIAN(IF(Data!$F:$F&gt;=T$5,IF(Data!$F:$F&lt;=T$6,IF(Data!$C:$C=TRIM($B40),IF(Data!$A:$A=T$11,Data!$N:$N)))))," - ")</f>
        <v/>
      </c>
      <c r="U40" s="116" t="n"/>
      <c r="V40" s="116" t="n"/>
      <c r="W40" s="67" t="n"/>
      <c r="X40" s="53">
        <f t="array" ref="X40">IFERROR(MEDIAN(IF(Data!$F:$F&gt;=X$5,IF(Data!$F:$F&lt;=X$6,IF(Data!$C:$C=TRIM($B40),IF(Data!$A:$A=X$11,Data!$N:$N)))))," - ")</f>
        <v/>
      </c>
      <c r="Y40" s="67">
        <f t="array" aca="1" ref="Y40" ca="1">IFERROR(MEDIAN(IF(Data!$F:$F&gt;=Y$5,IF(Data!$F:$F&lt;=Y$6,IF(Data!$C:$C=TRIM($B40),IF(Data!$A:$A=Y$11,Data!$N:$N)))))," - ")</f>
        <v/>
      </c>
      <c r="Z40" s="67">
        <f t="array" ref="Z40">IFERROR(MEDIAN(IF(Data!$F:$F&gt;=Z$5,IF(Data!$F:$F&lt;=Z$6,IF(Data!$C:$C=TRIM($B40),IF(Data!$A:$A=Z$11,Data!$N:$N)))))," - ")</f>
        <v/>
      </c>
      <c r="AA40" s="67">
        <f t="array" aca="1" ref="AA40" ca="1">IFERROR(MEDIAN(IF(Data!$F:$F&gt;=AA$5,IF(Data!$F:$F&lt;=AA$6,IF(Data!$C:$C=TRIM($B40),IF(Data!$A:$A=AA$11,Data!$N:$N)))))," - ")</f>
        <v/>
      </c>
      <c r="AB40" s="116" t="n"/>
      <c r="AC40" s="116" t="n"/>
      <c r="AD40" s="67" t="n"/>
    </row>
    <row r="41">
      <c r="B41" s="18" t="inlineStr">
        <is>
          <t>Apartment Locker Pro</t>
        </is>
      </c>
      <c r="C41" s="53">
        <f t="array" ref="C41">IFERROR(MEDIAN(IF(Data!$F:$F&gt;=C$5,IF(Data!$F:$F&lt;=C$6,IF(Data!$C:$C=TRIM($B41),Data!$N:$N))))," - ")</f>
        <v/>
      </c>
      <c r="D41" s="67">
        <f t="array" aca="1" ref="D41" ca="1">IFERROR(MEDIAN(IF(Data!$F:$F&gt;=D$5,IF(Data!$F:$F&lt;=D$6,IF(Data!$C:$C=TRIM($B41),Data!$N:$N))))," - ")</f>
        <v/>
      </c>
      <c r="E41" s="67">
        <f t="array" ref="E41">IFERROR(MEDIAN(IF(Data!$F:$F&gt;=E$5,IF(Data!$F:$F&lt;=E$6,IF(Data!$C:$C=TRIM($B41),Data!$N:$N))))," - ")</f>
        <v/>
      </c>
      <c r="F41" s="67">
        <f t="array" aca="1" ref="F41" ca="1">IFERROR(MEDIAN(IF(Data!$F:$F&gt;=F$5,IF(Data!$F:$F&lt;=F$6,IF(Data!$C:$C=TRIM($B41),Data!$N:$N))))," - ")</f>
        <v/>
      </c>
      <c r="G41" s="116" t="n"/>
      <c r="H41" s="116" t="n"/>
      <c r="I41" s="56" t="n"/>
      <c r="J41" s="53">
        <f t="array" ref="J41">IFERROR(MEDIAN(IF(Data!$F:$F&gt;=J$5,IF(Data!$F:$F&lt;=J$6,IF(Data!$C:$C=TRIM($B41),IF(Data!$A:$A=J$11,Data!$N:$N)))))," - ")</f>
        <v/>
      </c>
      <c r="K41" s="67">
        <f t="array" aca="1" ref="K41" ca="1">IFERROR(MEDIAN(IF(Data!$F:$F&gt;=K$5,IF(Data!$F:$F&lt;=K$6,IF(Data!$C:$C=TRIM($B41),IF(Data!$A:$A=K$11,Data!$N:$N)))))," - ")</f>
        <v/>
      </c>
      <c r="L41" s="67">
        <f t="array" ref="L41">IFERROR(MEDIAN(IF(Data!$F:$F&gt;=L$5,IF(Data!$F:$F&lt;=L$6,IF(Data!$C:$C=TRIM($B41),IF(Data!$A:$A=L$11,Data!$N:$N)))))," - ")</f>
        <v/>
      </c>
      <c r="M41" s="67">
        <f t="array" aca="1" ref="M41" ca="1">IFERROR(MEDIAN(IF(Data!$F:$F&gt;=M$5,IF(Data!$F:$F&lt;=M$6,IF(Data!$C:$C=TRIM($B41),IF(Data!$A:$A=M$11,Data!$N:$N)))))," - ")</f>
        <v/>
      </c>
      <c r="N41" s="116" t="n"/>
      <c r="O41" s="116" t="n"/>
      <c r="P41" s="56" t="n"/>
      <c r="Q41" s="53">
        <f t="array" ref="Q41">IFERROR(MEDIAN(IF(Data!$F:$F&gt;=Q$5,IF(Data!$F:$F&lt;=Q$6,IF(Data!$C:$C=TRIM($B41),IF(Data!$A:$A=Q$11,Data!$N:$N)))))," - ")</f>
        <v/>
      </c>
      <c r="R41" s="67">
        <f t="array" aca="1" ref="R41" ca="1">IFERROR(MEDIAN(IF(Data!$F:$F&gt;=R$5,IF(Data!$F:$F&lt;=R$6,IF(Data!$C:$C=TRIM($B41),IF(Data!$A:$A=R$11,Data!$N:$N)))))," - ")</f>
        <v/>
      </c>
      <c r="S41" s="67">
        <f t="array" ref="S41">IFERROR(MEDIAN(IF(Data!$F:$F&gt;=S$5,IF(Data!$F:$F&lt;=S$6,IF(Data!$C:$C=TRIM($B41),IF(Data!$A:$A=S$11,Data!$N:$N)))))," - ")</f>
        <v/>
      </c>
      <c r="T41" s="67">
        <f t="array" aca="1" ref="T41" ca="1">IFERROR(MEDIAN(IF(Data!$F:$F&gt;=T$5,IF(Data!$F:$F&lt;=T$6,IF(Data!$C:$C=TRIM($B41),IF(Data!$A:$A=T$11,Data!$N:$N)))))," - ")</f>
        <v/>
      </c>
      <c r="U41" s="116" t="n"/>
      <c r="V41" s="116" t="n"/>
      <c r="W41" s="56" t="n"/>
      <c r="X41" s="53">
        <f t="array" ref="X41">IFERROR(MEDIAN(IF(Data!$F:$F&gt;=X$5,IF(Data!$F:$F&lt;=X$6,IF(Data!$C:$C=TRIM($B41),IF(Data!$A:$A=X$11,Data!$N:$N)))))," - ")</f>
        <v/>
      </c>
      <c r="Y41" s="67">
        <f t="array" aca="1" ref="Y41" ca="1">IFERROR(MEDIAN(IF(Data!$F:$F&gt;=Y$5,IF(Data!$F:$F&lt;=Y$6,IF(Data!$C:$C=TRIM($B41),IF(Data!$A:$A=Y$11,Data!$N:$N)))))," - ")</f>
        <v/>
      </c>
      <c r="Z41" s="67">
        <f t="array" ref="Z41">IFERROR(MEDIAN(IF(Data!$F:$F&gt;=Z$5,IF(Data!$F:$F&lt;=Z$6,IF(Data!$C:$C=TRIM($B41),IF(Data!$A:$A=Z$11,Data!$N:$N)))))," - ")</f>
        <v/>
      </c>
      <c r="AA41" s="67">
        <f t="array" aca="1" ref="AA41" ca="1">IFERROR(MEDIAN(IF(Data!$F:$F&gt;=AA$5,IF(Data!$F:$F&lt;=AA$6,IF(Data!$C:$C=TRIM($B41),IF(Data!$A:$A=AA$11,Data!$N:$N)))))," - ")</f>
        <v/>
      </c>
      <c r="AB41" s="116" t="n"/>
      <c r="AC41" s="116" t="n"/>
      <c r="AD41" s="56" t="n"/>
    </row>
    <row r="42">
      <c r="B42" s="18" t="inlineStr">
        <is>
          <t>Apartment Locker</t>
        </is>
      </c>
      <c r="C42" s="53">
        <f t="array" ref="C42">IFERROR(MEDIAN(IF(Data!$F:$F&gt;=C$5,IF(Data!$F:$F&lt;=C$6,IF(Data!$C:$C=TRIM($B42),Data!$N:$N))))," - ")</f>
        <v/>
      </c>
      <c r="D42" s="67">
        <f t="array" aca="1" ref="D42" ca="1">IFERROR(MEDIAN(IF(Data!$F:$F&gt;=D$5,IF(Data!$F:$F&lt;=D$6,IF(Data!$C:$C=TRIM($B42),Data!$N:$N))))," - ")</f>
        <v/>
      </c>
      <c r="E42" s="67">
        <f t="array" ref="E42">IFERROR(MEDIAN(IF(Data!$F:$F&gt;=E$5,IF(Data!$F:$F&lt;=E$6,IF(Data!$C:$C=TRIM($B42),Data!$N:$N))))," - ")</f>
        <v/>
      </c>
      <c r="F42" s="67">
        <f t="array" aca="1" ref="F42" ca="1">IFERROR(MEDIAN(IF(Data!$F:$F&gt;=F$5,IF(Data!$F:$F&lt;=F$6,IF(Data!$C:$C=TRIM($B42),Data!$N:$N))))," - ")</f>
        <v/>
      </c>
      <c r="G42" s="116" t="n"/>
      <c r="H42" s="116" t="n"/>
      <c r="I42" s="56" t="n"/>
      <c r="J42" s="53">
        <f t="array" ref="J42">IFERROR(MEDIAN(IF(Data!$F:$F&gt;=J$5,IF(Data!$F:$F&lt;=J$6,IF(Data!$C:$C=TRIM($B42),IF(Data!$A:$A=J$11,Data!$N:$N)))))," - ")</f>
        <v/>
      </c>
      <c r="K42" s="67">
        <f t="array" aca="1" ref="K42" ca="1">IFERROR(MEDIAN(IF(Data!$F:$F&gt;=K$5,IF(Data!$F:$F&lt;=K$6,IF(Data!$C:$C=TRIM($B42),IF(Data!$A:$A=K$11,Data!$N:$N)))))," - ")</f>
        <v/>
      </c>
      <c r="L42" s="67">
        <f t="array" ref="L42">IFERROR(MEDIAN(IF(Data!$F:$F&gt;=L$5,IF(Data!$F:$F&lt;=L$6,IF(Data!$C:$C=TRIM($B42),IF(Data!$A:$A=L$11,Data!$N:$N)))))," - ")</f>
        <v/>
      </c>
      <c r="M42" s="67">
        <f t="array" aca="1" ref="M42" ca="1">IFERROR(MEDIAN(IF(Data!$F:$F&gt;=M$5,IF(Data!$F:$F&lt;=M$6,IF(Data!$C:$C=TRIM($B42),IF(Data!$A:$A=M$11,Data!$N:$N)))))," - ")</f>
        <v/>
      </c>
      <c r="N42" s="116" t="n"/>
      <c r="O42" s="116" t="n"/>
      <c r="P42" s="56" t="n"/>
      <c r="Q42" s="53">
        <f t="array" ref="Q42">IFERROR(MEDIAN(IF(Data!$F:$F&gt;=Q$5,IF(Data!$F:$F&lt;=Q$6,IF(Data!$C:$C=TRIM($B42),IF(Data!$A:$A=Q$11,Data!$N:$N)))))," - ")</f>
        <v/>
      </c>
      <c r="R42" s="67">
        <f t="array" aca="1" ref="R42" ca="1">IFERROR(MEDIAN(IF(Data!$F:$F&gt;=R$5,IF(Data!$F:$F&lt;=R$6,IF(Data!$C:$C=TRIM($B42),IF(Data!$A:$A=R$11,Data!$N:$N)))))," - ")</f>
        <v/>
      </c>
      <c r="S42" s="67">
        <f t="array" ref="S42">IFERROR(MEDIAN(IF(Data!$F:$F&gt;=S$5,IF(Data!$F:$F&lt;=S$6,IF(Data!$C:$C=TRIM($B42),IF(Data!$A:$A=S$11,Data!$N:$N)))))," - ")</f>
        <v/>
      </c>
      <c r="T42" s="67">
        <f t="array" aca="1" ref="T42" ca="1">IFERROR(MEDIAN(IF(Data!$F:$F&gt;=T$5,IF(Data!$F:$F&lt;=T$6,IF(Data!$C:$C=TRIM($B42),IF(Data!$A:$A=T$11,Data!$N:$N)))))," - ")</f>
        <v/>
      </c>
      <c r="U42" s="116" t="n"/>
      <c r="V42" s="116" t="n"/>
      <c r="W42" s="56" t="n"/>
      <c r="X42" s="53">
        <f t="array" ref="X42">IFERROR(MEDIAN(IF(Data!$F:$F&gt;=X$5,IF(Data!$F:$F&lt;=X$6,IF(Data!$C:$C=TRIM($B42),IF(Data!$A:$A=X$11,Data!$N:$N)))))," - ")</f>
        <v/>
      </c>
      <c r="Y42" s="67">
        <f t="array" aca="1" ref="Y42" ca="1">IFERROR(MEDIAN(IF(Data!$F:$F&gt;=Y$5,IF(Data!$F:$F&lt;=Y$6,IF(Data!$C:$C=TRIM($B42),IF(Data!$A:$A=Y$11,Data!$N:$N)))))," - ")</f>
        <v/>
      </c>
      <c r="Z42" s="67">
        <f t="array" ref="Z42">IFERROR(MEDIAN(IF(Data!$F:$F&gt;=Z$5,IF(Data!$F:$F&lt;=Z$6,IF(Data!$C:$C=TRIM($B42),IF(Data!$A:$A=Z$11,Data!$N:$N)))))," - ")</f>
        <v/>
      </c>
      <c r="AA42" s="67">
        <f t="array" aca="1" ref="AA42" ca="1">IFERROR(MEDIAN(IF(Data!$F:$F&gt;=AA$5,IF(Data!$F:$F&lt;=AA$6,IF(Data!$C:$C=TRIM($B42),IF(Data!$A:$A=AA$11,Data!$N:$N)))))," - ")</f>
        <v/>
      </c>
      <c r="AB42" s="116" t="n"/>
      <c r="AC42" s="116" t="n"/>
      <c r="AD42" s="56" t="n"/>
    </row>
    <row r="43">
      <c r="B43" s="20" t="inlineStr">
        <is>
          <t>Installation &amp; Activation</t>
        </is>
      </c>
      <c r="C43" s="73" t="n"/>
      <c r="D43" s="74" t="n"/>
      <c r="E43" s="74" t="n"/>
      <c r="F43" s="74" t="n"/>
      <c r="G43" s="74" t="n"/>
      <c r="H43" s="74" t="n"/>
      <c r="I43" s="74" t="n"/>
      <c r="J43" s="73" t="n"/>
      <c r="K43" s="74" t="n"/>
      <c r="L43" s="74" t="n"/>
      <c r="M43" s="74" t="n"/>
      <c r="N43" s="74" t="n"/>
      <c r="O43" s="74" t="n"/>
      <c r="P43" s="74" t="n"/>
      <c r="Q43" s="73" t="n"/>
      <c r="R43" s="74" t="n"/>
      <c r="S43" s="74" t="n"/>
      <c r="T43" s="74" t="n"/>
      <c r="U43" s="74" t="n"/>
      <c r="V43" s="74" t="n"/>
      <c r="W43" s="74" t="n"/>
      <c r="X43" s="73" t="n"/>
      <c r="Y43" s="74" t="n"/>
      <c r="Z43" s="74" t="n"/>
      <c r="AA43" s="74" t="n"/>
      <c r="AB43" s="74" t="n"/>
      <c r="AC43" s="74" t="n"/>
      <c r="AD43" s="74" t="n"/>
    </row>
    <row r="44">
      <c r="B44" s="28" t="inlineStr">
        <is>
          <t>Total New Activations</t>
        </is>
      </c>
      <c r="C44" s="75">
        <f>SUM(C45:C47)</f>
        <v/>
      </c>
      <c r="D44" s="76">
        <f>SUM(D45:D47)</f>
        <v/>
      </c>
      <c r="E44" s="76">
        <f>SUM(E45:E47)</f>
        <v/>
      </c>
      <c r="F44" s="76">
        <f>SUM(F45:F47)</f>
        <v/>
      </c>
      <c r="G44" s="61" t="n"/>
      <c r="H44" s="61" t="n"/>
      <c r="I44" s="77" t="n"/>
      <c r="J44" s="75">
        <f>SUM(J45:J47)</f>
        <v/>
      </c>
      <c r="K44" s="76">
        <f>SUM(K45:K47)</f>
        <v/>
      </c>
      <c r="L44" s="76">
        <f>SUM(L45:L47)</f>
        <v/>
      </c>
      <c r="M44" s="76">
        <f>SUM(M45:M47)</f>
        <v/>
      </c>
      <c r="N44" s="61" t="n"/>
      <c r="O44" s="61" t="n"/>
      <c r="P44" s="77" t="n"/>
      <c r="Q44" s="75">
        <f>SUM(Q45:Q47)</f>
        <v/>
      </c>
      <c r="R44" s="76">
        <f>SUM(R45:R47)</f>
        <v/>
      </c>
      <c r="S44" s="76">
        <f>SUM(S45:S47)</f>
        <v/>
      </c>
      <c r="T44" s="76">
        <f>SUM(T45:T47)</f>
        <v/>
      </c>
      <c r="U44" s="61" t="n"/>
      <c r="V44" s="61" t="n"/>
      <c r="W44" s="77" t="n"/>
      <c r="X44" s="75">
        <f>SUM(X45:X47)</f>
        <v/>
      </c>
      <c r="Y44" s="76">
        <f>SUM(Y45:Y47)</f>
        <v/>
      </c>
      <c r="Z44" s="76">
        <f>SUM(Z45:Z47)</f>
        <v/>
      </c>
      <c r="AA44" s="76">
        <f>SUM(AA45:AA47)</f>
        <v/>
      </c>
      <c r="AB44" s="61" t="n"/>
      <c r="AC44" s="61" t="n"/>
      <c r="AD44" s="77" t="n"/>
    </row>
    <row r="45">
      <c r="B45" s="17" t="inlineStr">
        <is>
          <t>Locker</t>
        </is>
      </c>
      <c r="C45" s="53">
        <f>COUNTIFS(Data!$I:$I,"&gt;="&amp;Working!C$5,Data!$I:$I,"&lt;="&amp;Working!C$6,Data!$C:$C,Working!$B45)</f>
        <v/>
      </c>
      <c r="D45" s="67">
        <f>COUNTIFS(Data!$I:$I,"&gt;="&amp;Working!D$5,Data!$I:$I,"&lt;="&amp;Working!D$6,Data!$C:$C,Working!$B45)</f>
        <v/>
      </c>
      <c r="E45" s="67">
        <f>COUNTIFS(Data!$I:$I,"&gt;="&amp;Working!E$5,Data!$I:$I,"&lt;="&amp;Working!E$6,Data!$C:$C,Working!$B45)</f>
        <v/>
      </c>
      <c r="F45" s="67">
        <f>COUNTIFS(Data!$I:$I,"&gt;="&amp;Working!F$5,Data!$I:$I,"&lt;="&amp;Working!F$6,Data!$C:$C,Working!$B45)</f>
        <v/>
      </c>
      <c r="G45" s="78" t="n"/>
      <c r="H45" s="78" t="n"/>
      <c r="I45" s="67" t="n"/>
      <c r="J45" s="53">
        <f>COUNTIFS(Data!$I:$I,"&gt;="&amp;Working!J$5,Data!$I:$I,"&lt;="&amp;Working!J$6,Data!$C:$C,Working!$B45,Data!$A:$A,J$11)</f>
        <v/>
      </c>
      <c r="K45" s="67">
        <f>COUNTIFS(Data!$I:$I,"&gt;="&amp;Working!K$5,Data!$I:$I,"&lt;="&amp;Working!K$6,Data!$C:$C,Working!$B45,Data!$A:$A,J$11)</f>
        <v/>
      </c>
      <c r="L45" s="67">
        <f>COUNTIFS(Data!$I:$I,"&gt;="&amp;Working!L$5,Data!$I:$I,"&lt;="&amp;Working!L$6,Data!$C:$C,Working!$B45,Data!$A:$A,K$11)</f>
        <v/>
      </c>
      <c r="M45" s="67">
        <f>COUNTIFS(Data!$I:$I,"&gt;="&amp;Working!M$5,Data!$I:$I,"&lt;="&amp;Working!M$6,Data!$C:$C,Working!$B45,Data!$A:$A,L$11)</f>
        <v/>
      </c>
      <c r="N45" s="78" t="n"/>
      <c r="O45" s="78" t="n"/>
      <c r="P45" s="67" t="n"/>
      <c r="Q45" s="53">
        <f>COUNTIFS(Data!$I:$I,"&gt;="&amp;Working!Q$5,Data!$I:$I,"&lt;="&amp;Working!Q$6,Data!$C:$C,Working!$B45,Data!$A:$A,Q$11)</f>
        <v/>
      </c>
      <c r="R45" s="67">
        <f>COUNTIFS(Data!$I:$I,"&gt;="&amp;Working!R$5,Data!$I:$I,"&lt;="&amp;Working!R$6,Data!$C:$C,Working!$B45,Data!$A:$A,Q$11)</f>
        <v/>
      </c>
      <c r="S45" s="67">
        <f>COUNTIFS(Data!$I:$I,"&gt;="&amp;Working!S$5,Data!$I:$I,"&lt;="&amp;Working!S$6,Data!$C:$C,Working!$B45,Data!$A:$A,R$11)</f>
        <v/>
      </c>
      <c r="T45" s="67">
        <f>COUNTIFS(Data!$I:$I,"&gt;="&amp;Working!T$5,Data!$I:$I,"&lt;="&amp;Working!T$6,Data!$C:$C,Working!$B45,Data!$A:$A,S$11)</f>
        <v/>
      </c>
      <c r="U45" s="78" t="n"/>
      <c r="V45" s="78" t="n"/>
      <c r="W45" s="67" t="n"/>
      <c r="X45" s="53">
        <f>COUNTIFS(Data!$I:$I,"&gt;="&amp;Working!X$5,Data!$I:$I,"&lt;="&amp;Working!X$6,Data!$C:$C,Working!$B45,Data!$A:$A,X$11)</f>
        <v/>
      </c>
      <c r="Y45" s="67">
        <f>COUNTIFS(Data!$I:$I,"&gt;="&amp;Working!Y$5,Data!$I:$I,"&lt;="&amp;Working!Y$6,Data!$C:$C,Working!$B45,Data!$A:$A,X$11)</f>
        <v/>
      </c>
      <c r="Z45" s="67">
        <f>COUNTIFS(Data!$I:$I,"&gt;="&amp;Working!Z$5,Data!$I:$I,"&lt;="&amp;Working!Z$6,Data!$C:$C,Working!$B45,Data!$A:$A,Y$11)</f>
        <v/>
      </c>
      <c r="AA45" s="67">
        <f>COUNTIFS(Data!$I:$I,"&gt;="&amp;Working!AA$5,Data!$I:$I,"&lt;="&amp;Working!AA$6,Data!$C:$C,Working!$B45,Data!$A:$A,Z$11)</f>
        <v/>
      </c>
      <c r="AB45" s="78" t="n"/>
      <c r="AC45" s="78" t="n"/>
      <c r="AD45" s="67" t="n"/>
    </row>
    <row r="46">
      <c r="B46" s="18" t="inlineStr">
        <is>
          <t>Apartment Locker Pro</t>
        </is>
      </c>
      <c r="C46" s="53">
        <f>COUNTIFS(Data!$I:$I,"&gt;="&amp;Working!C$5,Data!$I:$I,"&lt;="&amp;Working!C$6,Data!$C:$C,Working!$B46)</f>
        <v/>
      </c>
      <c r="D46" s="67">
        <f>COUNTIFS(Data!$I:$I,"&gt;="&amp;Working!D$5,Data!$I:$I,"&lt;="&amp;Working!D$6,Data!$C:$C,Working!$B46)</f>
        <v/>
      </c>
      <c r="E46" s="67">
        <f>COUNTIFS(Data!$I:$I,"&gt;="&amp;Working!E$5,Data!$I:$I,"&lt;="&amp;Working!E$6,Data!$C:$C,Working!$B46)</f>
        <v/>
      </c>
      <c r="F46" s="67">
        <f>COUNTIFS(Data!$I:$I,"&gt;="&amp;Working!F$5,Data!$I:$I,"&lt;="&amp;Working!F$6,Data!$C:$C,Working!$B46)</f>
        <v/>
      </c>
      <c r="G46" s="78" t="n"/>
      <c r="H46" s="78" t="n"/>
      <c r="I46" s="56" t="n"/>
      <c r="J46" s="53">
        <f>COUNTIFS(Data!$I:$I,"&gt;="&amp;Working!J$5,Data!$I:$I,"&lt;="&amp;Working!J$6,Data!$C:$C,Working!$B46,Data!$A:$A,J$11)</f>
        <v/>
      </c>
      <c r="K46" s="67">
        <f>COUNTIFS(Data!$I:$I,"&gt;="&amp;Working!K$5,Data!$I:$I,"&lt;="&amp;Working!K$6,Data!$C:$C,Working!$B46,Data!$A:$A,J$11)</f>
        <v/>
      </c>
      <c r="L46" s="67">
        <f>COUNTIFS(Data!$I:$I,"&gt;="&amp;Working!L$5,Data!$I:$I,"&lt;="&amp;Working!L$6,Data!$C:$C,Working!$B46,Data!$A:$A,K$11)</f>
        <v/>
      </c>
      <c r="M46" s="67">
        <f>COUNTIFS(Data!$I:$I,"&gt;="&amp;Working!M$5,Data!$I:$I,"&lt;="&amp;Working!M$6,Data!$C:$C,Working!$B46,Data!$A:$A,L$11)</f>
        <v/>
      </c>
      <c r="N46" s="78" t="n"/>
      <c r="O46" s="78" t="n"/>
      <c r="P46" s="56" t="n"/>
      <c r="Q46" s="53">
        <f>COUNTIFS(Data!$I:$I,"&gt;="&amp;Working!Q$5,Data!$I:$I,"&lt;="&amp;Working!Q$6,Data!$C:$C,Working!$B46,Data!$A:$A,Q$11)</f>
        <v/>
      </c>
      <c r="R46" s="67">
        <f>COUNTIFS(Data!$I:$I,"&gt;="&amp;Working!R$5,Data!$I:$I,"&lt;="&amp;Working!R$6,Data!$C:$C,Working!$B46,Data!$A:$A,Q$11)</f>
        <v/>
      </c>
      <c r="S46" s="67">
        <f>COUNTIFS(Data!$I:$I,"&gt;="&amp;Working!S$5,Data!$I:$I,"&lt;="&amp;Working!S$6,Data!$C:$C,Working!$B46,Data!$A:$A,R$11)</f>
        <v/>
      </c>
      <c r="T46" s="67">
        <f>COUNTIFS(Data!$I:$I,"&gt;="&amp;Working!T$5,Data!$I:$I,"&lt;="&amp;Working!T$6,Data!$C:$C,Working!$B46,Data!$A:$A,S$11)</f>
        <v/>
      </c>
      <c r="U46" s="78" t="n"/>
      <c r="V46" s="78" t="n"/>
      <c r="W46" s="56" t="n"/>
      <c r="X46" s="53">
        <f>COUNTIFS(Data!$I:$I,"&gt;="&amp;Working!X$5,Data!$I:$I,"&lt;="&amp;Working!X$6,Data!$C:$C,Working!$B46,Data!$A:$A,X$11)</f>
        <v/>
      </c>
      <c r="Y46" s="67">
        <f>COUNTIFS(Data!$I:$I,"&gt;="&amp;Working!Y$5,Data!$I:$I,"&lt;="&amp;Working!Y$6,Data!$C:$C,Working!$B46,Data!$A:$A,X$11)</f>
        <v/>
      </c>
      <c r="Z46" s="67">
        <f>COUNTIFS(Data!$I:$I,"&gt;="&amp;Working!Z$5,Data!$I:$I,"&lt;="&amp;Working!Z$6,Data!$C:$C,Working!$B46,Data!$A:$A,Y$11)</f>
        <v/>
      </c>
      <c r="AA46" s="67">
        <f>COUNTIFS(Data!$I:$I,"&gt;="&amp;Working!AA$5,Data!$I:$I,"&lt;="&amp;Working!AA$6,Data!$C:$C,Working!$B46,Data!$A:$A,Z$11)</f>
        <v/>
      </c>
      <c r="AB46" s="78" t="n"/>
      <c r="AC46" s="78" t="n"/>
      <c r="AD46" s="56" t="n"/>
    </row>
    <row r="47">
      <c r="B47" s="18" t="inlineStr">
        <is>
          <t>Apartment Locker</t>
        </is>
      </c>
      <c r="C47" s="53">
        <f>COUNTIFS(Data!$I:$I,"&gt;="&amp;Working!C$5,Data!$I:$I,"&lt;="&amp;Working!C$6,Data!$C:$C,Working!$B47)</f>
        <v/>
      </c>
      <c r="D47" s="67">
        <f>COUNTIFS(Data!$I:$I,"&gt;="&amp;Working!D$5,Data!$I:$I,"&lt;="&amp;Working!D$6,Data!$C:$C,Working!$B47)</f>
        <v/>
      </c>
      <c r="E47" s="67">
        <f>COUNTIFS(Data!$I:$I,"&gt;="&amp;Working!E$5,Data!$I:$I,"&lt;="&amp;Working!E$6,Data!$C:$C,Working!$B47)</f>
        <v/>
      </c>
      <c r="F47" s="67">
        <f>COUNTIFS(Data!$I:$I,"&gt;="&amp;Working!F$5,Data!$I:$I,"&lt;="&amp;Working!F$6,Data!$C:$C,Working!$B47)</f>
        <v/>
      </c>
      <c r="G47" s="78" t="n"/>
      <c r="H47" s="78" t="n"/>
      <c r="I47" s="56" t="n"/>
      <c r="J47" s="53">
        <f>COUNTIFS(Data!$I:$I,"&gt;="&amp;Working!J$5,Data!$I:$I,"&lt;="&amp;Working!J$6,Data!$C:$C,Working!$B47,Data!$A:$A,J$11)</f>
        <v/>
      </c>
      <c r="K47" s="67">
        <f>COUNTIFS(Data!$I:$I,"&gt;="&amp;Working!K$5,Data!$I:$I,"&lt;="&amp;Working!K$6,Data!$C:$C,Working!$B47,Data!$A:$A,J$11)</f>
        <v/>
      </c>
      <c r="L47" s="67">
        <f>COUNTIFS(Data!$I:$I,"&gt;="&amp;Working!L$5,Data!$I:$I,"&lt;="&amp;Working!L$6,Data!$C:$C,Working!$B47,Data!$A:$A,K$11)</f>
        <v/>
      </c>
      <c r="M47" s="67">
        <f>COUNTIFS(Data!$I:$I,"&gt;="&amp;Working!M$5,Data!$I:$I,"&lt;="&amp;Working!M$6,Data!$C:$C,Working!$B47,Data!$A:$A,L$11)</f>
        <v/>
      </c>
      <c r="N47" s="78" t="n"/>
      <c r="O47" s="78" t="n"/>
      <c r="P47" s="56" t="n"/>
      <c r="Q47" s="53">
        <f>COUNTIFS(Data!$I:$I,"&gt;="&amp;Working!Q$5,Data!$I:$I,"&lt;="&amp;Working!Q$6,Data!$C:$C,Working!$B47,Data!$A:$A,Q$11)</f>
        <v/>
      </c>
      <c r="R47" s="67">
        <f>COUNTIFS(Data!$I:$I,"&gt;="&amp;Working!R$5,Data!$I:$I,"&lt;="&amp;Working!R$6,Data!$C:$C,Working!$B47,Data!$A:$A,Q$11)</f>
        <v/>
      </c>
      <c r="S47" s="67">
        <f>COUNTIFS(Data!$I:$I,"&gt;="&amp;Working!S$5,Data!$I:$I,"&lt;="&amp;Working!S$6,Data!$C:$C,Working!$B47,Data!$A:$A,R$11)</f>
        <v/>
      </c>
      <c r="T47" s="67">
        <f>COUNTIFS(Data!$I:$I,"&gt;="&amp;Working!T$5,Data!$I:$I,"&lt;="&amp;Working!T$6,Data!$C:$C,Working!$B47,Data!$A:$A,S$11)</f>
        <v/>
      </c>
      <c r="U47" s="78" t="n"/>
      <c r="V47" s="78" t="n"/>
      <c r="W47" s="56" t="n"/>
      <c r="X47" s="53">
        <f>COUNTIFS(Data!$I:$I,"&gt;="&amp;Working!X$5,Data!$I:$I,"&lt;="&amp;Working!X$6,Data!$C:$C,Working!$B47,Data!$A:$A,X$11)</f>
        <v/>
      </c>
      <c r="Y47" s="67">
        <f>COUNTIFS(Data!$I:$I,"&gt;="&amp;Working!Y$5,Data!$I:$I,"&lt;="&amp;Working!Y$6,Data!$C:$C,Working!$B47,Data!$A:$A,X$11)</f>
        <v/>
      </c>
      <c r="Z47" s="67">
        <f>COUNTIFS(Data!$I:$I,"&gt;="&amp;Working!Z$5,Data!$I:$I,"&lt;="&amp;Working!Z$6,Data!$C:$C,Working!$B47,Data!$A:$A,Y$11)</f>
        <v/>
      </c>
      <c r="AA47" s="67">
        <f>COUNTIFS(Data!$I:$I,"&gt;="&amp;Working!AA$5,Data!$I:$I,"&lt;="&amp;Working!AA$6,Data!$C:$C,Working!$B47,Data!$A:$A,Z$11)</f>
        <v/>
      </c>
      <c r="AB47" s="78" t="n"/>
      <c r="AC47" s="78" t="n"/>
      <c r="AD47" s="56" t="n"/>
    </row>
    <row r="48" outlineLevel="1" ht="14" customHeight="1" s="31">
      <c r="B48" s="19" t="inlineStr">
        <is>
          <t>Failed Install Rate (%)</t>
        </is>
      </c>
      <c r="C48" s="117">
        <f>IFERROR(COUNTIFS(Data!$K:$K,"&gt;="&amp;Working!C$5,Data!$K:$K,"&lt;="&amp;Working!C$6)/C44," - ")</f>
        <v/>
      </c>
      <c r="D48" s="118">
        <f>IFERROR(COUNTIFS(Data!$K:$K,"&gt;="&amp;Working!D$5,Data!$K:$K,"&lt;="&amp;Working!D$6)/D44," - ")</f>
        <v/>
      </c>
      <c r="E48" s="118">
        <f>IFERROR(COUNTIFS(Data!$K:$K,"&gt;="&amp;Working!E$5,Data!$K:$K,"&lt;="&amp;Working!E$6)/E44," - ")</f>
        <v/>
      </c>
      <c r="F48" s="118">
        <f>IFERROR(COUNTIFS(Data!$K:$K,"&gt;="&amp;Working!F$5,Data!$K:$K,"&lt;="&amp;Working!F$6)/F44," - ")</f>
        <v/>
      </c>
      <c r="G48" s="118" t="n"/>
      <c r="H48" s="118" t="n"/>
      <c r="I48" s="119" t="n"/>
      <c r="J48" s="117">
        <f>IFERROR(COUNTIFS(Data!$K:$K,"&gt;="&amp;Working!J$5,Data!$K:$K,"&lt;="&amp;Working!J$6,Data!$A:$A,J$11)/J44," - ")</f>
        <v/>
      </c>
      <c r="K48" s="118">
        <f>IFERROR(COUNTIFS(Data!$K:$K,"&gt;="&amp;Working!K$5,Data!$K:$K,"&lt;="&amp;Working!K$6,Data!$A:$A,K$11)/K44," - ")</f>
        <v/>
      </c>
      <c r="L48" s="118">
        <f>IFERROR(COUNTIFS(Data!$K:$K,"&gt;="&amp;Working!L$5,Data!$K:$K,"&lt;="&amp;Working!L$6,Data!$A:$A,L$11)/L44," - ")</f>
        <v/>
      </c>
      <c r="M48" s="118">
        <f>IFERROR(COUNTIFS(Data!$K:$K,"&gt;="&amp;Working!M$5,Data!$K:$K,"&lt;="&amp;Working!M$6,Data!$A:$A,M$11)/M44," - ")</f>
        <v/>
      </c>
      <c r="N48" s="118" t="n"/>
      <c r="O48" s="118" t="n"/>
      <c r="P48" s="119" t="n"/>
      <c r="Q48" s="117">
        <f>IFERROR(COUNTIFS(Data!$K:$K,"&gt;="&amp;Working!Q$5,Data!$K:$K,"&lt;="&amp;Working!Q$6,Data!$A:$A,Q$11)/Q44," - ")</f>
        <v/>
      </c>
      <c r="R48" s="118">
        <f>IFERROR(COUNTIFS(Data!$K:$K,"&gt;="&amp;Working!R$5,Data!$K:$K,"&lt;="&amp;Working!R$6,Data!$A:$A,R$11)/R44," - ")</f>
        <v/>
      </c>
      <c r="S48" s="118">
        <f>IFERROR(COUNTIFS(Data!$K:$K,"&gt;="&amp;Working!S$5,Data!$K:$K,"&lt;="&amp;Working!S$6,Data!$A:$A,S$11)/S44," - ")</f>
        <v/>
      </c>
      <c r="T48" s="118">
        <f>IFERROR(COUNTIFS(Data!$K:$K,"&gt;="&amp;Working!T$5,Data!$K:$K,"&lt;="&amp;Working!T$6,Data!$A:$A,T$11)/T44," - ")</f>
        <v/>
      </c>
      <c r="U48" s="118" t="n"/>
      <c r="V48" s="118" t="n"/>
      <c r="W48" s="119" t="n"/>
      <c r="X48" s="117">
        <f>IFERROR(COUNTIFS(Data!$K:$K,"&gt;="&amp;Working!X$5,Data!$K:$K,"&lt;="&amp;Working!X$6,Data!$A:$A,X$11)/X44," - ")</f>
        <v/>
      </c>
      <c r="Y48" s="118">
        <f>IFERROR(COUNTIFS(Data!$K:$K,"&gt;="&amp;Working!Y$5,Data!$K:$K,"&lt;="&amp;Working!Y$6,Data!$A:$A,Y$11)/Y44," - ")</f>
        <v/>
      </c>
      <c r="Z48" s="118">
        <f>IFERROR(COUNTIFS(Data!$K:$K,"&gt;="&amp;Working!Z$5,Data!$K:$K,"&lt;="&amp;Working!Z$6,Data!$A:$A,Z$11)/Z44," - ")</f>
        <v/>
      </c>
      <c r="AA48" s="118">
        <f>IFERROR(COUNTIFS(Data!$K:$K,"&gt;="&amp;Working!AA$5,Data!$K:$K,"&lt;="&amp;Working!AA$6,Data!$A:$A,AA$11)/AA44," - ")</f>
        <v/>
      </c>
      <c r="AB48" s="118" t="n"/>
      <c r="AC48" s="118" t="n"/>
      <c r="AD48" s="119" t="n"/>
    </row>
    <row r="49" ht="15" customHeight="1" s="31">
      <c r="B49" s="17" t="inlineStr">
        <is>
          <t>Locker</t>
        </is>
      </c>
      <c r="C49" s="120">
        <f>IFERROR(COUNTIFS(Data!$K:$K,"&gt;="&amp;Working!C$5,Data!$K:$K,"&lt;="&amp;Working!C$6,Data!$C:$C,Working!$B49)/C45," - ")</f>
        <v/>
      </c>
      <c r="D49" s="116">
        <f>IFERROR(COUNTIFS(Data!$K:$K,"&gt;="&amp;Working!D$5,Data!$K:$K,"&lt;="&amp;Working!D$6,Data!$C:$C,Working!$B49)/D45," - ")</f>
        <v/>
      </c>
      <c r="E49" s="116">
        <f>IFERROR(COUNTIFS(Data!$K:$K,"&gt;="&amp;Working!E$5,Data!$K:$K,"&lt;="&amp;Working!E$6,Data!$C:$C,Working!$B49)/E45," - ")</f>
        <v/>
      </c>
      <c r="F49" s="116">
        <f>IFERROR(COUNTIFS(Data!$K:$K,"&gt;="&amp;Working!F$5,Data!$K:$K,"&lt;="&amp;Working!F$6,Data!$C:$C,Working!$B49)/F45," - ")</f>
        <v/>
      </c>
      <c r="G49" s="67" t="n"/>
      <c r="H49" s="67" t="n"/>
      <c r="I49" s="67" t="n"/>
      <c r="J49" s="120">
        <f>IFERROR(COUNTIFS(Data!$K:$K,"&gt;="&amp;Working!J$5,Data!$K:$K,"&lt;="&amp;Working!J$6,Data!$C:$C,Working!$B49,Data!$A:$A,J$11)/J45," - ")</f>
        <v/>
      </c>
      <c r="K49" s="116">
        <f>IFERROR(COUNTIFS(Data!$K:$K,"&gt;="&amp;Working!K$5,Data!$K:$K,"&lt;="&amp;Working!K$6,Data!$C:$C,Working!$B49,Data!$A:$A,K$11)/K45," - ")</f>
        <v/>
      </c>
      <c r="L49" s="116">
        <f>IFERROR(COUNTIFS(Data!$K:$K,"&gt;="&amp;Working!L$5,Data!$K:$K,"&lt;="&amp;Working!L$6,Data!$C:$C,Working!$B49,Data!$A:$A,L$11)/L45," - ")</f>
        <v/>
      </c>
      <c r="M49" s="116">
        <f>IFERROR(COUNTIFS(Data!$K:$K,"&gt;="&amp;Working!M$5,Data!$K:$K,"&lt;="&amp;Working!M$6,Data!$C:$C,Working!$B49,Data!$A:$A,M$11)/M45," - ")</f>
        <v/>
      </c>
      <c r="N49" s="67" t="n"/>
      <c r="O49" s="67" t="n"/>
      <c r="P49" s="67" t="n"/>
      <c r="Q49" s="120">
        <f>IFERROR(COUNTIFS(Data!$K:$K,"&gt;="&amp;Working!Q$5,Data!$K:$K,"&lt;="&amp;Working!Q$6,Data!$C:$C,Working!$B49,Data!$A:$A,Q$11)/Q45," - ")</f>
        <v/>
      </c>
      <c r="R49" s="116">
        <f>IFERROR(COUNTIFS(Data!$K:$K,"&gt;="&amp;Working!R$5,Data!$K:$K,"&lt;="&amp;Working!R$6,Data!$C:$C,Working!$B49,Data!$A:$A,R$11)/R45," - ")</f>
        <v/>
      </c>
      <c r="S49" s="116">
        <f>IFERROR(COUNTIFS(Data!$K:$K,"&gt;="&amp;Working!S$5,Data!$K:$K,"&lt;="&amp;Working!S$6,Data!$C:$C,Working!$B49,Data!$A:$A,S$11)/S45," - ")</f>
        <v/>
      </c>
      <c r="T49" s="116">
        <f>IFERROR(COUNTIFS(Data!$K:$K,"&gt;="&amp;Working!T$5,Data!$K:$K,"&lt;="&amp;Working!T$6,Data!$C:$C,Working!$B49,Data!$A:$A,T$11)/T45," - ")</f>
        <v/>
      </c>
      <c r="U49" s="67" t="n"/>
      <c r="V49" s="67" t="n"/>
      <c r="W49" s="67" t="n"/>
      <c r="X49" s="120">
        <f>IFERROR(COUNTIFS(Data!$K:$K,"&gt;="&amp;Working!X$5,Data!$K:$K,"&lt;="&amp;Working!X$6,Data!$C:$C,Working!$B49,Data!$A:$A,X$11)/X45," - ")</f>
        <v/>
      </c>
      <c r="Y49" s="116">
        <f>IFERROR(COUNTIFS(Data!$K:$K,"&gt;="&amp;Working!Y$5,Data!$K:$K,"&lt;="&amp;Working!Y$6,Data!$C:$C,Working!$B49,Data!$A:$A,Y$11)/Y45," - ")</f>
        <v/>
      </c>
      <c r="Z49" s="116">
        <f>IFERROR(COUNTIFS(Data!$K:$K,"&gt;="&amp;Working!Z$5,Data!$K:$K,"&lt;="&amp;Working!Z$6,Data!$C:$C,Working!$B49,Data!$A:$A,Z$11)/Z45," - ")</f>
        <v/>
      </c>
      <c r="AA49" s="116">
        <f>IFERROR(COUNTIFS(Data!$K:$K,"&gt;="&amp;Working!AA$5,Data!$K:$K,"&lt;="&amp;Working!AA$6,Data!$C:$C,Working!$B49,Data!$A:$A,AA$11)/AA45," - ")</f>
        <v/>
      </c>
      <c r="AB49" s="67" t="n"/>
      <c r="AC49" s="67" t="n"/>
      <c r="AD49" s="67" t="n"/>
    </row>
    <row r="50" outlineLevel="1" ht="26" customHeight="1" s="31">
      <c r="B50" s="18" t="inlineStr">
        <is>
          <t>Apartment Locker Pro</t>
        </is>
      </c>
      <c r="C50" s="120">
        <f>IFERROR(COUNTIFS(Data!$K:$K,"&gt;="&amp;Working!C$5,Data!$K:$K,"&lt;="&amp;Working!C$6,Data!$C:$C,Working!$B50)/C46," - ")</f>
        <v/>
      </c>
      <c r="D50" s="116">
        <f>IFERROR(COUNTIFS(Data!$K:$K,"&gt;="&amp;Working!D$5,Data!$K:$K,"&lt;="&amp;Working!D$6,Data!$C:$C,Working!$B50)/D46," - ")</f>
        <v/>
      </c>
      <c r="E50" s="116">
        <f>IFERROR(COUNTIFS(Data!$K:$K,"&gt;="&amp;Working!E$5,Data!$K:$K,"&lt;="&amp;Working!E$6,Data!$C:$C,Working!$B50)/E46," - ")</f>
        <v/>
      </c>
      <c r="F50" s="116">
        <f>IFERROR(COUNTIFS(Data!$K:$K,"&gt;="&amp;Working!F$5,Data!$K:$K,"&lt;="&amp;Working!F$6,Data!$C:$C,Working!$B50)/F46," - ")</f>
        <v/>
      </c>
      <c r="G50" s="67" t="n"/>
      <c r="H50" s="84" t="n"/>
      <c r="I50" s="56" t="n"/>
      <c r="J50" s="120">
        <f>IFERROR(COUNTIFS(Data!$K:$K,"&gt;="&amp;Working!J$5,Data!$K:$K,"&lt;="&amp;Working!J$6,Data!$C:$C,Working!$B50,Data!$A:$A,J$11)/J46," - ")</f>
        <v/>
      </c>
      <c r="K50" s="116">
        <f>IFERROR(COUNTIFS(Data!$K:$K,"&gt;="&amp;Working!K$5,Data!$K:$K,"&lt;="&amp;Working!K$6,Data!$C:$C,Working!$B50,Data!$A:$A,K$11)/K46," - ")</f>
        <v/>
      </c>
      <c r="L50" s="116">
        <f>IFERROR(COUNTIFS(Data!$K:$K,"&gt;="&amp;Working!L$5,Data!$K:$K,"&lt;="&amp;Working!L$6,Data!$C:$C,Working!$B50,Data!$A:$A,L$11)/L46," - ")</f>
        <v/>
      </c>
      <c r="M50" s="116">
        <f>IFERROR(COUNTIFS(Data!$K:$K,"&gt;="&amp;Working!M$5,Data!$K:$K,"&lt;="&amp;Working!M$6,Data!$C:$C,Working!$B50,Data!$A:$A,M$11)/M46," - ")</f>
        <v/>
      </c>
      <c r="N50" s="67" t="n"/>
      <c r="O50" s="84" t="n"/>
      <c r="P50" s="56" t="n"/>
      <c r="Q50" s="120">
        <f>IFERROR(COUNTIFS(Data!$K:$K,"&gt;="&amp;Working!Q$5,Data!$K:$K,"&lt;="&amp;Working!Q$6,Data!$C:$C,Working!$B50,Data!$A:$A,Q$11)/Q46," - ")</f>
        <v/>
      </c>
      <c r="R50" s="116">
        <f>IFERROR(COUNTIFS(Data!$K:$K,"&gt;="&amp;Working!R$5,Data!$K:$K,"&lt;="&amp;Working!R$6,Data!$C:$C,Working!$B50,Data!$A:$A,R$11)/R46," - ")</f>
        <v/>
      </c>
      <c r="S50" s="116">
        <f>IFERROR(COUNTIFS(Data!$K:$K,"&gt;="&amp;Working!S$5,Data!$K:$K,"&lt;="&amp;Working!S$6,Data!$C:$C,Working!$B50,Data!$A:$A,S$11)/S46," - ")</f>
        <v/>
      </c>
      <c r="T50" s="116">
        <f>IFERROR(COUNTIFS(Data!$K:$K,"&gt;="&amp;Working!T$5,Data!$K:$K,"&lt;="&amp;Working!T$6,Data!$C:$C,Working!$B50,Data!$A:$A,T$11)/T46," - ")</f>
        <v/>
      </c>
      <c r="U50" s="67" t="n"/>
      <c r="V50" s="84" t="n"/>
      <c r="W50" s="56" t="n"/>
      <c r="X50" s="120">
        <f>IFERROR(COUNTIFS(Data!$K:$K,"&gt;="&amp;Working!X$5,Data!$K:$K,"&lt;="&amp;Working!X$6,Data!$C:$C,Working!$B50,Data!$A:$A,X$11)/X46," - ")</f>
        <v/>
      </c>
      <c r="Y50" s="116">
        <f>IFERROR(COUNTIFS(Data!$K:$K,"&gt;="&amp;Working!Y$5,Data!$K:$K,"&lt;="&amp;Working!Y$6,Data!$C:$C,Working!$B50,Data!$A:$A,Y$11)/Y46," - ")</f>
        <v/>
      </c>
      <c r="Z50" s="116">
        <f>IFERROR(COUNTIFS(Data!$K:$K,"&gt;="&amp;Working!Z$5,Data!$K:$K,"&lt;="&amp;Working!Z$6,Data!$C:$C,Working!$B50,Data!$A:$A,Z$11)/Z46," - ")</f>
        <v/>
      </c>
      <c r="AA50" s="116">
        <f>IFERROR(COUNTIFS(Data!$K:$K,"&gt;="&amp;Working!AA$5,Data!$K:$K,"&lt;="&amp;Working!AA$6,Data!$C:$C,Working!$B50,Data!$A:$A,AA$11)/AA46," - ")</f>
        <v/>
      </c>
      <c r="AB50" s="67" t="n"/>
      <c r="AC50" s="84" t="n"/>
      <c r="AD50" s="56" t="n"/>
    </row>
    <row r="51" outlineLevel="1" s="31">
      <c r="B51" s="18" t="inlineStr">
        <is>
          <t>Apartment Locker</t>
        </is>
      </c>
      <c r="C51" s="120">
        <f>IFERROR(COUNTIFS(Data!$K:$K,"&gt;="&amp;Working!C$5,Data!$K:$K,"&lt;="&amp;Working!C$6,Data!$C:$C,Working!$B51)/C47," - ")</f>
        <v/>
      </c>
      <c r="D51" s="116">
        <f>IFERROR(COUNTIFS(Data!$K:$K,"&gt;="&amp;Working!D$5,Data!$K:$K,"&lt;="&amp;Working!D$6,Data!$C:$C,Working!$B51)/D47," - ")</f>
        <v/>
      </c>
      <c r="E51" s="116">
        <f>IFERROR(COUNTIFS(Data!$K:$K,"&gt;="&amp;Working!E$5,Data!$K:$K,"&lt;="&amp;Working!E$6,Data!$C:$C,Working!$B51)/E47," - ")</f>
        <v/>
      </c>
      <c r="F51" s="116">
        <f>IFERROR(COUNTIFS(Data!$K:$K,"&gt;="&amp;Working!F$5,Data!$K:$K,"&lt;="&amp;Working!F$6,Data!$C:$C,Working!$B51)/F47," - ")</f>
        <v/>
      </c>
      <c r="G51" s="67" t="n"/>
      <c r="H51" s="84" t="n"/>
      <c r="I51" s="56" t="n"/>
      <c r="J51" s="120">
        <f>IFERROR(COUNTIFS(Data!$K:$K,"&gt;="&amp;Working!J$5,Data!$K:$K,"&lt;="&amp;Working!J$6,Data!$C:$C,Working!$B51,Data!$A:$A,J$11)/J47," - ")</f>
        <v/>
      </c>
      <c r="K51" s="116">
        <f>IFERROR(COUNTIFS(Data!$K:$K,"&gt;="&amp;Working!K$5,Data!$K:$K,"&lt;="&amp;Working!K$6,Data!$C:$C,Working!$B51,Data!$A:$A,K$11)/K47," - ")</f>
        <v/>
      </c>
      <c r="L51" s="116">
        <f>IFERROR(COUNTIFS(Data!$K:$K,"&gt;="&amp;Working!L$5,Data!$K:$K,"&lt;="&amp;Working!L$6,Data!$C:$C,Working!$B51,Data!$A:$A,L$11)/L47," - ")</f>
        <v/>
      </c>
      <c r="M51" s="116">
        <f>IFERROR(COUNTIFS(Data!$K:$K,"&gt;="&amp;Working!M$5,Data!$K:$K,"&lt;="&amp;Working!M$6,Data!$C:$C,Working!$B51,Data!$A:$A,M$11)/M47," - ")</f>
        <v/>
      </c>
      <c r="N51" s="67" t="n"/>
      <c r="O51" s="84" t="n"/>
      <c r="P51" s="56" t="n"/>
      <c r="Q51" s="120">
        <f>IFERROR(COUNTIFS(Data!$K:$K,"&gt;="&amp;Working!Q$5,Data!$K:$K,"&lt;="&amp;Working!Q$6,Data!$C:$C,Working!$B51,Data!$A:$A,Q$11)/Q47," - ")</f>
        <v/>
      </c>
      <c r="R51" s="116">
        <f>IFERROR(COUNTIFS(Data!$K:$K,"&gt;="&amp;Working!R$5,Data!$K:$K,"&lt;="&amp;Working!R$6,Data!$C:$C,Working!$B51,Data!$A:$A,R$11)/R47," - ")</f>
        <v/>
      </c>
      <c r="S51" s="116">
        <f>IFERROR(COUNTIFS(Data!$K:$K,"&gt;="&amp;Working!S$5,Data!$K:$K,"&lt;="&amp;Working!S$6,Data!$C:$C,Working!$B51,Data!$A:$A,S$11)/S47," - ")</f>
        <v/>
      </c>
      <c r="T51" s="116">
        <f>IFERROR(COUNTIFS(Data!$K:$K,"&gt;="&amp;Working!T$5,Data!$K:$K,"&lt;="&amp;Working!T$6,Data!$C:$C,Working!$B51,Data!$A:$A,T$11)/T47," - ")</f>
        <v/>
      </c>
      <c r="U51" s="67" t="n"/>
      <c r="V51" s="84" t="n"/>
      <c r="W51" s="56" t="n"/>
      <c r="X51" s="120">
        <f>IFERROR(COUNTIFS(Data!$K:$K,"&gt;="&amp;Working!X$5,Data!$K:$K,"&lt;="&amp;Working!X$6,Data!$C:$C,Working!$B51,Data!$A:$A,X$11)/X47," - ")</f>
        <v/>
      </c>
      <c r="Y51" s="116">
        <f>IFERROR(COUNTIFS(Data!$K:$K,"&gt;="&amp;Working!Y$5,Data!$K:$K,"&lt;="&amp;Working!Y$6,Data!$C:$C,Working!$B51,Data!$A:$A,Y$11)/Y47," - ")</f>
        <v/>
      </c>
      <c r="Z51" s="116">
        <f>IFERROR(COUNTIFS(Data!$K:$K,"&gt;="&amp;Working!Z$5,Data!$K:$K,"&lt;="&amp;Working!Z$6,Data!$C:$C,Working!$B51,Data!$A:$A,Z$11)/Z47," - ")</f>
        <v/>
      </c>
      <c r="AA51" s="116">
        <f>IFERROR(COUNTIFS(Data!$K:$K,"&gt;="&amp;Working!AA$5,Data!$K:$K,"&lt;="&amp;Working!AA$6,Data!$C:$C,Working!$B51,Data!$A:$A,AA$11)/AA47," - ")</f>
        <v/>
      </c>
      <c r="AB51" s="67" t="n"/>
      <c r="AC51" s="84" t="n"/>
      <c r="AD51" s="56" t="n"/>
    </row>
    <row r="52">
      <c r="B52" s="29" t="inlineStr">
        <is>
          <t>Install Cycle Time (Median)</t>
        </is>
      </c>
      <c r="C52" s="85">
        <f t="array" ref="C52">IFERROR(MEDIAN(IF(Data!$I:$I&gt;C$5,IF(Data!$I:$I&lt;C$6,Data!O:O)))," - ")</f>
        <v/>
      </c>
      <c r="D52" s="86">
        <f t="array" aca="1" ref="D52" ca="1">IFERROR(MEDIAN(IF(Data!$I:$I&gt;D$5,IF(Data!$I:$I&lt;D$6,Data!P:P)))," - ")</f>
        <v/>
      </c>
      <c r="E52" s="86">
        <f t="array" ref="E52">IFERROR(MEDIAN(IF(Data!$I:$I&gt;E$5,IF(Data!$I:$I&lt;E$6,Data!Q:Q)))," - ")</f>
        <v/>
      </c>
      <c r="F52" s="86">
        <f t="array" aca="1" ref="F52" ca="1">IFERROR(MEDIAN(IF(Data!$I:$I&gt;F$5,IF(Data!$I:$I&lt;F$6,Data!R:R)))," - ")</f>
        <v/>
      </c>
      <c r="G52" s="61" t="n"/>
      <c r="H52" s="61" t="n"/>
      <c r="I52" s="77" t="n"/>
      <c r="J52" s="85">
        <f t="array" ref="J52">IFERROR(MEDIAN(IF(Data!$I:$I&gt;J$5,IF(Data!$I:$I&lt;J$6,IF(Data!$A:$A=J$11,Data!$N:$N))))," - ")</f>
        <v/>
      </c>
      <c r="K52" s="86">
        <f t="array" aca="1" ref="K52" ca="1">IFERROR(MEDIAN(IF(Data!$I:$I&gt;K$5,IF(Data!$I:$I&lt;K$6,IF(Data!$A:$A=K$11,Data!$N:$N))))," - ")</f>
        <v/>
      </c>
      <c r="L52" s="86">
        <f t="array" ref="L52">IFERROR(MEDIAN(IF(Data!$I:$I&gt;L$5,IF(Data!$I:$I&lt;L$6,IF(Data!$A:$A=L$11,Data!$N:$N))))," - ")</f>
        <v/>
      </c>
      <c r="M52" s="86">
        <f t="array" aca="1" ref="M52" ca="1">IFERROR(MEDIAN(IF(Data!$I:$I&gt;M$5,IF(Data!$I:$I&lt;M$6,IF(Data!$A:$A=M$11,Data!$N:$N))))," - ")</f>
        <v/>
      </c>
      <c r="N52" s="61" t="n"/>
      <c r="O52" s="61" t="n"/>
      <c r="P52" s="77" t="n"/>
      <c r="Q52" s="85">
        <f t="array" ref="Q52">IFERROR(MEDIAN(IF(Data!$I:$I&gt;Q$5,IF(Data!$I:$I&lt;Q$6,IF(Data!$A:$A=Q$11,Data!$N:$N))))," - ")</f>
        <v/>
      </c>
      <c r="R52" s="86">
        <f t="array" aca="1" ref="R52" ca="1">IFERROR(MEDIAN(IF(Data!$I:$I&gt;R$5,IF(Data!$I:$I&lt;R$6,IF(Data!$A:$A=R$11,Data!$N:$N))))," - ")</f>
        <v/>
      </c>
      <c r="S52" s="86">
        <f t="array" ref="S52">IFERROR(MEDIAN(IF(Data!$I:$I&gt;S$5,IF(Data!$I:$I&lt;S$6,IF(Data!$A:$A=S$11,Data!$N:$N))))," - ")</f>
        <v/>
      </c>
      <c r="T52" s="86">
        <f t="array" aca="1" ref="T52" ca="1">IFERROR(MEDIAN(IF(Data!$I:$I&gt;T$5,IF(Data!$I:$I&lt;T$6,IF(Data!$A:$A=T$11,Data!$N:$N))))," - ")</f>
        <v/>
      </c>
      <c r="U52" s="61" t="n"/>
      <c r="V52" s="61" t="n"/>
      <c r="W52" s="77" t="n"/>
      <c r="X52" s="85">
        <f t="array" ref="X52">IFERROR(MEDIAN(IF(Data!$I:$I&gt;X$5,IF(Data!$I:$I&lt;X$6,IF(Data!$A:$A=X$11,Data!$N:$N))))," - ")</f>
        <v/>
      </c>
      <c r="Y52" s="86">
        <f t="array" aca="1" ref="Y52" ca="1">IFERROR(MEDIAN(IF(Data!$I:$I&gt;Y$5,IF(Data!$I:$I&lt;Y$6,IF(Data!$A:$A=Y$11,Data!$N:$N))))," - ")</f>
        <v/>
      </c>
      <c r="Z52" s="86">
        <f t="array" ref="Z52">IFERROR(MEDIAN(IF(Data!$I:$I&gt;Z$5,IF(Data!$I:$I&lt;Z$6,IF(Data!$A:$A=Z$11,Data!$N:$N))))," - ")</f>
        <v/>
      </c>
      <c r="AA52" s="86">
        <f t="array" aca="1" ref="AA52" ca="1">IFERROR(MEDIAN(IF(Data!$I:$I&gt;AA$5,IF(Data!$I:$I&lt;AA$6,IF(Data!$A:$A=AA$11,Data!$N:$N))))," - ")</f>
        <v/>
      </c>
      <c r="AB52" s="61" t="n"/>
      <c r="AC52" s="61" t="n"/>
      <c r="AD52" s="77" t="n"/>
    </row>
    <row r="53">
      <c r="B53" s="17" t="inlineStr">
        <is>
          <t>Locker</t>
        </is>
      </c>
      <c r="C53" s="63">
        <f t="array" ref="C53">MEDIAN(IF(Data!$I:$I&gt;C$5,IF(Data!$C:$C=Working!$B53,IF(Data!$I:$I&lt;C$6,Data!$N:$N))))</f>
        <v/>
      </c>
      <c r="D53" s="64">
        <f t="array" aca="1" ref="D53" ca="1">MEDIAN(IF(Data!$I:$I&gt;D$5,IF(Data!$C:$C=Working!$B53,IF(Data!$I:$I&lt;D$6,Data!$N:$N))))</f>
        <v/>
      </c>
      <c r="E53" s="64">
        <f t="array" ref="E53">MEDIAN(IF(Data!$I:$I&gt;E$5,IF(Data!$C:$C=Working!$B53,IF(Data!$I:$I&lt;E$6,Data!$N:$N))))</f>
        <v/>
      </c>
      <c r="F53" s="64">
        <f t="array" aca="1" ref="F53" ca="1">MEDIAN(IF(Data!$I:$I&gt;F$5,IF(Data!$C:$C=Working!$B53,IF(Data!$I:$I&lt;F$6,Data!$N:$N))))</f>
        <v/>
      </c>
      <c r="G53" s="116" t="n"/>
      <c r="H53" s="116" t="n"/>
      <c r="I53" s="67" t="n"/>
      <c r="J53" s="63">
        <f t="array" ref="J53">IFERROR(MEDIAN(IF(Data!$I:$I&gt;J$5,IF(Data!$C:$C=Working!$B53,IF(Data!$I:$I&lt;J$6,IF(Data!$A:$A=J$11,Data!$N:$N)))))," - ")</f>
        <v/>
      </c>
      <c r="K53" s="64">
        <f t="array" aca="1" ref="K53" ca="1">IFERROR(MEDIAN(IF(Data!$I:$I&gt;K$5,IF(Data!$C:$C=Working!$B53,IF(Data!$I:$I&lt;K$6,IF(Data!$A:$A=K$11,Data!$N:$N)))))," - ")</f>
        <v/>
      </c>
      <c r="L53" s="64">
        <f t="array" ref="L53">IFERROR(MEDIAN(IF(Data!$I:$I&gt;L$5,IF(Data!$C:$C=Working!$B53,IF(Data!$I:$I&lt;L$6,IF(Data!$A:$A=L$11,Data!$N:$N)))))," - ")</f>
        <v/>
      </c>
      <c r="M53" s="64">
        <f t="array" aca="1" ref="M53" ca="1">IFERROR(MEDIAN(IF(Data!$I:$I&gt;M$5,IF(Data!$C:$C=Working!$B53,IF(Data!$I:$I&lt;M$6,IF(Data!$A:$A=M$11,Data!$N:$N)))))," - ")</f>
        <v/>
      </c>
      <c r="N53" s="116" t="n"/>
      <c r="O53" s="116" t="n"/>
      <c r="P53" s="67" t="n"/>
      <c r="Q53" s="63">
        <f t="array" ref="Q53">IFERROR(MEDIAN(IF(Data!$I:$I&gt;Q$5,IF(Data!$C:$C=Working!$B53,IF(Data!$I:$I&lt;Q$6,IF(Data!$A:$A=Q$11,Data!$N:$N)))))," - ")</f>
        <v/>
      </c>
      <c r="R53" s="64">
        <f t="array" aca="1" ref="R53" ca="1">IFERROR(MEDIAN(IF(Data!$I:$I&gt;R$5,IF(Data!$C:$C=Working!$B53,IF(Data!$I:$I&lt;R$6,IF(Data!$A:$A=R$11,Data!$N:$N)))))," - ")</f>
        <v/>
      </c>
      <c r="S53" s="64">
        <f t="array" ref="S53">IFERROR(MEDIAN(IF(Data!$I:$I&gt;S$5,IF(Data!$C:$C=Working!$B53,IF(Data!$I:$I&lt;S$6,IF(Data!$A:$A=S$11,Data!$N:$N)))))," - ")</f>
        <v/>
      </c>
      <c r="T53" s="64">
        <f t="array" aca="1" ref="T53" ca="1">IFERROR(MEDIAN(IF(Data!$I:$I&gt;T$5,IF(Data!$C:$C=Working!$B53,IF(Data!$I:$I&lt;T$6,IF(Data!$A:$A=T$11,Data!$N:$N)))))," - ")</f>
        <v/>
      </c>
      <c r="U53" s="116" t="n"/>
      <c r="V53" s="116" t="n"/>
      <c r="W53" s="67" t="n"/>
      <c r="X53" s="63">
        <f t="array" ref="X53">IFERROR(MEDIAN(IF(Data!$I:$I&gt;X$5,IF(Data!$C:$C=Working!$B53,IF(Data!$I:$I&lt;X$6,IF(Data!$A:$A=X$11,Data!$N:$N)))))," - ")</f>
        <v/>
      </c>
      <c r="Y53" s="64">
        <f t="array" aca="1" ref="Y53" ca="1">IFERROR(MEDIAN(IF(Data!$I:$I&gt;Y$5,IF(Data!$C:$C=Working!$B53,IF(Data!$I:$I&lt;Y$6,IF(Data!$A:$A=Y$11,Data!$N:$N)))))," - ")</f>
        <v/>
      </c>
      <c r="Z53" s="64">
        <f t="array" ref="Z53">IFERROR(MEDIAN(IF(Data!$I:$I&gt;Z$5,IF(Data!$C:$C=Working!$B53,IF(Data!$I:$I&lt;Z$6,IF(Data!$A:$A=Z$11,Data!$N:$N)))))," - ")</f>
        <v/>
      </c>
      <c r="AA53" s="64">
        <f t="array" aca="1" ref="AA53" ca="1">IFERROR(MEDIAN(IF(Data!$I:$I&gt;AA$5,IF(Data!$C:$C=Working!$B53,IF(Data!$I:$I&lt;AA$6,IF(Data!$A:$A=AA$11,Data!$N:$N)))))," - ")</f>
        <v/>
      </c>
      <c r="AB53" s="116" t="n"/>
      <c r="AC53" s="116" t="n"/>
      <c r="AD53" s="67" t="n"/>
    </row>
    <row r="54">
      <c r="B54" s="18" t="inlineStr">
        <is>
          <t>Apartment Locker Pro</t>
        </is>
      </c>
      <c r="C54" s="63">
        <f t="array" ref="C54">IFERROR(MEDIAN(IF(Data!#REF!&gt;C$5,IF(Data!#REF!=Working!$B54,IF(Data!#REF!&lt;C$6,Data!#REF!))))," - ")</f>
        <v/>
      </c>
      <c r="D54" s="64">
        <f t="array" aca="1" ref="D54" ca="1">IFERROR(MEDIAN(IF(Data!#REF!&gt;D$5,IF(Data!#REF!=Working!$B54,IF(Data!#REF!&lt;D$6,Data!#REF!))))," - ")</f>
        <v/>
      </c>
      <c r="E54" s="64">
        <f t="array" ref="E54">IFERROR(MEDIAN(IF(Data!#REF!&gt;E$5,IF(Data!#REF!=Working!$B54,IF(Data!#REF!&lt;E$6,Data!#REF!))))," - ")</f>
        <v/>
      </c>
      <c r="F54" s="64">
        <f t="array" aca="1" ref="F54" ca="1">IFERROR(MEDIAN(IF(Data!#REF!&gt;F$5,IF(Data!#REF!=Working!$B54,IF(Data!#REF!&lt;F$6,Data!#REF!))))," - ")</f>
        <v/>
      </c>
      <c r="G54" s="116" t="n"/>
      <c r="H54" s="116" t="n"/>
      <c r="I54" s="56" t="n"/>
      <c r="J54" s="63">
        <f t="array" ref="J54">IFERROR(MEDIAN(IF(Data!$I:$I&gt;J$5,IF(Data!$C:$C=Working!$B54,IF(Data!$I:$I&lt;J$6,IF(Data!$A:$A=J$11,Data!$N:$N)))))," - ")</f>
        <v/>
      </c>
      <c r="K54" s="64">
        <f t="array" aca="1" ref="K54" ca="1">IFERROR(MEDIAN(IF(Data!$I:$I&gt;K$5,IF(Data!$C:$C=Working!$B54,IF(Data!$I:$I&lt;K$6,IF(Data!$A:$A=K$11,Data!$N:$N)))))," - ")</f>
        <v/>
      </c>
      <c r="L54" s="64">
        <f t="array" ref="L54">IFERROR(MEDIAN(IF(Data!$I:$I&gt;L$5,IF(Data!$C:$C=Working!$B54,IF(Data!$I:$I&lt;L$6,IF(Data!$A:$A=L$11,Data!$N:$N)))))," - ")</f>
        <v/>
      </c>
      <c r="M54" s="64">
        <f t="array" aca="1" ref="M54" ca="1">IFERROR(MEDIAN(IF(Data!$I:$I&gt;M$5,IF(Data!$C:$C=Working!$B54,IF(Data!$I:$I&lt;M$6,IF(Data!$A:$A=M$11,Data!$N:$N)))))," - ")</f>
        <v/>
      </c>
      <c r="N54" s="116" t="n"/>
      <c r="O54" s="116" t="n"/>
      <c r="P54" s="56" t="n"/>
      <c r="Q54" s="63">
        <f t="array" ref="Q54">IFERROR(MEDIAN(IF(Data!$I:$I&gt;Q$5,IF(Data!$C:$C=Working!$B54,IF(Data!$I:$I&lt;Q$6,IF(Data!$A:$A=Q$11,Data!$N:$N)))))," - ")</f>
        <v/>
      </c>
      <c r="R54" s="64">
        <f t="array" aca="1" ref="R54" ca="1">IFERROR(MEDIAN(IF(Data!$I:$I&gt;R$5,IF(Data!$C:$C=Working!$B54,IF(Data!$I:$I&lt;R$6,IF(Data!$A:$A=R$11,Data!$N:$N)))))," - ")</f>
        <v/>
      </c>
      <c r="S54" s="64">
        <f t="array" ref="S54">IFERROR(MEDIAN(IF(Data!$I:$I&gt;S$5,IF(Data!$C:$C=Working!$B54,IF(Data!$I:$I&lt;S$6,IF(Data!$A:$A=S$11,Data!$N:$N)))))," - ")</f>
        <v/>
      </c>
      <c r="T54" s="64">
        <f t="array" aca="1" ref="T54" ca="1">IFERROR(MEDIAN(IF(Data!$I:$I&gt;T$5,IF(Data!$C:$C=Working!$B54,IF(Data!$I:$I&lt;T$6,IF(Data!$A:$A=T$11,Data!$N:$N)))))," - ")</f>
        <v/>
      </c>
      <c r="U54" s="116" t="n"/>
      <c r="V54" s="116" t="n"/>
      <c r="W54" s="56" t="n"/>
      <c r="X54" s="63">
        <f t="array" ref="X54">IFERROR(MEDIAN(IF(Data!$I:$I&gt;X$5,IF(Data!$C:$C=Working!$B54,IF(Data!$I:$I&lt;X$6,IF(Data!$A:$A=X$11,Data!$N:$N)))))," - ")</f>
        <v/>
      </c>
      <c r="Y54" s="64">
        <f t="array" aca="1" ref="Y54" ca="1">IFERROR(MEDIAN(IF(Data!$I:$I&gt;Y$5,IF(Data!$C:$C=Working!$B54,IF(Data!$I:$I&lt;Y$6,IF(Data!$A:$A=Y$11,Data!$N:$N)))))," - ")</f>
        <v/>
      </c>
      <c r="Z54" s="64">
        <f t="array" ref="Z54">IFERROR(MEDIAN(IF(Data!$I:$I&gt;Z$5,IF(Data!$C:$C=Working!$B54,IF(Data!$I:$I&lt;Z$6,IF(Data!$A:$A=Z$11,Data!$N:$N)))))," - ")</f>
        <v/>
      </c>
      <c r="AA54" s="64">
        <f t="array" aca="1" ref="AA54" ca="1">IFERROR(MEDIAN(IF(Data!$I:$I&gt;AA$5,IF(Data!$C:$C=Working!$B54,IF(Data!$I:$I&lt;AA$6,IF(Data!$A:$A=AA$11,Data!$N:$N)))))," - ")</f>
        <v/>
      </c>
      <c r="AB54" s="116" t="n"/>
      <c r="AC54" s="116" t="n"/>
      <c r="AD54" s="56" t="n"/>
    </row>
    <row r="55">
      <c r="B55" s="18" t="inlineStr">
        <is>
          <t>Apartment Locker</t>
        </is>
      </c>
      <c r="C55" s="63">
        <f t="array" ref="C55">IFERROR(MEDIAN(IF(Data!#REF!&gt;C$5,IF(Data!#REF!=Working!$B55,IF(Data!#REF!&lt;C$6,Data!#REF!))))," - ")</f>
        <v/>
      </c>
      <c r="D55" s="64">
        <f t="array" aca="1" ref="D55" ca="1">IFERROR(MEDIAN(IF(Data!#REF!&gt;D$5,IF(Data!#REF!=Working!$B55,IF(Data!#REF!&lt;D$6,Data!#REF!))))," - ")</f>
        <v/>
      </c>
      <c r="E55" s="64">
        <f t="array" ref="E55">IFERROR(MEDIAN(IF(Data!#REF!&gt;E$5,IF(Data!#REF!=Working!$B55,IF(Data!#REF!&lt;E$6,Data!#REF!))))," - ")</f>
        <v/>
      </c>
      <c r="F55" s="64">
        <f t="array" aca="1" ref="F55" ca="1">IFERROR(MEDIAN(IF(Data!#REF!&gt;F$5,IF(Data!#REF!=Working!$B55,IF(Data!#REF!&lt;F$6,Data!#REF!))))," - ")</f>
        <v/>
      </c>
      <c r="G55" s="116" t="n"/>
      <c r="H55" s="116" t="n"/>
      <c r="I55" s="56" t="n"/>
      <c r="J55" s="63">
        <f t="array" ref="J55">IFERROR(MEDIAN(IF(Data!$I:$I&gt;J$5,IF(Data!$C:$C=Working!$B55,IF(Data!$I:$I&lt;J$6,IF(Data!$A:$A=J$11,Data!$N:$N)))))," - ")</f>
        <v/>
      </c>
      <c r="K55" s="64">
        <f t="array" aca="1" ref="K55" ca="1">IFERROR(MEDIAN(IF(Data!$I:$I&gt;K$5,IF(Data!$C:$C=Working!$B55,IF(Data!$I:$I&lt;K$6,IF(Data!$A:$A=K$11,Data!$N:$N)))))," - ")</f>
        <v/>
      </c>
      <c r="L55" s="64">
        <f t="array" ref="L55">IFERROR(MEDIAN(IF(Data!$I:$I&gt;L$5,IF(Data!$C:$C=Working!$B55,IF(Data!$I:$I&lt;L$6,IF(Data!$A:$A=L$11,Data!$N:$N)))))," - ")</f>
        <v/>
      </c>
      <c r="M55" s="64">
        <f t="array" aca="1" ref="M55" ca="1">IFERROR(MEDIAN(IF(Data!$I:$I&gt;M$5,IF(Data!$C:$C=Working!$B55,IF(Data!$I:$I&lt;M$6,IF(Data!$A:$A=M$11,Data!$N:$N)))))," - ")</f>
        <v/>
      </c>
      <c r="N55" s="116" t="n"/>
      <c r="O55" s="116" t="n"/>
      <c r="P55" s="56" t="n"/>
      <c r="Q55" s="63">
        <f t="array" ref="Q55">IFERROR(MEDIAN(IF(Data!$I:$I&gt;Q$5,IF(Data!$C:$C=Working!$B55,IF(Data!$I:$I&lt;Q$6,IF(Data!$A:$A=Q$11,Data!$N:$N)))))," - ")</f>
        <v/>
      </c>
      <c r="R55" s="64">
        <f t="array" aca="1" ref="R55" ca="1">IFERROR(MEDIAN(IF(Data!$I:$I&gt;R$5,IF(Data!$C:$C=Working!$B55,IF(Data!$I:$I&lt;R$6,IF(Data!$A:$A=R$11,Data!$N:$N)))))," - ")</f>
        <v/>
      </c>
      <c r="S55" s="64">
        <f t="array" ref="S55">IFERROR(MEDIAN(IF(Data!$I:$I&gt;S$5,IF(Data!$C:$C=Working!$B55,IF(Data!$I:$I&lt;S$6,IF(Data!$A:$A=S$11,Data!$N:$N)))))," - ")</f>
        <v/>
      </c>
      <c r="T55" s="64">
        <f t="array" aca="1" ref="T55" ca="1">IFERROR(MEDIAN(IF(Data!$I:$I&gt;T$5,IF(Data!$C:$C=Working!$B55,IF(Data!$I:$I&lt;T$6,IF(Data!$A:$A=T$11,Data!$N:$N)))))," - ")</f>
        <v/>
      </c>
      <c r="U55" s="116" t="n"/>
      <c r="V55" s="116" t="n"/>
      <c r="W55" s="56" t="n"/>
      <c r="X55" s="63">
        <f t="array" ref="X55">IFERROR(MEDIAN(IF(Data!$I:$I&gt;X$5,IF(Data!$C:$C=Working!$B55,IF(Data!$I:$I&lt;X$6,IF(Data!$A:$A=X$11,Data!$N:$N)))))," - ")</f>
        <v/>
      </c>
      <c r="Y55" s="64">
        <f t="array" aca="1" ref="Y55" ca="1">IFERROR(MEDIAN(IF(Data!$I:$I&gt;Y$5,IF(Data!$C:$C=Working!$B55,IF(Data!$I:$I&lt;Y$6,IF(Data!$A:$A=Y$11,Data!$N:$N)))))," - ")</f>
        <v/>
      </c>
      <c r="Z55" s="64">
        <f t="array" ref="Z55">IFERROR(MEDIAN(IF(Data!$I:$I&gt;Z$5,IF(Data!$C:$C=Working!$B55,IF(Data!$I:$I&lt;Z$6,IF(Data!$A:$A=Z$11,Data!$N:$N)))))," - ")</f>
        <v/>
      </c>
      <c r="AA55" s="64">
        <f t="array" aca="1" ref="AA55" ca="1">IFERROR(MEDIAN(IF(Data!$I:$I&gt;AA$5,IF(Data!$C:$C=Working!$B55,IF(Data!$I:$I&lt;AA$6,IF(Data!$A:$A=AA$11,Data!$N:$N)))))," - ")</f>
        <v/>
      </c>
      <c r="AB55" s="116" t="n"/>
      <c r="AC55" s="116" t="n"/>
      <c r="AD55" s="56" t="n"/>
    </row>
    <row r="56">
      <c r="B56" s="29" t="inlineStr">
        <is>
          <t>R12M Conversion</t>
        </is>
      </c>
      <c r="C56" s="121">
        <f>COUNTIFS(Data!$E:$E,"&gt;="&amp;C$5-366,Data!$I:$I,"&gt;="&amp;C$5-366,Data!$E:$E,"&lt;="&amp;C$6,Data!$I:$I,"&lt;="&amp;C$6)/COUNTIFS(Data!$E:$E,"&gt;="&amp;C$5-366,Data!$E:$E,"&lt;="&amp;C$6)</f>
        <v/>
      </c>
      <c r="D56" s="122">
        <f>COUNTIFS(Data!$E:$E,"&gt;="&amp;D$5-366,Data!$I:$I,"&gt;="&amp;D$5-366,Data!$E:$E,"&lt;="&amp;D$6,Data!$I:$I,"&lt;="&amp;D$6)/COUNTIFS(Data!$E:$E,"&gt;="&amp;D$5-366,Data!$E:$E,"&lt;="&amp;D$6)</f>
        <v/>
      </c>
      <c r="E56" s="122">
        <f>COUNTIFS(Data!$E:$E,"&gt;="&amp;E$5-366,Data!$I:$I,"&gt;="&amp;E$5-366,Data!$E:$E,"&lt;="&amp;E$6,Data!$I:$I,"&lt;="&amp;E$6)/COUNTIFS(Data!$E:$E,"&gt;="&amp;E$5-366,Data!$E:$E,"&lt;="&amp;E$6)</f>
        <v/>
      </c>
      <c r="F56" s="122">
        <f>COUNTIFS(Data!$E:$E,"&gt;="&amp;F$5-366,Data!$I:$I,"&gt;="&amp;F$5-366,Data!$E:$E,"&lt;="&amp;F$6,Data!$I:$I,"&lt;="&amp;F$6)/COUNTIFS(Data!$E:$E,"&gt;="&amp;F$5-366,Data!$E:$E,"&lt;="&amp;F$6)</f>
        <v/>
      </c>
      <c r="G56" s="61" t="n"/>
      <c r="H56" s="61" t="n"/>
      <c r="I56" s="77" t="n"/>
      <c r="J56" s="121">
        <f>IFERROR(COUNTIFS(Data!$E:$E,"&gt;="&amp;J$5-366,Data!$I:$I,"&gt;="&amp;J$5-366,Data!$E:$E,"&lt;="&amp;J$6,Data!$I:$I,"&lt;="&amp;J$6,Data!$A:$A,J$11)/COUNTIFS(Data!$E:$E,"&gt;="&amp;J$5-366,Data!$E:$E,"&lt;="&amp;J$6,Data!$A:$A,J$11)," - ")</f>
        <v/>
      </c>
      <c r="K56" s="122">
        <f>IFERROR(COUNTIFS(Data!$E:$E,"&gt;="&amp;K$5-366,Data!$I:$I,"&gt;="&amp;K$5-366,Data!$E:$E,"&lt;="&amp;K$6,Data!$I:$I,"&lt;="&amp;K$6,Data!$A:$A,K$11)/COUNTIFS(Data!$E:$E,"&gt;="&amp;K$5-366,Data!$E:$E,"&lt;="&amp;K$6,Data!$A:$A,K$11)," - ")</f>
        <v/>
      </c>
      <c r="L56" s="122">
        <f>IFERROR(COUNTIFS(Data!$E:$E,"&gt;="&amp;L$5-366,Data!$I:$I,"&gt;="&amp;L$5-366,Data!$E:$E,"&lt;="&amp;L$6,Data!$I:$I,"&lt;="&amp;L$6,Data!$A:$A,L$11)/COUNTIFS(Data!$E:$E,"&gt;="&amp;L$5-366,Data!$E:$E,"&lt;="&amp;L$6,Data!$A:$A,L$11)," - ")</f>
        <v/>
      </c>
      <c r="M56" s="122">
        <f>IFERROR(COUNTIFS(Data!$E:$E,"&gt;="&amp;M$5-366,Data!$I:$I,"&gt;="&amp;M$5-366,Data!$E:$E,"&lt;="&amp;M$6,Data!$I:$I,"&lt;="&amp;M$6,Data!$A:$A,M$11)/COUNTIFS(Data!$E:$E,"&gt;="&amp;M$5-366,Data!$E:$E,"&lt;="&amp;M$6,Data!$A:$A,M$11)," - ")</f>
        <v/>
      </c>
      <c r="N56" s="61" t="n"/>
      <c r="O56" s="61" t="n"/>
      <c r="P56" s="77" t="n"/>
      <c r="Q56" s="121">
        <f>IFERROR(COUNTIFS(Data!$E:$E,"&gt;="&amp;Q$5-366,Data!$I:$I,"&gt;="&amp;Q$5-366,Data!$E:$E,"&lt;="&amp;Q$6,Data!$I:$I,"&lt;="&amp;Q$6,Data!$A:$A,Q$11)/COUNTIFS(Data!$E:$E,"&gt;="&amp;Q$5-366,Data!$E:$E,"&lt;="&amp;Q$6,Data!$A:$A,Q$11)," - ")</f>
        <v/>
      </c>
      <c r="R56" s="122">
        <f>IFERROR(COUNTIFS(Data!$E:$E,"&gt;="&amp;R$5-366,Data!$I:$I,"&gt;="&amp;R$5-366,Data!$E:$E,"&lt;="&amp;R$6,Data!$I:$I,"&lt;="&amp;R$6,Data!$A:$A,R$11)/COUNTIFS(Data!$E:$E,"&gt;="&amp;R$5-366,Data!$E:$E,"&lt;="&amp;R$6,Data!$A:$A,R$11)," - ")</f>
        <v/>
      </c>
      <c r="S56" s="122">
        <f>IFERROR(COUNTIFS(Data!$E:$E,"&gt;="&amp;S$5-366,Data!$I:$I,"&gt;="&amp;S$5-366,Data!$E:$E,"&lt;="&amp;S$6,Data!$I:$I,"&lt;="&amp;S$6,Data!$A:$A,S$11)/COUNTIFS(Data!$E:$E,"&gt;="&amp;S$5-366,Data!$E:$E,"&lt;="&amp;S$6,Data!$A:$A,S$11)," - ")</f>
        <v/>
      </c>
      <c r="T56" s="122">
        <f>IFERROR(COUNTIFS(Data!$E:$E,"&gt;="&amp;T$5-366,Data!$I:$I,"&gt;="&amp;T$5-366,Data!$E:$E,"&lt;="&amp;T$6,Data!$I:$I,"&lt;="&amp;T$6,Data!$A:$A,T$11)/COUNTIFS(Data!$E:$E,"&gt;="&amp;T$5-366,Data!$E:$E,"&lt;="&amp;T$6,Data!$A:$A,T$11)," - ")</f>
        <v/>
      </c>
      <c r="U56" s="61" t="n"/>
      <c r="V56" s="61" t="n"/>
      <c r="W56" s="77" t="n"/>
      <c r="X56" s="121">
        <f>IFERROR(COUNTIFS(Data!$E:$E,"&gt;="&amp;X$5-366,Data!$I:$I,"&gt;="&amp;X$5-366,Data!$E:$E,"&lt;="&amp;X$6,Data!$I:$I,"&lt;="&amp;X$6,Data!$A:$A,X$11)/COUNTIFS(Data!$E:$E,"&gt;="&amp;X$5-366,Data!$E:$E,"&lt;="&amp;X$6,Data!$A:$A,X$11)," - ")</f>
        <v/>
      </c>
      <c r="Y56" s="122">
        <f>IFERROR(COUNTIFS(Data!$E:$E,"&gt;="&amp;Y$5-366,Data!$I:$I,"&gt;="&amp;Y$5-366,Data!$E:$E,"&lt;="&amp;Y$6,Data!$I:$I,"&lt;="&amp;Y$6,Data!$A:$A,Y$11)/COUNTIFS(Data!$E:$E,"&gt;="&amp;Y$5-366,Data!$E:$E,"&lt;="&amp;Y$6,Data!$A:$A,Y$11)," - ")</f>
        <v/>
      </c>
      <c r="Z56" s="122">
        <f>IFERROR(COUNTIFS(Data!$E:$E,"&gt;="&amp;Z$5-366,Data!$I:$I,"&gt;="&amp;Z$5-366,Data!$E:$E,"&lt;="&amp;Z$6,Data!$I:$I,"&lt;="&amp;Z$6,Data!$A:$A,Z$11)/COUNTIFS(Data!$E:$E,"&gt;="&amp;Z$5-366,Data!$E:$E,"&lt;="&amp;Z$6,Data!$A:$A,Z$11)," - ")</f>
        <v/>
      </c>
      <c r="AA56" s="122">
        <f>IFERROR(COUNTIFS(Data!$E:$E,"&gt;="&amp;AA$5-366,Data!$I:$I,"&gt;="&amp;AA$5-366,Data!$E:$E,"&lt;="&amp;AA$6,Data!$I:$I,"&lt;="&amp;AA$6,Data!$A:$A,AA$11)/COUNTIFS(Data!$E:$E,"&gt;="&amp;AA$5-366,Data!$E:$E,"&lt;="&amp;AA$6,Data!$A:$A,AA$11)," - ")</f>
        <v/>
      </c>
      <c r="AB56" s="61" t="n"/>
      <c r="AC56" s="61" t="n"/>
      <c r="AD56" s="77" t="n"/>
    </row>
    <row r="57" ht="15" customHeight="1" s="31">
      <c r="B57" s="17" t="inlineStr">
        <is>
          <t>Locker</t>
        </is>
      </c>
      <c r="C57" s="120">
        <f>IFERROR(COUNTIFS(Data!$C:$C,$B57,Data!$E:$E,"&gt;="&amp;C$5-366,Data!$I:$I,"&gt;="&amp;C$5-366,Data!$E:$E,"&lt;="&amp;C$6,Data!$I:$I,"&lt;="&amp;C$6)/COUNTIFS(Data!$C:$C,$B57,Data!$E:$E,"&gt;="&amp;C$5-366,Data!$E:$E,"&lt;="&amp;C$6)," - ")</f>
        <v/>
      </c>
      <c r="D57" s="116">
        <f>IFERROR(COUNTIFS(Data!$C:$C,$B57,Data!$E:$E,"&gt;="&amp;D$5-366,Data!$I:$I,"&gt;="&amp;D$5-366,Data!$E:$E,"&lt;="&amp;D$6,Data!$I:$I,"&lt;="&amp;D$6)/COUNTIFS(Data!$C:$C,$B57,Data!$E:$E,"&gt;="&amp;D$5-366,Data!$E:$E,"&lt;="&amp;D$6)," - ")</f>
        <v/>
      </c>
      <c r="E57" s="116">
        <f>IFERROR(COUNTIFS(Data!$C:$C,$B57,Data!$E:$E,"&gt;="&amp;E$5-366,Data!$I:$I,"&gt;="&amp;E$5-366,Data!$E:$E,"&lt;="&amp;E$6,Data!$I:$I,"&lt;="&amp;E$6)/COUNTIFS(Data!$C:$C,$B57,Data!$E:$E,"&gt;="&amp;E$5-366,Data!$E:$E,"&lt;="&amp;E$6)," - ")</f>
        <v/>
      </c>
      <c r="F57" s="116">
        <f>IFERROR(COUNTIFS(Data!$C:$C,$B57,Data!$E:$E,"&gt;="&amp;F$5-366,Data!$I:$I,"&gt;="&amp;F$5-366,Data!$E:$E,"&lt;="&amp;F$6,Data!$I:$I,"&lt;="&amp;F$6)/COUNTIFS(Data!$C:$C,$B57,Data!$E:$E,"&gt;="&amp;F$5-366,Data!$E:$E,"&lt;="&amp;F$6)," - ")</f>
        <v/>
      </c>
      <c r="G57" s="67" t="n"/>
      <c r="H57" s="67" t="n"/>
      <c r="I57" s="67" t="n"/>
      <c r="J57" s="120">
        <f>IFERROR(COUNTIFS(Data!$C:$C,$B57,Data!$E:$E,"&gt;="&amp;J$5-366,Data!$I:$I,"&gt;="&amp;J$5-366,Data!$E:$E,"&lt;="&amp;J$6,Data!$I:$I,"&lt;="&amp;J$6,Data!$A:$A,J$11)/COUNTIFS(Data!$C:$C,$B57,Data!$E:$E,"&gt;="&amp;J$5-366,Data!$E:$E,"&lt;="&amp;J$6,Data!$A:$A,J$11)," - ")</f>
        <v/>
      </c>
      <c r="K57" s="116">
        <f>IFERROR(COUNTIFS(Data!$C:$C,$B57,Data!$E:$E,"&gt;="&amp;K$5-366,Data!$I:$I,"&gt;="&amp;K$5-366,Data!$E:$E,"&lt;="&amp;K$6,Data!$I:$I,"&lt;="&amp;K$6,Data!$A:$A,K$11)/COUNTIFS(Data!$C:$C,$B57,Data!$E:$E,"&gt;="&amp;K$5-366,Data!$E:$E,"&lt;="&amp;K$6,Data!$A:$A,K$11)," - ")</f>
        <v/>
      </c>
      <c r="L57" s="116">
        <f>IFERROR(COUNTIFS(Data!$C:$C,$B57,Data!$E:$E,"&gt;="&amp;L$5-366,Data!$I:$I,"&gt;="&amp;L$5-366,Data!$E:$E,"&lt;="&amp;L$6,Data!$I:$I,"&lt;="&amp;L$6,Data!$A:$A,L$11)/COUNTIFS(Data!$C:$C,$B57,Data!$E:$E,"&gt;="&amp;L$5-366,Data!$E:$E,"&lt;="&amp;L$6,Data!$A:$A,L$11)," - ")</f>
        <v/>
      </c>
      <c r="M57" s="116">
        <f>IFERROR(COUNTIFS(Data!$C:$C,$B57,Data!$E:$E,"&gt;="&amp;M$5-366,Data!$I:$I,"&gt;="&amp;M$5-366,Data!$E:$E,"&lt;="&amp;M$6,Data!$I:$I,"&lt;="&amp;M$6,Data!$A:$A,M$11)/COUNTIFS(Data!$C:$C,$B57,Data!$E:$E,"&gt;="&amp;M$5-366,Data!$E:$E,"&lt;="&amp;M$6,Data!$A:$A,M$11)," - ")</f>
        <v/>
      </c>
      <c r="N57" s="67" t="n"/>
      <c r="O57" s="67" t="n"/>
      <c r="P57" s="67" t="n"/>
      <c r="Q57" s="120">
        <f>IFERROR(COUNTIFS(Data!$C:$C,$B57,Data!$E:$E,"&gt;="&amp;Q$5-366,Data!$I:$I,"&gt;="&amp;Q$5-366,Data!$E:$E,"&lt;="&amp;Q$6,Data!$I:$I,"&lt;="&amp;Q$6,Data!$A:$A,Q$11)/COUNTIFS(Data!$C:$C,$B57,Data!$E:$E,"&gt;="&amp;Q$5-366,Data!$E:$E,"&lt;="&amp;Q$6,Data!$A:$A,Q$11)," - ")</f>
        <v/>
      </c>
      <c r="R57" s="116">
        <f>IFERROR(COUNTIFS(Data!$C:$C,$B57,Data!$E:$E,"&gt;="&amp;R$5-366,Data!$I:$I,"&gt;="&amp;R$5-366,Data!$E:$E,"&lt;="&amp;R$6,Data!$I:$I,"&lt;="&amp;R$6,Data!$A:$A,R$11)/COUNTIFS(Data!$C:$C,$B57,Data!$E:$E,"&gt;="&amp;R$5-366,Data!$E:$E,"&lt;="&amp;R$6,Data!$A:$A,R$11)," - ")</f>
        <v/>
      </c>
      <c r="S57" s="116">
        <f>IFERROR(COUNTIFS(Data!$C:$C,$B57,Data!$E:$E,"&gt;="&amp;S$5-366,Data!$I:$I,"&gt;="&amp;S$5-366,Data!$E:$E,"&lt;="&amp;S$6,Data!$I:$I,"&lt;="&amp;S$6,Data!$A:$A,S$11)/COUNTIFS(Data!$C:$C,$B57,Data!$E:$E,"&gt;="&amp;S$5-366,Data!$E:$E,"&lt;="&amp;S$6,Data!$A:$A,S$11)," - ")</f>
        <v/>
      </c>
      <c r="T57" s="116">
        <f>IFERROR(COUNTIFS(Data!$C:$C,$B57,Data!$E:$E,"&gt;="&amp;T$5-366,Data!$I:$I,"&gt;="&amp;T$5-366,Data!$E:$E,"&lt;="&amp;T$6,Data!$I:$I,"&lt;="&amp;T$6,Data!$A:$A,T$11)/COUNTIFS(Data!$C:$C,$B57,Data!$E:$E,"&gt;="&amp;T$5-366,Data!$E:$E,"&lt;="&amp;T$6,Data!$A:$A,T$11)," - ")</f>
        <v/>
      </c>
      <c r="U57" s="67" t="n"/>
      <c r="V57" s="67" t="n"/>
      <c r="W57" s="67" t="n"/>
      <c r="X57" s="120">
        <f>IFERROR(COUNTIFS(Data!$C:$C,$B57,Data!$E:$E,"&gt;="&amp;X$5-366,Data!$I:$I,"&gt;="&amp;X$5-366,Data!$E:$E,"&lt;="&amp;X$6,Data!$I:$I,"&lt;="&amp;X$6,Data!$A:$A,X$11)/COUNTIFS(Data!$C:$C,$B57,Data!$E:$E,"&gt;="&amp;X$5-366,Data!$E:$E,"&lt;="&amp;X$6,Data!$A:$A,X$11)," - ")</f>
        <v/>
      </c>
      <c r="Y57" s="116">
        <f>IFERROR(COUNTIFS(Data!$C:$C,$B57,Data!$E:$E,"&gt;="&amp;Y$5-366,Data!$I:$I,"&gt;="&amp;Y$5-366,Data!$E:$E,"&lt;="&amp;Y$6,Data!$I:$I,"&lt;="&amp;Y$6,Data!$A:$A,Y$11)/COUNTIFS(Data!$C:$C,$B57,Data!$E:$E,"&gt;="&amp;Y$5-366,Data!$E:$E,"&lt;="&amp;Y$6,Data!$A:$A,Y$11)," - ")</f>
        <v/>
      </c>
      <c r="Z57" s="116">
        <f>IFERROR(COUNTIFS(Data!$C:$C,$B57,Data!$E:$E,"&gt;="&amp;Z$5-366,Data!$I:$I,"&gt;="&amp;Z$5-366,Data!$E:$E,"&lt;="&amp;Z$6,Data!$I:$I,"&lt;="&amp;Z$6,Data!$A:$A,Z$11)/COUNTIFS(Data!$C:$C,$B57,Data!$E:$E,"&gt;="&amp;Z$5-366,Data!$E:$E,"&lt;="&amp;Z$6,Data!$A:$A,Z$11)," - ")</f>
        <v/>
      </c>
      <c r="AA57" s="116">
        <f>IFERROR(COUNTIFS(Data!$C:$C,$B57,Data!$E:$E,"&gt;="&amp;AA$5-366,Data!$I:$I,"&gt;="&amp;AA$5-366,Data!$E:$E,"&lt;="&amp;AA$6,Data!$I:$I,"&lt;="&amp;AA$6,Data!$A:$A,AA$11)/COUNTIFS(Data!$C:$C,$B57,Data!$E:$E,"&gt;="&amp;AA$5-366,Data!$E:$E,"&lt;="&amp;AA$6,Data!$A:$A,AA$11)," - ")</f>
        <v/>
      </c>
      <c r="AB57" s="67" t="n"/>
      <c r="AC57" s="67" t="n"/>
      <c r="AD57" s="67" t="n"/>
    </row>
    <row r="58" outlineLevel="1" s="31">
      <c r="B58" s="18" t="inlineStr">
        <is>
          <t>Apartment Locker Pro</t>
        </is>
      </c>
      <c r="C58" s="120">
        <f>IFERROR(COUNTIFS(Data!$C:$C,$B58,Data!$E:$E,"&gt;="&amp;C$5-366,Data!$I:$I,"&gt;="&amp;C$5-366,Data!$E:$E,"&lt;="&amp;C$6,Data!$I:$I,"&lt;="&amp;C$6)/COUNTIFS(Data!$C:$C,$B58,Data!$E:$E,"&gt;="&amp;C$5-366,Data!$E:$E,"&lt;="&amp;C$6)," - ")</f>
        <v/>
      </c>
      <c r="D58" s="116">
        <f>IFERROR(COUNTIFS(Data!$C:$C,$B58,Data!$E:$E,"&gt;="&amp;D$5-366,Data!$I:$I,"&gt;="&amp;D$5-366,Data!$E:$E,"&lt;="&amp;D$6,Data!$I:$I,"&lt;="&amp;D$6)/COUNTIFS(Data!$C:$C,$B58,Data!$E:$E,"&gt;="&amp;D$5-366,Data!$E:$E,"&lt;="&amp;D$6)," - ")</f>
        <v/>
      </c>
      <c r="E58" s="116">
        <f>IFERROR(COUNTIFS(Data!$C:$C,$B58,Data!$E:$E,"&gt;="&amp;E$5-366,Data!$I:$I,"&gt;="&amp;E$5-366,Data!$E:$E,"&lt;="&amp;E$6,Data!$I:$I,"&lt;="&amp;E$6)/COUNTIFS(Data!$C:$C,$B58,Data!$E:$E,"&gt;="&amp;E$5-366,Data!$E:$E,"&lt;="&amp;E$6)," - ")</f>
        <v/>
      </c>
      <c r="F58" s="116">
        <f>IFERROR(COUNTIFS(Data!$C:$C,$B58,Data!$E:$E,"&gt;="&amp;F$5-366,Data!$I:$I,"&gt;="&amp;F$5-366,Data!$E:$E,"&lt;="&amp;F$6,Data!$I:$I,"&lt;="&amp;F$6)/COUNTIFS(Data!$C:$C,$B58,Data!$E:$E,"&gt;="&amp;F$5-366,Data!$E:$E,"&lt;="&amp;F$6)," - ")</f>
        <v/>
      </c>
      <c r="G58" s="67" t="n"/>
      <c r="H58" s="84" t="n"/>
      <c r="I58" s="56" t="n"/>
      <c r="J58" s="120">
        <f>IFERROR(COUNTIFS(Data!$C:$C,$B58,Data!$E:$E,"&gt;="&amp;J$5-366,Data!$I:$I,"&gt;="&amp;J$5-366,Data!$E:$E,"&lt;="&amp;J$6,Data!$I:$I,"&lt;="&amp;J$6,Data!$A:$A,J$11)/COUNTIFS(Data!$C:$C,$B58,Data!$E:$E,"&gt;="&amp;J$5-366,Data!$E:$E,"&lt;="&amp;J$6,Data!$A:$A,J$11)," - ")</f>
        <v/>
      </c>
      <c r="K58" s="116">
        <f>IFERROR(COUNTIFS(Data!$C:$C,$B58,Data!$E:$E,"&gt;="&amp;K$5-366,Data!$I:$I,"&gt;="&amp;K$5-366,Data!$E:$E,"&lt;="&amp;K$6,Data!$I:$I,"&lt;="&amp;K$6,Data!$A:$A,K$11)/COUNTIFS(Data!$C:$C,$B58,Data!$E:$E,"&gt;="&amp;K$5-366,Data!$E:$E,"&lt;="&amp;K$6,Data!$A:$A,K$11)," - ")</f>
        <v/>
      </c>
      <c r="L58" s="116">
        <f>IFERROR(COUNTIFS(Data!$C:$C,$B58,Data!$E:$E,"&gt;="&amp;L$5-366,Data!$I:$I,"&gt;="&amp;L$5-366,Data!$E:$E,"&lt;="&amp;L$6,Data!$I:$I,"&lt;="&amp;L$6,Data!$A:$A,L$11)/COUNTIFS(Data!$C:$C,$B58,Data!$E:$E,"&gt;="&amp;L$5-366,Data!$E:$E,"&lt;="&amp;L$6,Data!$A:$A,L$11)," - ")</f>
        <v/>
      </c>
      <c r="M58" s="116">
        <f>IFERROR(COUNTIFS(Data!$C:$C,$B58,Data!$E:$E,"&gt;="&amp;M$5-366,Data!$I:$I,"&gt;="&amp;M$5-366,Data!$E:$E,"&lt;="&amp;M$6,Data!$I:$I,"&lt;="&amp;M$6,Data!$A:$A,M$11)/COUNTIFS(Data!$C:$C,$B58,Data!$E:$E,"&gt;="&amp;M$5-366,Data!$E:$E,"&lt;="&amp;M$6,Data!$A:$A,M$11)," - ")</f>
        <v/>
      </c>
      <c r="N58" s="67" t="n"/>
      <c r="O58" s="84" t="n"/>
      <c r="P58" s="56" t="n"/>
      <c r="Q58" s="120">
        <f>IFERROR(COUNTIFS(Data!$C:$C,$B58,Data!$E:$E,"&gt;="&amp;Q$5-366,Data!$I:$I,"&gt;="&amp;Q$5-366,Data!$E:$E,"&lt;="&amp;Q$6,Data!$I:$I,"&lt;="&amp;Q$6,Data!$A:$A,Q$11)/COUNTIFS(Data!$C:$C,$B58,Data!$E:$E,"&gt;="&amp;Q$5-366,Data!$E:$E,"&lt;="&amp;Q$6,Data!$A:$A,Q$11)," - ")</f>
        <v/>
      </c>
      <c r="R58" s="116">
        <f>IFERROR(COUNTIFS(Data!$C:$C,$B58,Data!$E:$E,"&gt;="&amp;R$5-366,Data!$I:$I,"&gt;="&amp;R$5-366,Data!$E:$E,"&lt;="&amp;R$6,Data!$I:$I,"&lt;="&amp;R$6,Data!$A:$A,R$11)/COUNTIFS(Data!$C:$C,$B58,Data!$E:$E,"&gt;="&amp;R$5-366,Data!$E:$E,"&lt;="&amp;R$6,Data!$A:$A,R$11)," - ")</f>
        <v/>
      </c>
      <c r="S58" s="116">
        <f>IFERROR(COUNTIFS(Data!$C:$C,$B58,Data!$E:$E,"&gt;="&amp;S$5-366,Data!$I:$I,"&gt;="&amp;S$5-366,Data!$E:$E,"&lt;="&amp;S$6,Data!$I:$I,"&lt;="&amp;S$6,Data!$A:$A,S$11)/COUNTIFS(Data!$C:$C,$B58,Data!$E:$E,"&gt;="&amp;S$5-366,Data!$E:$E,"&lt;="&amp;S$6,Data!$A:$A,S$11)," - ")</f>
        <v/>
      </c>
      <c r="T58" s="116">
        <f>IFERROR(COUNTIFS(Data!$C:$C,$B58,Data!$E:$E,"&gt;="&amp;T$5-366,Data!$I:$I,"&gt;="&amp;T$5-366,Data!$E:$E,"&lt;="&amp;T$6,Data!$I:$I,"&lt;="&amp;T$6,Data!$A:$A,T$11)/COUNTIFS(Data!$C:$C,$B58,Data!$E:$E,"&gt;="&amp;T$5-366,Data!$E:$E,"&lt;="&amp;T$6,Data!$A:$A,T$11)," - ")</f>
        <v/>
      </c>
      <c r="U58" s="67" t="n"/>
      <c r="V58" s="84" t="n"/>
      <c r="W58" s="56" t="n"/>
      <c r="X58" s="120">
        <f>IFERROR(COUNTIFS(Data!$C:$C,$B58,Data!$E:$E,"&gt;="&amp;X$5-366,Data!$I:$I,"&gt;="&amp;X$5-366,Data!$E:$E,"&lt;="&amp;X$6,Data!$I:$I,"&lt;="&amp;X$6,Data!$A:$A,X$11)/COUNTIFS(Data!$C:$C,$B58,Data!$E:$E,"&gt;="&amp;X$5-366,Data!$E:$E,"&lt;="&amp;X$6,Data!$A:$A,X$11)," - ")</f>
        <v/>
      </c>
      <c r="Y58" s="116">
        <f>IFERROR(COUNTIFS(Data!$C:$C,$B58,Data!$E:$E,"&gt;="&amp;Y$5-366,Data!$I:$I,"&gt;="&amp;Y$5-366,Data!$E:$E,"&lt;="&amp;Y$6,Data!$I:$I,"&lt;="&amp;Y$6,Data!$A:$A,Y$11)/COUNTIFS(Data!$C:$C,$B58,Data!$E:$E,"&gt;="&amp;Y$5-366,Data!$E:$E,"&lt;="&amp;Y$6,Data!$A:$A,Y$11)," - ")</f>
        <v/>
      </c>
      <c r="Z58" s="116">
        <f>IFERROR(COUNTIFS(Data!$C:$C,$B58,Data!$E:$E,"&gt;="&amp;Z$5-366,Data!$I:$I,"&gt;="&amp;Z$5-366,Data!$E:$E,"&lt;="&amp;Z$6,Data!$I:$I,"&lt;="&amp;Z$6,Data!$A:$A,Z$11)/COUNTIFS(Data!$C:$C,$B58,Data!$E:$E,"&gt;="&amp;Z$5-366,Data!$E:$E,"&lt;="&amp;Z$6,Data!$A:$A,Z$11)," - ")</f>
        <v/>
      </c>
      <c r="AA58" s="116">
        <f>IFERROR(COUNTIFS(Data!$C:$C,$B58,Data!$E:$E,"&gt;="&amp;AA$5-366,Data!$I:$I,"&gt;="&amp;AA$5-366,Data!$E:$E,"&lt;="&amp;AA$6,Data!$I:$I,"&lt;="&amp;AA$6,Data!$A:$A,AA$11)/COUNTIFS(Data!$C:$C,$B58,Data!$E:$E,"&gt;="&amp;AA$5-366,Data!$E:$E,"&lt;="&amp;AA$6,Data!$A:$A,AA$11)," - ")</f>
        <v/>
      </c>
      <c r="AB58" s="67" t="n"/>
      <c r="AC58" s="84" t="n"/>
      <c r="AD58" s="56" t="n"/>
    </row>
    <row r="59" outlineLevel="1" s="31">
      <c r="B59" s="18" t="inlineStr">
        <is>
          <t>Apartment Locker</t>
        </is>
      </c>
      <c r="C59" s="120">
        <f>IFERROR(COUNTIFS(Data!$C:$C,$B59,Data!$E:$E,"&gt;="&amp;C$5-366,Data!$I:$I,"&gt;="&amp;C$5-366,Data!$E:$E,"&lt;="&amp;C$6,Data!$I:$I,"&lt;="&amp;C$6)/COUNTIFS(Data!$C:$C,$B59,Data!$E:$E,"&gt;="&amp;C$5-366,Data!$E:$E,"&lt;="&amp;C$6)," - ")</f>
        <v/>
      </c>
      <c r="D59" s="116">
        <f>IFERROR(COUNTIFS(Data!$C:$C,$B59,Data!$E:$E,"&gt;="&amp;D$5-366,Data!$I:$I,"&gt;="&amp;D$5-366,Data!$E:$E,"&lt;="&amp;D$6,Data!$I:$I,"&lt;="&amp;D$6)/COUNTIFS(Data!$C:$C,$B59,Data!$E:$E,"&gt;="&amp;D$5-366,Data!$E:$E,"&lt;="&amp;D$6)," - ")</f>
        <v/>
      </c>
      <c r="E59" s="116">
        <f>IFERROR(COUNTIFS(Data!$C:$C,$B59,Data!$E:$E,"&gt;="&amp;E$5-366,Data!$I:$I,"&gt;="&amp;E$5-366,Data!$E:$E,"&lt;="&amp;E$6,Data!$I:$I,"&lt;="&amp;E$6)/COUNTIFS(Data!$C:$C,$B59,Data!$E:$E,"&gt;="&amp;E$5-366,Data!$E:$E,"&lt;="&amp;E$6)," - ")</f>
        <v/>
      </c>
      <c r="F59" s="116">
        <f>IFERROR(COUNTIFS(Data!$C:$C,$B59,Data!$E:$E,"&gt;="&amp;F$5-366,Data!$I:$I,"&gt;="&amp;F$5-366,Data!$E:$E,"&lt;="&amp;F$6,Data!$I:$I,"&lt;="&amp;F$6)/COUNTIFS(Data!$C:$C,$B59,Data!$E:$E,"&gt;="&amp;F$5-366,Data!$E:$E,"&lt;="&amp;F$6)," - ")</f>
        <v/>
      </c>
      <c r="G59" s="67" t="n"/>
      <c r="H59" s="84" t="n"/>
      <c r="I59" s="56" t="n"/>
      <c r="J59" s="120">
        <f>IFERROR(COUNTIFS(Data!$C:$C,$B59,Data!$E:$E,"&gt;="&amp;J$5-366,Data!$I:$I,"&gt;="&amp;J$5-366,Data!$E:$E,"&lt;="&amp;J$6,Data!$I:$I,"&lt;="&amp;J$6,Data!$A:$A,J$11)/COUNTIFS(Data!$C:$C,$B59,Data!$E:$E,"&gt;="&amp;J$5-366,Data!$E:$E,"&lt;="&amp;J$6,Data!$A:$A,J$11)," - ")</f>
        <v/>
      </c>
      <c r="K59" s="116">
        <f>IFERROR(COUNTIFS(Data!$C:$C,$B59,Data!$E:$E,"&gt;="&amp;K$5-366,Data!$I:$I,"&gt;="&amp;K$5-366,Data!$E:$E,"&lt;="&amp;K$6,Data!$I:$I,"&lt;="&amp;K$6,Data!$A:$A,K$11)/COUNTIFS(Data!$C:$C,$B59,Data!$E:$E,"&gt;="&amp;K$5-366,Data!$E:$E,"&lt;="&amp;K$6,Data!$A:$A,K$11)," - ")</f>
        <v/>
      </c>
      <c r="L59" s="116">
        <f>IFERROR(COUNTIFS(Data!$C:$C,$B59,Data!$E:$E,"&gt;="&amp;L$5-366,Data!$I:$I,"&gt;="&amp;L$5-366,Data!$E:$E,"&lt;="&amp;L$6,Data!$I:$I,"&lt;="&amp;L$6,Data!$A:$A,L$11)/COUNTIFS(Data!$C:$C,$B59,Data!$E:$E,"&gt;="&amp;L$5-366,Data!$E:$E,"&lt;="&amp;L$6,Data!$A:$A,L$11)," - ")</f>
        <v/>
      </c>
      <c r="M59" s="116">
        <f>IFERROR(COUNTIFS(Data!$C:$C,$B59,Data!$E:$E,"&gt;="&amp;M$5-366,Data!$I:$I,"&gt;="&amp;M$5-366,Data!$E:$E,"&lt;="&amp;M$6,Data!$I:$I,"&lt;="&amp;M$6,Data!$A:$A,M$11)/COUNTIFS(Data!$C:$C,$B59,Data!$E:$E,"&gt;="&amp;M$5-366,Data!$E:$E,"&lt;="&amp;M$6,Data!$A:$A,M$11)," - ")</f>
        <v/>
      </c>
      <c r="N59" s="67" t="n"/>
      <c r="O59" s="84" t="n"/>
      <c r="P59" s="56" t="n"/>
      <c r="Q59" s="120">
        <f>IFERROR(COUNTIFS(Data!$C:$C,$B59,Data!$E:$E,"&gt;="&amp;Q$5-366,Data!$I:$I,"&gt;="&amp;Q$5-366,Data!$E:$E,"&lt;="&amp;Q$6,Data!$I:$I,"&lt;="&amp;Q$6,Data!$A:$A,Q$11)/COUNTIFS(Data!$C:$C,$B59,Data!$E:$E,"&gt;="&amp;Q$5-366,Data!$E:$E,"&lt;="&amp;Q$6,Data!$A:$A,Q$11)," - ")</f>
        <v/>
      </c>
      <c r="R59" s="116">
        <f>IFERROR(COUNTIFS(Data!$C:$C,$B59,Data!$E:$E,"&gt;="&amp;R$5-366,Data!$I:$I,"&gt;="&amp;R$5-366,Data!$E:$E,"&lt;="&amp;R$6,Data!$I:$I,"&lt;="&amp;R$6,Data!$A:$A,R$11)/COUNTIFS(Data!$C:$C,$B59,Data!$E:$E,"&gt;="&amp;R$5-366,Data!$E:$E,"&lt;="&amp;R$6,Data!$A:$A,R$11)," - ")</f>
        <v/>
      </c>
      <c r="S59" s="116">
        <f>IFERROR(COUNTIFS(Data!$C:$C,$B59,Data!$E:$E,"&gt;="&amp;S$5-366,Data!$I:$I,"&gt;="&amp;S$5-366,Data!$E:$E,"&lt;="&amp;S$6,Data!$I:$I,"&lt;="&amp;S$6,Data!$A:$A,S$11)/COUNTIFS(Data!$C:$C,$B59,Data!$E:$E,"&gt;="&amp;S$5-366,Data!$E:$E,"&lt;="&amp;S$6,Data!$A:$A,S$11)," - ")</f>
        <v/>
      </c>
      <c r="T59" s="116">
        <f>IFERROR(COUNTIFS(Data!$C:$C,$B59,Data!$E:$E,"&gt;="&amp;T$5-366,Data!$I:$I,"&gt;="&amp;T$5-366,Data!$E:$E,"&lt;="&amp;T$6,Data!$I:$I,"&lt;="&amp;T$6,Data!$A:$A,T$11)/COUNTIFS(Data!$C:$C,$B59,Data!$E:$E,"&gt;="&amp;T$5-366,Data!$E:$E,"&lt;="&amp;T$6,Data!$A:$A,T$11)," - ")</f>
        <v/>
      </c>
      <c r="U59" s="67" t="n"/>
      <c r="V59" s="84" t="n"/>
      <c r="W59" s="56" t="n"/>
      <c r="X59" s="120">
        <f>IFERROR(COUNTIFS(Data!$C:$C,$B59,Data!$E:$E,"&gt;="&amp;X$5-366,Data!$I:$I,"&gt;="&amp;X$5-366,Data!$E:$E,"&lt;="&amp;X$6,Data!$I:$I,"&lt;="&amp;X$6,Data!$A:$A,X$11)/COUNTIFS(Data!$C:$C,$B59,Data!$E:$E,"&gt;="&amp;X$5-366,Data!$E:$E,"&lt;="&amp;X$6,Data!$A:$A,X$11)," - ")</f>
        <v/>
      </c>
      <c r="Y59" s="116">
        <f>IFERROR(COUNTIFS(Data!$C:$C,$B59,Data!$E:$E,"&gt;="&amp;Y$5-366,Data!$I:$I,"&gt;="&amp;Y$5-366,Data!$E:$E,"&lt;="&amp;Y$6,Data!$I:$I,"&lt;="&amp;Y$6,Data!$A:$A,Y$11)/COUNTIFS(Data!$C:$C,$B59,Data!$E:$E,"&gt;="&amp;Y$5-366,Data!$E:$E,"&lt;="&amp;Y$6,Data!$A:$A,Y$11)," - ")</f>
        <v/>
      </c>
      <c r="Z59" s="116">
        <f>IFERROR(COUNTIFS(Data!$C:$C,$B59,Data!$E:$E,"&gt;="&amp;Z$5-366,Data!$I:$I,"&gt;="&amp;Z$5-366,Data!$E:$E,"&lt;="&amp;Z$6,Data!$I:$I,"&lt;="&amp;Z$6,Data!$A:$A,Z$11)/COUNTIFS(Data!$C:$C,$B59,Data!$E:$E,"&gt;="&amp;Z$5-366,Data!$E:$E,"&lt;="&amp;Z$6,Data!$A:$A,Z$11)," - ")</f>
        <v/>
      </c>
      <c r="AA59" s="116">
        <f>IFERROR(COUNTIFS(Data!$C:$C,$B59,Data!$E:$E,"&gt;="&amp;AA$5-366,Data!$I:$I,"&gt;="&amp;AA$5-366,Data!$E:$E,"&lt;="&amp;AA$6,Data!$I:$I,"&lt;="&amp;AA$6,Data!$A:$A,AA$11)/COUNTIFS(Data!$C:$C,$B59,Data!$E:$E,"&gt;="&amp;AA$5-366,Data!$E:$E,"&lt;="&amp;AA$6,Data!$A:$A,AA$11)," - ")</f>
        <v/>
      </c>
      <c r="AB59" s="67" t="n"/>
      <c r="AC59" s="84" t="n"/>
      <c r="AD59" s="56" t="n"/>
    </row>
    <row r="60">
      <c r="B60" s="29" t="inlineStr">
        <is>
          <t>E2E Cycle Time</t>
        </is>
      </c>
      <c r="C60" s="85">
        <f t="array" ref="C60">MEDIAN(IF(Data!$I:$I&gt;C$5,IF(Data!$I:$I&lt;C$6,Data!$O:$O)))</f>
        <v/>
      </c>
      <c r="D60" s="86">
        <f t="array" aca="1" ref="D60" ca="1">MEDIAN(IF(Data!$I:$I&gt;D$5,IF(Data!$I:$I&lt;D$6,Data!$O:$O)))</f>
        <v/>
      </c>
      <c r="E60" s="86">
        <f t="array" ref="E60">MEDIAN(IF(Data!$I:$I&gt;E$5,IF(Data!$I:$I&lt;E$6,Data!$O:$O)))</f>
        <v/>
      </c>
      <c r="F60" s="86">
        <f t="array" aca="1" ref="F60" ca="1">MEDIAN(IF(Data!$I:$I&gt;F$5,IF(Data!$I:$I&lt;F$6,Data!$O:$O)))</f>
        <v/>
      </c>
      <c r="G60" s="61" t="n"/>
      <c r="H60" s="61" t="n"/>
      <c r="I60" s="77" t="n"/>
      <c r="J60" s="85">
        <f t="array" ref="J60">IFERROR(MEDIAN(IF(Data!$I:$I&gt;J$5,IF(Data!$I:$I&lt;J$6,IF(Data!$A:$A=J$11,Data!$O:$O))))," - ")</f>
        <v/>
      </c>
      <c r="K60" s="86">
        <f t="array" aca="1" ref="K60" ca="1">IFERROR(MEDIAN(IF(Data!$I:$I&gt;K$5,IF(Data!$I:$I&lt;K$6,IF(Data!$A:$A=K$11,Data!$O:$O))))," - ")</f>
        <v/>
      </c>
      <c r="L60" s="86">
        <f t="array" ref="L60">IFERROR(MEDIAN(IF(Data!$I:$I&gt;L$5,IF(Data!$I:$I&lt;L$6,IF(Data!$A:$A=L$11,Data!$O:$O))))," - ")</f>
        <v/>
      </c>
      <c r="M60" s="86">
        <f t="array" aca="1" ref="M60" ca="1">IFERROR(MEDIAN(IF(Data!$I:$I&gt;M$5,IF(Data!$I:$I&lt;M$6,IF(Data!$A:$A=M$11,Data!$O:$O))))," - ")</f>
        <v/>
      </c>
      <c r="N60" s="61" t="n"/>
      <c r="O60" s="61" t="n"/>
      <c r="P60" s="77" t="n"/>
      <c r="Q60" s="85">
        <f t="array" ref="Q60">IFERROR(MEDIAN(IF(Data!$I:$I&gt;Q$5,IF(Data!$I:$I&lt;Q$6,IF(Data!$A:$A=Q$11,Data!$O:$O))))," - ")</f>
        <v/>
      </c>
      <c r="R60" s="86">
        <f t="array" aca="1" ref="R60" ca="1">IFERROR(MEDIAN(IF(Data!$I:$I&gt;R$5,IF(Data!$I:$I&lt;R$6,IF(Data!$A:$A=R$11,Data!$O:$O))))," - ")</f>
        <v/>
      </c>
      <c r="S60" s="86">
        <f t="array" ref="S60">IFERROR(MEDIAN(IF(Data!$I:$I&gt;S$5,IF(Data!$I:$I&lt;S$6,IF(Data!$A:$A=S$11,Data!$O:$O))))," - ")</f>
        <v/>
      </c>
      <c r="T60" s="86">
        <f t="array" aca="1" ref="T60" ca="1">IFERROR(MEDIAN(IF(Data!$I:$I&gt;T$5,IF(Data!$I:$I&lt;T$6,IF(Data!$A:$A=T$11,Data!$O:$O))))," - ")</f>
        <v/>
      </c>
      <c r="U60" s="61" t="n"/>
      <c r="V60" s="61" t="n"/>
      <c r="W60" s="77" t="n"/>
      <c r="X60" s="85">
        <f t="array" ref="X60">IFERROR(MEDIAN(IF(Data!$I:$I&gt;X$5,IF(Data!$I:$I&lt;X$6,IF(Data!$A:$A=X$11,Data!$O:$O))))," - ")</f>
        <v/>
      </c>
      <c r="Y60" s="86">
        <f t="array" aca="1" ref="Y60" ca="1">IFERROR(MEDIAN(IF(Data!$I:$I&gt;Y$5,IF(Data!$I:$I&lt;Y$6,IF(Data!$A:$A=Y$11,Data!$O:$O))))," - ")</f>
        <v/>
      </c>
      <c r="Z60" s="86">
        <f t="array" ref="Z60">IFERROR(MEDIAN(IF(Data!$I:$I&gt;Z$5,IF(Data!$I:$I&lt;Z$6,IF(Data!$A:$A=Z$11,Data!$O:$O))))," - ")</f>
        <v/>
      </c>
      <c r="AA60" s="86">
        <f t="array" aca="1" ref="AA60" ca="1">IFERROR(MEDIAN(IF(Data!$I:$I&gt;AA$5,IF(Data!$I:$I&lt;AA$6,IF(Data!$A:$A=AA$11,Data!$O:$O))))," - ")</f>
        <v/>
      </c>
      <c r="AB60" s="61" t="n"/>
      <c r="AC60" s="61" t="n"/>
      <c r="AD60" s="77" t="n"/>
    </row>
    <row r="61">
      <c r="B61" s="17" t="inlineStr">
        <is>
          <t>Locker</t>
        </is>
      </c>
      <c r="C61" s="63">
        <f t="array" ref="C61">IFERROR(MEDIAN(IF(Data!$I:$I&gt;=C$5,IF(Data!$I:$I&lt;=C$6,IF(Data!$C:$C=TRIM($B61),Data!$O:$O))))," - ")</f>
        <v/>
      </c>
      <c r="D61" s="64">
        <f t="array" aca="1" ref="D61" ca="1">IFERROR(MEDIAN(IF(Data!$I:$I&gt;=D$5,IF(Data!$I:$I&lt;=D$6,IF(Data!$C:$C=TRIM($B61),Data!$O:$O))))," - ")</f>
        <v/>
      </c>
      <c r="E61" s="64">
        <f t="array" ref="E61">IFERROR(MEDIAN(IF(Data!$I:$I&gt;=E$5,IF(Data!$I:$I&lt;=E$6,IF(Data!$C:$C=TRIM($B61),Data!$O:$O))))," - ")</f>
        <v/>
      </c>
      <c r="F61" s="64">
        <f t="array" aca="1" ref="F61" ca="1">IFERROR(MEDIAN(IF(Data!$I:$I&gt;=F$5,IF(Data!$I:$I&lt;=F$6,IF(Data!$C:$C=TRIM($B61),Data!$O:$O))))," - ")</f>
        <v/>
      </c>
      <c r="G61" s="116" t="n"/>
      <c r="H61" s="116" t="n"/>
      <c r="I61" s="67" t="n"/>
      <c r="J61" s="63">
        <f t="array" ref="J61">IFERROR(MEDIAN(IF(Data!$I:$I&gt;=J$5,IF(Data!$I:$I&lt;=J$6,IF(Data!$C:$C=TRIM($B61),IF(Data!$A:$A=J$11,Data!$O:$O)))))," - ")</f>
        <v/>
      </c>
      <c r="K61" s="64">
        <f t="array" aca="1" ref="K61" ca="1">IFERROR(MEDIAN(IF(Data!$I:$I&gt;=K$5,IF(Data!$I:$I&lt;=K$6,IF(Data!$C:$C=TRIM($B61),IF(Data!$A:$A=K$11,Data!$O:$O)))))," - ")</f>
        <v/>
      </c>
      <c r="L61" s="64">
        <f t="array" ref="L61">IFERROR(MEDIAN(IF(Data!$I:$I&gt;=L$5,IF(Data!$I:$I&lt;=L$6,IF(Data!$C:$C=TRIM($B61),IF(Data!$A:$A=L$11,Data!$O:$O)))))," - ")</f>
        <v/>
      </c>
      <c r="M61" s="64">
        <f t="array" aca="1" ref="M61" ca="1">IFERROR(MEDIAN(IF(Data!$I:$I&gt;=M$5,IF(Data!$I:$I&lt;=M$6,IF(Data!$C:$C=TRIM($B61),IF(Data!$A:$A=M$11,Data!$O:$O)))))," - ")</f>
        <v/>
      </c>
      <c r="N61" s="116" t="n"/>
      <c r="O61" s="116" t="n"/>
      <c r="P61" s="67" t="n"/>
      <c r="Q61" s="63">
        <f t="array" ref="Q61">IFERROR(MEDIAN(IF(Data!$I:$I&gt;=Q$5,IF(Data!$I:$I&lt;=Q$6,IF(Data!$C:$C=TRIM($B61),IF(Data!$A:$A=Q$11,Data!$O:$O)))))," - ")</f>
        <v/>
      </c>
      <c r="R61" s="64">
        <f t="array" aca="1" ref="R61" ca="1">IFERROR(MEDIAN(IF(Data!$I:$I&gt;=R$5,IF(Data!$I:$I&lt;=R$6,IF(Data!$C:$C=TRIM($B61),IF(Data!$A:$A=R$11,Data!$O:$O)))))," - ")</f>
        <v/>
      </c>
      <c r="S61" s="64">
        <f t="array" ref="S61">IFERROR(MEDIAN(IF(Data!$I:$I&gt;=S$5,IF(Data!$I:$I&lt;=S$6,IF(Data!$C:$C=TRIM($B61),IF(Data!$A:$A=S$11,Data!$O:$O)))))," - ")</f>
        <v/>
      </c>
      <c r="T61" s="64">
        <f t="array" aca="1" ref="T61" ca="1">IFERROR(MEDIAN(IF(Data!$I:$I&gt;=T$5,IF(Data!$I:$I&lt;=T$6,IF(Data!$C:$C=TRIM($B61),IF(Data!$A:$A=T$11,Data!$O:$O)))))," - ")</f>
        <v/>
      </c>
      <c r="U61" s="116" t="n"/>
      <c r="V61" s="116" t="n"/>
      <c r="W61" s="67" t="n"/>
      <c r="X61" s="63">
        <f t="array" ref="X61">IFERROR(MEDIAN(IF(Data!$I:$I&gt;=X$5,IF(Data!$I:$I&lt;=X$6,IF(Data!$C:$C=TRIM($B61),IF(Data!$A:$A=X$11,Data!$O:$O)))))," - ")</f>
        <v/>
      </c>
      <c r="Y61" s="64">
        <f t="array" aca="1" ref="Y61" ca="1">IFERROR(MEDIAN(IF(Data!$I:$I&gt;=Y$5,IF(Data!$I:$I&lt;=Y$6,IF(Data!$C:$C=TRIM($B61),IF(Data!$A:$A=Y$11,Data!$O:$O)))))," - ")</f>
        <v/>
      </c>
      <c r="Z61" s="64">
        <f t="array" ref="Z61">IFERROR(MEDIAN(IF(Data!$I:$I&gt;=Z$5,IF(Data!$I:$I&lt;=Z$6,IF(Data!$C:$C=TRIM($B61),IF(Data!$A:$A=Z$11,Data!$O:$O)))))," - ")</f>
        <v/>
      </c>
      <c r="AA61" s="64">
        <f t="array" aca="1" ref="AA61" ca="1">IFERROR(MEDIAN(IF(Data!$I:$I&gt;=AA$5,IF(Data!$I:$I&lt;=AA$6,IF(Data!$C:$C=TRIM($B61),IF(Data!$A:$A=AA$11,Data!$O:$O)))))," - ")</f>
        <v/>
      </c>
      <c r="AB61" s="116" t="n"/>
      <c r="AC61" s="116" t="n"/>
      <c r="AD61" s="67" t="n"/>
    </row>
    <row r="62">
      <c r="B62" s="18" t="inlineStr">
        <is>
          <t>Apartment Locker Pro</t>
        </is>
      </c>
      <c r="C62" s="63">
        <f t="array" ref="C62">IFERROR(MEDIAN(IF(Data!$I:$I&gt;=C$5,IF(Data!$I:$I&lt;=C$6,IF(Data!$C:$C=TRIM($B62),Data!$O:$O))))," - ")</f>
        <v/>
      </c>
      <c r="D62" s="64">
        <f t="array" aca="1" ref="D62" ca="1">IFERROR(MEDIAN(IF(Data!$I:$I&gt;=D$5,IF(Data!$I:$I&lt;=D$6,IF(Data!$C:$C=TRIM($B62),Data!$O:$O))))," - ")</f>
        <v/>
      </c>
      <c r="E62" s="64">
        <f t="array" ref="E62">IFERROR(MEDIAN(IF(Data!$I:$I&gt;=E$5,IF(Data!$I:$I&lt;=E$6,IF(Data!$C:$C=TRIM($B62),Data!$O:$O))))," - ")</f>
        <v/>
      </c>
      <c r="F62" s="64">
        <f t="array" aca="1" ref="F62" ca="1">IFERROR(MEDIAN(IF(Data!$I:$I&gt;=F$5,IF(Data!$I:$I&lt;=F$6,IF(Data!$C:$C=TRIM($B62),Data!$O:$O))))," - ")</f>
        <v/>
      </c>
      <c r="G62" s="116" t="n"/>
      <c r="H62" s="116" t="n"/>
      <c r="I62" s="56" t="n"/>
      <c r="J62" s="63">
        <f t="array" ref="J62">IFERROR(MEDIAN(IF(Data!$I:$I&gt;=J$5,IF(Data!$I:$I&lt;=J$6,IF(Data!$C:$C=TRIM($B62),IF(Data!$A:$A=J$11,Data!$O:$O)))))," - ")</f>
        <v/>
      </c>
      <c r="K62" s="64">
        <f t="array" aca="1" ref="K62" ca="1">IFERROR(MEDIAN(IF(Data!$I:$I&gt;=K$5,IF(Data!$I:$I&lt;=K$6,IF(Data!$C:$C=TRIM($B62),IF(Data!$A:$A=K$11,Data!$O:$O)))))," - ")</f>
        <v/>
      </c>
      <c r="L62" s="64">
        <f t="array" ref="L62">IFERROR(MEDIAN(IF(Data!$I:$I&gt;=L$5,IF(Data!$I:$I&lt;=L$6,IF(Data!$C:$C=TRIM($B62),IF(Data!$A:$A=L$11,Data!$O:$O)))))," - ")</f>
        <v/>
      </c>
      <c r="M62" s="64">
        <f t="array" aca="1" ref="M62" ca="1">IFERROR(MEDIAN(IF(Data!$I:$I&gt;=M$5,IF(Data!$I:$I&lt;=M$6,IF(Data!$C:$C=TRIM($B62),IF(Data!$A:$A=M$11,Data!$O:$O)))))," - ")</f>
        <v/>
      </c>
      <c r="N62" s="116" t="n"/>
      <c r="O62" s="116" t="n"/>
      <c r="P62" s="56" t="n"/>
      <c r="Q62" s="63">
        <f t="array" ref="Q62">IFERROR(MEDIAN(IF(Data!$I:$I&gt;=Q$5,IF(Data!$I:$I&lt;=Q$6,IF(Data!$C:$C=TRIM($B62),IF(Data!$A:$A=Q$11,Data!$O:$O)))))," - ")</f>
        <v/>
      </c>
      <c r="R62" s="64">
        <f t="array" aca="1" ref="R62" ca="1">IFERROR(MEDIAN(IF(Data!$I:$I&gt;=R$5,IF(Data!$I:$I&lt;=R$6,IF(Data!$C:$C=TRIM($B62),IF(Data!$A:$A=R$11,Data!$O:$O)))))," - ")</f>
        <v/>
      </c>
      <c r="S62" s="64">
        <f t="array" ref="S62">IFERROR(MEDIAN(IF(Data!$I:$I&gt;=S$5,IF(Data!$I:$I&lt;=S$6,IF(Data!$C:$C=TRIM($B62),IF(Data!$A:$A=S$11,Data!$O:$O)))))," - ")</f>
        <v/>
      </c>
      <c r="T62" s="64">
        <f t="array" aca="1" ref="T62" ca="1">IFERROR(MEDIAN(IF(Data!$I:$I&gt;=T$5,IF(Data!$I:$I&lt;=T$6,IF(Data!$C:$C=TRIM($B62),IF(Data!$A:$A=T$11,Data!$O:$O)))))," - ")</f>
        <v/>
      </c>
      <c r="U62" s="116" t="n"/>
      <c r="V62" s="116" t="n"/>
      <c r="W62" s="56" t="n"/>
      <c r="X62" s="63">
        <f t="array" ref="X62">IFERROR(MEDIAN(IF(Data!$I:$I&gt;=X$5,IF(Data!$I:$I&lt;=X$6,IF(Data!$C:$C=TRIM($B62),IF(Data!$A:$A=X$11,Data!$O:$O)))))," - ")</f>
        <v/>
      </c>
      <c r="Y62" s="64">
        <f t="array" aca="1" ref="Y62" ca="1">IFERROR(MEDIAN(IF(Data!$I:$I&gt;=Y$5,IF(Data!$I:$I&lt;=Y$6,IF(Data!$C:$C=TRIM($B62),IF(Data!$A:$A=Y$11,Data!$O:$O)))))," - ")</f>
        <v/>
      </c>
      <c r="Z62" s="64">
        <f t="array" ref="Z62">IFERROR(MEDIAN(IF(Data!$I:$I&gt;=Z$5,IF(Data!$I:$I&lt;=Z$6,IF(Data!$C:$C=TRIM($B62),IF(Data!$A:$A=Z$11,Data!$O:$O)))))," - ")</f>
        <v/>
      </c>
      <c r="AA62" s="64">
        <f t="array" aca="1" ref="AA62" ca="1">IFERROR(MEDIAN(IF(Data!$I:$I&gt;=AA$5,IF(Data!$I:$I&lt;=AA$6,IF(Data!$C:$C=TRIM($B62),IF(Data!$A:$A=AA$11,Data!$O:$O)))))," - ")</f>
        <v/>
      </c>
      <c r="AB62" s="116" t="n"/>
      <c r="AC62" s="116" t="n"/>
      <c r="AD62" s="56" t="n"/>
    </row>
    <row r="63">
      <c r="B63" s="18" t="inlineStr">
        <is>
          <t>Apartment Locker</t>
        </is>
      </c>
      <c r="C63" s="63">
        <f t="array" ref="C63">IFERROR(MEDIAN(IF(Data!$I:$I&gt;=C$5,IF(Data!$I:$I&lt;=C$6,IF(Data!$C:$C=TRIM($B63),Data!$O:$O))))," - ")</f>
        <v/>
      </c>
      <c r="D63" s="64">
        <f t="array" aca="1" ref="D63" ca="1">IFERROR(MEDIAN(IF(Data!$I:$I&gt;=D$5,IF(Data!$I:$I&lt;=D$6,IF(Data!$C:$C=TRIM($B63),Data!$O:$O))))," - ")</f>
        <v/>
      </c>
      <c r="E63" s="64">
        <f t="array" ref="E63">IFERROR(MEDIAN(IF(Data!$I:$I&gt;=E$5,IF(Data!$I:$I&lt;=E$6,IF(Data!$C:$C=TRIM($B63),Data!$O:$O))))," - ")</f>
        <v/>
      </c>
      <c r="F63" s="64">
        <f t="array" aca="1" ref="F63" ca="1">IFERROR(MEDIAN(IF(Data!$I:$I&gt;=F$5,IF(Data!$I:$I&lt;=F$6,IF(Data!$C:$C=TRIM($B63),Data!$O:$O))))," - ")</f>
        <v/>
      </c>
      <c r="G63" s="116" t="n"/>
      <c r="H63" s="116" t="n"/>
      <c r="I63" s="56" t="n"/>
      <c r="J63" s="63">
        <f t="array" ref="J63">IFERROR(MEDIAN(IF(Data!$I:$I&gt;=J$5,IF(Data!$I:$I&lt;=J$6,IF(Data!$C:$C=TRIM($B63),IF(Data!$A:$A=J$11,Data!$O:$O)))))," - ")</f>
        <v/>
      </c>
      <c r="K63" s="64">
        <f t="array" aca="1" ref="K63" ca="1">IFERROR(MEDIAN(IF(Data!$I:$I&gt;=K$5,IF(Data!$I:$I&lt;=K$6,IF(Data!$C:$C=TRIM($B63),IF(Data!$A:$A=K$11,Data!$O:$O)))))," - ")</f>
        <v/>
      </c>
      <c r="L63" s="64">
        <f t="array" ref="L63">IFERROR(MEDIAN(IF(Data!$I:$I&gt;=L$5,IF(Data!$I:$I&lt;=L$6,IF(Data!$C:$C=TRIM($B63),IF(Data!$A:$A=L$11,Data!$O:$O)))))," - ")</f>
        <v/>
      </c>
      <c r="M63" s="64">
        <f t="array" aca="1" ref="M63" ca="1">IFERROR(MEDIAN(IF(Data!$I:$I&gt;=M$5,IF(Data!$I:$I&lt;=M$6,IF(Data!$C:$C=TRIM($B63),IF(Data!$A:$A=M$11,Data!$O:$O)))))," - ")</f>
        <v/>
      </c>
      <c r="N63" s="116" t="n"/>
      <c r="O63" s="116" t="n"/>
      <c r="P63" s="56" t="n"/>
      <c r="Q63" s="63">
        <f t="array" ref="Q63">IFERROR(MEDIAN(IF(Data!$I:$I&gt;=Q$5,IF(Data!$I:$I&lt;=Q$6,IF(Data!$C:$C=TRIM($B63),IF(Data!$A:$A=Q$11,Data!$O:$O)))))," - ")</f>
        <v/>
      </c>
      <c r="R63" s="64">
        <f t="array" aca="1" ref="R63" ca="1">IFERROR(MEDIAN(IF(Data!$I:$I&gt;=R$5,IF(Data!$I:$I&lt;=R$6,IF(Data!$C:$C=TRIM($B63),IF(Data!$A:$A=R$11,Data!$O:$O)))))," - ")</f>
        <v/>
      </c>
      <c r="S63" s="64">
        <f t="array" ref="S63">IFERROR(MEDIAN(IF(Data!$I:$I&gt;=S$5,IF(Data!$I:$I&lt;=S$6,IF(Data!$C:$C=TRIM($B63),IF(Data!$A:$A=S$11,Data!$O:$O)))))," - ")</f>
        <v/>
      </c>
      <c r="T63" s="64">
        <f t="array" aca="1" ref="T63" ca="1">IFERROR(MEDIAN(IF(Data!$I:$I&gt;=T$5,IF(Data!$I:$I&lt;=T$6,IF(Data!$C:$C=TRIM($B63),IF(Data!$A:$A=T$11,Data!$O:$O)))))," - ")</f>
        <v/>
      </c>
      <c r="U63" s="116" t="n"/>
      <c r="V63" s="116" t="n"/>
      <c r="W63" s="56" t="n"/>
      <c r="X63" s="63">
        <f t="array" ref="X63">IFERROR(MEDIAN(IF(Data!$I:$I&gt;=X$5,IF(Data!$I:$I&lt;=X$6,IF(Data!$C:$C=TRIM($B63),IF(Data!$A:$A=X$11,Data!$O:$O)))))," - ")</f>
        <v/>
      </c>
      <c r="Y63" s="64">
        <f t="array" aca="1" ref="Y63" ca="1">IFERROR(MEDIAN(IF(Data!$I:$I&gt;=Y$5,IF(Data!$I:$I&lt;=Y$6,IF(Data!$C:$C=TRIM($B63),IF(Data!$A:$A=Y$11,Data!$O:$O)))))," - ")</f>
        <v/>
      </c>
      <c r="Z63" s="64">
        <f t="array" ref="Z63">IFERROR(MEDIAN(IF(Data!$I:$I&gt;=Z$5,IF(Data!$I:$I&lt;=Z$6,IF(Data!$C:$C=TRIM($B63),IF(Data!$A:$A=Z$11,Data!$O:$O)))))," - ")</f>
        <v/>
      </c>
      <c r="AA63" s="64">
        <f t="array" aca="1" ref="AA63" ca="1">IFERROR(MEDIAN(IF(Data!$I:$I&gt;=AA$5,IF(Data!$I:$I&lt;=AA$6,IF(Data!$C:$C=TRIM($B63),IF(Data!$A:$A=AA$11,Data!$O:$O)))))," - ")</f>
        <v/>
      </c>
      <c r="AB63" s="116" t="n"/>
      <c r="AC63" s="116" t="n"/>
      <c r="AD63" s="56" t="n"/>
    </row>
    <row r="64">
      <c r="B64" s="20" t="inlineStr">
        <is>
          <t>Post-Installation</t>
        </is>
      </c>
      <c r="C64" s="73" t="n"/>
      <c r="D64" s="74" t="n"/>
      <c r="E64" s="74" t="n"/>
      <c r="F64" s="74" t="n"/>
      <c r="G64" s="74" t="n"/>
      <c r="H64" s="74" t="n"/>
      <c r="I64" s="74" t="n"/>
      <c r="J64" s="73" t="n"/>
      <c r="K64" s="74" t="n"/>
      <c r="L64" s="74" t="n"/>
      <c r="M64" s="74" t="n"/>
      <c r="N64" s="74" t="n"/>
      <c r="O64" s="74" t="n"/>
      <c r="P64" s="74" t="n"/>
      <c r="Q64" s="73" t="n"/>
      <c r="R64" s="74" t="n"/>
      <c r="S64" s="74" t="n"/>
      <c r="T64" s="74" t="n"/>
      <c r="U64" s="74" t="n"/>
      <c r="V64" s="74" t="n"/>
      <c r="W64" s="74" t="n"/>
      <c r="X64" s="73" t="n"/>
      <c r="Y64" s="74" t="n"/>
      <c r="Z64" s="74" t="n"/>
      <c r="AA64" s="74" t="n"/>
      <c r="AB64" s="74" t="n"/>
      <c r="AC64" s="74" t="n"/>
      <c r="AD64" s="74" t="n"/>
    </row>
    <row r="65">
      <c r="B65" s="19" t="inlineStr">
        <is>
          <t xml:space="preserve">Total Locker Decommissions </t>
        </is>
      </c>
      <c r="C65" s="89" t="n"/>
      <c r="D65" s="77" t="n"/>
      <c r="E65" s="77" t="n"/>
      <c r="F65" s="77" t="n"/>
      <c r="G65" s="61" t="n"/>
      <c r="H65" s="61" t="n"/>
      <c r="I65" s="72" t="n"/>
      <c r="J65" s="89" t="n"/>
      <c r="K65" s="77" t="n"/>
      <c r="L65" s="77" t="n"/>
      <c r="M65" s="77" t="n"/>
      <c r="N65" s="61" t="n"/>
      <c r="O65" s="61" t="n"/>
      <c r="P65" s="72" t="n"/>
      <c r="Q65" s="89" t="n"/>
      <c r="R65" s="77" t="n"/>
      <c r="S65" s="77" t="n"/>
      <c r="T65" s="77" t="n"/>
      <c r="U65" s="61" t="n"/>
      <c r="V65" s="61" t="n"/>
      <c r="W65" s="72" t="n"/>
      <c r="X65" s="89" t="n"/>
      <c r="Y65" s="77" t="n"/>
      <c r="Z65" s="77" t="n"/>
      <c r="AA65" s="77" t="n"/>
      <c r="AB65" s="61" t="n"/>
      <c r="AC65" s="61" t="n"/>
      <c r="AD65" s="72" t="n"/>
    </row>
    <row r="66">
      <c r="B66" s="17" t="inlineStr">
        <is>
          <t>Locker</t>
        </is>
      </c>
      <c r="C66" s="53" t="n"/>
      <c r="D66" s="67" t="n"/>
      <c r="E66" s="67" t="n"/>
      <c r="F66" s="67" t="n"/>
      <c r="G66" s="78" t="n"/>
      <c r="H66" s="78" t="n"/>
      <c r="I66" s="67" t="n"/>
      <c r="J66" s="53" t="n"/>
      <c r="K66" s="67" t="n"/>
      <c r="L66" s="67" t="n"/>
      <c r="M66" s="67" t="n"/>
      <c r="N66" s="78" t="n"/>
      <c r="O66" s="78" t="n"/>
      <c r="P66" s="67" t="n"/>
      <c r="Q66" s="53" t="n"/>
      <c r="R66" s="67" t="n"/>
      <c r="S66" s="67" t="n"/>
      <c r="T66" s="67" t="n"/>
      <c r="U66" s="78" t="n"/>
      <c r="V66" s="78" t="n"/>
      <c r="W66" s="67" t="n"/>
      <c r="X66" s="53" t="n"/>
      <c r="Y66" s="67" t="n"/>
      <c r="Z66" s="67" t="n"/>
      <c r="AA66" s="67" t="n"/>
      <c r="AB66" s="78" t="n"/>
      <c r="AC66" s="78" t="n"/>
      <c r="AD66" s="67" t="n"/>
    </row>
    <row r="67">
      <c r="B67" s="19" t="inlineStr">
        <is>
          <t>[Placeholder] SLA Adherence %</t>
        </is>
      </c>
      <c r="C67" s="57" t="n"/>
      <c r="D67" s="72" t="n"/>
      <c r="E67" s="72" t="n"/>
      <c r="F67" s="72" t="n"/>
      <c r="G67" s="72" t="n"/>
      <c r="H67" s="72" t="n"/>
      <c r="I67" s="72" t="n"/>
      <c r="J67" s="57" t="n"/>
      <c r="K67" s="72" t="n"/>
      <c r="L67" s="72" t="n"/>
      <c r="M67" s="72" t="n"/>
      <c r="N67" s="72" t="n"/>
      <c r="O67" s="72" t="n"/>
      <c r="P67" s="72" t="n"/>
      <c r="Q67" s="57" t="n"/>
      <c r="R67" s="72" t="n"/>
      <c r="S67" s="72" t="n"/>
      <c r="T67" s="72" t="n"/>
      <c r="U67" s="72" t="n"/>
      <c r="V67" s="72" t="n"/>
      <c r="W67" s="72" t="n"/>
      <c r="X67" s="57" t="n"/>
      <c r="Y67" s="72" t="n"/>
      <c r="Z67" s="72" t="n"/>
      <c r="AA67" s="72" t="n"/>
      <c r="AB67" s="72" t="n"/>
      <c r="AC67" s="72" t="n"/>
      <c r="AD67" s="72" t="n"/>
    </row>
    <row r="68">
      <c r="B68" s="17" t="inlineStr">
        <is>
          <t>Removal</t>
        </is>
      </c>
      <c r="C68" s="53" t="n"/>
      <c r="D68" s="67" t="n"/>
      <c r="E68" s="67" t="n"/>
      <c r="F68" s="67" t="n"/>
      <c r="G68" s="67" t="n"/>
      <c r="H68" s="67" t="n"/>
      <c r="I68" s="67" t="n"/>
      <c r="J68" s="53" t="n"/>
      <c r="K68" s="67" t="n"/>
      <c r="L68" s="67" t="n"/>
      <c r="M68" s="67" t="n"/>
      <c r="N68" s="67" t="n"/>
      <c r="O68" s="67" t="n"/>
      <c r="P68" s="67" t="n"/>
      <c r="Q68" s="53" t="n"/>
      <c r="R68" s="67" t="n"/>
      <c r="S68" s="67" t="n"/>
      <c r="T68" s="67" t="n"/>
      <c r="U68" s="67" t="n"/>
      <c r="V68" s="67" t="n"/>
      <c r="W68" s="67" t="n"/>
      <c r="X68" s="53" t="n"/>
      <c r="Y68" s="67" t="n"/>
      <c r="Z68" s="67" t="n"/>
      <c r="AA68" s="67" t="n"/>
      <c r="AB68" s="67" t="n"/>
      <c r="AC68" s="67" t="n"/>
      <c r="AD68" s="67" t="n"/>
    </row>
    <row r="69">
      <c r="B69" s="18" t="inlineStr">
        <is>
          <t>Swap</t>
        </is>
      </c>
      <c r="C69" s="55" t="n"/>
      <c r="D69" s="56" t="n"/>
      <c r="E69" s="56" t="n"/>
      <c r="F69" s="56" t="n"/>
      <c r="G69" s="56" t="n"/>
      <c r="H69" s="56" t="n"/>
      <c r="I69" s="56" t="n"/>
      <c r="J69" s="55" t="n"/>
      <c r="K69" s="56" t="n"/>
      <c r="L69" s="56" t="n"/>
      <c r="M69" s="56" t="n"/>
      <c r="N69" s="56" t="n"/>
      <c r="O69" s="56" t="n"/>
      <c r="P69" s="56" t="n"/>
      <c r="Q69" s="55" t="n"/>
      <c r="R69" s="56" t="n"/>
      <c r="S69" s="56" t="n"/>
      <c r="T69" s="56" t="n"/>
      <c r="U69" s="56" t="n"/>
      <c r="V69" s="56" t="n"/>
      <c r="W69" s="56" t="n"/>
      <c r="X69" s="55" t="n"/>
      <c r="Y69" s="56" t="n"/>
      <c r="Z69" s="56" t="n"/>
      <c r="AA69" s="56" t="n"/>
      <c r="AB69" s="56" t="n"/>
      <c r="AC69" s="56" t="n"/>
      <c r="AD69" s="56" t="n"/>
    </row>
    <row r="70">
      <c r="B70" s="18" t="inlineStr">
        <is>
          <t>Post-Install Electrical</t>
        </is>
      </c>
      <c r="C70" s="55" t="n"/>
      <c r="D70" s="56" t="n"/>
      <c r="E70" s="56" t="n"/>
      <c r="F70" s="56" t="n"/>
      <c r="G70" s="56" t="n"/>
      <c r="H70" s="56" t="n"/>
      <c r="I70" s="56" t="n"/>
      <c r="J70" s="55" t="n"/>
      <c r="K70" s="56" t="n"/>
      <c r="L70" s="56" t="n"/>
      <c r="M70" s="56" t="n"/>
      <c r="N70" s="56" t="n"/>
      <c r="O70" s="56" t="n"/>
      <c r="P70" s="56" t="n"/>
      <c r="Q70" s="55" t="n"/>
      <c r="R70" s="56" t="n"/>
      <c r="S70" s="56" t="n"/>
      <c r="T70" s="56" t="n"/>
      <c r="U70" s="56" t="n"/>
      <c r="V70" s="56" t="n"/>
      <c r="W70" s="56" t="n"/>
      <c r="X70" s="55" t="n"/>
      <c r="Y70" s="56" t="n"/>
      <c r="Z70" s="56" t="n"/>
      <c r="AA70" s="56" t="n"/>
      <c r="AB70" s="56" t="n"/>
      <c r="AC70" s="56" t="n"/>
      <c r="AD70" s="56" t="n"/>
    </row>
    <row r="71">
      <c r="B71" s="20" t="inlineStr">
        <is>
          <t>Operations Excellence</t>
        </is>
      </c>
      <c r="C71" s="73" t="n"/>
      <c r="D71" s="74" t="n"/>
      <c r="E71" s="74" t="n"/>
      <c r="F71" s="74" t="n"/>
      <c r="G71" s="74" t="n"/>
      <c r="H71" s="74" t="n"/>
      <c r="I71" s="74" t="n"/>
      <c r="J71" s="73" t="n"/>
      <c r="K71" s="74" t="n"/>
      <c r="L71" s="74" t="n"/>
      <c r="M71" s="74" t="n"/>
      <c r="N71" s="74" t="n"/>
      <c r="O71" s="74" t="n"/>
      <c r="P71" s="74" t="n"/>
      <c r="Q71" s="73" t="n"/>
      <c r="R71" s="74" t="n"/>
      <c r="S71" s="74" t="n"/>
      <c r="T71" s="74" t="n"/>
      <c r="U71" s="74" t="n"/>
      <c r="V71" s="74" t="n"/>
      <c r="W71" s="74" t="n"/>
      <c r="X71" s="73" t="n"/>
      <c r="Y71" s="74" t="n"/>
      <c r="Z71" s="74" t="n"/>
      <c r="AA71" s="74" t="n"/>
      <c r="AB71" s="74" t="n"/>
      <c r="AC71" s="74" t="n"/>
      <c r="AD71" s="74" t="n"/>
    </row>
    <row r="72">
      <c r="B72" s="21" t="inlineStr">
        <is>
          <t>Total Locker Network Uptime</t>
        </is>
      </c>
      <c r="C72" s="90" t="n"/>
      <c r="D72" s="91" t="n"/>
      <c r="E72" s="91" t="n"/>
      <c r="F72" s="91" t="n"/>
      <c r="G72" s="91" t="n"/>
      <c r="H72" s="91" t="n"/>
      <c r="I72" s="91" t="n"/>
      <c r="J72" s="90" t="n"/>
      <c r="K72" s="91" t="n"/>
      <c r="L72" s="91" t="n"/>
      <c r="M72" s="91" t="n"/>
      <c r="N72" s="91" t="n"/>
      <c r="O72" s="91" t="n"/>
      <c r="P72" s="91" t="n"/>
      <c r="Q72" s="90" t="n"/>
      <c r="R72" s="91" t="n"/>
      <c r="S72" s="91" t="n"/>
      <c r="T72" s="91" t="n"/>
      <c r="U72" s="91" t="n"/>
      <c r="V72" s="91" t="n"/>
      <c r="W72" s="91" t="n"/>
      <c r="X72" s="90" t="n"/>
      <c r="Y72" s="91" t="n"/>
      <c r="Z72" s="91" t="n"/>
      <c r="AA72" s="91" t="n"/>
      <c r="AB72" s="91" t="n"/>
      <c r="AC72" s="91" t="n"/>
      <c r="AD72" s="91" t="n"/>
    </row>
    <row r="73">
      <c r="B73" s="19" t="inlineStr">
        <is>
          <t>Controllable Downtime</t>
        </is>
      </c>
      <c r="C73" s="57" t="n"/>
      <c r="D73" s="72" t="n"/>
      <c r="E73" s="72" t="n"/>
      <c r="F73" s="72" t="n"/>
      <c r="G73" s="72" t="n"/>
      <c r="H73" s="72" t="n"/>
      <c r="I73" s="72" t="n"/>
      <c r="J73" s="57" t="n"/>
      <c r="K73" s="72" t="n"/>
      <c r="L73" s="72" t="n"/>
      <c r="M73" s="72" t="n"/>
      <c r="N73" s="72" t="n"/>
      <c r="O73" s="72" t="n"/>
      <c r="P73" s="72" t="n"/>
      <c r="Q73" s="57" t="n"/>
      <c r="R73" s="72" t="n"/>
      <c r="S73" s="72" t="n"/>
      <c r="T73" s="72" t="n"/>
      <c r="U73" s="72" t="n"/>
      <c r="V73" s="72" t="n"/>
      <c r="W73" s="72" t="n"/>
      <c r="X73" s="57" t="n"/>
      <c r="Y73" s="72" t="n"/>
      <c r="Z73" s="72" t="n"/>
      <c r="AA73" s="72" t="n"/>
      <c r="AB73" s="72" t="n"/>
      <c r="AC73" s="72" t="n"/>
      <c r="AD73" s="72" t="n"/>
    </row>
    <row r="74">
      <c r="B74" s="17" t="inlineStr">
        <is>
          <t>Locker</t>
        </is>
      </c>
      <c r="C74" s="53" t="n"/>
      <c r="D74" s="67" t="n"/>
      <c r="E74" s="67" t="n"/>
      <c r="F74" s="67" t="n"/>
      <c r="G74" s="67" t="n"/>
      <c r="H74" s="67" t="n"/>
      <c r="I74" s="67" t="n"/>
      <c r="J74" s="53" t="n"/>
      <c r="K74" s="67" t="n"/>
      <c r="L74" s="67" t="n"/>
      <c r="M74" s="67" t="n"/>
      <c r="N74" s="67" t="n"/>
      <c r="O74" s="67" t="n"/>
      <c r="P74" s="67" t="n"/>
      <c r="Q74" s="53" t="n"/>
      <c r="R74" s="67" t="n"/>
      <c r="S74" s="67" t="n"/>
      <c r="T74" s="67" t="n"/>
      <c r="U74" s="67" t="n"/>
      <c r="V74" s="67" t="n"/>
      <c r="W74" s="67" t="n"/>
      <c r="X74" s="53" t="n"/>
      <c r="Y74" s="67" t="n"/>
      <c r="Z74" s="67" t="n"/>
      <c r="AA74" s="67" t="n"/>
      <c r="AB74" s="67" t="n"/>
      <c r="AC74" s="67" t="n"/>
      <c r="AD74" s="67" t="n"/>
    </row>
    <row r="75">
      <c r="B75" s="18" t="inlineStr">
        <is>
          <t>Apartment Locker Pro</t>
        </is>
      </c>
      <c r="C75" s="55" t="n"/>
      <c r="D75" s="56" t="n"/>
      <c r="E75" s="56" t="n"/>
      <c r="F75" s="56" t="n"/>
      <c r="G75" s="56" t="n"/>
      <c r="H75" s="56" t="n"/>
      <c r="I75" s="56" t="n"/>
      <c r="J75" s="55" t="n"/>
      <c r="K75" s="56" t="n"/>
      <c r="L75" s="56" t="n"/>
      <c r="M75" s="56" t="n"/>
      <c r="N75" s="56" t="n"/>
      <c r="O75" s="56" t="n"/>
      <c r="P75" s="56" t="n"/>
      <c r="Q75" s="55" t="n"/>
      <c r="R75" s="56" t="n"/>
      <c r="S75" s="56" t="n"/>
      <c r="T75" s="56" t="n"/>
      <c r="U75" s="56" t="n"/>
      <c r="V75" s="56" t="n"/>
      <c r="W75" s="56" t="n"/>
      <c r="X75" s="55" t="n"/>
      <c r="Y75" s="56" t="n"/>
      <c r="Z75" s="56" t="n"/>
      <c r="AA75" s="56" t="n"/>
      <c r="AB75" s="56" t="n"/>
      <c r="AC75" s="56" t="n"/>
      <c r="AD75" s="56" t="n"/>
    </row>
    <row r="76">
      <c r="B76" s="18" t="inlineStr">
        <is>
          <t>Apartment Locker</t>
        </is>
      </c>
      <c r="C76" s="55" t="n"/>
      <c r="D76" s="56" t="n"/>
      <c r="E76" s="56" t="n"/>
      <c r="F76" s="56" t="n"/>
      <c r="G76" s="56" t="n"/>
      <c r="H76" s="56" t="n"/>
      <c r="I76" s="56" t="n"/>
      <c r="J76" s="55" t="n"/>
      <c r="K76" s="56" t="n"/>
      <c r="L76" s="56" t="n"/>
      <c r="M76" s="56" t="n"/>
      <c r="N76" s="56" t="n"/>
      <c r="O76" s="56" t="n"/>
      <c r="P76" s="56" t="n"/>
      <c r="Q76" s="55" t="n"/>
      <c r="R76" s="56" t="n"/>
      <c r="S76" s="56" t="n"/>
      <c r="T76" s="56" t="n"/>
      <c r="U76" s="56" t="n"/>
      <c r="V76" s="56" t="n"/>
      <c r="W76" s="56" t="n"/>
      <c r="X76" s="55" t="n"/>
      <c r="Y76" s="56" t="n"/>
      <c r="Z76" s="56" t="n"/>
      <c r="AA76" s="56" t="n"/>
      <c r="AB76" s="56" t="n"/>
      <c r="AC76" s="56" t="n"/>
      <c r="AD76" s="56" t="n"/>
    </row>
    <row r="77">
      <c r="B77" s="19" t="inlineStr">
        <is>
          <t>Zero Volume Lockers</t>
        </is>
      </c>
      <c r="C77" s="57" t="n"/>
      <c r="D77" s="72" t="n"/>
      <c r="E77" s="72" t="n"/>
      <c r="F77" s="72" t="n"/>
      <c r="G77" s="72" t="n"/>
      <c r="H77" s="72" t="n"/>
      <c r="I77" s="72" t="n"/>
      <c r="J77" s="57" t="n"/>
      <c r="K77" s="72" t="n"/>
      <c r="L77" s="72" t="n"/>
      <c r="M77" s="72" t="n"/>
      <c r="N77" s="72" t="n"/>
      <c r="O77" s="72" t="n"/>
      <c r="P77" s="72" t="n"/>
      <c r="Q77" s="57" t="n"/>
      <c r="R77" s="72" t="n"/>
      <c r="S77" s="72" t="n"/>
      <c r="T77" s="72" t="n"/>
      <c r="U77" s="72" t="n"/>
      <c r="V77" s="72" t="n"/>
      <c r="W77" s="72" t="n"/>
      <c r="X77" s="57" t="n"/>
      <c r="Y77" s="72" t="n"/>
      <c r="Z77" s="72" t="n"/>
      <c r="AA77" s="72" t="n"/>
      <c r="AB77" s="72" t="n"/>
      <c r="AC77" s="72" t="n"/>
      <c r="AD77" s="72" t="n"/>
    </row>
    <row r="78">
      <c r="B78" s="22" t="inlineStr">
        <is>
          <t>Lifetime Zero Volume</t>
        </is>
      </c>
      <c r="C78" s="92" t="n"/>
      <c r="D78" s="93" t="n"/>
      <c r="E78" s="93" t="n"/>
      <c r="F78" s="93" t="n"/>
      <c r="G78" s="93" t="n"/>
      <c r="H78" s="93" t="n"/>
      <c r="I78" s="93" t="n"/>
      <c r="J78" s="92" t="n"/>
      <c r="K78" s="93" t="n"/>
      <c r="L78" s="93" t="n"/>
      <c r="M78" s="93" t="n"/>
      <c r="N78" s="93" t="n"/>
      <c r="O78" s="93" t="n"/>
      <c r="P78" s="93" t="n"/>
      <c r="Q78" s="92" t="n"/>
      <c r="R78" s="93" t="n"/>
      <c r="S78" s="93" t="n"/>
      <c r="T78" s="93" t="n"/>
      <c r="U78" s="93" t="n"/>
      <c r="V78" s="93" t="n"/>
      <c r="W78" s="93" t="n"/>
      <c r="X78" s="92" t="n"/>
      <c r="Y78" s="93" t="n"/>
      <c r="Z78" s="93" t="n"/>
      <c r="AA78" s="93" t="n"/>
      <c r="AB78" s="93" t="n"/>
      <c r="AC78" s="93" t="n"/>
      <c r="AD78" s="93" t="n"/>
    </row>
    <row r="79">
      <c r="B79" s="23" t="inlineStr">
        <is>
          <t>T14D Zero Volume</t>
        </is>
      </c>
      <c r="C79" s="94" t="n"/>
      <c r="D79" s="95" t="n"/>
      <c r="E79" s="95" t="n"/>
      <c r="F79" s="95" t="n"/>
      <c r="G79" s="95" t="n"/>
      <c r="H79" s="95" t="n"/>
      <c r="I79" s="95" t="n"/>
      <c r="J79" s="94" t="n"/>
      <c r="K79" s="95" t="n"/>
      <c r="L79" s="95" t="n"/>
      <c r="M79" s="95" t="n"/>
      <c r="N79" s="95" t="n"/>
      <c r="O79" s="95" t="n"/>
      <c r="P79" s="95" t="n"/>
      <c r="Q79" s="94" t="n"/>
      <c r="R79" s="95" t="n"/>
      <c r="S79" s="95" t="n"/>
      <c r="T79" s="95" t="n"/>
      <c r="U79" s="95" t="n"/>
      <c r="V79" s="95" t="n"/>
      <c r="W79" s="95" t="n"/>
      <c r="X79" s="94" t="n"/>
      <c r="Y79" s="95" t="n"/>
      <c r="Z79" s="95" t="n"/>
      <c r="AA79" s="95" t="n"/>
      <c r="AB79" s="95" t="n"/>
      <c r="AC79" s="95" t="n"/>
      <c r="AD79" s="95" t="n"/>
    </row>
    <row r="80">
      <c r="B80" s="20" t="inlineStr">
        <is>
          <t>Locker Financials</t>
        </is>
      </c>
      <c r="C80" s="73" t="n"/>
      <c r="D80" s="74" t="n"/>
      <c r="E80" s="74" t="n"/>
      <c r="F80" s="74" t="n"/>
      <c r="G80" s="74" t="n"/>
      <c r="H80" s="74" t="n"/>
      <c r="I80" s="74" t="n"/>
      <c r="J80" s="73" t="n"/>
      <c r="K80" s="74" t="n"/>
      <c r="L80" s="74" t="n"/>
      <c r="M80" s="74" t="n"/>
      <c r="N80" s="74" t="n"/>
      <c r="O80" s="74" t="n"/>
      <c r="P80" s="74" t="n"/>
      <c r="Q80" s="73" t="n"/>
      <c r="R80" s="74" t="n"/>
      <c r="S80" s="74" t="n"/>
      <c r="T80" s="74" t="n"/>
      <c r="U80" s="74" t="n"/>
      <c r="V80" s="74" t="n"/>
      <c r="W80" s="74" t="n"/>
      <c r="X80" s="73" t="n"/>
      <c r="Y80" s="74" t="n"/>
      <c r="Z80" s="74" t="n"/>
      <c r="AA80" s="74" t="n"/>
      <c r="AB80" s="74" t="n"/>
      <c r="AC80" s="74" t="n"/>
      <c r="AD80" s="74" t="n"/>
    </row>
    <row r="81">
      <c r="B81" s="19" t="inlineStr">
        <is>
          <t>Total Capex ($M)</t>
        </is>
      </c>
      <c r="C81" s="57" t="n"/>
      <c r="D81" s="72" t="n"/>
      <c r="E81" s="72" t="n"/>
      <c r="F81" s="72" t="n"/>
      <c r="G81" s="72" t="n"/>
      <c r="H81" s="72" t="n"/>
      <c r="I81" s="72" t="n"/>
      <c r="J81" s="57" t="n"/>
      <c r="K81" s="72" t="n"/>
      <c r="L81" s="72" t="n"/>
      <c r="M81" s="72" t="n"/>
      <c r="N81" s="72" t="n"/>
      <c r="O81" s="72" t="n"/>
      <c r="P81" s="72" t="n"/>
      <c r="Q81" s="57" t="n"/>
      <c r="R81" s="72" t="n"/>
      <c r="S81" s="72" t="n"/>
      <c r="T81" s="72" t="n"/>
      <c r="U81" s="72" t="n"/>
      <c r="V81" s="72" t="n"/>
      <c r="W81" s="72" t="n"/>
      <c r="X81" s="57" t="n"/>
      <c r="Y81" s="72" t="n"/>
      <c r="Z81" s="72" t="n"/>
      <c r="AA81" s="72" t="n"/>
      <c r="AB81" s="72" t="n"/>
      <c r="AC81" s="72" t="n"/>
      <c r="AD81" s="72" t="n"/>
    </row>
    <row r="82">
      <c r="B82" s="17" t="inlineStr">
        <is>
          <t>Locker</t>
        </is>
      </c>
      <c r="C82" s="53" t="n"/>
      <c r="D82" s="67" t="n"/>
      <c r="E82" s="67" t="n"/>
      <c r="F82" s="67" t="n"/>
      <c r="G82" s="67" t="n"/>
      <c r="H82" s="67" t="n"/>
      <c r="I82" s="67" t="n"/>
      <c r="J82" s="53" t="n"/>
      <c r="K82" s="67" t="n"/>
      <c r="L82" s="67" t="n"/>
      <c r="M82" s="67" t="n"/>
      <c r="N82" s="67" t="n"/>
      <c r="O82" s="67" t="n"/>
      <c r="P82" s="67" t="n"/>
      <c r="Q82" s="53" t="n"/>
      <c r="R82" s="67" t="n"/>
      <c r="S82" s="67" t="n"/>
      <c r="T82" s="67" t="n"/>
      <c r="U82" s="67" t="n"/>
      <c r="V82" s="67" t="n"/>
      <c r="W82" s="67" t="n"/>
      <c r="X82" s="53" t="n"/>
      <c r="Y82" s="67" t="n"/>
      <c r="Z82" s="67" t="n"/>
      <c r="AA82" s="67" t="n"/>
      <c r="AB82" s="67" t="n"/>
      <c r="AC82" s="67" t="n"/>
      <c r="AD82" s="67" t="n"/>
    </row>
    <row r="83">
      <c r="B83" s="18" t="inlineStr">
        <is>
          <t>Apartment Locker Pro</t>
        </is>
      </c>
      <c r="C83" s="55" t="n"/>
      <c r="D83" s="56" t="n"/>
      <c r="E83" s="56" t="n"/>
      <c r="F83" s="56" t="n"/>
      <c r="G83" s="56" t="n"/>
      <c r="H83" s="56" t="n"/>
      <c r="I83" s="56" t="n"/>
      <c r="J83" s="55" t="n"/>
      <c r="K83" s="56" t="n"/>
      <c r="L83" s="56" t="n"/>
      <c r="M83" s="56" t="n"/>
      <c r="N83" s="56" t="n"/>
      <c r="O83" s="56" t="n"/>
      <c r="P83" s="56" t="n"/>
      <c r="Q83" s="55" t="n"/>
      <c r="R83" s="56" t="n"/>
      <c r="S83" s="56" t="n"/>
      <c r="T83" s="56" t="n"/>
      <c r="U83" s="56" t="n"/>
      <c r="V83" s="56" t="n"/>
      <c r="W83" s="56" t="n"/>
      <c r="X83" s="55" t="n"/>
      <c r="Y83" s="56" t="n"/>
      <c r="Z83" s="56" t="n"/>
      <c r="AA83" s="56" t="n"/>
      <c r="AB83" s="56" t="n"/>
      <c r="AC83" s="56" t="n"/>
      <c r="AD83" s="56" t="n"/>
    </row>
    <row r="84">
      <c r="B84" s="18" t="inlineStr">
        <is>
          <t>Apartment Locker</t>
        </is>
      </c>
      <c r="C84" s="55" t="n"/>
      <c r="D84" s="56" t="n"/>
      <c r="E84" s="56" t="n"/>
      <c r="F84" s="56" t="n"/>
      <c r="G84" s="56" t="n"/>
      <c r="H84" s="56" t="n"/>
      <c r="I84" s="56" t="n"/>
      <c r="J84" s="55" t="n"/>
      <c r="K84" s="56" t="n"/>
      <c r="L84" s="56" t="n"/>
      <c r="M84" s="56" t="n"/>
      <c r="N84" s="56" t="n"/>
      <c r="O84" s="56" t="n"/>
      <c r="P84" s="56" t="n"/>
      <c r="Q84" s="55" t="n"/>
      <c r="R84" s="56" t="n"/>
      <c r="S84" s="56" t="n"/>
      <c r="T84" s="56" t="n"/>
      <c r="U84" s="56" t="n"/>
      <c r="V84" s="56" t="n"/>
      <c r="W84" s="56" t="n"/>
      <c r="X84" s="55" t="n"/>
      <c r="Y84" s="56" t="n"/>
      <c r="Z84" s="56" t="n"/>
      <c r="AA84" s="56" t="n"/>
      <c r="AB84" s="56" t="n"/>
      <c r="AC84" s="56" t="n"/>
      <c r="AD84" s="56" t="n"/>
    </row>
    <row r="85">
      <c r="B85" s="19" t="inlineStr">
        <is>
          <t>Total OpEx excl. Corp Overheads (MM)</t>
        </is>
      </c>
      <c r="C85" s="57" t="n"/>
      <c r="D85" s="72" t="n"/>
      <c r="E85" s="72" t="n"/>
      <c r="F85" s="72" t="n"/>
      <c r="G85" s="72" t="n"/>
      <c r="H85" s="72" t="n"/>
      <c r="I85" s="72" t="n"/>
      <c r="J85" s="57" t="n"/>
      <c r="K85" s="72" t="n"/>
      <c r="L85" s="72" t="n"/>
      <c r="M85" s="72" t="n"/>
      <c r="N85" s="72" t="n"/>
      <c r="O85" s="72" t="n"/>
      <c r="P85" s="72" t="n"/>
      <c r="Q85" s="57" t="n"/>
      <c r="R85" s="72" t="n"/>
      <c r="S85" s="72" t="n"/>
      <c r="T85" s="72" t="n"/>
      <c r="U85" s="72" t="n"/>
      <c r="V85" s="72" t="n"/>
      <c r="W85" s="72" t="n"/>
      <c r="X85" s="57" t="n"/>
      <c r="Y85" s="72" t="n"/>
      <c r="Z85" s="72" t="n"/>
      <c r="AA85" s="72" t="n"/>
      <c r="AB85" s="72" t="n"/>
      <c r="AC85" s="72" t="n"/>
      <c r="AD85" s="72" t="n"/>
    </row>
    <row r="86">
      <c r="B86" s="24" t="inlineStr">
        <is>
          <t>Core &amp; Odin Locker</t>
        </is>
      </c>
      <c r="C86" s="96" t="n"/>
      <c r="D86" s="97" t="n"/>
      <c r="E86" s="97" t="n"/>
      <c r="F86" s="97" t="n"/>
      <c r="G86" s="97" t="n"/>
      <c r="H86" s="97" t="n"/>
      <c r="I86" s="97" t="n"/>
      <c r="J86" s="96" t="n"/>
      <c r="K86" s="97" t="n"/>
      <c r="L86" s="97" t="n"/>
      <c r="M86" s="97" t="n"/>
      <c r="N86" s="97" t="n"/>
      <c r="O86" s="97" t="n"/>
      <c r="P86" s="97" t="n"/>
      <c r="Q86" s="96" t="n"/>
      <c r="R86" s="97" t="n"/>
      <c r="S86" s="97" t="n"/>
      <c r="T86" s="97" t="n"/>
      <c r="U86" s="97" t="n"/>
      <c r="V86" s="97" t="n"/>
      <c r="W86" s="97" t="n"/>
      <c r="X86" s="96" t="n"/>
      <c r="Y86" s="97" t="n"/>
      <c r="Z86" s="97" t="n"/>
      <c r="AA86" s="97" t="n"/>
      <c r="AB86" s="97" t="n"/>
      <c r="AC86" s="97" t="n"/>
      <c r="AD86" s="97" t="n"/>
    </row>
    <row r="87">
      <c r="B87" s="25" t="inlineStr">
        <is>
          <t>Apartment Locker Pro</t>
        </is>
      </c>
      <c r="C87" s="98" t="n"/>
      <c r="D87" s="99" t="n"/>
      <c r="E87" s="99" t="n"/>
      <c r="F87" s="99" t="n"/>
      <c r="G87" s="99" t="n"/>
      <c r="H87" s="99" t="n"/>
      <c r="I87" s="99" t="n"/>
      <c r="J87" s="98" t="n"/>
      <c r="K87" s="99" t="n"/>
      <c r="L87" s="99" t="n"/>
      <c r="M87" s="99" t="n"/>
      <c r="N87" s="99" t="n"/>
      <c r="O87" s="99" t="n"/>
      <c r="P87" s="99" t="n"/>
      <c r="Q87" s="98" t="n"/>
      <c r="R87" s="99" t="n"/>
      <c r="S87" s="99" t="n"/>
      <c r="T87" s="99" t="n"/>
      <c r="U87" s="99" t="n"/>
      <c r="V87" s="99" t="n"/>
      <c r="W87" s="99" t="n"/>
      <c r="X87" s="98" t="n"/>
      <c r="Y87" s="99" t="n"/>
      <c r="Z87" s="99" t="n"/>
      <c r="AA87" s="99" t="n"/>
      <c r="AB87" s="99" t="n"/>
      <c r="AC87" s="99" t="n"/>
      <c r="AD87" s="99" t="n"/>
    </row>
    <row r="88">
      <c r="B88" s="25" t="inlineStr">
        <is>
          <t>Apartment Locker/Dobby</t>
        </is>
      </c>
      <c r="C88" s="98" t="n"/>
      <c r="D88" s="99" t="n"/>
      <c r="E88" s="99" t="n"/>
      <c r="F88" s="99" t="n"/>
      <c r="G88" s="99" t="n"/>
      <c r="H88" s="99" t="n"/>
      <c r="I88" s="99" t="n"/>
      <c r="J88" s="98" t="n"/>
      <c r="K88" s="99" t="n"/>
      <c r="L88" s="99" t="n"/>
      <c r="M88" s="99" t="n"/>
      <c r="N88" s="99" t="n"/>
      <c r="O88" s="99" t="n"/>
      <c r="P88" s="99" t="n"/>
      <c r="Q88" s="98" t="n"/>
      <c r="R88" s="99" t="n"/>
      <c r="S88" s="99" t="n"/>
      <c r="T88" s="99" t="n"/>
      <c r="U88" s="99" t="n"/>
      <c r="V88" s="99" t="n"/>
      <c r="W88" s="99" t="n"/>
      <c r="X88" s="98" t="n"/>
      <c r="Y88" s="99" t="n"/>
      <c r="Z88" s="99" t="n"/>
      <c r="AA88" s="99" t="n"/>
      <c r="AB88" s="99" t="n"/>
      <c r="AC88" s="99" t="n"/>
      <c r="AD88" s="99" t="n"/>
    </row>
    <row r="89">
      <c r="B89" s="19" t="inlineStr">
        <is>
          <t>Capex per Locker</t>
        </is>
      </c>
      <c r="C89" s="57" t="n"/>
      <c r="D89" s="72" t="n"/>
      <c r="E89" s="72" t="n"/>
      <c r="F89" s="72" t="n"/>
      <c r="G89" s="72" t="n"/>
      <c r="H89" s="72" t="n"/>
      <c r="I89" s="72" t="n"/>
      <c r="J89" s="57" t="n"/>
      <c r="K89" s="72" t="n"/>
      <c r="L89" s="72" t="n"/>
      <c r="M89" s="72" t="n"/>
      <c r="N89" s="72" t="n"/>
      <c r="O89" s="72" t="n"/>
      <c r="P89" s="72" t="n"/>
      <c r="Q89" s="57" t="n"/>
      <c r="R89" s="72" t="n"/>
      <c r="S89" s="72" t="n"/>
      <c r="T89" s="72" t="n"/>
      <c r="U89" s="72" t="n"/>
      <c r="V89" s="72" t="n"/>
      <c r="W89" s="72" t="n"/>
      <c r="X89" s="57" t="n"/>
      <c r="Y89" s="72" t="n"/>
      <c r="Z89" s="72" t="n"/>
      <c r="AA89" s="72" t="n"/>
      <c r="AB89" s="72" t="n"/>
      <c r="AC89" s="72" t="n"/>
      <c r="AD89" s="72" t="n"/>
    </row>
    <row r="90">
      <c r="B90" s="17" t="inlineStr">
        <is>
          <t>Locker</t>
        </is>
      </c>
      <c r="C90" s="53" t="n"/>
      <c r="D90" s="67" t="n"/>
      <c r="E90" s="67" t="n"/>
      <c r="F90" s="67" t="n"/>
      <c r="G90" s="67" t="n"/>
      <c r="H90" s="67" t="n"/>
      <c r="I90" s="67" t="n"/>
      <c r="J90" s="53" t="n"/>
      <c r="K90" s="67" t="n"/>
      <c r="L90" s="67" t="n"/>
      <c r="M90" s="67" t="n"/>
      <c r="N90" s="67" t="n"/>
      <c r="O90" s="67" t="n"/>
      <c r="P90" s="67" t="n"/>
      <c r="Q90" s="53" t="n"/>
      <c r="R90" s="67" t="n"/>
      <c r="S90" s="67" t="n"/>
      <c r="T90" s="67" t="n"/>
      <c r="U90" s="67" t="n"/>
      <c r="V90" s="67" t="n"/>
      <c r="W90" s="67" t="n"/>
      <c r="X90" s="53" t="n"/>
      <c r="Y90" s="67" t="n"/>
      <c r="Z90" s="67" t="n"/>
      <c r="AA90" s="67" t="n"/>
      <c r="AB90" s="67" t="n"/>
      <c r="AC90" s="67" t="n"/>
      <c r="AD90" s="67" t="n"/>
    </row>
    <row r="91">
      <c r="B91" s="18" t="inlineStr">
        <is>
          <t>Apartment Locker Pro</t>
        </is>
      </c>
      <c r="C91" s="55" t="n"/>
      <c r="D91" s="56" t="n"/>
      <c r="E91" s="56" t="n"/>
      <c r="F91" s="56" t="n"/>
      <c r="G91" s="56" t="n"/>
      <c r="H91" s="56" t="n"/>
      <c r="I91" s="56" t="n"/>
      <c r="J91" s="55" t="n"/>
      <c r="K91" s="56" t="n"/>
      <c r="L91" s="56" t="n"/>
      <c r="M91" s="56" t="n"/>
      <c r="N91" s="56" t="n"/>
      <c r="O91" s="56" t="n"/>
      <c r="P91" s="56" t="n"/>
      <c r="Q91" s="55" t="n"/>
      <c r="R91" s="56" t="n"/>
      <c r="S91" s="56" t="n"/>
      <c r="T91" s="56" t="n"/>
      <c r="U91" s="56" t="n"/>
      <c r="V91" s="56" t="n"/>
      <c r="W91" s="56" t="n"/>
      <c r="X91" s="55" t="n"/>
      <c r="Y91" s="56" t="n"/>
      <c r="Z91" s="56" t="n"/>
      <c r="AA91" s="56" t="n"/>
      <c r="AB91" s="56" t="n"/>
      <c r="AC91" s="56" t="n"/>
      <c r="AD91" s="56" t="n"/>
    </row>
    <row r="92">
      <c r="B92" s="18" t="inlineStr">
        <is>
          <t>Apartment Locker/Dobby</t>
        </is>
      </c>
      <c r="C92" s="55" t="n"/>
      <c r="D92" s="56" t="n"/>
      <c r="E92" s="56" t="n"/>
      <c r="F92" s="56" t="n"/>
      <c r="G92" s="56" t="n"/>
      <c r="H92" s="56" t="n"/>
      <c r="I92" s="56" t="n"/>
      <c r="J92" s="55" t="n"/>
      <c r="K92" s="56" t="n"/>
      <c r="L92" s="56" t="n"/>
      <c r="M92" s="56" t="n"/>
      <c r="N92" s="56" t="n"/>
      <c r="O92" s="56" t="n"/>
      <c r="P92" s="56" t="n"/>
      <c r="Q92" s="55" t="n"/>
      <c r="R92" s="56" t="n"/>
      <c r="S92" s="56" t="n"/>
      <c r="T92" s="56" t="n"/>
      <c r="U92" s="56" t="n"/>
      <c r="V92" s="56" t="n"/>
      <c r="W92" s="56" t="n"/>
      <c r="X92" s="55" t="n"/>
      <c r="Y92" s="56" t="n"/>
      <c r="Z92" s="56" t="n"/>
      <c r="AA92" s="56" t="n"/>
      <c r="AB92" s="56" t="n"/>
      <c r="AC92" s="56" t="n"/>
      <c r="AD92" s="56" t="n"/>
    </row>
    <row r="93">
      <c r="B93" s="19" t="inlineStr">
        <is>
          <t>Opex per Locker (excl. fixed)</t>
        </is>
      </c>
      <c r="C93" s="57" t="n"/>
      <c r="D93" s="72" t="n"/>
      <c r="E93" s="72" t="n"/>
      <c r="F93" s="72" t="n"/>
      <c r="G93" s="72" t="n"/>
      <c r="H93" s="72" t="n"/>
      <c r="I93" s="72" t="n"/>
      <c r="J93" s="57" t="n"/>
      <c r="K93" s="72" t="n"/>
      <c r="L93" s="72" t="n"/>
      <c r="M93" s="72" t="n"/>
      <c r="N93" s="72" t="n"/>
      <c r="O93" s="72" t="n"/>
      <c r="P93" s="72" t="n"/>
      <c r="Q93" s="57" t="n"/>
      <c r="R93" s="72" t="n"/>
      <c r="S93" s="72" t="n"/>
      <c r="T93" s="72" t="n"/>
      <c r="U93" s="72" t="n"/>
      <c r="V93" s="72" t="n"/>
      <c r="W93" s="72" t="n"/>
      <c r="X93" s="57" t="n"/>
      <c r="Y93" s="72" t="n"/>
      <c r="Z93" s="72" t="n"/>
      <c r="AA93" s="72" t="n"/>
      <c r="AB93" s="72" t="n"/>
      <c r="AC93" s="72" t="n"/>
      <c r="AD93" s="72" t="n"/>
    </row>
    <row r="94">
      <c r="B94" s="17" t="inlineStr">
        <is>
          <t>Locker</t>
        </is>
      </c>
      <c r="C94" s="53" t="n"/>
      <c r="D94" s="67" t="n"/>
      <c r="E94" s="67" t="n"/>
      <c r="F94" s="67" t="n"/>
      <c r="G94" s="67" t="n"/>
      <c r="H94" s="67" t="n"/>
      <c r="I94" s="67" t="n"/>
      <c r="J94" s="53" t="n"/>
      <c r="K94" s="67" t="n"/>
      <c r="L94" s="67" t="n"/>
      <c r="M94" s="67" t="n"/>
      <c r="N94" s="67" t="n"/>
      <c r="O94" s="67" t="n"/>
      <c r="P94" s="67" t="n"/>
      <c r="Q94" s="53" t="n"/>
      <c r="R94" s="67" t="n"/>
      <c r="S94" s="67" t="n"/>
      <c r="T94" s="67" t="n"/>
      <c r="U94" s="67" t="n"/>
      <c r="V94" s="67" t="n"/>
      <c r="W94" s="67" t="n"/>
      <c r="X94" s="53" t="n"/>
      <c r="Y94" s="67" t="n"/>
      <c r="Z94" s="67" t="n"/>
      <c r="AA94" s="67" t="n"/>
      <c r="AB94" s="67" t="n"/>
      <c r="AC94" s="67" t="n"/>
      <c r="AD94" s="67" t="n"/>
    </row>
    <row r="95">
      <c r="B95" s="18" t="inlineStr">
        <is>
          <t>Apartment Locker Pro</t>
        </is>
      </c>
      <c r="C95" s="55" t="n"/>
      <c r="D95" s="56" t="n"/>
      <c r="E95" s="56" t="n"/>
      <c r="F95" s="56" t="n"/>
      <c r="G95" s="56" t="n"/>
      <c r="H95" s="56" t="n"/>
      <c r="I95" s="56" t="n"/>
      <c r="J95" s="55" t="n"/>
      <c r="K95" s="56" t="n"/>
      <c r="L95" s="56" t="n"/>
      <c r="M95" s="56" t="n"/>
      <c r="N95" s="56" t="n"/>
      <c r="O95" s="56" t="n"/>
      <c r="P95" s="56" t="n"/>
      <c r="Q95" s="55" t="n"/>
      <c r="R95" s="56" t="n"/>
      <c r="S95" s="56" t="n"/>
      <c r="T95" s="56" t="n"/>
      <c r="U95" s="56" t="n"/>
      <c r="V95" s="56" t="n"/>
      <c r="W95" s="56" t="n"/>
      <c r="X95" s="55" t="n"/>
      <c r="Y95" s="56" t="n"/>
      <c r="Z95" s="56" t="n"/>
      <c r="AA95" s="56" t="n"/>
      <c r="AB95" s="56" t="n"/>
      <c r="AC95" s="56" t="n"/>
      <c r="AD95" s="56" t="n"/>
    </row>
    <row r="96">
      <c r="B96" s="18" t="inlineStr">
        <is>
          <t>Apartment Locker</t>
        </is>
      </c>
      <c r="C96" s="55" t="n"/>
      <c r="D96" s="56" t="n"/>
      <c r="E96" s="56" t="n"/>
      <c r="F96" s="56" t="n"/>
      <c r="G96" s="56" t="n"/>
      <c r="H96" s="56" t="n"/>
      <c r="I96" s="56" t="n"/>
      <c r="J96" s="55" t="n"/>
      <c r="K96" s="56" t="n"/>
      <c r="L96" s="56" t="n"/>
      <c r="M96" s="56" t="n"/>
      <c r="N96" s="56" t="n"/>
      <c r="O96" s="56" t="n"/>
      <c r="P96" s="56" t="n"/>
      <c r="Q96" s="55" t="n"/>
      <c r="R96" s="56" t="n"/>
      <c r="S96" s="56" t="n"/>
      <c r="T96" s="56" t="n"/>
      <c r="U96" s="56" t="n"/>
      <c r="V96" s="56" t="n"/>
      <c r="W96" s="56" t="n"/>
      <c r="X96" s="55" t="n"/>
      <c r="Y96" s="56" t="n"/>
      <c r="Z96" s="56" t="n"/>
      <c r="AA96" s="56" t="n"/>
      <c r="AB96" s="56" t="n"/>
      <c r="AC96" s="56" t="n"/>
      <c r="AD96" s="56" t="n"/>
    </row>
    <row r="97">
      <c r="B97" s="20" t="inlineStr">
        <is>
          <t>Operator Tooling</t>
        </is>
      </c>
      <c r="C97" s="73" t="n"/>
      <c r="D97" s="74" t="n"/>
      <c r="E97" s="74" t="n"/>
      <c r="F97" s="74" t="n"/>
      <c r="G97" s="74" t="n"/>
      <c r="H97" s="74" t="n"/>
      <c r="I97" s="74" t="n"/>
      <c r="J97" s="73" t="n"/>
      <c r="K97" s="74" t="n"/>
      <c r="L97" s="74" t="n"/>
      <c r="M97" s="74" t="n"/>
      <c r="N97" s="74" t="n"/>
      <c r="O97" s="74" t="n"/>
      <c r="P97" s="74" t="n"/>
      <c r="Q97" s="73" t="n"/>
      <c r="R97" s="74" t="n"/>
      <c r="S97" s="74" t="n"/>
      <c r="T97" s="74" t="n"/>
      <c r="U97" s="74" t="n"/>
      <c r="V97" s="74" t="n"/>
      <c r="W97" s="74" t="n"/>
      <c r="X97" s="73" t="n"/>
      <c r="Y97" s="74" t="n"/>
      <c r="Z97" s="74" t="n"/>
      <c r="AA97" s="74" t="n"/>
      <c r="AB97" s="74" t="n"/>
      <c r="AC97" s="74" t="n"/>
      <c r="AD97" s="74" t="n"/>
    </row>
    <row r="98">
      <c r="B98" s="19" t="inlineStr">
        <is>
          <t>Tickets</t>
        </is>
      </c>
      <c r="C98" s="57" t="n"/>
      <c r="D98" s="72" t="n"/>
      <c r="E98" s="72" t="n"/>
      <c r="F98" s="72" t="n"/>
      <c r="G98" s="72" t="n"/>
      <c r="H98" s="72" t="n"/>
      <c r="I98" s="72" t="n"/>
      <c r="J98" s="57" t="n"/>
      <c r="K98" s="72" t="n"/>
      <c r="L98" s="72" t="n"/>
      <c r="M98" s="72" t="n"/>
      <c r="N98" s="72" t="n"/>
      <c r="O98" s="72" t="n"/>
      <c r="P98" s="72" t="n"/>
      <c r="Q98" s="57" t="n"/>
      <c r="R98" s="72" t="n"/>
      <c r="S98" s="72" t="n"/>
      <c r="T98" s="72" t="n"/>
      <c r="U98" s="72" t="n"/>
      <c r="V98" s="72" t="n"/>
      <c r="W98" s="72" t="n"/>
      <c r="X98" s="57" t="n"/>
      <c r="Y98" s="72" t="n"/>
      <c r="Z98" s="72" t="n"/>
      <c r="AA98" s="72" t="n"/>
      <c r="AB98" s="72" t="n"/>
      <c r="AC98" s="72" t="n"/>
      <c r="AD98" s="72" t="n"/>
    </row>
    <row r="99">
      <c r="B99" s="26" t="inlineStr">
        <is>
          <t>Avg. Days to Complete</t>
        </is>
      </c>
      <c r="C99" s="90" t="n"/>
      <c r="D99" s="91" t="n"/>
      <c r="E99" s="91" t="n"/>
      <c r="F99" s="91" t="n"/>
      <c r="G99" s="91" t="n"/>
      <c r="H99" s="91" t="n"/>
      <c r="I99" s="91" t="n"/>
      <c r="J99" s="90" t="n"/>
      <c r="K99" s="91" t="n"/>
      <c r="L99" s="91" t="n"/>
      <c r="M99" s="91" t="n"/>
      <c r="N99" s="91" t="n"/>
      <c r="O99" s="91" t="n"/>
      <c r="P99" s="91" t="n"/>
      <c r="Q99" s="90" t="n"/>
      <c r="R99" s="91" t="n"/>
      <c r="S99" s="91" t="n"/>
      <c r="T99" s="91" t="n"/>
      <c r="U99" s="91" t="n"/>
      <c r="V99" s="91" t="n"/>
      <c r="W99" s="91" t="n"/>
      <c r="X99" s="90" t="n"/>
      <c r="Y99" s="91" t="n"/>
      <c r="Z99" s="91" t="n"/>
      <c r="AA99" s="91" t="n"/>
      <c r="AB99" s="91" t="n"/>
      <c r="AC99" s="91" t="n"/>
      <c r="AD99" s="91" t="n"/>
    </row>
    <row r="100">
      <c r="B100" s="26" t="inlineStr">
        <is>
          <t>SLA Adherence (%)</t>
        </is>
      </c>
      <c r="C100" s="90" t="n"/>
      <c r="D100" s="91" t="n"/>
      <c r="E100" s="91" t="n"/>
      <c r="F100" s="91" t="n"/>
      <c r="G100" s="91" t="n"/>
      <c r="H100" s="91" t="n"/>
      <c r="I100" s="91" t="n"/>
      <c r="J100" s="90" t="n"/>
      <c r="K100" s="91" t="n"/>
      <c r="L100" s="91" t="n"/>
      <c r="M100" s="91" t="n"/>
      <c r="N100" s="91" t="n"/>
      <c r="O100" s="91" t="n"/>
      <c r="P100" s="91" t="n"/>
      <c r="Q100" s="90" t="n"/>
      <c r="R100" s="91" t="n"/>
      <c r="S100" s="91" t="n"/>
      <c r="T100" s="91" t="n"/>
      <c r="U100" s="91" t="n"/>
      <c r="V100" s="91" t="n"/>
      <c r="W100" s="91" t="n"/>
      <c r="X100" s="90" t="n"/>
      <c r="Y100" s="91" t="n"/>
      <c r="Z100" s="91" t="n"/>
      <c r="AA100" s="91" t="n"/>
      <c r="AB100" s="91" t="n"/>
      <c r="AC100" s="91" t="n"/>
      <c r="AD100" s="91" t="n"/>
    </row>
    <row r="101">
      <c r="B101" s="19" t="inlineStr">
        <is>
          <t>Sprint Development</t>
        </is>
      </c>
      <c r="C101" s="57" t="n"/>
      <c r="D101" s="72" t="n"/>
      <c r="E101" s="72" t="n"/>
      <c r="F101" s="72" t="n"/>
      <c r="G101" s="72" t="n"/>
      <c r="H101" s="72" t="n"/>
      <c r="I101" s="72" t="n"/>
      <c r="J101" s="57" t="n"/>
      <c r="K101" s="72" t="n"/>
      <c r="L101" s="72" t="n"/>
      <c r="M101" s="72" t="n"/>
      <c r="N101" s="72" t="n"/>
      <c r="O101" s="72" t="n"/>
      <c r="P101" s="72" t="n"/>
      <c r="Q101" s="57" t="n"/>
      <c r="R101" s="72" t="n"/>
      <c r="S101" s="72" t="n"/>
      <c r="T101" s="72" t="n"/>
      <c r="U101" s="72" t="n"/>
      <c r="V101" s="72" t="n"/>
      <c r="W101" s="72" t="n"/>
      <c r="X101" s="57" t="n"/>
      <c r="Y101" s="72" t="n"/>
      <c r="Z101" s="72" t="n"/>
      <c r="AA101" s="72" t="n"/>
      <c r="AB101" s="72" t="n"/>
      <c r="AC101" s="72" t="n"/>
      <c r="AD101" s="72" t="n"/>
    </row>
    <row r="102">
      <c r="B102" s="26" t="inlineStr">
        <is>
          <t>Avg. Days to Review User Story</t>
        </is>
      </c>
      <c r="C102" s="90" t="n"/>
      <c r="D102" s="91" t="n"/>
      <c r="E102" s="91" t="n"/>
      <c r="F102" s="91" t="n"/>
      <c r="G102" s="91" t="n"/>
      <c r="H102" s="91" t="n"/>
      <c r="I102" s="91" t="n"/>
      <c r="J102" s="90" t="n"/>
      <c r="K102" s="91" t="n"/>
      <c r="L102" s="91" t="n"/>
      <c r="M102" s="91" t="n"/>
      <c r="N102" s="91" t="n"/>
      <c r="O102" s="91" t="n"/>
      <c r="P102" s="91" t="n"/>
      <c r="Q102" s="90" t="n"/>
      <c r="R102" s="91" t="n"/>
      <c r="S102" s="91" t="n"/>
      <c r="T102" s="91" t="n"/>
      <c r="U102" s="91" t="n"/>
      <c r="V102" s="91" t="n"/>
      <c r="W102" s="91" t="n"/>
      <c r="X102" s="90" t="n"/>
      <c r="Y102" s="91" t="n"/>
      <c r="Z102" s="91" t="n"/>
      <c r="AA102" s="91" t="n"/>
      <c r="AB102" s="91" t="n"/>
      <c r="AC102" s="91" t="n"/>
      <c r="AD102" s="91" t="n"/>
    </row>
    <row r="103">
      <c r="B103" s="26" t="inlineStr">
        <is>
          <t>Avg. Days to Complete</t>
        </is>
      </c>
      <c r="C103" s="90" t="n"/>
      <c r="D103" s="91" t="n"/>
      <c r="E103" s="91" t="n"/>
      <c r="F103" s="91" t="n"/>
      <c r="G103" s="91" t="n"/>
      <c r="H103" s="91" t="n"/>
      <c r="I103" s="91" t="n"/>
      <c r="J103" s="90" t="n"/>
      <c r="K103" s="91" t="n"/>
      <c r="L103" s="91" t="n"/>
      <c r="M103" s="91" t="n"/>
      <c r="N103" s="91" t="n"/>
      <c r="O103" s="91" t="n"/>
      <c r="P103" s="91" t="n"/>
      <c r="Q103" s="90" t="n"/>
      <c r="R103" s="91" t="n"/>
      <c r="S103" s="91" t="n"/>
      <c r="T103" s="91" t="n"/>
      <c r="U103" s="91" t="n"/>
      <c r="V103" s="91" t="n"/>
      <c r="W103" s="91" t="n"/>
      <c r="X103" s="90" t="n"/>
      <c r="Y103" s="91" t="n"/>
      <c r="Z103" s="91" t="n"/>
      <c r="AA103" s="91" t="n"/>
      <c r="AB103" s="91" t="n"/>
      <c r="AC103" s="91" t="n"/>
      <c r="AD103" s="91" t="n"/>
    </row>
    <row r="104">
      <c r="B104" s="26" t="inlineStr">
        <is>
          <t>% of User Stories deployed vs Planned</t>
        </is>
      </c>
      <c r="C104" s="90" t="n"/>
      <c r="D104" s="91" t="n"/>
      <c r="E104" s="91" t="n"/>
      <c r="F104" s="91" t="n"/>
      <c r="G104" s="91" t="n"/>
      <c r="H104" s="91" t="n"/>
      <c r="I104" s="91" t="n"/>
      <c r="J104" s="90" t="n"/>
      <c r="K104" s="91" t="n"/>
      <c r="L104" s="91" t="n"/>
      <c r="M104" s="91" t="n"/>
      <c r="N104" s="91" t="n"/>
      <c r="O104" s="91" t="n"/>
      <c r="P104" s="91" t="n"/>
      <c r="Q104" s="90" t="n"/>
      <c r="R104" s="91" t="n"/>
      <c r="S104" s="91" t="n"/>
      <c r="T104" s="91" t="n"/>
      <c r="U104" s="91" t="n"/>
      <c r="V104" s="91" t="n"/>
      <c r="W104" s="91" t="n"/>
      <c r="X104" s="90" t="n"/>
      <c r="Y104" s="91" t="n"/>
      <c r="Z104" s="91" t="n"/>
      <c r="AA104" s="91" t="n"/>
      <c r="AB104" s="91" t="n"/>
      <c r="AC104" s="91" t="n"/>
      <c r="AD104" s="91" t="n"/>
    </row>
    <row r="107">
      <c r="B107" t="inlineStr">
        <is>
          <t>Total Survey Completions</t>
        </is>
      </c>
      <c r="C107" s="39">
        <f>SUM(C108:C110)</f>
        <v/>
      </c>
      <c r="D107" s="40">
        <f>SUM(D108:D110)</f>
        <v/>
      </c>
      <c r="E107" s="40">
        <f>SUM(E108:E110)</f>
        <v/>
      </c>
      <c r="F107" s="40">
        <f>SUM(F108:F110)</f>
        <v/>
      </c>
      <c r="G107" s="100">
        <f>IFERROR((C107-E107)/E107," - ")</f>
        <v/>
      </c>
      <c r="H107" s="100">
        <f>IFERROR((D107-F107)/F107," - ")</f>
        <v/>
      </c>
      <c r="N107" s="100" t="n"/>
      <c r="O107" s="100" t="n"/>
      <c r="U107" s="100" t="n"/>
      <c r="V107" s="100" t="n"/>
      <c r="X107" s="39">
        <f>SUM(X108:X110)</f>
        <v/>
      </c>
      <c r="Y107" s="40">
        <f>SUM(Y108:Y110)</f>
        <v/>
      </c>
      <c r="Z107" s="40">
        <f>SUM(Z108:Z110)</f>
        <v/>
      </c>
      <c r="AA107" s="40">
        <f>SUM(AA108:AA110)</f>
        <v/>
      </c>
      <c r="AB107" s="100">
        <f>IFERROR((X107-Z107)/Z107," - ")</f>
        <v/>
      </c>
      <c r="AC107" s="100">
        <f>IFERROR((Y107-AA107)/AA107," - ")</f>
        <v/>
      </c>
    </row>
    <row r="108">
      <c r="B108" t="inlineStr">
        <is>
          <t>Locker</t>
        </is>
      </c>
      <c r="C108" s="39">
        <f>COUNTIFS(Data!#REF!,$B108,Data!#REF!,"&gt;="&amp;C$5,Data!#REF!,"&lt;="&amp;C$6)</f>
        <v/>
      </c>
      <c r="D108" s="40">
        <f>COUNTIFS(Data!#REF!,$B108,Data!#REF!,"&gt;="&amp;D$5,Data!#REF!,"&lt;="&amp;D$6)</f>
        <v/>
      </c>
      <c r="E108" s="40">
        <f>COUNTIFS(Data!#REF!,$B108,Data!#REF!,"&gt;="&amp;E$5,Data!#REF!,"&lt;="&amp;E$6)</f>
        <v/>
      </c>
      <c r="F108" s="40">
        <f>COUNTIFS(Data!#REF!,$B108,Data!#REF!,"&gt;="&amp;F$5,Data!#REF!,"&lt;="&amp;F$6)</f>
        <v/>
      </c>
      <c r="G108" s="101">
        <f>IFERROR((C108-E108)/E108," - ")</f>
        <v/>
      </c>
      <c r="H108" s="101">
        <f>IFERROR((D108-F108)/F108," - ")</f>
        <v/>
      </c>
      <c r="N108" s="101" t="n"/>
      <c r="O108" s="101" t="n"/>
      <c r="Q108" s="39">
        <f>COUNTIFS(Data!#REF!,$B108,Data!#REF!,"&gt;="&amp;Q$5-365,Data!#REF!,"&lt;="&amp;Q$6,Data!#REF!,Q$11)</f>
        <v/>
      </c>
      <c r="R108" s="40">
        <f>COUNTIFS(Data!#REF!,$B108,Data!#REF!,"&gt;="&amp;R$5-365,Data!#REF!,"&lt;="&amp;R$6,Data!#REF!,R$11)</f>
        <v/>
      </c>
      <c r="S108" s="40">
        <f>COUNTIFS(Data!#REF!,$B108,Data!#REF!,"&gt;="&amp;S$5-365,Data!#REF!,"&lt;="&amp;S$6,Data!#REF!,S$11)</f>
        <v/>
      </c>
      <c r="T108" s="40">
        <f>COUNTIFS(Data!#REF!,$B108,Data!#REF!,"&gt;="&amp;T$5-365,Data!#REF!,"&lt;="&amp;T$6,Data!#REF!,T$11)</f>
        <v/>
      </c>
      <c r="U108" s="101">
        <f>IFERROR((Q108-S108)/S108," - ")</f>
        <v/>
      </c>
      <c r="V108" s="101">
        <f>IFERROR((R108-T108)/T108," - ")</f>
        <v/>
      </c>
      <c r="X108" s="39">
        <f>COUNTIFS(Data!#REF!,$B108,Data!#REF!,"&gt;="&amp;X$5,Data!#REF!,"&lt;="&amp;X$6,Data!#REF!,X$11)</f>
        <v/>
      </c>
      <c r="Y108" s="40">
        <f>COUNTIFS(Data!#REF!,$B108,Data!#REF!,"&gt;="&amp;Y$5,Data!#REF!,"&lt;="&amp;Y$6,Data!#REF!,Y$11)</f>
        <v/>
      </c>
      <c r="Z108" s="40">
        <f>COUNTIFS(Data!#REF!,$B108,Data!#REF!,"&gt;="&amp;Z$5,Data!#REF!,"&lt;="&amp;Z$6,Data!#REF!,Z$11)</f>
        <v/>
      </c>
      <c r="AA108" s="40">
        <f>COUNTIFS(Data!#REF!,$B108,Data!#REF!,"&gt;="&amp;AA$5,Data!#REF!,"&lt;="&amp;AA$6,Data!#REF!,AA$11)</f>
        <v/>
      </c>
      <c r="AB108" s="101">
        <f>IFERROR((X108-Z108)/Z108," - ")</f>
        <v/>
      </c>
      <c r="AC108" s="101">
        <f>IFERROR((Y108-AA108)/AA108," - ")</f>
        <v/>
      </c>
    </row>
    <row r="109">
      <c r="C109" s="39">
        <f>COUNTIFS(Data!#REF!,$B109,Data!#REF!,"&gt;="&amp;C$5,Data!#REF!,"&lt;="&amp;C$6)</f>
        <v/>
      </c>
      <c r="D109" s="40">
        <f>COUNTIFS(Data!#REF!,$B109,Data!#REF!,"&gt;="&amp;D$5,Data!#REF!,"&lt;="&amp;D$6)</f>
        <v/>
      </c>
      <c r="E109" s="40">
        <f>COUNTIFS(Data!#REF!,$B109,Data!#REF!,"&gt;="&amp;E$5,Data!#REF!,"&lt;="&amp;E$6)</f>
        <v/>
      </c>
      <c r="F109" s="40">
        <f>COUNTIFS(Data!#REF!,$B109,Data!#REF!,"&gt;="&amp;F$5,Data!#REF!,"&lt;="&amp;F$6)</f>
        <v/>
      </c>
      <c r="G109" s="101">
        <f>IFERROR((C109-E109)/E109," - ")</f>
        <v/>
      </c>
      <c r="H109" s="101">
        <f>IFERROR((D109-F109)/F109," - ")</f>
        <v/>
      </c>
      <c r="N109" s="101" t="n"/>
      <c r="O109" s="101" t="n"/>
      <c r="Q109" s="39">
        <f>Q57</f>
        <v/>
      </c>
      <c r="R109" s="40">
        <f>R57</f>
        <v/>
      </c>
      <c r="S109" s="40">
        <f>S57</f>
        <v/>
      </c>
      <c r="T109" s="40">
        <f>T57</f>
        <v/>
      </c>
      <c r="U109" s="101" t="n"/>
      <c r="V109" s="101" t="n"/>
      <c r="X109" s="39">
        <f>COUNTIFS(Data!#REF!,$B109,Data!#REF!,"&gt;="&amp;X$5,Data!#REF!,"&lt;="&amp;X$6,Data!#REF!,X$11)</f>
        <v/>
      </c>
      <c r="Y109" s="40">
        <f>COUNTIFS(Data!#REF!,$B109,Data!#REF!,"&gt;="&amp;Y$5,Data!#REF!,"&lt;="&amp;Y$6,Data!#REF!,Y$11)</f>
        <v/>
      </c>
      <c r="Z109" s="40">
        <f>COUNTIFS(Data!#REF!,$B109,Data!#REF!,"&gt;="&amp;Z$5,Data!#REF!,"&lt;="&amp;Z$6,Data!#REF!,Z$11)</f>
        <v/>
      </c>
      <c r="AA109" s="40">
        <f>COUNTIFS(Data!#REF!,$B109,Data!#REF!,"&gt;="&amp;AA$5,Data!#REF!,"&lt;="&amp;AA$6,Data!#REF!,AA$11)</f>
        <v/>
      </c>
      <c r="AB109" s="101">
        <f>IFERROR((X109-Z109)/Z109," - ")</f>
        <v/>
      </c>
      <c r="AC109" s="101">
        <f>IFERROR((Y109-AA109)/AA109," - ")</f>
        <v/>
      </c>
    </row>
    <row r="110">
      <c r="C110" s="39">
        <f>COUNTIFS(Data!#REF!,$B110,Data!#REF!,"&gt;="&amp;C$5,Data!#REF!,"&lt;="&amp;C$6)</f>
        <v/>
      </c>
      <c r="D110" s="40">
        <f>COUNTIFS(Data!#REF!,$B110,Data!#REF!,"&gt;="&amp;D$5,Data!#REF!,"&lt;="&amp;D$6)</f>
        <v/>
      </c>
      <c r="E110" s="40">
        <f>COUNTIFS(Data!#REF!,$B110,Data!#REF!,"&gt;="&amp;E$5,Data!#REF!,"&lt;="&amp;E$6)</f>
        <v/>
      </c>
      <c r="F110" s="40">
        <f>COUNTIFS(Data!#REF!,$B110,Data!#REF!,"&gt;="&amp;F$5,Data!#REF!,"&lt;="&amp;F$6)</f>
        <v/>
      </c>
      <c r="G110" s="101">
        <f>IFERROR((C110-E110)/E110," - ")</f>
        <v/>
      </c>
      <c r="H110" s="101">
        <f>IFERROR((D110-F110)/F110," - ")</f>
        <v/>
      </c>
      <c r="N110" s="101" t="n"/>
      <c r="O110" s="101" t="n"/>
      <c r="Q110" s="39">
        <f>Q108*150</f>
        <v/>
      </c>
      <c r="R110" s="40">
        <f>R108*150</f>
        <v/>
      </c>
      <c r="S110" s="40">
        <f>S108*150</f>
        <v/>
      </c>
      <c r="T110" s="40">
        <f>T108*150</f>
        <v/>
      </c>
      <c r="U110" s="101" t="n"/>
      <c r="V110" s="101" t="n"/>
      <c r="X110" s="39">
        <f>COUNTIFS(Data!#REF!,$B110,Data!#REF!,"&gt;="&amp;X$5,Data!#REF!,"&lt;="&amp;X$6,Data!#REF!,X$11)</f>
        <v/>
      </c>
      <c r="Y110" s="40">
        <f>COUNTIFS(Data!#REF!,$B110,Data!#REF!,"&gt;="&amp;Y$5,Data!#REF!,"&lt;="&amp;Y$6,Data!#REF!,Y$11)</f>
        <v/>
      </c>
      <c r="Z110" s="40">
        <f>COUNTIFS(Data!#REF!,$B110,Data!#REF!,"&gt;="&amp;Z$5,Data!#REF!,"&lt;="&amp;Z$6,Data!#REF!,Z$11)</f>
        <v/>
      </c>
      <c r="AA110" s="40">
        <f>COUNTIFS(Data!#REF!,$B110,Data!#REF!,"&gt;="&amp;AA$5,Data!#REF!,"&lt;="&amp;AA$6,Data!#REF!,AA$11)</f>
        <v/>
      </c>
      <c r="AB110" s="101">
        <f>IFERROR((X110-Z110)/Z110," - ")</f>
        <v/>
      </c>
      <c r="AC110" s="101">
        <f>IFERROR((Y110-AA110)/AA110," - ")</f>
        <v/>
      </c>
    </row>
    <row r="111">
      <c r="Q111" s="39">
        <f>Q108*Q109</f>
        <v/>
      </c>
      <c r="R111" s="40">
        <f>R108*R109</f>
        <v/>
      </c>
      <c r="S111" s="40">
        <f>S108*S109</f>
        <v/>
      </c>
      <c r="T111" s="40">
        <f>T108*T109</f>
        <v/>
      </c>
    </row>
    <row r="112">
      <c r="Q112" s="39">
        <f>Q110/Q111</f>
        <v/>
      </c>
      <c r="R112" s="40">
        <f>R110/R111</f>
        <v/>
      </c>
      <c r="S112" s="40">
        <f>S110/S111</f>
        <v/>
      </c>
      <c r="T112" s="40">
        <f>T110/T111</f>
        <v/>
      </c>
    </row>
    <row r="123">
      <c r="C123" s="39" t="n">
        <v>145</v>
      </c>
      <c r="D123" s="40" t="n">
        <v>56</v>
      </c>
      <c r="E123" s="40" t="n">
        <v>736</v>
      </c>
      <c r="F123" s="40">
        <f>SUM(C123:E123)</f>
        <v/>
      </c>
    </row>
    <row r="124">
      <c r="C124" s="39" t="n">
        <v>2246</v>
      </c>
      <c r="D124" s="40" t="n">
        <v>2025</v>
      </c>
      <c r="E124" s="40" t="n">
        <v>2518</v>
      </c>
      <c r="F124" s="40">
        <f>SUM(C124:E124)</f>
        <v/>
      </c>
    </row>
    <row r="125">
      <c r="F125" s="102">
        <f>F123/F124</f>
        <v/>
      </c>
      <c r="M125" s="102" t="n"/>
      <c r="T125" s="102" t="n"/>
      <c r="AA125" s="102" t="n"/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2023-07-31T01:37:39Z</dcterms:modified>
  <cp:lastModifiedBy>buddychin</cp:lastModifiedBy>
</cp:coreProperties>
</file>