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25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>
      <c r="C5" s="1" t="n">
        <v>45017</v>
      </c>
      <c r="D5">
        <f>DATE(YEAR(TODAY()),1,1)</f>
        <v/>
      </c>
      <c r="E5" s="1" t="n">
        <v>44927</v>
      </c>
      <c r="F5">
        <f>DATE(YEAR(TODAY())-1,1,1)</f>
        <v/>
      </c>
      <c r="J5" s="1" t="n">
        <v>45017</v>
      </c>
      <c r="K5">
        <f>DATE(YEAR(TODAY()),1,1)</f>
        <v/>
      </c>
      <c r="L5" s="1" t="n">
        <v>44927</v>
      </c>
      <c r="M5">
        <f>DATE(YEAR(TODAY())-1,1,1)</f>
        <v/>
      </c>
      <c r="Q5" s="1" t="n">
        <v>45017</v>
      </c>
      <c r="R5">
        <f>DATE(YEAR(TODAY()),1,1)</f>
        <v/>
      </c>
      <c r="S5" s="1" t="n">
        <v>44927</v>
      </c>
      <c r="T5">
        <f>DATE(YEAR(TODAY())-1,1,1)</f>
        <v/>
      </c>
      <c r="X5" s="1" t="n">
        <v>45017</v>
      </c>
      <c r="Y5">
        <f>DATE(YEAR(TODAY()),1,1)</f>
        <v/>
      </c>
      <c r="Z5" s="1" t="n">
        <v>44927</v>
      </c>
      <c r="AA5">
        <f>DATE(YEAR(TODAY())-1,1,1)</f>
        <v/>
      </c>
    </row>
    <row r="6">
      <c r="C6" s="1" t="n">
        <v>45107</v>
      </c>
      <c r="D6">
        <f>C6</f>
        <v/>
      </c>
      <c r="E6" s="1" t="n">
        <v>45016</v>
      </c>
      <c r="F6">
        <f>EOMONTH(DATE(YEAR(TODAY())-1,MONTH(TODAY())-1,1),0)</f>
        <v/>
      </c>
      <c r="J6" s="1" t="n">
        <v>45107</v>
      </c>
      <c r="K6">
        <f>J6</f>
        <v/>
      </c>
      <c r="L6" s="1" t="n">
        <v>45016</v>
      </c>
      <c r="M6">
        <f>EOMONTH(DATE(YEAR(TODAY())-1,MONTH(TODAY())-1,1),0)</f>
        <v/>
      </c>
      <c r="Q6" s="1" t="n">
        <v>45107</v>
      </c>
      <c r="R6">
        <f>Q6</f>
        <v/>
      </c>
      <c r="S6" s="1" t="n">
        <v>45016</v>
      </c>
      <c r="T6">
        <f>EOMONTH(DATE(YEAR(TODAY())-1,MONTH(TODAY())-1,1),0)</f>
        <v/>
      </c>
      <c r="X6" s="1" t="n">
        <v>45107</v>
      </c>
      <c r="Y6">
        <f>X6</f>
        <v/>
      </c>
      <c r="Z6" s="1" t="n">
        <v>45016</v>
      </c>
      <c r="AA6">
        <f>EOMONTH(DATE(YEAR(TODAY())-1,MONTH(TODAY())-1,1),0)</f>
        <v/>
      </c>
    </row>
    <row r="7"/>
    <row r="8"/>
    <row r="9"/>
    <row r="10"/>
    <row r="11">
      <c r="C11" t="inlineStr">
        <is>
          <t>WW</t>
        </is>
      </c>
      <c r="D11" t="inlineStr">
        <is>
          <t>WW</t>
        </is>
      </c>
      <c r="E11" t="inlineStr">
        <is>
          <t>WW</t>
        </is>
      </c>
      <c r="F11" t="inlineStr">
        <is>
          <t>WW</t>
        </is>
      </c>
      <c r="G11" t="inlineStr">
        <is>
          <t>WW</t>
        </is>
      </c>
      <c r="H11" t="inlineStr">
        <is>
          <t>WW</t>
        </is>
      </c>
      <c r="I11" t="inlineStr">
        <is>
          <t>WW</t>
        </is>
      </c>
      <c r="J11" t="inlineStr">
        <is>
          <t>EU</t>
        </is>
      </c>
      <c r="K11" t="inlineStr">
        <is>
          <t>EU</t>
        </is>
      </c>
      <c r="L11" t="inlineStr">
        <is>
          <t>EU</t>
        </is>
      </c>
      <c r="M11" t="inlineStr">
        <is>
          <t>EU</t>
        </is>
      </c>
      <c r="N11" t="inlineStr">
        <is>
          <t>EU</t>
        </is>
      </c>
      <c r="O11" t="inlineStr">
        <is>
          <t>EU</t>
        </is>
      </c>
      <c r="P11" t="inlineStr">
        <is>
          <t>EU</t>
        </is>
      </c>
      <c r="Q11" t="inlineStr">
        <is>
          <t>NA</t>
        </is>
      </c>
      <c r="R11" t="inlineStr">
        <is>
          <t>NA</t>
        </is>
      </c>
      <c r="S11" t="inlineStr">
        <is>
          <t>NA</t>
        </is>
      </c>
      <c r="T11" t="inlineStr">
        <is>
          <t>NA</t>
        </is>
      </c>
      <c r="U11" t="inlineStr">
        <is>
          <t>NA</t>
        </is>
      </c>
      <c r="V11" t="inlineStr">
        <is>
          <t>NA</t>
        </is>
      </c>
      <c r="W11" t="inlineStr">
        <is>
          <t>NA</t>
        </is>
      </c>
      <c r="X11" t="inlineStr">
        <is>
          <t>APAC</t>
        </is>
      </c>
      <c r="Y11" t="inlineStr">
        <is>
          <t>APAC</t>
        </is>
      </c>
      <c r="Z11" t="inlineStr">
        <is>
          <t>APAC</t>
        </is>
      </c>
      <c r="AA11" t="inlineStr">
        <is>
          <t>APAC</t>
        </is>
      </c>
      <c r="AB11" t="inlineStr">
        <is>
          <t>APAC</t>
        </is>
      </c>
      <c r="AC11" t="inlineStr">
        <is>
          <t>APAC</t>
        </is>
      </c>
      <c r="AD11" t="inlineStr">
        <is>
          <t>APAC</t>
        </is>
      </c>
    </row>
    <row r="12">
      <c r="B12" t="inlineStr">
        <is>
          <t>WW Operations QBR</t>
        </is>
      </c>
      <c r="C12" t="inlineStr">
        <is>
          <t>WW</t>
        </is>
      </c>
      <c r="J12" t="inlineStr">
        <is>
          <t>EU6</t>
        </is>
      </c>
      <c r="Q12" t="inlineStr">
        <is>
          <t>NA</t>
        </is>
      </c>
      <c r="X12" t="inlineStr">
        <is>
          <t>APAC</t>
        </is>
      </c>
      <c r="AF12" t="inlineStr">
        <is>
          <t>Q2G Values</t>
        </is>
      </c>
    </row>
    <row r="13">
      <c r="C13" t="inlineStr">
        <is>
          <t>Q2 23</t>
        </is>
      </c>
      <c r="D13" t="inlineStr">
        <is>
          <t>Actuals YTD</t>
        </is>
      </c>
      <c r="E13" t="inlineStr">
        <is>
          <t>Q1 23</t>
        </is>
      </c>
      <c r="F13" t="inlineStr">
        <is>
          <t>Last Year YTD</t>
        </is>
      </c>
      <c r="G13" t="inlineStr">
        <is>
          <t>QoQ B/(W)</t>
        </is>
      </c>
      <c r="H13" t="inlineStr">
        <is>
          <t>YoY B/(W)</t>
        </is>
      </c>
      <c r="I13" t="inlineStr">
        <is>
          <t>Variance vs. Q2G B/(W)</t>
        </is>
      </c>
      <c r="J13" t="inlineStr">
        <is>
          <t>Q2 23</t>
        </is>
      </c>
      <c r="K13" t="inlineStr">
        <is>
          <t>Actuals YTD</t>
        </is>
      </c>
      <c r="L13" t="inlineStr">
        <is>
          <t>Q1 23</t>
        </is>
      </c>
      <c r="M13" t="inlineStr">
        <is>
          <t>Last Year YTD</t>
        </is>
      </c>
      <c r="N13" t="inlineStr">
        <is>
          <t>QoQ B/(W)</t>
        </is>
      </c>
      <c r="O13" t="inlineStr">
        <is>
          <t>YoY B/(W)</t>
        </is>
      </c>
      <c r="P13" t="inlineStr">
        <is>
          <t>Variance vs. Q2G B/(W)</t>
        </is>
      </c>
      <c r="Q13" t="inlineStr">
        <is>
          <t>Q2 23</t>
        </is>
      </c>
      <c r="R13" t="inlineStr">
        <is>
          <t>Actuals YTD</t>
        </is>
      </c>
      <c r="S13" t="inlineStr">
        <is>
          <t>Q1 23</t>
        </is>
      </c>
      <c r="T13" t="inlineStr">
        <is>
          <t>Last Year YTD</t>
        </is>
      </c>
      <c r="U13" t="inlineStr">
        <is>
          <t>QoQ B/(W)</t>
        </is>
      </c>
      <c r="V13" t="inlineStr">
        <is>
          <t>YoY B/(W)</t>
        </is>
      </c>
      <c r="W13" t="inlineStr">
        <is>
          <t>Variance vs. Q2G B/(W)</t>
        </is>
      </c>
      <c r="X13" t="inlineStr">
        <is>
          <t>Q2 23</t>
        </is>
      </c>
      <c r="Y13" t="inlineStr">
        <is>
          <t>Actuals YTD</t>
        </is>
      </c>
      <c r="Z13" t="inlineStr">
        <is>
          <t>Q1 23</t>
        </is>
      </c>
      <c r="AA13" t="inlineStr">
        <is>
          <t>Last Year YTD</t>
        </is>
      </c>
      <c r="AB13" t="inlineStr">
        <is>
          <t>QoQ B/(W)</t>
        </is>
      </c>
      <c r="AC13" t="inlineStr">
        <is>
          <t>YoY B/(W)</t>
        </is>
      </c>
      <c r="AD13" t="inlineStr">
        <is>
          <t>Variance vs. Q2G B/(W)</t>
        </is>
      </c>
      <c r="AF13" t="inlineStr">
        <is>
          <t>WW</t>
        </is>
      </c>
      <c r="AG13" t="inlineStr">
        <is>
          <t>NA</t>
        </is>
      </c>
      <c r="AH13" t="inlineStr">
        <is>
          <t>EU6</t>
        </is>
      </c>
      <c r="AI13" t="inlineStr">
        <is>
          <t>APAC</t>
        </is>
      </c>
    </row>
    <row r="14">
      <c r="B14" t="inlineStr">
        <is>
          <t>Pickup Point Network</t>
        </is>
      </c>
    </row>
    <row r="15">
      <c r="B15" t="inlineStr">
        <is>
          <t>Total Locations (excl. 3P)</t>
        </is>
      </c>
    </row>
    <row r="16">
      <c r="B16" t="inlineStr">
        <is>
          <t>Total Locker Locations</t>
        </is>
      </c>
    </row>
    <row r="17">
      <c r="B17" t="inlineStr">
        <is>
          <t>Locker</t>
        </is>
      </c>
    </row>
    <row r="18">
      <c r="B18" t="inlineStr">
        <is>
          <t>Apartment Locker Pro</t>
        </is>
      </c>
    </row>
    <row r="19">
      <c r="B19" t="inlineStr">
        <is>
          <t>Apartment Locker</t>
        </is>
      </c>
    </row>
    <row r="20">
      <c r="B20" t="inlineStr">
        <is>
          <t>Total Counter Locations</t>
        </is>
      </c>
    </row>
    <row r="21">
      <c r="B21" t="inlineStr">
        <is>
          <t>1P Counter</t>
        </is>
      </c>
    </row>
    <row r="22">
      <c r="B22" t="inlineStr">
        <is>
          <t>Locker Onboarding</t>
        </is>
      </c>
    </row>
    <row r="23">
      <c r="B23" t="inlineStr">
        <is>
          <t>Active Operations Pipeline</t>
        </is>
      </c>
      <c r="C23">
        <f>COUNTIFS(Data!$L:$L,"&gt;="&amp;Working!C$5)</f>
        <v/>
      </c>
      <c r="D23">
        <f>COUNTIFS(Data!$L:$L,"&gt;="&amp;Working!D$5)</f>
        <v/>
      </c>
      <c r="E23">
        <f>COUNTIFS(Data!$L:$L,"&gt;="&amp;Working!E$5)</f>
        <v/>
      </c>
      <c r="F23">
        <f>COUNTIFS(Data!$L:$L,"&gt;="&amp;Working!F$5)</f>
        <v/>
      </c>
      <c r="J23">
        <f>COUNTIFS(Data!$L:$L,"&gt;="&amp;Working!J$5,Data!$A:$A,J$11)</f>
        <v/>
      </c>
      <c r="K23">
        <f>COUNTIFS(Data!$L:$L,"&gt;="&amp;Working!K$5,Data!$A:$A,J$11)</f>
        <v/>
      </c>
      <c r="L23">
        <f>COUNTIFS(Data!$L:$L,"&gt;="&amp;Working!L$5,Data!$A:$A,K$11)</f>
        <v/>
      </c>
      <c r="M23">
        <f>COUNTIFS(Data!$L:$L,"&gt;="&amp;Working!M$5,Data!$A:$A,L$11)</f>
        <v/>
      </c>
      <c r="Q23">
        <f>COUNTIFS(Data!$L:$L,"&gt;="&amp;Working!Q$5,Data!$A:$A,Q$11)</f>
        <v/>
      </c>
      <c r="R23">
        <f>COUNTIFS(Data!$L:$L,"&gt;="&amp;Working!R$5,Data!$A:$A,Q$11)</f>
        <v/>
      </c>
      <c r="S23">
        <f>COUNTIFS(Data!$L:$L,"&gt;="&amp;Working!S$5,Data!$A:$A,R$11)</f>
        <v/>
      </c>
      <c r="T23">
        <f>COUNTIFS(Data!$L:$L,"&gt;="&amp;Working!T$5,Data!$A:$A,S$11)</f>
        <v/>
      </c>
      <c r="X23">
        <f>COUNTIFS(Data!$L:$L,"&gt;="&amp;Working!X$5,Data!$A:$A,X$11)</f>
        <v/>
      </c>
      <c r="Y23">
        <f>COUNTIFS(Data!$L:$L,"&gt;="&amp;Working!Y$5,Data!$A:$A,X$11)</f>
        <v/>
      </c>
      <c r="Z23">
        <f>COUNTIFS(Data!$L:$L,"&gt;="&amp;Working!Z$5,Data!$A:$A,Y$11)</f>
        <v/>
      </c>
      <c r="AA23">
        <f>COUNTIFS(Data!$L:$L,"&gt;="&amp;Working!AA$5,Data!$A:$A,Z$11)</f>
        <v/>
      </c>
    </row>
    <row r="24">
      <c r="B24" t="inlineStr">
        <is>
          <t>Locker</t>
        </is>
      </c>
      <c r="C24">
        <f>COUNTIFS(Data!$L:$L,"&gt;="&amp;Working!C$5,Data!$C:$C,"="&amp;TRIM(Working!$B24))</f>
        <v/>
      </c>
      <c r="D24">
        <f>COUNTIFS(Data!$L:$L,"&gt;="&amp;Working!D$5,Data!$C:$C,"="&amp;TRIM(Working!$B24))</f>
        <v/>
      </c>
      <c r="E24">
        <f>COUNTIFS(Data!$L:$L,"&gt;="&amp;Working!E$5,Data!$C:$C,"="&amp;TRIM(Working!$B24))</f>
        <v/>
      </c>
      <c r="F24">
        <f>COUNTIFS(Data!$L:$L,"&gt;="&amp;Working!F$5,Data!$C:$C,"="&amp;TRIM(Working!$B24))</f>
        <v/>
      </c>
      <c r="J24">
        <f>COUNTIFS(Data!$L:$L,"&gt;="&amp;Working!J$5,Data!$C:$C,"="&amp;TRIM(Working!$B24),Data!$A:$A,J$11)</f>
        <v/>
      </c>
      <c r="K24">
        <f>COUNTIFS(Data!$L:$L,"&gt;="&amp;Working!K$5,Data!$C:$C,"="&amp;TRIM(Working!$B24),Data!$A:$A,J$11)</f>
        <v/>
      </c>
      <c r="L24">
        <f>COUNTIFS(Data!$L:$L,"&gt;="&amp;Working!L$5,Data!$C:$C,"="&amp;TRIM(Working!$B24),Data!$A:$A,K$11)</f>
        <v/>
      </c>
      <c r="M24">
        <f>COUNTIFS(Data!$L:$L,"&gt;="&amp;Working!M$5,Data!$C:$C,"="&amp;TRIM(Working!$B24),Data!$A:$A,L$11)</f>
        <v/>
      </c>
      <c r="Q24">
        <f>COUNTIFS(Data!$L:$L,"&gt;="&amp;Working!Q$5,Data!$C:$C,"="&amp;TRIM(Working!$B24),Data!$A:$A,Q$11)</f>
        <v/>
      </c>
      <c r="R24">
        <f>COUNTIFS(Data!$L:$L,"&gt;="&amp;Working!R$5,Data!$C:$C,"="&amp;TRIM(Working!$B24),Data!$A:$A,Q$11)</f>
        <v/>
      </c>
      <c r="S24">
        <f>COUNTIFS(Data!$L:$L,"&gt;="&amp;Working!S$5,Data!$C:$C,"="&amp;TRIM(Working!$B24),Data!$A:$A,R$11)</f>
        <v/>
      </c>
      <c r="T24">
        <f>COUNTIFS(Data!$L:$L,"&gt;="&amp;Working!T$5,Data!$C:$C,"="&amp;TRIM(Working!$B24),Data!$A:$A,S$11)</f>
        <v/>
      </c>
      <c r="X24">
        <f>COUNTIFS(Data!$L:$L,"&gt;="&amp;Working!X$5,Data!$C:$C,"="&amp;TRIM(Working!$B24),Data!$A:$A,X$11)</f>
        <v/>
      </c>
      <c r="Y24">
        <f>COUNTIFS(Data!$L:$L,"&gt;="&amp;Working!Y$5,Data!$C:$C,"="&amp;TRIM(Working!$B24),Data!$A:$A,X$11)</f>
        <v/>
      </c>
      <c r="Z24">
        <f>COUNTIFS(Data!$L:$L,"&gt;="&amp;Working!Z$5,Data!$C:$C,"="&amp;TRIM(Working!$B24),Data!$A:$A,Y$11)</f>
        <v/>
      </c>
      <c r="AA24">
        <f>COUNTIFS(Data!$L:$L,"&gt;="&amp;Working!AA$5,Data!$C:$C,"="&amp;TRIM(Working!$B24),Data!$A:$A,Z$11)</f>
        <v/>
      </c>
    </row>
    <row r="25">
      <c r="B25" t="inlineStr">
        <is>
          <t>Apartment Locker Pro</t>
        </is>
      </c>
      <c r="C25">
        <f>COUNTIFS(Data!$L:$L,"&gt;="&amp;Working!C$5,Data!$C:$C,"="&amp;TRIM(Working!$B25))</f>
        <v/>
      </c>
      <c r="D25">
        <f>COUNTIFS(Data!$L:$L,"&gt;="&amp;Working!D$5,Data!$C:$C,"="&amp;TRIM(Working!$B25))</f>
        <v/>
      </c>
      <c r="E25">
        <f>COUNTIFS(Data!$L:$L,"&gt;="&amp;Working!E$5,Data!$C:$C,"="&amp;TRIM(Working!$B25))</f>
        <v/>
      </c>
      <c r="F25">
        <f>COUNTIFS(Data!$L:$L,"&gt;="&amp;Working!F$5,Data!$C:$C,"="&amp;TRIM(Working!$B25))</f>
        <v/>
      </c>
      <c r="J25">
        <f>COUNTIFS(Data!$L:$L,"&gt;="&amp;Working!J$5,Data!$C:$C,"="&amp;TRIM(Working!$B25),Data!$A:$A,J$11)</f>
        <v/>
      </c>
      <c r="K25">
        <f>COUNTIFS(Data!$L:$L,"&gt;="&amp;Working!K$5,Data!$C:$C,"="&amp;TRIM(Working!$B25),Data!$A:$A,J$11)</f>
        <v/>
      </c>
      <c r="L25">
        <f>COUNTIFS(Data!$L:$L,"&gt;="&amp;Working!L$5,Data!$C:$C,"="&amp;TRIM(Working!$B25),Data!$A:$A,K$11)</f>
        <v/>
      </c>
      <c r="M25">
        <f>COUNTIFS(Data!$L:$L,"&gt;="&amp;Working!M$5,Data!$C:$C,"="&amp;TRIM(Working!$B25),Data!$A:$A,L$11)</f>
        <v/>
      </c>
      <c r="Q25">
        <f>COUNTIFS(Data!$L:$L,"&gt;="&amp;Working!Q$5,Data!$C:$C,"="&amp;TRIM(Working!$B25),Data!$A:$A,Q$11)</f>
        <v/>
      </c>
      <c r="R25">
        <f>COUNTIFS(Data!$L:$L,"&gt;="&amp;Working!R$5,Data!$C:$C,"="&amp;TRIM(Working!$B25),Data!$A:$A,Q$11)</f>
        <v/>
      </c>
      <c r="S25">
        <f>COUNTIFS(Data!$L:$L,"&gt;="&amp;Working!S$5,Data!$C:$C,"="&amp;TRIM(Working!$B25),Data!$A:$A,R$11)</f>
        <v/>
      </c>
      <c r="T25">
        <f>COUNTIFS(Data!$L:$L,"&gt;="&amp;Working!T$5,Data!$C:$C,"="&amp;TRIM(Working!$B25),Data!$A:$A,S$11)</f>
        <v/>
      </c>
      <c r="X25">
        <f>COUNTIFS(Data!$L:$L,"&gt;="&amp;Working!X$5,Data!$C:$C,"="&amp;TRIM(Working!$B25),Data!$A:$A,X$11)</f>
        <v/>
      </c>
      <c r="Y25">
        <f>COUNTIFS(Data!$L:$L,"&gt;="&amp;Working!Y$5,Data!$C:$C,"="&amp;TRIM(Working!$B25),Data!$A:$A,X$11)</f>
        <v/>
      </c>
      <c r="Z25">
        <f>COUNTIFS(Data!$L:$L,"&gt;="&amp;Working!Z$5,Data!$C:$C,"="&amp;TRIM(Working!$B25),Data!$A:$A,Y$11)</f>
        <v/>
      </c>
      <c r="AA25">
        <f>COUNTIFS(Data!$L:$L,"&gt;="&amp;Working!AA$5,Data!$C:$C,"="&amp;TRIM(Working!$B25),Data!$A:$A,Z$11)</f>
        <v/>
      </c>
    </row>
    <row r="26">
      <c r="B26" t="inlineStr">
        <is>
          <t>Apartment Locker</t>
        </is>
      </c>
      <c r="C26">
        <f>COUNTIFS(Data!$L:$L,"&gt;="&amp;Working!C$5,Data!$C:$C,"="&amp;TRIM(Working!$B26))</f>
        <v/>
      </c>
      <c r="D26">
        <f>COUNTIFS(Data!$L:$L,"&gt;="&amp;Working!D$5,Data!$C:$C,"="&amp;TRIM(Working!$B26))</f>
        <v/>
      </c>
      <c r="E26">
        <f>COUNTIFS(Data!$L:$L,"&gt;="&amp;Working!E$5,Data!$C:$C,"="&amp;TRIM(Working!$B26))</f>
        <v/>
      </c>
      <c r="F26">
        <f>COUNTIFS(Data!$L:$L,"&gt;="&amp;Working!F$5,Data!$C:$C,"="&amp;TRIM(Working!$B26))</f>
        <v/>
      </c>
      <c r="J26">
        <f>COUNTIFS(Data!$L:$L,"&gt;="&amp;Working!J$5,Data!$C:$C,"="&amp;TRIM(Working!$B26),Data!$A:$A,J$11)</f>
        <v/>
      </c>
      <c r="K26">
        <f>COUNTIFS(Data!$L:$L,"&gt;="&amp;Working!K$5,Data!$C:$C,"="&amp;TRIM(Working!$B26),Data!$A:$A,J$11)</f>
        <v/>
      </c>
      <c r="L26">
        <f>COUNTIFS(Data!$L:$L,"&gt;="&amp;Working!L$5,Data!$C:$C,"="&amp;TRIM(Working!$B26),Data!$A:$A,K$11)</f>
        <v/>
      </c>
      <c r="M26">
        <f>COUNTIFS(Data!$L:$L,"&gt;="&amp;Working!M$5,Data!$C:$C,"="&amp;TRIM(Working!$B26),Data!$A:$A,L$11)</f>
        <v/>
      </c>
      <c r="Q26">
        <f>COUNTIFS(Data!$L:$L,"&gt;="&amp;Working!Q$5,Data!$C:$C,"="&amp;TRIM(Working!$B26),Data!$A:$A,Q$11)</f>
        <v/>
      </c>
      <c r="R26">
        <f>COUNTIFS(Data!$L:$L,"&gt;="&amp;Working!R$5,Data!$C:$C,"="&amp;TRIM(Working!$B26),Data!$A:$A,Q$11)</f>
        <v/>
      </c>
      <c r="S26">
        <f>COUNTIFS(Data!$L:$L,"&gt;="&amp;Working!S$5,Data!$C:$C,"="&amp;TRIM(Working!$B26),Data!$A:$A,R$11)</f>
        <v/>
      </c>
      <c r="T26">
        <f>COUNTIFS(Data!$L:$L,"&gt;="&amp;Working!T$5,Data!$C:$C,"="&amp;TRIM(Working!$B26),Data!$A:$A,S$11)</f>
        <v/>
      </c>
      <c r="X26">
        <f>COUNTIFS(Data!$L:$L,"&gt;="&amp;Working!X$5,Data!$C:$C,"="&amp;TRIM(Working!$B26),Data!$A:$A,X$11)</f>
        <v/>
      </c>
      <c r="Y26">
        <f>COUNTIFS(Data!$L:$L,"&gt;="&amp;Working!Y$5,Data!$C:$C,"="&amp;TRIM(Working!$B26),Data!$A:$A,X$11)</f>
        <v/>
      </c>
      <c r="Z26">
        <f>COUNTIFS(Data!$L:$L,"&gt;="&amp;Working!Z$5,Data!$C:$C,"="&amp;TRIM(Working!$B26),Data!$A:$A,Y$11)</f>
        <v/>
      </c>
      <c r="AA26">
        <f>COUNTIFS(Data!$L:$L,"&gt;="&amp;Working!AA$5,Data!$C:$C,"="&amp;TRIM(Working!$B26),Data!$A:$A,Z$11)</f>
        <v/>
      </c>
    </row>
    <row r="27">
      <c r="B27" t="inlineStr">
        <is>
          <t>% of Pipeline Locations on-hold</t>
        </is>
      </c>
      <c r="C27" t="n">
        <v>0</v>
      </c>
      <c r="D27" t="n">
        <v>0</v>
      </c>
      <c r="E27" t="n">
        <v>0</v>
      </c>
      <c r="F27" t="n">
        <v>0</v>
      </c>
      <c r="J27" t="n">
        <v>0</v>
      </c>
      <c r="K27" t="n">
        <v>0</v>
      </c>
      <c r="L27" t="n">
        <v>0</v>
      </c>
      <c r="M27" t="n">
        <v>0</v>
      </c>
      <c r="Q27" t="n">
        <v>0</v>
      </c>
      <c r="R27" t="n">
        <v>0</v>
      </c>
      <c r="S27" t="n">
        <v>0</v>
      </c>
      <c r="T27" t="inlineStr">
        <is>
          <t xml:space="preserve"> - </t>
        </is>
      </c>
      <c r="X27" t="inlineStr">
        <is>
          <t xml:space="preserve"> - </t>
        </is>
      </c>
      <c r="Y27" t="n">
        <v>0</v>
      </c>
      <c r="Z27" t="n">
        <v>0</v>
      </c>
      <c r="AA27" t="inlineStr">
        <is>
          <t xml:space="preserve"> - </t>
        </is>
      </c>
    </row>
    <row r="28">
      <c r="B28" t="inlineStr">
        <is>
          <t>Locker</t>
        </is>
      </c>
      <c r="C28" t="n">
        <v>0</v>
      </c>
      <c r="D28" t="n">
        <v>0</v>
      </c>
      <c r="E28" t="n">
        <v>0</v>
      </c>
      <c r="F28" t="n">
        <v>0</v>
      </c>
      <c r="J28" t="n">
        <v>0</v>
      </c>
      <c r="K28" t="n">
        <v>0</v>
      </c>
      <c r="L28" t="n">
        <v>0</v>
      </c>
      <c r="M28" t="n">
        <v>0</v>
      </c>
      <c r="Q28" t="n">
        <v>0</v>
      </c>
      <c r="R28" t="n">
        <v>0</v>
      </c>
      <c r="S28" t="n">
        <v>0</v>
      </c>
      <c r="T28" t="inlineStr">
        <is>
          <t xml:space="preserve"> - </t>
        </is>
      </c>
      <c r="X28" t="inlineStr">
        <is>
          <t xml:space="preserve"> - </t>
        </is>
      </c>
      <c r="Y28" t="n">
        <v>0</v>
      </c>
      <c r="Z28" t="n">
        <v>0</v>
      </c>
      <c r="AA28" t="inlineStr">
        <is>
          <t xml:space="preserve"> - </t>
        </is>
      </c>
    </row>
    <row r="29">
      <c r="B29" t="inlineStr">
        <is>
          <t>Apartment Locker Pro</t>
        </is>
      </c>
      <c r="C29" t="inlineStr">
        <is>
          <t xml:space="preserve"> - </t>
        </is>
      </c>
      <c r="D29" t="inlineStr">
        <is>
          <t xml:space="preserve"> - </t>
        </is>
      </c>
      <c r="E29" t="inlineStr">
        <is>
          <t xml:space="preserve"> - </t>
        </is>
      </c>
      <c r="F29" t="inlineStr">
        <is>
          <t xml:space="preserve"> - </t>
        </is>
      </c>
      <c r="J29" t="inlineStr">
        <is>
          <t xml:space="preserve"> - </t>
        </is>
      </c>
      <c r="K29" t="inlineStr">
        <is>
          <t xml:space="preserve"> - </t>
        </is>
      </c>
      <c r="L29" t="inlineStr">
        <is>
          <t xml:space="preserve"> - </t>
        </is>
      </c>
      <c r="M29" t="inlineStr">
        <is>
          <t xml:space="preserve"> - </t>
        </is>
      </c>
      <c r="Q29" t="inlineStr">
        <is>
          <t xml:space="preserve"> - </t>
        </is>
      </c>
      <c r="R29" t="inlineStr">
        <is>
          <t xml:space="preserve"> - </t>
        </is>
      </c>
      <c r="S29" t="inlineStr">
        <is>
          <t xml:space="preserve"> - </t>
        </is>
      </c>
      <c r="T29" t="inlineStr">
        <is>
          <t xml:space="preserve"> - </t>
        </is>
      </c>
      <c r="X29" t="inlineStr">
        <is>
          <t xml:space="preserve"> - </t>
        </is>
      </c>
      <c r="Y29" t="inlineStr">
        <is>
          <t xml:space="preserve"> - </t>
        </is>
      </c>
      <c r="Z29" t="inlineStr">
        <is>
          <t xml:space="preserve"> - </t>
        </is>
      </c>
      <c r="AA29" t="inlineStr">
        <is>
          <t xml:space="preserve"> - </t>
        </is>
      </c>
    </row>
    <row r="30">
      <c r="B30" t="inlineStr">
        <is>
          <t>Apartment Locker</t>
        </is>
      </c>
      <c r="C30" t="inlineStr">
        <is>
          <t xml:space="preserve"> - </t>
        </is>
      </c>
      <c r="D30" t="inlineStr">
        <is>
          <t xml:space="preserve"> - </t>
        </is>
      </c>
      <c r="E30" t="inlineStr">
        <is>
          <t xml:space="preserve"> - </t>
        </is>
      </c>
      <c r="F30" t="inlineStr">
        <is>
          <t xml:space="preserve"> - </t>
        </is>
      </c>
      <c r="J30" t="inlineStr">
        <is>
          <t xml:space="preserve"> - </t>
        </is>
      </c>
      <c r="K30" t="inlineStr">
        <is>
          <t xml:space="preserve"> - </t>
        </is>
      </c>
      <c r="L30" t="inlineStr">
        <is>
          <t xml:space="preserve"> - </t>
        </is>
      </c>
      <c r="M30" t="inlineStr">
        <is>
          <t xml:space="preserve"> - </t>
        </is>
      </c>
      <c r="Q30" t="inlineStr">
        <is>
          <t xml:space="preserve"> - </t>
        </is>
      </c>
      <c r="R30" t="inlineStr">
        <is>
          <t xml:space="preserve"> - </t>
        </is>
      </c>
      <c r="S30" t="inlineStr">
        <is>
          <t xml:space="preserve"> - </t>
        </is>
      </c>
      <c r="T30" t="inlineStr">
        <is>
          <t xml:space="preserve"> - </t>
        </is>
      </c>
      <c r="X30" t="inlineStr">
        <is>
          <t xml:space="preserve"> - </t>
        </is>
      </c>
      <c r="Y30" t="inlineStr">
        <is>
          <t xml:space="preserve"> - </t>
        </is>
      </c>
      <c r="Z30" t="inlineStr">
        <is>
          <t xml:space="preserve"> - </t>
        </is>
      </c>
      <c r="AA30" t="inlineStr">
        <is>
          <t xml:space="preserve"> - </t>
        </is>
      </c>
    </row>
    <row r="31">
      <c r="B31" t="inlineStr">
        <is>
          <t>Total Survey Completions</t>
        </is>
      </c>
      <c r="C31">
        <f>SUM(C32:C34)</f>
        <v/>
      </c>
      <c r="D31">
        <f>SUM(D32:D34)</f>
        <v/>
      </c>
      <c r="E31">
        <f>SUM(E32:E34)</f>
        <v/>
      </c>
      <c r="F31">
        <f>SUM(F32:F34)</f>
        <v/>
      </c>
      <c r="J31">
        <f>SUM(J32:J34)</f>
        <v/>
      </c>
      <c r="K31">
        <f>SUM(K32:K34)</f>
        <v/>
      </c>
      <c r="L31">
        <f>SUM(L32:L34)</f>
        <v/>
      </c>
      <c r="M31">
        <f>SUM(M32:M34)</f>
        <v/>
      </c>
      <c r="Q31">
        <f>SUM(Q32:Q34)</f>
        <v/>
      </c>
      <c r="R31">
        <f>SUM(R32:R34)</f>
        <v/>
      </c>
      <c r="S31">
        <f>SUM(S32:S34)</f>
        <v/>
      </c>
      <c r="T31">
        <f>SUM(T32:T34)</f>
        <v/>
      </c>
      <c r="X31">
        <f>SUM(X32:X34)</f>
        <v/>
      </c>
      <c r="Y31">
        <f>SUM(Y32:Y34)</f>
        <v/>
      </c>
      <c r="Z31">
        <f>SUM(Z32:Z34)</f>
        <v/>
      </c>
      <c r="AA31">
        <f>SUM(AA32:AA34)</f>
        <v/>
      </c>
    </row>
    <row r="32">
      <c r="B32" t="inlineStr">
        <is>
          <t>Locker</t>
        </is>
      </c>
      <c r="C32">
        <f>COUNTIFS(Data!$C:$C,$B32,Data!$F:$F,"&gt;="&amp;C$5,Data!$F:$F,"&lt;="&amp;C$6)</f>
        <v/>
      </c>
      <c r="D32">
        <f>COUNTIFS(Data!$C:$C,$B32,Data!$F:$F,"&gt;="&amp;D$5,Data!$F:$F,"&lt;="&amp;D$6)</f>
        <v/>
      </c>
      <c r="E32">
        <f>COUNTIFS(Data!$C:$C,$B32,Data!$F:$F,"&gt;="&amp;E$5,Data!$F:$F,"&lt;="&amp;E$6)</f>
        <v/>
      </c>
      <c r="F32">
        <f>COUNTIFS(Data!$C:$C,$B32,Data!$F:$F,"&gt;="&amp;F$5,Data!$F:$F,"&lt;="&amp;F$6)</f>
        <v/>
      </c>
      <c r="J32">
        <f>COUNTIFS(Data!$C:$C,$B32,Data!$F:$F,"&gt;="&amp;J$5,Data!$F:$F,"&lt;="&amp;J$6,Data!$A:$A,Working!J$11)</f>
        <v/>
      </c>
      <c r="K32">
        <f>COUNTIFS(Data!$C:$C,$B32,Data!$F:$F,"&gt;="&amp;K$5,Data!$F:$F,"&lt;="&amp;K$6,Data!$A:$A,Working!J$11)</f>
        <v/>
      </c>
      <c r="L32">
        <f>COUNTIFS(Data!$C:$C,$B32,Data!$F:$F,"&gt;="&amp;L$5,Data!$F:$F,"&lt;="&amp;L$6,Data!$A:$A,Working!K$11)</f>
        <v/>
      </c>
      <c r="M32">
        <f>COUNTIFS(Data!$C:$C,$B32,Data!$F:$F,"&gt;="&amp;M$5,Data!$F:$F,"&lt;="&amp;M$6,Data!$A:$A,Working!L$11)</f>
        <v/>
      </c>
      <c r="Q32">
        <f>COUNTIFS(Data!$C:$C,$B32,Data!$F:$F,"&gt;="&amp;Q$5,Data!$F:$F,"&lt;="&amp;Q$6,Data!$A:$A,Working!Q$11)</f>
        <v/>
      </c>
      <c r="R32">
        <f>COUNTIFS(Data!$C:$C,$B32,Data!$F:$F,"&gt;="&amp;R$5,Data!$F:$F,"&lt;="&amp;R$6,Data!$A:$A,Working!Q$11)</f>
        <v/>
      </c>
      <c r="S32">
        <f>COUNTIFS(Data!$C:$C,$B32,Data!$F:$F,"&gt;="&amp;S$5,Data!$F:$F,"&lt;="&amp;S$6,Data!$A:$A,Working!R$11)</f>
        <v/>
      </c>
      <c r="T32">
        <f>COUNTIFS(Data!$C:$C,$B32,Data!$F:$F,"&gt;="&amp;T$5,Data!$F:$F,"&lt;="&amp;T$6,Data!$A:$A,Working!S$11)</f>
        <v/>
      </c>
      <c r="X32">
        <f>COUNTIFS(Data!$C:$C,$B32,Data!$F:$F,"&gt;="&amp;X$5,Data!$F:$F,"&lt;="&amp;X$6,Data!$A:$A,Working!X$11)</f>
        <v/>
      </c>
      <c r="Y32">
        <f>COUNTIFS(Data!$C:$C,$B32,Data!$F:$F,"&gt;="&amp;Y$5,Data!$F:$F,"&lt;="&amp;Y$6,Data!$A:$A,Working!X$11)</f>
        <v/>
      </c>
      <c r="Z32">
        <f>COUNTIFS(Data!$C:$C,$B32,Data!$F:$F,"&gt;="&amp;Z$5,Data!$F:$F,"&lt;="&amp;Z$6,Data!$A:$A,Working!Y$11)</f>
        <v/>
      </c>
      <c r="AA32">
        <f>COUNTIFS(Data!$C:$C,$B32,Data!$F:$F,"&gt;="&amp;AA$5,Data!$F:$F,"&lt;="&amp;AA$6,Data!$A:$A,Working!Z$11)</f>
        <v/>
      </c>
    </row>
    <row r="33">
      <c r="B33" t="inlineStr">
        <is>
          <t>Apartment Locker Pro</t>
        </is>
      </c>
      <c r="C33">
        <f>COUNTIFS(Data!$C:$C,$B33,Data!$F:$F,"&gt;="&amp;C$5,Data!$F:$F,"&lt;="&amp;C$6)</f>
        <v/>
      </c>
      <c r="D33">
        <f>COUNTIFS(Data!$C:$C,$B33,Data!$F:$F,"&gt;="&amp;D$5,Data!$F:$F,"&lt;="&amp;D$6)</f>
        <v/>
      </c>
      <c r="E33">
        <f>COUNTIFS(Data!$C:$C,$B33,Data!$F:$F,"&gt;="&amp;E$5,Data!$F:$F,"&lt;="&amp;E$6)</f>
        <v/>
      </c>
      <c r="F33">
        <f>COUNTIFS(Data!$C:$C,$B33,Data!$F:$F,"&gt;="&amp;F$5,Data!$F:$F,"&lt;="&amp;F$6)</f>
        <v/>
      </c>
      <c r="J33">
        <f>COUNTIFS(Data!$C:$C,$B33,Data!$F:$F,"&gt;="&amp;J$5,Data!$F:$F,"&lt;="&amp;J$6,Data!$A:$A,Working!J$11)</f>
        <v/>
      </c>
      <c r="K33">
        <f>COUNTIFS(Data!$C:$C,$B33,Data!$F:$F,"&gt;="&amp;K$5,Data!$F:$F,"&lt;="&amp;K$6,Data!$A:$A,Working!J$11)</f>
        <v/>
      </c>
      <c r="L33">
        <f>COUNTIFS(Data!$C:$C,$B33,Data!$F:$F,"&gt;="&amp;L$5,Data!$F:$F,"&lt;="&amp;L$6,Data!$A:$A,Working!K$11)</f>
        <v/>
      </c>
      <c r="M33">
        <f>COUNTIFS(Data!$C:$C,$B33,Data!$F:$F,"&gt;="&amp;M$5,Data!$F:$F,"&lt;="&amp;M$6,Data!$A:$A,Working!L$11)</f>
        <v/>
      </c>
      <c r="Q33">
        <f>COUNTIFS(Data!$C:$C,$B33,Data!$F:$F,"&gt;="&amp;Q$5,Data!$F:$F,"&lt;="&amp;Q$6,Data!$A:$A,Working!Q$11)</f>
        <v/>
      </c>
      <c r="R33">
        <f>COUNTIFS(Data!$C:$C,$B33,Data!$F:$F,"&gt;="&amp;R$5,Data!$F:$F,"&lt;="&amp;R$6,Data!$A:$A,Working!Q$11)</f>
        <v/>
      </c>
      <c r="S33">
        <f>COUNTIFS(Data!$C:$C,$B33,Data!$F:$F,"&gt;="&amp;S$5,Data!$F:$F,"&lt;="&amp;S$6,Data!$A:$A,Working!R$11)</f>
        <v/>
      </c>
      <c r="T33">
        <f>COUNTIFS(Data!$C:$C,$B33,Data!$F:$F,"&gt;="&amp;T$5,Data!$F:$F,"&lt;="&amp;T$6,Data!$A:$A,Working!S$11)</f>
        <v/>
      </c>
      <c r="X33">
        <f>COUNTIFS(Data!$C:$C,$B33,Data!$F:$F,"&gt;="&amp;X$5,Data!$F:$F,"&lt;="&amp;X$6,Data!$A:$A,Working!X$11)</f>
        <v/>
      </c>
      <c r="Y33">
        <f>COUNTIFS(Data!$C:$C,$B33,Data!$F:$F,"&gt;="&amp;Y$5,Data!$F:$F,"&lt;="&amp;Y$6,Data!$A:$A,Working!X$11)</f>
        <v/>
      </c>
      <c r="Z33">
        <f>COUNTIFS(Data!$C:$C,$B33,Data!$F:$F,"&gt;="&amp;Z$5,Data!$F:$F,"&lt;="&amp;Z$6,Data!$A:$A,Working!Y$11)</f>
        <v/>
      </c>
      <c r="AA33">
        <f>COUNTIFS(Data!$C:$C,$B33,Data!$F:$F,"&gt;="&amp;AA$5,Data!$F:$F,"&lt;="&amp;AA$6,Data!$A:$A,Working!Z$11)</f>
        <v/>
      </c>
    </row>
    <row r="34">
      <c r="B34" t="inlineStr">
        <is>
          <t>Apartment Locker</t>
        </is>
      </c>
      <c r="C34">
        <f>COUNTIFS(Data!$C:$C,$B34,Data!$F:$F,"&gt;="&amp;C$5,Data!$F:$F,"&lt;="&amp;C$6)</f>
        <v/>
      </c>
      <c r="D34">
        <f>COUNTIFS(Data!$C:$C,$B34,Data!$F:$F,"&gt;="&amp;D$5,Data!$F:$F,"&lt;="&amp;D$6)</f>
        <v/>
      </c>
      <c r="E34">
        <f>COUNTIFS(Data!$C:$C,$B34,Data!$F:$F,"&gt;="&amp;E$5,Data!$F:$F,"&lt;="&amp;E$6)</f>
        <v/>
      </c>
      <c r="F34">
        <f>COUNTIFS(Data!$C:$C,$B34,Data!$F:$F,"&gt;="&amp;F$5,Data!$F:$F,"&lt;="&amp;F$6)</f>
        <v/>
      </c>
      <c r="J34">
        <f>COUNTIFS(Data!$C:$C,$B34,Data!$F:$F,"&gt;="&amp;J$5,Data!$F:$F,"&lt;="&amp;J$6,Data!$A:$A,Working!J$11)</f>
        <v/>
      </c>
      <c r="K34">
        <f>COUNTIFS(Data!$C:$C,$B34,Data!$F:$F,"&gt;="&amp;K$5,Data!$F:$F,"&lt;="&amp;K$6,Data!$A:$A,Working!J$11)</f>
        <v/>
      </c>
      <c r="L34">
        <f>COUNTIFS(Data!$C:$C,$B34,Data!$F:$F,"&gt;="&amp;L$5,Data!$F:$F,"&lt;="&amp;L$6,Data!$A:$A,Working!K$11)</f>
        <v/>
      </c>
      <c r="M34">
        <f>COUNTIFS(Data!$C:$C,$B34,Data!$F:$F,"&gt;="&amp;M$5,Data!$F:$F,"&lt;="&amp;M$6,Data!$A:$A,Working!L$11)</f>
        <v/>
      </c>
      <c r="Q34">
        <f>COUNTIFS(Data!$C:$C,$B34,Data!$F:$F,"&gt;="&amp;Q$5,Data!$F:$F,"&lt;="&amp;Q$6,Data!$A:$A,Working!Q$11)</f>
        <v/>
      </c>
      <c r="R34">
        <f>COUNTIFS(Data!$C:$C,$B34,Data!$F:$F,"&gt;="&amp;R$5,Data!$F:$F,"&lt;="&amp;R$6,Data!$A:$A,Working!Q$11)</f>
        <v/>
      </c>
      <c r="S34">
        <f>COUNTIFS(Data!$C:$C,$B34,Data!$F:$F,"&gt;="&amp;S$5,Data!$F:$F,"&lt;="&amp;S$6,Data!$A:$A,Working!R$11)</f>
        <v/>
      </c>
      <c r="T34">
        <f>COUNTIFS(Data!$C:$C,$B34,Data!$F:$F,"&gt;="&amp;T$5,Data!$F:$F,"&lt;="&amp;T$6,Data!$A:$A,Working!S$11)</f>
        <v/>
      </c>
      <c r="X34">
        <f>COUNTIFS(Data!$C:$C,$B34,Data!$F:$F,"&gt;="&amp;X$5,Data!$F:$F,"&lt;="&amp;X$6,Data!$A:$A,Working!X$11)</f>
        <v/>
      </c>
      <c r="Y34">
        <f>COUNTIFS(Data!$C:$C,$B34,Data!$F:$F,"&gt;="&amp;Y$5,Data!$F:$F,"&lt;="&amp;Y$6,Data!$A:$A,Working!X$11)</f>
        <v/>
      </c>
      <c r="Z34">
        <f>COUNTIFS(Data!$C:$C,$B34,Data!$F:$F,"&gt;="&amp;Z$5,Data!$F:$F,"&lt;="&amp;Z$6,Data!$A:$A,Working!Y$11)</f>
        <v/>
      </c>
      <c r="AA34">
        <f>COUNTIFS(Data!$C:$C,$B34,Data!$F:$F,"&gt;="&amp;AA$5,Data!$F:$F,"&lt;="&amp;AA$6,Data!$A:$A,Working!Z$11)</f>
        <v/>
      </c>
    </row>
    <row r="35">
      <c r="B35" t="inlineStr">
        <is>
          <t>Survey Rejection Rate (%)</t>
        </is>
      </c>
      <c r="C35">
        <f>IFERROR(COUNTIFS(Data!$G:$G,"&gt;="&amp;C$5,Data!$G:$G,"&lt;="&amp;C$6)/COUNTIFS(Data!$F:$F,"&gt;="&amp;C$5,Data!$F:$F,"&lt;="&amp;C$6),0)</f>
        <v/>
      </c>
      <c r="D35">
        <f>IFERROR(COUNTIFS(Data!$G:$G,"&gt;="&amp;D$5,Data!$G:$G,"&lt;="&amp;D$6)/COUNTIFS(Data!$F:$F,"&gt;="&amp;D$5,Data!$F:$F,"&lt;="&amp;D$6),0)</f>
        <v/>
      </c>
      <c r="E35">
        <f>IFERROR(COUNTIFS(Data!$G:$G,"&gt;="&amp;E$5,Data!$G:$G,"&lt;="&amp;E$6)/COUNTIFS(Data!$F:$F,"&gt;="&amp;E$5,Data!$F:$F,"&lt;="&amp;E$6),0)</f>
        <v/>
      </c>
      <c r="F35">
        <f>IFERROR(COUNTIFS(Data!$G:$G,"&gt;="&amp;F$5,Data!$G:$G,"&lt;="&amp;F$6)/COUNTIFS(Data!$F:$F,"&gt;="&amp;F$5,Data!$F:$F,"&lt;="&amp;F$6),0)</f>
        <v/>
      </c>
      <c r="J35">
        <f>IFERROR(COUNTIFS(Data!$G:$G,"&gt;="&amp;J$5,Data!$G:$G,"&lt;="&amp;J$6,Data!$A:$A,J$11)/COUNTIFS(Data!$F:$F,"&gt;="&amp;J$5,Data!$F:$F,"&lt;="&amp;J$6,Data!$A:$A,J$11),0)</f>
        <v/>
      </c>
      <c r="K35">
        <f>IFERROR(COUNTIFS(Data!$G:$G,"&gt;="&amp;K$5,Data!$G:$G,"&lt;="&amp;K$6,Data!$A:$A,K$11)/COUNTIFS(Data!$F:$F,"&gt;="&amp;K$5,Data!$F:$F,"&lt;="&amp;K$6,Data!$A:$A,K$11),0)</f>
        <v/>
      </c>
      <c r="L35">
        <f>IFERROR(COUNTIFS(Data!$G:$G,"&gt;="&amp;L$5,Data!$G:$G,"&lt;="&amp;L$6,Data!$A:$A,L$11)/COUNTIFS(Data!$F:$F,"&gt;="&amp;L$5,Data!$F:$F,"&lt;="&amp;L$6,Data!$A:$A,L$11),0)</f>
        <v/>
      </c>
      <c r="M35">
        <f>IFERROR(COUNTIFS(Data!$G:$G,"&gt;="&amp;M$5,Data!$G:$G,"&lt;="&amp;M$6,Data!$A:$A,M$11)/COUNTIFS(Data!$F:$F,"&gt;="&amp;M$5,Data!$F:$F,"&lt;="&amp;M$6,Data!$A:$A,M$11),0)</f>
        <v/>
      </c>
      <c r="Q35">
        <f>IFERROR(COUNTIFS(Data!$G:$G,"&gt;="&amp;Q$5,Data!$G:$G,"&lt;="&amp;Q$6,Data!$A:$A,Q$11)/COUNTIFS(Data!$F:$F,"&gt;="&amp;Q$5,Data!$F:$F,"&lt;="&amp;Q$6,Data!$A:$A,Q$11),0)</f>
        <v/>
      </c>
      <c r="R35">
        <f>IFERROR(COUNTIFS(Data!$G:$G,"&gt;="&amp;R$5,Data!$G:$G,"&lt;="&amp;R$6,Data!$A:$A,R$11)/COUNTIFS(Data!$F:$F,"&gt;="&amp;R$5,Data!$F:$F,"&lt;="&amp;R$6,Data!$A:$A,R$11),0)</f>
        <v/>
      </c>
      <c r="S35">
        <f>IFERROR(COUNTIFS(Data!$G:$G,"&gt;="&amp;S$5,Data!$G:$G,"&lt;="&amp;S$6,Data!$A:$A,S$11)/COUNTIFS(Data!$F:$F,"&gt;="&amp;S$5,Data!$F:$F,"&lt;="&amp;S$6,Data!$A:$A,S$11),0)</f>
        <v/>
      </c>
      <c r="T35">
        <f>IFERROR(COUNTIFS(Data!$G:$G,"&gt;="&amp;T$5,Data!$G:$G,"&lt;="&amp;T$6,Data!$A:$A,T$11)/COUNTIFS(Data!$F:$F,"&gt;="&amp;T$5,Data!$F:$F,"&lt;="&amp;T$6,Data!$A:$A,T$11),0)</f>
        <v/>
      </c>
      <c r="X35">
        <f>IFERROR(COUNTIFS(Data!$G:$G,"&gt;="&amp;X$5,Data!$G:$G,"&lt;="&amp;X$6,Data!$A:$A,X$11)/COUNTIFS(Data!$F:$F,"&gt;="&amp;X$5,Data!$F:$F,"&lt;="&amp;X$6,Data!$A:$A,X$11),0)</f>
        <v/>
      </c>
      <c r="Y35">
        <f>IFERROR(COUNTIFS(Data!$G:$G,"&gt;="&amp;Y$5,Data!$G:$G,"&lt;="&amp;Y$6,Data!$A:$A,Y$11)/COUNTIFS(Data!$F:$F,"&gt;="&amp;Y$5,Data!$F:$F,"&lt;="&amp;Y$6,Data!$A:$A,Y$11),0)</f>
        <v/>
      </c>
      <c r="Z35">
        <f>IFERROR(COUNTIFS(Data!$G:$G,"&gt;="&amp;Z$5,Data!$G:$G,"&lt;="&amp;Z$6,Data!$A:$A,Z$11)/COUNTIFS(Data!$F:$F,"&gt;="&amp;Z$5,Data!$F:$F,"&lt;="&amp;Z$6,Data!$A:$A,Z$11),0)</f>
        <v/>
      </c>
      <c r="AA35">
        <f>IFERROR(COUNTIFS(Data!$G:$G,"&gt;="&amp;AA$5,Data!$G:$G,"&lt;="&amp;AA$6,Data!$A:$A,AA$11)/COUNTIFS(Data!$F:$F,"&gt;="&amp;AA$5,Data!$F:$F,"&lt;="&amp;AA$6,Data!$A:$A,AA$11),0)</f>
        <v/>
      </c>
    </row>
    <row r="36">
      <c r="B36" t="inlineStr">
        <is>
          <t>Locker</t>
        </is>
      </c>
      <c r="C36">
        <f>IFERROR(COUNTIFS(Data!$C:$C,$B36,Data!$G:$G,"&gt;="&amp;C$5,Data!$G:$G,"&lt;="&amp;C$6)/COUNTIFS(Data!$C:$C,$B36,Data!$F:$F,"&gt;="&amp;C$5,Data!$F:$F,"&lt;="&amp;C$6),0)</f>
        <v/>
      </c>
      <c r="D36">
        <f>IFERROR(COUNTIFS(Data!$C:$C,$B36,Data!$G:$G,"&gt;="&amp;D$5,Data!$G:$G,"&lt;="&amp;D$6)/COUNTIFS(Data!$F:$F,$B36,Data!$F:$F,"&gt;="&amp;D$5,Data!$F:$F,"&lt;="&amp;D$6),0)</f>
        <v/>
      </c>
      <c r="E36">
        <f>IFERROR(COUNTIFS(Data!$C:$C,$B36,Data!$G:$G,"&gt;="&amp;E$5,Data!$G:$G,"&lt;="&amp;E$6)/COUNTIFS(Data!$F:$F,$B36,Data!$F:$F,"&gt;="&amp;E$5,Data!$F:$F,"&lt;="&amp;E$6),0)</f>
        <v/>
      </c>
      <c r="F36">
        <f>IFERROR(COUNTIFS(Data!$C:$C,$B36,Data!$G:$G,"&gt;="&amp;F$5,Data!$G:$G,"&lt;="&amp;F$6)/COUNTIFS(Data!$F:$F,$B36,Data!$F:$F,"&gt;="&amp;F$5,Data!$F:$F,"&lt;="&amp;F$6),0)</f>
        <v/>
      </c>
      <c r="J36">
        <f>IFERROR(COUNTIFS(Data!$C:$C,$B36,Data!$G:$G,"&gt;="&amp;J$5,Data!$G:$G,"&lt;="&amp;J$6,Data!$A:$A,J$11)/COUNTIFS(Data!$C:$C,$B36,Data!$F:$F,"&gt;="&amp;J$5,Data!$F:$F,"&lt;="&amp;J$6,Data!$A:$A,J$11),0)</f>
        <v/>
      </c>
      <c r="K36">
        <f>IFERROR(COUNTIFS(Data!$C:$C,$B36,Data!$G:$G,"&gt;="&amp;K$5,Data!$G:$G,"&lt;="&amp;K$6,Data!$A:$A,K$11)/COUNTIFS(Data!$C:$C,$B36,Data!$F:$F,"&gt;="&amp;K$5,Data!$F:$F,"&lt;="&amp;K$6,Data!$A:$A,K$11),0)</f>
        <v/>
      </c>
      <c r="L36">
        <f>IFERROR(COUNTIFS(Data!$C:$C,$B36,Data!$G:$G,"&gt;="&amp;L$5,Data!$G:$G,"&lt;="&amp;L$6,Data!$A:$A,L$11)/COUNTIFS(Data!$C:$C,$B36,Data!$F:$F,"&gt;="&amp;L$5,Data!$F:$F,"&lt;="&amp;L$6,Data!$A:$A,L$11),0)</f>
        <v/>
      </c>
      <c r="M36">
        <f>IFERROR(COUNTIFS(Data!$C:$C,$B36,Data!$G:$G,"&gt;="&amp;M$5,Data!$G:$G,"&lt;="&amp;M$6,Data!$A:$A,M$11)/COUNTIFS(Data!$C:$C,$B36,Data!$F:$F,"&gt;="&amp;M$5,Data!$F:$F,"&lt;="&amp;M$6,Data!$A:$A,M$11),0)</f>
        <v/>
      </c>
      <c r="Q36">
        <f>IFERROR(COUNTIFS(Data!$C:$C,$B36,Data!$G:$G,"&gt;="&amp;Q$5,Data!$G:$G,"&lt;="&amp;Q$6,Data!$A:$A,Q$11)/COUNTIFS(Data!$C:$C,$B36,Data!$F:$F,"&gt;="&amp;Q$5,Data!$F:$F,"&lt;="&amp;Q$6,Data!$A:$A,Q$11),0)</f>
        <v/>
      </c>
      <c r="R36">
        <f>IFERROR(COUNTIFS(Data!$C:$C,$B36,Data!$G:$G,"&gt;="&amp;R$5,Data!$G:$G,"&lt;="&amp;R$6,Data!$A:$A,R$11)/COUNTIFS(Data!$C:$C,$B36,Data!$F:$F,"&gt;="&amp;R$5,Data!$F:$F,"&lt;="&amp;R$6,Data!$A:$A,R$11),0)</f>
        <v/>
      </c>
      <c r="S36">
        <f>IFERROR(COUNTIFS(Data!$C:$C,$B36,Data!$G:$G,"&gt;="&amp;S$5,Data!$G:$G,"&lt;="&amp;S$6,Data!$A:$A,S$11)/COUNTIFS(Data!$C:$C,$B36,Data!$F:$F,"&gt;="&amp;S$5,Data!$F:$F,"&lt;="&amp;S$6,Data!$A:$A,S$11),0)</f>
        <v/>
      </c>
      <c r="T36">
        <f>IFERROR(COUNTIFS(Data!$C:$C,$B36,Data!$G:$G,"&gt;="&amp;T$5,Data!$G:$G,"&lt;="&amp;T$6,Data!$A:$A,T$11)/COUNTIFS(Data!$C:$C,$B36,Data!$F:$F,"&gt;="&amp;T$5,Data!$F:$F,"&lt;="&amp;T$6,Data!$A:$A,T$11),0)</f>
        <v/>
      </c>
      <c r="X36">
        <f>IFERROR(COUNTIFS(Data!$C:$C,$B36,Data!$G:$G,"&gt;="&amp;X$5,Data!$G:$G,"&lt;="&amp;X$6,Data!$A:$A,X$11)/COUNTIFS(Data!$C:$C,$B36,Data!$F:$F,"&gt;="&amp;X$5,Data!$F:$F,"&lt;="&amp;X$6,Data!$A:$A,X$11),0)</f>
        <v/>
      </c>
      <c r="Y36">
        <f>IFERROR(COUNTIFS(Data!$C:$C,$B36,Data!$G:$G,"&gt;="&amp;Y$5,Data!$G:$G,"&lt;="&amp;Y$6,Data!$A:$A,Y$11)/COUNTIFS(Data!$C:$C,$B36,Data!$F:$F,"&gt;="&amp;Y$5,Data!$F:$F,"&lt;="&amp;Y$6,Data!$A:$A,Y$11),0)</f>
        <v/>
      </c>
      <c r="Z36">
        <f>IFERROR(COUNTIFS(Data!$C:$C,$B36,Data!$G:$G,"&gt;="&amp;Z$5,Data!$G:$G,"&lt;="&amp;Z$6,Data!$A:$A,Z$11)/COUNTIFS(Data!$C:$C,$B36,Data!$F:$F,"&gt;="&amp;Z$5,Data!$F:$F,"&lt;="&amp;Z$6,Data!$A:$A,Z$11),0)</f>
        <v/>
      </c>
      <c r="AA36">
        <f>IFERROR(COUNTIFS(Data!$C:$C,$B36,Data!$G:$G,"&gt;="&amp;AA$5,Data!$G:$G,"&lt;="&amp;AA$6,Data!$A:$A,AA$11)/COUNTIFS(Data!$C:$C,$B36,Data!$F:$F,"&gt;="&amp;AA$5,Data!$F:$F,"&lt;="&amp;AA$6,Data!$A:$A,AA$11),0)</f>
        <v/>
      </c>
    </row>
    <row r="37">
      <c r="B37" t="inlineStr">
        <is>
          <t>Apartment Locker Pro</t>
        </is>
      </c>
      <c r="C37">
        <f>IFERROR(COUNTIFS(Data!$C:$C,$B37,Data!$G:$G,"&gt;="&amp;C$5,Data!$G:$G,"&lt;="&amp;C$6)/COUNTIFS(Data!$C:$C,$B37,Data!$F:$F,"&gt;="&amp;C$5,Data!$F:$F,"&lt;="&amp;C$6),0)</f>
        <v/>
      </c>
      <c r="D37">
        <f>IFERROR(COUNTIFS(Data!$C:$C,$B37,Data!$G:$G,"&gt;="&amp;D$5,Data!$G:$G,"&lt;="&amp;D$6)/COUNTIFS(Data!$F:$F,$B37,Data!$F:$F,"&gt;="&amp;D$5,Data!$F:$F,"&lt;="&amp;D$6),0)</f>
        <v/>
      </c>
      <c r="E37">
        <f>IFERROR(COUNTIFS(Data!$C:$C,$B37,Data!$G:$G,"&gt;="&amp;E$5,Data!$G:$G,"&lt;="&amp;E$6)/COUNTIFS(Data!$F:$F,$B37,Data!$F:$F,"&gt;="&amp;E$5,Data!$F:$F,"&lt;="&amp;E$6),0)</f>
        <v/>
      </c>
      <c r="F37">
        <f>IFERROR(COUNTIFS(Data!$C:$C,$B37,Data!$G:$G,"&gt;="&amp;F$5,Data!$G:$G,"&lt;="&amp;F$6)/COUNTIFS(Data!$F:$F,$B37,Data!$F:$F,"&gt;="&amp;F$5,Data!$F:$F,"&lt;="&amp;F$6),0)</f>
        <v/>
      </c>
      <c r="J37">
        <f>IFERROR(COUNTIFS(Data!$C:$C,$B37,Data!$G:$G,"&gt;="&amp;J$5,Data!$G:$G,"&lt;="&amp;J$6,Data!$A:$A,J$11)/COUNTIFS(Data!$C:$C,$B37,Data!$F:$F,"&gt;="&amp;J$5,Data!$F:$F,"&lt;="&amp;J$6,Data!$A:$A,J$11),0)</f>
        <v/>
      </c>
      <c r="K37">
        <f>IFERROR(COUNTIFS(Data!$C:$C,$B37,Data!$G:$G,"&gt;="&amp;K$5,Data!$G:$G,"&lt;="&amp;K$6,Data!$A:$A,K$11)/COUNTIFS(Data!$C:$C,$B37,Data!$F:$F,"&gt;="&amp;K$5,Data!$F:$F,"&lt;="&amp;K$6,Data!$A:$A,K$11),0)</f>
        <v/>
      </c>
      <c r="L37">
        <f>IFERROR(COUNTIFS(Data!$C:$C,$B37,Data!$G:$G,"&gt;="&amp;L$5,Data!$G:$G,"&lt;="&amp;L$6,Data!$A:$A,L$11)/COUNTIFS(Data!$C:$C,$B37,Data!$F:$F,"&gt;="&amp;L$5,Data!$F:$F,"&lt;="&amp;L$6,Data!$A:$A,L$11),0)</f>
        <v/>
      </c>
      <c r="M37">
        <f>IFERROR(COUNTIFS(Data!$C:$C,$B37,Data!$G:$G,"&gt;="&amp;M$5,Data!$G:$G,"&lt;="&amp;M$6,Data!$A:$A,M$11)/COUNTIFS(Data!$C:$C,$B37,Data!$F:$F,"&gt;="&amp;M$5,Data!$F:$F,"&lt;="&amp;M$6,Data!$A:$A,M$11),0)</f>
        <v/>
      </c>
      <c r="Q37">
        <f>IFERROR(COUNTIFS(Data!$C:$C,$B37,Data!$G:$G,"&gt;="&amp;Q$5,Data!$G:$G,"&lt;="&amp;Q$6,Data!$A:$A,Q$11)/COUNTIFS(Data!$C:$C,$B37,Data!$F:$F,"&gt;="&amp;Q$5,Data!$F:$F,"&lt;="&amp;Q$6,Data!$A:$A,Q$11),0)</f>
        <v/>
      </c>
      <c r="R37">
        <f>IFERROR(COUNTIFS(Data!$C:$C,$B37,Data!$G:$G,"&gt;="&amp;R$5,Data!$G:$G,"&lt;="&amp;R$6,Data!$A:$A,R$11)/COUNTIFS(Data!$C:$C,$B37,Data!$F:$F,"&gt;="&amp;R$5,Data!$F:$F,"&lt;="&amp;R$6,Data!$A:$A,R$11),0)</f>
        <v/>
      </c>
      <c r="S37">
        <f>IFERROR(COUNTIFS(Data!$C:$C,$B37,Data!$G:$G,"&gt;="&amp;S$5,Data!$G:$G,"&lt;="&amp;S$6,Data!$A:$A,S$11)/COUNTIFS(Data!$C:$C,$B37,Data!$F:$F,"&gt;="&amp;S$5,Data!$F:$F,"&lt;="&amp;S$6,Data!$A:$A,S$11),0)</f>
        <v/>
      </c>
      <c r="T37">
        <f>IFERROR(COUNTIFS(Data!$C:$C,$B37,Data!$G:$G,"&gt;="&amp;T$5,Data!$G:$G,"&lt;="&amp;T$6,Data!$A:$A,T$11)/COUNTIFS(Data!$C:$C,$B37,Data!$F:$F,"&gt;="&amp;T$5,Data!$F:$F,"&lt;="&amp;T$6,Data!$A:$A,T$11),0)</f>
        <v/>
      </c>
      <c r="X37">
        <f>IFERROR(COUNTIFS(Data!$C:$C,$B37,Data!$G:$G,"&gt;="&amp;X$5,Data!$G:$G,"&lt;="&amp;X$6,Data!$A:$A,X$11)/COUNTIFS(Data!$C:$C,$B37,Data!$F:$F,"&gt;="&amp;X$5,Data!$F:$F,"&lt;="&amp;X$6,Data!$A:$A,X$11),0)</f>
        <v/>
      </c>
      <c r="Y37">
        <f>IFERROR(COUNTIFS(Data!$C:$C,$B37,Data!$G:$G,"&gt;="&amp;Y$5,Data!$G:$G,"&lt;="&amp;Y$6,Data!$A:$A,Y$11)/COUNTIFS(Data!$C:$C,$B37,Data!$F:$F,"&gt;="&amp;Y$5,Data!$F:$F,"&lt;="&amp;Y$6,Data!$A:$A,Y$11),0)</f>
        <v/>
      </c>
      <c r="Z37">
        <f>IFERROR(COUNTIFS(Data!$C:$C,$B37,Data!$G:$G,"&gt;="&amp;Z$5,Data!$G:$G,"&lt;="&amp;Z$6,Data!$A:$A,Z$11)/COUNTIFS(Data!$C:$C,$B37,Data!$F:$F,"&gt;="&amp;Z$5,Data!$F:$F,"&lt;="&amp;Z$6,Data!$A:$A,Z$11),0)</f>
        <v/>
      </c>
      <c r="AA37">
        <f>IFERROR(COUNTIFS(Data!$C:$C,$B37,Data!$G:$G,"&gt;="&amp;AA$5,Data!$G:$G,"&lt;="&amp;AA$6,Data!$A:$A,AA$11)/COUNTIFS(Data!$C:$C,$B37,Data!$F:$F,"&gt;="&amp;AA$5,Data!$F:$F,"&lt;="&amp;AA$6,Data!$A:$A,AA$11),0)</f>
        <v/>
      </c>
    </row>
    <row r="38">
      <c r="B38" t="inlineStr">
        <is>
          <t>Apartment Locker</t>
        </is>
      </c>
      <c r="C38">
        <f>IFERROR(COUNTIFS(Data!$C:$C,$B38,Data!$G:$G,"&gt;="&amp;C$5,Data!$G:$G,"&lt;="&amp;C$6)/COUNTIFS(Data!$C:$C,$B38,Data!$F:$F,"&gt;="&amp;C$5,Data!$F:$F,"&lt;="&amp;C$6),0)</f>
        <v/>
      </c>
      <c r="D38">
        <f>IFERROR(COUNTIFS(Data!$C:$C,$B38,Data!$G:$G,"&gt;="&amp;D$5,Data!$G:$G,"&lt;="&amp;D$6)/COUNTIFS(Data!$F:$F,$B38,Data!$F:$F,"&gt;="&amp;D$5,Data!$F:$F,"&lt;="&amp;D$6),0)</f>
        <v/>
      </c>
      <c r="E38">
        <f>IFERROR(COUNTIFS(Data!$C:$C,$B38,Data!$G:$G,"&gt;="&amp;E$5,Data!$G:$G,"&lt;="&amp;E$6)/COUNTIFS(Data!$F:$F,$B38,Data!$F:$F,"&gt;="&amp;E$5,Data!$F:$F,"&lt;="&amp;E$6),0)</f>
        <v/>
      </c>
      <c r="F38">
        <f>IFERROR(COUNTIFS(Data!$C:$C,$B38,Data!$G:$G,"&gt;="&amp;F$5,Data!$G:$G,"&lt;="&amp;F$6)/COUNTIFS(Data!$F:$F,$B38,Data!$F:$F,"&gt;="&amp;F$5,Data!$F:$F,"&lt;="&amp;F$6),0)</f>
        <v/>
      </c>
      <c r="J38">
        <f>IFERROR(COUNTIFS(Data!$C:$C,$B38,Data!$G:$G,"&gt;="&amp;J$5,Data!$G:$G,"&lt;="&amp;J$6,Data!$A:$A,J$11)/COUNTIFS(Data!$C:$C,$B38,Data!$F:$F,"&gt;="&amp;J$5,Data!$F:$F,"&lt;="&amp;J$6,Data!$A:$A,J$11),0)</f>
        <v/>
      </c>
      <c r="K38">
        <f>IFERROR(COUNTIFS(Data!$C:$C,$B38,Data!$G:$G,"&gt;="&amp;K$5,Data!$G:$G,"&lt;="&amp;K$6,Data!$A:$A,K$11)/COUNTIFS(Data!$C:$C,$B38,Data!$F:$F,"&gt;="&amp;K$5,Data!$F:$F,"&lt;="&amp;K$6,Data!$A:$A,K$11),0)</f>
        <v/>
      </c>
      <c r="L38">
        <f>IFERROR(COUNTIFS(Data!$C:$C,$B38,Data!$G:$G,"&gt;="&amp;L$5,Data!$G:$G,"&lt;="&amp;L$6,Data!$A:$A,L$11)/COUNTIFS(Data!$C:$C,$B38,Data!$F:$F,"&gt;="&amp;L$5,Data!$F:$F,"&lt;="&amp;L$6,Data!$A:$A,L$11),0)</f>
        <v/>
      </c>
      <c r="M38">
        <f>IFERROR(COUNTIFS(Data!$C:$C,$B38,Data!$G:$G,"&gt;="&amp;M$5,Data!$G:$G,"&lt;="&amp;M$6,Data!$A:$A,M$11)/COUNTIFS(Data!$C:$C,$B38,Data!$F:$F,"&gt;="&amp;M$5,Data!$F:$F,"&lt;="&amp;M$6,Data!$A:$A,M$11),0)</f>
        <v/>
      </c>
      <c r="Q38">
        <f>IFERROR(COUNTIFS(Data!$C:$C,$B38,Data!$G:$G,"&gt;="&amp;Q$5,Data!$G:$G,"&lt;="&amp;Q$6,Data!$A:$A,Q$11)/COUNTIFS(Data!$C:$C,$B38,Data!$F:$F,"&gt;="&amp;Q$5,Data!$F:$F,"&lt;="&amp;Q$6,Data!$A:$A,Q$11),0)</f>
        <v/>
      </c>
      <c r="R38">
        <f>IFERROR(COUNTIFS(Data!$C:$C,$B38,Data!$G:$G,"&gt;="&amp;R$5,Data!$G:$G,"&lt;="&amp;R$6,Data!$A:$A,R$11)/COUNTIFS(Data!$C:$C,$B38,Data!$F:$F,"&gt;="&amp;R$5,Data!$F:$F,"&lt;="&amp;R$6,Data!$A:$A,R$11),0)</f>
        <v/>
      </c>
      <c r="S38">
        <f>IFERROR(COUNTIFS(Data!$C:$C,$B38,Data!$G:$G,"&gt;="&amp;S$5,Data!$G:$G,"&lt;="&amp;S$6,Data!$A:$A,S$11)/COUNTIFS(Data!$C:$C,$B38,Data!$F:$F,"&gt;="&amp;S$5,Data!$F:$F,"&lt;="&amp;S$6,Data!$A:$A,S$11),0)</f>
        <v/>
      </c>
      <c r="T38">
        <f>IFERROR(COUNTIFS(Data!$C:$C,$B38,Data!$G:$G,"&gt;="&amp;T$5,Data!$G:$G,"&lt;="&amp;T$6,Data!$A:$A,T$11)/COUNTIFS(Data!$C:$C,$B38,Data!$F:$F,"&gt;="&amp;T$5,Data!$F:$F,"&lt;="&amp;T$6,Data!$A:$A,T$11),0)</f>
        <v/>
      </c>
      <c r="X38">
        <f>IFERROR(COUNTIFS(Data!$C:$C,$B38,Data!$G:$G,"&gt;="&amp;X$5,Data!$G:$G,"&lt;="&amp;X$6,Data!$A:$A,X$11)/COUNTIFS(Data!$C:$C,$B38,Data!$F:$F,"&gt;="&amp;X$5,Data!$F:$F,"&lt;="&amp;X$6,Data!$A:$A,X$11),0)</f>
        <v/>
      </c>
      <c r="Y38">
        <f>IFERROR(COUNTIFS(Data!$C:$C,$B38,Data!$G:$G,"&gt;="&amp;Y$5,Data!$G:$G,"&lt;="&amp;Y$6,Data!$A:$A,Y$11)/COUNTIFS(Data!$C:$C,$B38,Data!$F:$F,"&gt;="&amp;Y$5,Data!$F:$F,"&lt;="&amp;Y$6,Data!$A:$A,Y$11),0)</f>
        <v/>
      </c>
      <c r="Z38">
        <f>IFERROR(COUNTIFS(Data!$C:$C,$B38,Data!$G:$G,"&gt;="&amp;Z$5,Data!$G:$G,"&lt;="&amp;Z$6,Data!$A:$A,Z$11)/COUNTIFS(Data!$C:$C,$B38,Data!$F:$F,"&gt;="&amp;Z$5,Data!$F:$F,"&lt;="&amp;Z$6,Data!$A:$A,Z$11),0)</f>
        <v/>
      </c>
      <c r="AA38">
        <f>IFERROR(COUNTIFS(Data!$C:$C,$B38,Data!$G:$G,"&gt;="&amp;AA$5,Data!$G:$G,"&lt;="&amp;AA$6,Data!$A:$A,AA$11)/COUNTIFS(Data!$C:$C,$B38,Data!$F:$F,"&gt;="&amp;AA$5,Data!$F:$F,"&lt;="&amp;AA$6,Data!$A:$A,AA$11),0)</f>
        <v/>
      </c>
    </row>
    <row r="39">
      <c r="B39" t="inlineStr">
        <is>
          <t>Survey Cycle Time (Median)</t>
        </is>
      </c>
      <c r="C39">
        <f>MEDIAN(IF(Data!$F:$F&gt;=C$5,IF(Data!$F:$F&lt;=C$6,Data!$N:$N)))</f>
        <v/>
      </c>
      <c r="D39">
        <f>MEDIAN(IF(Data!$F:$F&gt;=D$5,IF(Data!$F:$F&lt;=D$6,Data!$N:$N)))</f>
        <v/>
      </c>
      <c r="E39">
        <f>MEDIAN(IF(Data!$F:$F&gt;=E$5,IF(Data!$F:$F&lt;=E$6,Data!$N:$N)))</f>
        <v/>
      </c>
      <c r="F39">
        <f>MEDIAN(IF(Data!$F:$F&gt;=F$5,IF(Data!$F:$F&lt;=F$6,Data!$N:$N)))</f>
        <v/>
      </c>
      <c r="J39">
        <f>IFERROR(MEDIAN(IF(Data!$F:$F&gt;=J$5,IF(Data!$F:$F&lt;=J$6,
IF(Data!$A:$A=J$11,Data!$N:$N))))," - ")</f>
        <v/>
      </c>
      <c r="K39">
        <f>IFERROR(MEDIAN(IF(Data!$F:$F&gt;=K$5,IF(Data!$F:$F&lt;=K$6,
IF(Data!$A:$A=K$11,Data!$N:$N))))," - ")</f>
        <v/>
      </c>
      <c r="L39">
        <f>IFERROR(MEDIAN(IF(Data!$F:$F&gt;=L$5,IF(Data!$F:$F&lt;=L$6,
IF(Data!$A:$A=L$11,Data!$N:$N))))," - ")</f>
        <v/>
      </c>
      <c r="M39">
        <f>IFERROR(MEDIAN(IF(Data!$F:$F&gt;=M$5,IF(Data!$F:$F&lt;=M$6,
IF(Data!$A:$A=M$11,Data!$N:$N))))," - ")</f>
        <v/>
      </c>
      <c r="Q39">
        <f>IFERROR(MEDIAN(IF(Data!$F:$F&gt;=Q$5,IF(Data!$F:$F&lt;=Q$6,
IF(Data!$A:$A=Q$11,Data!$N:$N))))," - ")</f>
        <v/>
      </c>
      <c r="R39">
        <f>IFERROR(MEDIAN(IF(Data!$F:$F&gt;=R$5,IF(Data!$F:$F&lt;=R$6,
IF(Data!$A:$A=R$11,Data!$N:$N))))," - ")</f>
        <v/>
      </c>
      <c r="S39">
        <f>IFERROR(MEDIAN(IF(Data!$F:$F&gt;=S$5,IF(Data!$F:$F&lt;=S$6,
IF(Data!$A:$A=S$11,Data!$N:$N))))," - ")</f>
        <v/>
      </c>
      <c r="T39">
        <f>IFERROR(MEDIAN(IF(Data!$F:$F&gt;=T$5,IF(Data!$F:$F&lt;=T$6,
IF(Data!$A:$A=T$11,Data!$N:$N))))," - ")</f>
        <v/>
      </c>
      <c r="X39">
        <f>IFERROR(MEDIAN(IF(Data!$F:$F&gt;=X$5,IF(Data!$F:$F&lt;=X$6,
IF(Data!$A:$A=X$11,Data!$N:$N))))," - ")</f>
        <v/>
      </c>
      <c r="Y39">
        <f>IFERROR(MEDIAN(IF(Data!$F:$F&gt;=Y$5,IF(Data!$F:$F&lt;=Y$6,
IF(Data!$A:$A=Y$11,Data!$N:$N))))," - ")</f>
        <v/>
      </c>
      <c r="Z39">
        <f>IFERROR(MEDIAN(IF(Data!$F:$F&gt;=Z$5,IF(Data!$F:$F&lt;=Z$6,
IF(Data!$A:$A=Z$11,Data!$N:$N))))," - ")</f>
        <v/>
      </c>
      <c r="AA39">
        <f>IFERROR(MEDIAN(IF(Data!$F:$F&gt;=AA$5,IF(Data!$F:$F&lt;=AA$6,
IF(Data!$A:$A=AA$11,Data!$N:$N))))," - ")</f>
        <v/>
      </c>
    </row>
    <row r="40">
      <c r="B40" t="inlineStr">
        <is>
          <t>Locker</t>
        </is>
      </c>
      <c r="C40">
        <f>IFERROR(MEDIAN(IF(Data!$F:$F&gt;=C$5,IF(Data!$F:$F&lt;=C$6,IF(Data!$C:$C=TRIM($B40),Data!$N:$N))))," - ")</f>
        <v/>
      </c>
      <c r="D40">
        <f>IFERROR(MEDIAN(IF(Data!$F:$F&gt;=D$5,IF(Data!$F:$F&lt;=D$6,IF(Data!$C:$C=TRIM($B40),Data!$N:$N))))," - ")</f>
        <v/>
      </c>
      <c r="E40">
        <f>IFERROR(MEDIAN(IF(Data!$F:$F&gt;=E$5,IF(Data!$F:$F&lt;=E$6,IF(Data!$C:$C=TRIM($B40),Data!$N:$N))))," - ")</f>
        <v/>
      </c>
      <c r="F40">
        <f>IFERROR(MEDIAN(IF(Data!$F:$F&gt;=F$5,IF(Data!$F:$F&lt;=F$6,IF(Data!$C:$C=TRIM($B40),Data!$N:$N))))," - ")</f>
        <v/>
      </c>
      <c r="J40">
        <f>IFERROR(MEDIAN(IF(Data!$F:$F&gt;=J$5,IF(Data!$F:$F&lt;=J$6,IF(Data!$C:$C=TRIM($B40),IF(Data!$A:$A=J$11,Data!$N:$N)))))," - ")</f>
        <v/>
      </c>
      <c r="K40">
        <f>IFERROR(MEDIAN(IF(Data!$F:$F&gt;=K$5,IF(Data!$F:$F&lt;=K$6,IF(Data!$C:$C=TRIM($B40),IF(Data!$A:$A=K$11,Data!$N:$N)))))," - ")</f>
        <v/>
      </c>
      <c r="L40">
        <f>IFERROR(MEDIAN(IF(Data!$F:$F&gt;=L$5,IF(Data!$F:$F&lt;=L$6,IF(Data!$C:$C=TRIM($B40),IF(Data!$A:$A=L$11,Data!$N:$N)))))," - ")</f>
        <v/>
      </c>
      <c r="M40">
        <f>IFERROR(MEDIAN(IF(Data!$F:$F&gt;=M$5,IF(Data!$F:$F&lt;=M$6,IF(Data!$C:$C=TRIM($B40),IF(Data!$A:$A=M$11,Data!$N:$N)))))," - ")</f>
        <v/>
      </c>
      <c r="Q40">
        <f>IFERROR(MEDIAN(IF(Data!$F:$F&gt;=Q$5,IF(Data!$F:$F&lt;=Q$6,IF(Data!$C:$C=TRIM($B40),IF(Data!$A:$A=Q$11,Data!$N:$N)))))," - ")</f>
        <v/>
      </c>
      <c r="R40">
        <f>IFERROR(MEDIAN(IF(Data!$F:$F&gt;=R$5,IF(Data!$F:$F&lt;=R$6,IF(Data!$C:$C=TRIM($B40),IF(Data!$A:$A=R$11,Data!$N:$N)))))," - ")</f>
        <v/>
      </c>
      <c r="S40">
        <f>IFERROR(MEDIAN(IF(Data!$F:$F&gt;=S$5,IF(Data!$F:$F&lt;=S$6,IF(Data!$C:$C=TRIM($B40),IF(Data!$A:$A=S$11,Data!$N:$N)))))," - ")</f>
        <v/>
      </c>
      <c r="T40">
        <f>IFERROR(MEDIAN(IF(Data!$F:$F&gt;=T$5,IF(Data!$F:$F&lt;=T$6,IF(Data!$C:$C=TRIM($B40),IF(Data!$A:$A=T$11,Data!$N:$N)))))," - ")</f>
        <v/>
      </c>
      <c r="X40">
        <f>IFERROR(MEDIAN(IF(Data!$F:$F&gt;=X$5,IF(Data!$F:$F&lt;=X$6,IF(Data!$C:$C=TRIM($B40),IF(Data!$A:$A=X$11,Data!$N:$N)))))," - ")</f>
        <v/>
      </c>
      <c r="Y40">
        <f>IFERROR(MEDIAN(IF(Data!$F:$F&gt;=Y$5,IF(Data!$F:$F&lt;=Y$6,IF(Data!$C:$C=TRIM($B40),IF(Data!$A:$A=Y$11,Data!$N:$N)))))," - ")</f>
        <v/>
      </c>
      <c r="Z40">
        <f>IFERROR(MEDIAN(IF(Data!$F:$F&gt;=Z$5,IF(Data!$F:$F&lt;=Z$6,IF(Data!$C:$C=TRIM($B40),IF(Data!$A:$A=Z$11,Data!$N:$N)))))," - ")</f>
        <v/>
      </c>
      <c r="AA40">
        <f>IFERROR(MEDIAN(IF(Data!$F:$F&gt;=AA$5,IF(Data!$F:$F&lt;=AA$6,IF(Data!$C:$C=TRIM($B40),IF(Data!$A:$A=AA$11,Data!$N:$N)))))," - ")</f>
        <v/>
      </c>
    </row>
    <row r="41">
      <c r="B41" t="inlineStr">
        <is>
          <t>Apartment Locker Pro</t>
        </is>
      </c>
      <c r="C41">
        <f>IFERROR(MEDIAN(IF(Data!$F:$F&gt;=C$5,IF(Data!$F:$F&lt;=C$6,IF(Data!$C:$C=TRIM($B41),Data!$N:$N))))," - ")</f>
        <v/>
      </c>
      <c r="D41">
        <f>IFERROR(MEDIAN(IF(Data!$F:$F&gt;=D$5,IF(Data!$F:$F&lt;=D$6,IF(Data!$C:$C=TRIM($B41),Data!$N:$N))))," - ")</f>
        <v/>
      </c>
      <c r="E41">
        <f>IFERROR(MEDIAN(IF(Data!$F:$F&gt;=E$5,IF(Data!$F:$F&lt;=E$6,IF(Data!$C:$C=TRIM($B41),Data!$N:$N))))," - ")</f>
        <v/>
      </c>
      <c r="F41">
        <f>IFERROR(MEDIAN(IF(Data!$F:$F&gt;=F$5,IF(Data!$F:$F&lt;=F$6,IF(Data!$C:$C=TRIM($B41),Data!$N:$N))))," - ")</f>
        <v/>
      </c>
      <c r="J41">
        <f>IFERROR(MEDIAN(IF(Data!$F:$F&gt;=J$5,IF(Data!$F:$F&lt;=J$6,IF(Data!$C:$C=TRIM($B41),IF(Data!$A:$A=J$11,Data!$N:$N)))))," - ")</f>
        <v/>
      </c>
      <c r="K41">
        <f>IFERROR(MEDIAN(IF(Data!$F:$F&gt;=K$5,IF(Data!$F:$F&lt;=K$6,IF(Data!$C:$C=TRIM($B41),IF(Data!$A:$A=K$11,Data!$N:$N)))))," - ")</f>
        <v/>
      </c>
      <c r="L41">
        <f>IFERROR(MEDIAN(IF(Data!$F:$F&gt;=L$5,IF(Data!$F:$F&lt;=L$6,IF(Data!$C:$C=TRIM($B41),IF(Data!$A:$A=L$11,Data!$N:$N)))))," - ")</f>
        <v/>
      </c>
      <c r="M41">
        <f>IFERROR(MEDIAN(IF(Data!$F:$F&gt;=M$5,IF(Data!$F:$F&lt;=M$6,IF(Data!$C:$C=TRIM($B41),IF(Data!$A:$A=M$11,Data!$N:$N)))))," - ")</f>
        <v/>
      </c>
      <c r="Q41">
        <f>IFERROR(MEDIAN(IF(Data!$F:$F&gt;=Q$5,IF(Data!$F:$F&lt;=Q$6,IF(Data!$C:$C=TRIM($B41),IF(Data!$A:$A=Q$11,Data!$N:$N)))))," - ")</f>
        <v/>
      </c>
      <c r="R41">
        <f>IFERROR(MEDIAN(IF(Data!$F:$F&gt;=R$5,IF(Data!$F:$F&lt;=R$6,IF(Data!$C:$C=TRIM($B41),IF(Data!$A:$A=R$11,Data!$N:$N)))))," - ")</f>
        <v/>
      </c>
      <c r="S41">
        <f>IFERROR(MEDIAN(IF(Data!$F:$F&gt;=S$5,IF(Data!$F:$F&lt;=S$6,IF(Data!$C:$C=TRIM($B41),IF(Data!$A:$A=S$11,Data!$N:$N)))))," - ")</f>
        <v/>
      </c>
      <c r="T41">
        <f>IFERROR(MEDIAN(IF(Data!$F:$F&gt;=T$5,IF(Data!$F:$F&lt;=T$6,IF(Data!$C:$C=TRIM($B41),IF(Data!$A:$A=T$11,Data!$N:$N)))))," - ")</f>
        <v/>
      </c>
      <c r="X41">
        <f>IFERROR(MEDIAN(IF(Data!$F:$F&gt;=X$5,IF(Data!$F:$F&lt;=X$6,IF(Data!$C:$C=TRIM($B41),IF(Data!$A:$A=X$11,Data!$N:$N)))))," - ")</f>
        <v/>
      </c>
      <c r="Y41">
        <f>IFERROR(MEDIAN(IF(Data!$F:$F&gt;=Y$5,IF(Data!$F:$F&lt;=Y$6,IF(Data!$C:$C=TRIM($B41),IF(Data!$A:$A=Y$11,Data!$N:$N)))))," - ")</f>
        <v/>
      </c>
      <c r="Z41">
        <f>IFERROR(MEDIAN(IF(Data!$F:$F&gt;=Z$5,IF(Data!$F:$F&lt;=Z$6,IF(Data!$C:$C=TRIM($B41),IF(Data!$A:$A=Z$11,Data!$N:$N)))))," - ")</f>
        <v/>
      </c>
      <c r="AA41">
        <f>IFERROR(MEDIAN(IF(Data!$F:$F&gt;=AA$5,IF(Data!$F:$F&lt;=AA$6,IF(Data!$C:$C=TRIM($B41),IF(Data!$A:$A=AA$11,Data!$N:$N)))))," - ")</f>
        <v/>
      </c>
    </row>
    <row r="42">
      <c r="B42" t="inlineStr">
        <is>
          <t>Apartment Locker</t>
        </is>
      </c>
      <c r="C42">
        <f>IFERROR(MEDIAN(IF(Data!$F:$F&gt;=C$5,IF(Data!$F:$F&lt;=C$6,IF(Data!$C:$C=TRIM($B42),Data!$N:$N))))," - ")</f>
        <v/>
      </c>
      <c r="D42">
        <f>IFERROR(MEDIAN(IF(Data!$F:$F&gt;=D$5,IF(Data!$F:$F&lt;=D$6,IF(Data!$C:$C=TRIM($B42),Data!$N:$N))))," - ")</f>
        <v/>
      </c>
      <c r="E42">
        <f>IFERROR(MEDIAN(IF(Data!$F:$F&gt;=E$5,IF(Data!$F:$F&lt;=E$6,IF(Data!$C:$C=TRIM($B42),Data!$N:$N))))," - ")</f>
        <v/>
      </c>
      <c r="F42">
        <f>IFERROR(MEDIAN(IF(Data!$F:$F&gt;=F$5,IF(Data!$F:$F&lt;=F$6,IF(Data!$C:$C=TRIM($B42),Data!$N:$N))))," - ")</f>
        <v/>
      </c>
      <c r="J42">
        <f>IFERROR(MEDIAN(IF(Data!$F:$F&gt;=J$5,IF(Data!$F:$F&lt;=J$6,IF(Data!$C:$C=TRIM($B42),IF(Data!$A:$A=J$11,Data!$N:$N)))))," - ")</f>
        <v/>
      </c>
      <c r="K42">
        <f>IFERROR(MEDIAN(IF(Data!$F:$F&gt;=K$5,IF(Data!$F:$F&lt;=K$6,IF(Data!$C:$C=TRIM($B42),IF(Data!$A:$A=K$11,Data!$N:$N)))))," - ")</f>
        <v/>
      </c>
      <c r="L42">
        <f>IFERROR(MEDIAN(IF(Data!$F:$F&gt;=L$5,IF(Data!$F:$F&lt;=L$6,IF(Data!$C:$C=TRIM($B42),IF(Data!$A:$A=L$11,Data!$N:$N)))))," - ")</f>
        <v/>
      </c>
      <c r="M42">
        <f>IFERROR(MEDIAN(IF(Data!$F:$F&gt;=M$5,IF(Data!$F:$F&lt;=M$6,IF(Data!$C:$C=TRIM($B42),IF(Data!$A:$A=M$11,Data!$N:$N)))))," - ")</f>
        <v/>
      </c>
      <c r="Q42">
        <f>IFERROR(MEDIAN(IF(Data!$F:$F&gt;=Q$5,IF(Data!$F:$F&lt;=Q$6,IF(Data!$C:$C=TRIM($B42),IF(Data!$A:$A=Q$11,Data!$N:$N)))))," - ")</f>
        <v/>
      </c>
      <c r="R42">
        <f>IFERROR(MEDIAN(IF(Data!$F:$F&gt;=R$5,IF(Data!$F:$F&lt;=R$6,IF(Data!$C:$C=TRIM($B42),IF(Data!$A:$A=R$11,Data!$N:$N)))))," - ")</f>
        <v/>
      </c>
      <c r="S42">
        <f>IFERROR(MEDIAN(IF(Data!$F:$F&gt;=S$5,IF(Data!$F:$F&lt;=S$6,IF(Data!$C:$C=TRIM($B42),IF(Data!$A:$A=S$11,Data!$N:$N)))))," - ")</f>
        <v/>
      </c>
      <c r="T42">
        <f>IFERROR(MEDIAN(IF(Data!$F:$F&gt;=T$5,IF(Data!$F:$F&lt;=T$6,IF(Data!$C:$C=TRIM($B42),IF(Data!$A:$A=T$11,Data!$N:$N)))))," - ")</f>
        <v/>
      </c>
      <c r="X42">
        <f>IFERROR(MEDIAN(IF(Data!$F:$F&gt;=X$5,IF(Data!$F:$F&lt;=X$6,IF(Data!$C:$C=TRIM($B42),IF(Data!$A:$A=X$11,Data!$N:$N)))))," - ")</f>
        <v/>
      </c>
      <c r="Y42">
        <f>IFERROR(MEDIAN(IF(Data!$F:$F&gt;=Y$5,IF(Data!$F:$F&lt;=Y$6,IF(Data!$C:$C=TRIM($B42),IF(Data!$A:$A=Y$11,Data!$N:$N)))))," - ")</f>
        <v/>
      </c>
      <c r="Z42">
        <f>IFERROR(MEDIAN(IF(Data!$F:$F&gt;=Z$5,IF(Data!$F:$F&lt;=Z$6,IF(Data!$C:$C=TRIM($B42),IF(Data!$A:$A=Z$11,Data!$N:$N)))))," - ")</f>
        <v/>
      </c>
      <c r="AA42">
        <f>IFERROR(MEDIAN(IF(Data!$F:$F&gt;=AA$5,IF(Data!$F:$F&lt;=AA$6,IF(Data!$C:$C=TRIM($B42),IF(Data!$A:$A=AA$11,Data!$N:$N)))))," - ")</f>
        <v/>
      </c>
    </row>
    <row r="43">
      <c r="B43" t="inlineStr">
        <is>
          <t>Installation &amp; Activation</t>
        </is>
      </c>
    </row>
    <row r="44">
      <c r="B44" t="inlineStr">
        <is>
          <t>Total New Activations</t>
        </is>
      </c>
      <c r="C44">
        <f>SUM(C45:C47)</f>
        <v/>
      </c>
      <c r="D44">
        <f>SUM(D45:D47)</f>
        <v/>
      </c>
      <c r="E44">
        <f>SUM(E45:E47)</f>
        <v/>
      </c>
      <c r="F44">
        <f>SUM(F45:F47)</f>
        <v/>
      </c>
      <c r="J44">
        <f>SUM(J45:J47)</f>
        <v/>
      </c>
      <c r="K44">
        <f>SUM(K45:K47)</f>
        <v/>
      </c>
      <c r="L44">
        <f>SUM(L45:L47)</f>
        <v/>
      </c>
      <c r="M44">
        <f>SUM(M45:M47)</f>
        <v/>
      </c>
      <c r="Q44">
        <f>SUM(Q45:Q47)</f>
        <v/>
      </c>
      <c r="R44">
        <f>SUM(R45:R47)</f>
        <v/>
      </c>
      <c r="S44">
        <f>SUM(S45:S47)</f>
        <v/>
      </c>
      <c r="T44">
        <f>SUM(T45:T47)</f>
        <v/>
      </c>
      <c r="X44">
        <f>SUM(X45:X47)</f>
        <v/>
      </c>
      <c r="Y44">
        <f>SUM(Y45:Y47)</f>
        <v/>
      </c>
      <c r="Z44">
        <f>SUM(Z45:Z47)</f>
        <v/>
      </c>
      <c r="AA44">
        <f>SUM(AA45:AA47)</f>
        <v/>
      </c>
    </row>
    <row r="45">
      <c r="B45" t="inlineStr">
        <is>
          <t>Locker</t>
        </is>
      </c>
      <c r="C45">
        <f>COUNTIFS(Data!$I:$I,"&gt;="&amp;Working!C$5,Data!$I:$I,"&lt;="&amp;Working!C$6,Data!$C:$C,Working!$B45)</f>
        <v/>
      </c>
      <c r="D45">
        <f>COUNTIFS(Data!$I:$I,"&gt;="&amp;Working!D$5,Data!$I:$I,"&lt;="&amp;Working!D$6,Data!$C:$C,Working!$B45)</f>
        <v/>
      </c>
      <c r="E45">
        <f>COUNTIFS(Data!$I:$I,"&gt;="&amp;Working!E$5,Data!$I:$I,"&lt;="&amp;Working!E$6,Data!$C:$C,Working!$B45)</f>
        <v/>
      </c>
      <c r="F45">
        <f>COUNTIFS(Data!$I:$I,"&gt;="&amp;Working!F$5,Data!$I:$I,"&lt;="&amp;Working!F$6,Data!$C:$C,Working!$B45)</f>
        <v/>
      </c>
      <c r="J45">
        <f>COUNTIFS(Data!$I:$I,"&gt;="&amp;Working!J$5,Data!$I:$I,"&lt;="&amp;Working!J$6,Data!$C:$C,Working!$B45,Data!$A:$A,J$11)</f>
        <v/>
      </c>
      <c r="K45">
        <f>COUNTIFS(Data!$I:$I,"&gt;="&amp;Working!K$5,Data!$I:$I,"&lt;="&amp;Working!K$6,Data!$C:$C,Working!$B45,Data!$A:$A,J$11)</f>
        <v/>
      </c>
      <c r="L45">
        <f>COUNTIFS(Data!$I:$I,"&gt;="&amp;Working!L$5,Data!$I:$I,"&lt;="&amp;Working!L$6,Data!$C:$C,Working!$B45,Data!$A:$A,K$11)</f>
        <v/>
      </c>
      <c r="M45">
        <f>COUNTIFS(Data!$I:$I,"&gt;="&amp;Working!M$5,Data!$I:$I,"&lt;="&amp;Working!M$6,Data!$C:$C,Working!$B45,Data!$A:$A,L$11)</f>
        <v/>
      </c>
      <c r="Q45">
        <f>COUNTIFS(Data!$I:$I,"&gt;="&amp;Working!Q$5,Data!$I:$I,"&lt;="&amp;Working!Q$6,Data!$C:$C,Working!$B45,Data!$A:$A,Q$11)</f>
        <v/>
      </c>
      <c r="R45">
        <f>COUNTIFS(Data!$I:$I,"&gt;="&amp;Working!R$5,Data!$I:$I,"&lt;="&amp;Working!R$6,Data!$C:$C,Working!$B45,Data!$A:$A,Q$11)</f>
        <v/>
      </c>
      <c r="S45">
        <f>COUNTIFS(Data!$I:$I,"&gt;="&amp;Working!S$5,Data!$I:$I,"&lt;="&amp;Working!S$6,Data!$C:$C,Working!$B45,Data!$A:$A,R$11)</f>
        <v/>
      </c>
      <c r="T45">
        <f>COUNTIFS(Data!$I:$I,"&gt;="&amp;Working!T$5,Data!$I:$I,"&lt;="&amp;Working!T$6,Data!$C:$C,Working!$B45,Data!$A:$A,S$11)</f>
        <v/>
      </c>
      <c r="X45">
        <f>COUNTIFS(Data!$I:$I,"&gt;="&amp;Working!X$5,Data!$I:$I,"&lt;="&amp;Working!X$6,Data!$C:$C,Working!$B45,Data!$A:$A,X$11)</f>
        <v/>
      </c>
      <c r="Y45">
        <f>COUNTIFS(Data!$I:$I,"&gt;="&amp;Working!Y$5,Data!$I:$I,"&lt;="&amp;Working!Y$6,Data!$C:$C,Working!$B45,Data!$A:$A,X$11)</f>
        <v/>
      </c>
      <c r="Z45">
        <f>COUNTIFS(Data!$I:$I,"&gt;="&amp;Working!Z$5,Data!$I:$I,"&lt;="&amp;Working!Z$6,Data!$C:$C,Working!$B45,Data!$A:$A,Y$11)</f>
        <v/>
      </c>
      <c r="AA45">
        <f>COUNTIFS(Data!$I:$I,"&gt;="&amp;Working!AA$5,Data!$I:$I,"&lt;="&amp;Working!AA$6,Data!$C:$C,Working!$B45,Data!$A:$A,Z$11)</f>
        <v/>
      </c>
    </row>
    <row r="46">
      <c r="B46" t="inlineStr">
        <is>
          <t>Apartment Locker Pro</t>
        </is>
      </c>
      <c r="C46">
        <f>COUNTIFS(Data!$I:$I,"&gt;="&amp;Working!C$5,Data!$I:$I,"&lt;="&amp;Working!C$6,Data!$C:$C,Working!$B46)</f>
        <v/>
      </c>
      <c r="D46">
        <f>COUNTIFS(Data!$I:$I,"&gt;="&amp;Working!D$5,Data!$I:$I,"&lt;="&amp;Working!D$6,Data!$C:$C,Working!$B46)</f>
        <v/>
      </c>
      <c r="E46">
        <f>COUNTIFS(Data!$I:$I,"&gt;="&amp;Working!E$5,Data!$I:$I,"&lt;="&amp;Working!E$6,Data!$C:$C,Working!$B46)</f>
        <v/>
      </c>
      <c r="F46">
        <f>COUNTIFS(Data!$I:$I,"&gt;="&amp;Working!F$5,Data!$I:$I,"&lt;="&amp;Working!F$6,Data!$C:$C,Working!$B46)</f>
        <v/>
      </c>
      <c r="J46">
        <f>COUNTIFS(Data!$I:$I,"&gt;="&amp;Working!J$5,Data!$I:$I,"&lt;="&amp;Working!J$6,Data!$C:$C,Working!$B46,Data!$A:$A,J$11)</f>
        <v/>
      </c>
      <c r="K46">
        <f>COUNTIFS(Data!$I:$I,"&gt;="&amp;Working!K$5,Data!$I:$I,"&lt;="&amp;Working!K$6,Data!$C:$C,Working!$B46,Data!$A:$A,J$11)</f>
        <v/>
      </c>
      <c r="L46">
        <f>COUNTIFS(Data!$I:$I,"&gt;="&amp;Working!L$5,Data!$I:$I,"&lt;="&amp;Working!L$6,Data!$C:$C,Working!$B46,Data!$A:$A,K$11)</f>
        <v/>
      </c>
      <c r="M46">
        <f>COUNTIFS(Data!$I:$I,"&gt;="&amp;Working!M$5,Data!$I:$I,"&lt;="&amp;Working!M$6,Data!$C:$C,Working!$B46,Data!$A:$A,L$11)</f>
        <v/>
      </c>
      <c r="Q46">
        <f>COUNTIFS(Data!$I:$I,"&gt;="&amp;Working!Q$5,Data!$I:$I,"&lt;="&amp;Working!Q$6,Data!$C:$C,Working!$B46,Data!$A:$A,Q$11)</f>
        <v/>
      </c>
      <c r="R46">
        <f>COUNTIFS(Data!$I:$I,"&gt;="&amp;Working!R$5,Data!$I:$I,"&lt;="&amp;Working!R$6,Data!$C:$C,Working!$B46,Data!$A:$A,Q$11)</f>
        <v/>
      </c>
      <c r="S46">
        <f>COUNTIFS(Data!$I:$I,"&gt;="&amp;Working!S$5,Data!$I:$I,"&lt;="&amp;Working!S$6,Data!$C:$C,Working!$B46,Data!$A:$A,R$11)</f>
        <v/>
      </c>
      <c r="T46">
        <f>COUNTIFS(Data!$I:$I,"&gt;="&amp;Working!T$5,Data!$I:$I,"&lt;="&amp;Working!T$6,Data!$C:$C,Working!$B46,Data!$A:$A,S$11)</f>
        <v/>
      </c>
      <c r="X46">
        <f>COUNTIFS(Data!$I:$I,"&gt;="&amp;Working!X$5,Data!$I:$I,"&lt;="&amp;Working!X$6,Data!$C:$C,Working!$B46,Data!$A:$A,X$11)</f>
        <v/>
      </c>
      <c r="Y46">
        <f>COUNTIFS(Data!$I:$I,"&gt;="&amp;Working!Y$5,Data!$I:$I,"&lt;="&amp;Working!Y$6,Data!$C:$C,Working!$B46,Data!$A:$A,X$11)</f>
        <v/>
      </c>
      <c r="Z46">
        <f>COUNTIFS(Data!$I:$I,"&gt;="&amp;Working!Z$5,Data!$I:$I,"&lt;="&amp;Working!Z$6,Data!$C:$C,Working!$B46,Data!$A:$A,Y$11)</f>
        <v/>
      </c>
      <c r="AA46">
        <f>COUNTIFS(Data!$I:$I,"&gt;="&amp;Working!AA$5,Data!$I:$I,"&lt;="&amp;Working!AA$6,Data!$C:$C,Working!$B46,Data!$A:$A,Z$11)</f>
        <v/>
      </c>
    </row>
    <row r="47">
      <c r="B47" t="inlineStr">
        <is>
          <t>Apartment Locker</t>
        </is>
      </c>
      <c r="C47">
        <f>COUNTIFS(Data!$I:$I,"&gt;="&amp;Working!C$5,Data!$I:$I,"&lt;="&amp;Working!C$6,Data!$C:$C,Working!$B47)</f>
        <v/>
      </c>
      <c r="D47">
        <f>COUNTIFS(Data!$I:$I,"&gt;="&amp;Working!D$5,Data!$I:$I,"&lt;="&amp;Working!D$6,Data!$C:$C,Working!$B47)</f>
        <v/>
      </c>
      <c r="E47">
        <f>COUNTIFS(Data!$I:$I,"&gt;="&amp;Working!E$5,Data!$I:$I,"&lt;="&amp;Working!E$6,Data!$C:$C,Working!$B47)</f>
        <v/>
      </c>
      <c r="F47">
        <f>COUNTIFS(Data!$I:$I,"&gt;="&amp;Working!F$5,Data!$I:$I,"&lt;="&amp;Working!F$6,Data!$C:$C,Working!$B47)</f>
        <v/>
      </c>
      <c r="J47">
        <f>COUNTIFS(Data!$I:$I,"&gt;="&amp;Working!J$5,Data!$I:$I,"&lt;="&amp;Working!J$6,Data!$C:$C,Working!$B47,Data!$A:$A,J$11)</f>
        <v/>
      </c>
      <c r="K47">
        <f>COUNTIFS(Data!$I:$I,"&gt;="&amp;Working!K$5,Data!$I:$I,"&lt;="&amp;Working!K$6,Data!$C:$C,Working!$B47,Data!$A:$A,J$11)</f>
        <v/>
      </c>
      <c r="L47">
        <f>COUNTIFS(Data!$I:$I,"&gt;="&amp;Working!L$5,Data!$I:$I,"&lt;="&amp;Working!L$6,Data!$C:$C,Working!$B47,Data!$A:$A,K$11)</f>
        <v/>
      </c>
      <c r="M47">
        <f>COUNTIFS(Data!$I:$I,"&gt;="&amp;Working!M$5,Data!$I:$I,"&lt;="&amp;Working!M$6,Data!$C:$C,Working!$B47,Data!$A:$A,L$11)</f>
        <v/>
      </c>
      <c r="Q47">
        <f>COUNTIFS(Data!$I:$I,"&gt;="&amp;Working!Q$5,Data!$I:$I,"&lt;="&amp;Working!Q$6,Data!$C:$C,Working!$B47,Data!$A:$A,Q$11)</f>
        <v/>
      </c>
      <c r="R47">
        <f>COUNTIFS(Data!$I:$I,"&gt;="&amp;Working!R$5,Data!$I:$I,"&lt;="&amp;Working!R$6,Data!$C:$C,Working!$B47,Data!$A:$A,Q$11)</f>
        <v/>
      </c>
      <c r="S47">
        <f>COUNTIFS(Data!$I:$I,"&gt;="&amp;Working!S$5,Data!$I:$I,"&lt;="&amp;Working!S$6,Data!$C:$C,Working!$B47,Data!$A:$A,R$11)</f>
        <v/>
      </c>
      <c r="T47">
        <f>COUNTIFS(Data!$I:$I,"&gt;="&amp;Working!T$5,Data!$I:$I,"&lt;="&amp;Working!T$6,Data!$C:$C,Working!$B47,Data!$A:$A,S$11)</f>
        <v/>
      </c>
      <c r="X47">
        <f>COUNTIFS(Data!$I:$I,"&gt;="&amp;Working!X$5,Data!$I:$I,"&lt;="&amp;Working!X$6,Data!$C:$C,Working!$B47,Data!$A:$A,X$11)</f>
        <v/>
      </c>
      <c r="Y47">
        <f>COUNTIFS(Data!$I:$I,"&gt;="&amp;Working!Y$5,Data!$I:$I,"&lt;="&amp;Working!Y$6,Data!$C:$C,Working!$B47,Data!$A:$A,X$11)</f>
        <v/>
      </c>
      <c r="Z47">
        <f>COUNTIFS(Data!$I:$I,"&gt;="&amp;Working!Z$5,Data!$I:$I,"&lt;="&amp;Working!Z$6,Data!$C:$C,Working!$B47,Data!$A:$A,Y$11)</f>
        <v/>
      </c>
      <c r="AA47">
        <f>COUNTIFS(Data!$I:$I,"&gt;="&amp;Working!AA$5,Data!$I:$I,"&lt;="&amp;Working!AA$6,Data!$C:$C,Working!$B47,Data!$A:$A,Z$11)</f>
        <v/>
      </c>
    </row>
    <row r="48">
      <c r="B48" t="inlineStr">
        <is>
          <t>Failed Install Rate (%)</t>
        </is>
      </c>
      <c r="C48">
        <f>IFERROR(COUNTIFS(Data!$K:$K,"&gt;="&amp;Working!C$5,Data!$K:$K,"&lt;="&amp;Working!C$6)/C44," - ")</f>
        <v/>
      </c>
      <c r="D48">
        <f>IFERROR(COUNTIFS(Data!$K:$K,"&gt;="&amp;Working!D$5,Data!$K:$K,"&lt;="&amp;Working!D$6)/D44," - ")</f>
        <v/>
      </c>
      <c r="E48">
        <f>IFERROR(COUNTIFS(Data!$K:$K,"&gt;="&amp;Working!E$5,Data!$K:$K,"&lt;="&amp;Working!E$6)/E44," - ")</f>
        <v/>
      </c>
      <c r="F48">
        <f>IFERROR(COUNTIFS(Data!$K:$K,"&gt;="&amp;Working!F$5,Data!$K:$K,"&lt;="&amp;Working!F$6)/F44," - ")</f>
        <v/>
      </c>
      <c r="J48">
        <f>IFERROR(COUNTIFS(Data!$K:$K,"&gt;="&amp;Working!J$5,Data!$K:$K,"&lt;="&amp;Working!J$6,Data!$A:$A,J$11)/J44," - ")</f>
        <v/>
      </c>
      <c r="K48">
        <f>IFERROR(COUNTIFS(Data!$K:$K,"&gt;="&amp;Working!K$5,Data!$K:$K,"&lt;="&amp;Working!K$6,Data!$A:$A,K$11)/K44," - ")</f>
        <v/>
      </c>
      <c r="L48">
        <f>IFERROR(COUNTIFS(Data!$K:$K,"&gt;="&amp;Working!L$5,Data!$K:$K,"&lt;="&amp;Working!L$6,Data!$A:$A,L$11)/L44," - ")</f>
        <v/>
      </c>
      <c r="M48">
        <f>IFERROR(COUNTIFS(Data!$K:$K,"&gt;="&amp;Working!M$5,Data!$K:$K,"&lt;="&amp;Working!M$6,Data!$A:$A,M$11)/M44," - ")</f>
        <v/>
      </c>
      <c r="Q48">
        <f>IFERROR(COUNTIFS(Data!$K:$K,"&gt;="&amp;Working!Q$5,Data!$K:$K,"&lt;="&amp;Working!Q$6,Data!$A:$A,Q$11)/Q44," - ")</f>
        <v/>
      </c>
      <c r="R48">
        <f>IFERROR(COUNTIFS(Data!$K:$K,"&gt;="&amp;Working!R$5,Data!$K:$K,"&lt;="&amp;Working!R$6,Data!$A:$A,R$11)/R44," - ")</f>
        <v/>
      </c>
      <c r="S48">
        <f>IFERROR(COUNTIFS(Data!$K:$K,"&gt;="&amp;Working!S$5,Data!$K:$K,"&lt;="&amp;Working!S$6,Data!$A:$A,S$11)/S44," - ")</f>
        <v/>
      </c>
      <c r="T48">
        <f>IFERROR(COUNTIFS(Data!$K:$K,"&gt;="&amp;Working!T$5,Data!$K:$K,"&lt;="&amp;Working!T$6,Data!$A:$A,T$11)/T44," - ")</f>
        <v/>
      </c>
      <c r="X48">
        <f>IFERROR(COUNTIFS(Data!$K:$K,"&gt;="&amp;Working!X$5,Data!$K:$K,"&lt;="&amp;Working!X$6,Data!$A:$A,X$11)/X44," - ")</f>
        <v/>
      </c>
      <c r="Y48">
        <f>IFERROR(COUNTIFS(Data!$K:$K,"&gt;="&amp;Working!Y$5,Data!$K:$K,"&lt;="&amp;Working!Y$6,Data!$A:$A,Y$11)/Y44," - ")</f>
        <v/>
      </c>
      <c r="Z48">
        <f>IFERROR(COUNTIFS(Data!$K:$K,"&gt;="&amp;Working!Z$5,Data!$K:$K,"&lt;="&amp;Working!Z$6,Data!$A:$A,Z$11)/Z44," - ")</f>
        <v/>
      </c>
      <c r="AA48">
        <f>IFERROR(COUNTIFS(Data!$K:$K,"&gt;="&amp;Working!AA$5,Data!$K:$K,"&lt;="&amp;Working!AA$6,Data!$A:$A,AA$11)/AA44," - ")</f>
        <v/>
      </c>
    </row>
    <row r="49">
      <c r="B49" t="inlineStr">
        <is>
          <t>Locker</t>
        </is>
      </c>
      <c r="C49">
        <f>IFERROR(COUNTIFS(Data!$K:$K,"&gt;="&amp;Working!C$5,Data!$K:$K,"&lt;="&amp;Working!C$6,Data!$C:$C,Working!$B49)/C45," - ")</f>
        <v/>
      </c>
      <c r="D49">
        <f>IFERROR(COUNTIFS(Data!$K:$K,"&gt;="&amp;Working!D$5,Data!$K:$K,"&lt;="&amp;Working!D$6,Data!$C:$C,Working!$B49)/D45," - ")</f>
        <v/>
      </c>
      <c r="E49">
        <f>IFERROR(COUNTIFS(Data!$K:$K,"&gt;="&amp;Working!E$5,Data!$K:$K,"&lt;="&amp;Working!E$6,Data!$C:$C,Working!$B49)/E45," - ")</f>
        <v/>
      </c>
      <c r="F49">
        <f>IFERROR(COUNTIFS(Data!$K:$K,"&gt;="&amp;Working!F$5,Data!$K:$K,"&lt;="&amp;Working!F$6,Data!$C:$C,Working!$B49)/F45," - ")</f>
        <v/>
      </c>
      <c r="J49">
        <f>IFERROR(COUNTIFS(Data!$K:$K,"&gt;="&amp;Working!J$5,Data!$K:$K,"&lt;="&amp;Working!J$6,Data!$C:$C,Working!$B49,Data!$A:$A,J$11)/J45," - ")</f>
        <v/>
      </c>
      <c r="K49">
        <f>IFERROR(COUNTIFS(Data!$K:$K,"&gt;="&amp;Working!K$5,Data!$K:$K,"&lt;="&amp;Working!K$6,Data!$C:$C,Working!$B49,Data!$A:$A,K$11)/K45," - ")</f>
        <v/>
      </c>
      <c r="L49">
        <f>IFERROR(COUNTIFS(Data!$K:$K,"&gt;="&amp;Working!L$5,Data!$K:$K,"&lt;="&amp;Working!L$6,Data!$C:$C,Working!$B49,Data!$A:$A,L$11)/L45," - ")</f>
        <v/>
      </c>
      <c r="M49">
        <f>IFERROR(COUNTIFS(Data!$K:$K,"&gt;="&amp;Working!M$5,Data!$K:$K,"&lt;="&amp;Working!M$6,Data!$C:$C,Working!$B49,Data!$A:$A,M$11)/M45," - ")</f>
        <v/>
      </c>
      <c r="Q49">
        <f>IFERROR(COUNTIFS(Data!$K:$K,"&gt;="&amp;Working!Q$5,Data!$K:$K,"&lt;="&amp;Working!Q$6,Data!$C:$C,Working!$B49,Data!$A:$A,Q$11)/Q45," - ")</f>
        <v/>
      </c>
      <c r="R49">
        <f>IFERROR(COUNTIFS(Data!$K:$K,"&gt;="&amp;Working!R$5,Data!$K:$K,"&lt;="&amp;Working!R$6,Data!$C:$C,Working!$B49,Data!$A:$A,R$11)/R45," - ")</f>
        <v/>
      </c>
      <c r="S49">
        <f>IFERROR(COUNTIFS(Data!$K:$K,"&gt;="&amp;Working!S$5,Data!$K:$K,"&lt;="&amp;Working!S$6,Data!$C:$C,Working!$B49,Data!$A:$A,S$11)/S45," - ")</f>
        <v/>
      </c>
      <c r="T49">
        <f>IFERROR(COUNTIFS(Data!$K:$K,"&gt;="&amp;Working!T$5,Data!$K:$K,"&lt;="&amp;Working!T$6,Data!$C:$C,Working!$B49,Data!$A:$A,T$11)/T45," - ")</f>
        <v/>
      </c>
      <c r="X49">
        <f>IFERROR(COUNTIFS(Data!$K:$K,"&gt;="&amp;Working!X$5,Data!$K:$K,"&lt;="&amp;Working!X$6,Data!$C:$C,Working!$B49,Data!$A:$A,X$11)/X45," - ")</f>
        <v/>
      </c>
      <c r="Y49">
        <f>IFERROR(COUNTIFS(Data!$K:$K,"&gt;="&amp;Working!Y$5,Data!$K:$K,"&lt;="&amp;Working!Y$6,Data!$C:$C,Working!$B49,Data!$A:$A,Y$11)/Y45," - ")</f>
        <v/>
      </c>
      <c r="Z49">
        <f>IFERROR(COUNTIFS(Data!$K:$K,"&gt;="&amp;Working!Z$5,Data!$K:$K,"&lt;="&amp;Working!Z$6,Data!$C:$C,Working!$B49,Data!$A:$A,Z$11)/Z45," - ")</f>
        <v/>
      </c>
      <c r="AA49">
        <f>IFERROR(COUNTIFS(Data!$K:$K,"&gt;="&amp;Working!AA$5,Data!$K:$K,"&lt;="&amp;Working!AA$6,Data!$C:$C,Working!$B49,Data!$A:$A,AA$11)/AA45," - ")</f>
        <v/>
      </c>
    </row>
    <row r="50">
      <c r="B50" t="inlineStr">
        <is>
          <t>Apartment Locker Pro</t>
        </is>
      </c>
      <c r="C50">
        <f>IFERROR(COUNTIFS(Data!$K:$K,"&gt;="&amp;Working!C$5,Data!$K:$K,"&lt;="&amp;Working!C$6,Data!$C:$C,Working!$B50)/C46," - ")</f>
        <v/>
      </c>
      <c r="D50">
        <f>IFERROR(COUNTIFS(Data!$K:$K,"&gt;="&amp;Working!D$5,Data!$K:$K,"&lt;="&amp;Working!D$6,Data!$C:$C,Working!$B50)/D46," - ")</f>
        <v/>
      </c>
      <c r="E50">
        <f>IFERROR(COUNTIFS(Data!$K:$K,"&gt;="&amp;Working!E$5,Data!$K:$K,"&lt;="&amp;Working!E$6,Data!$C:$C,Working!$B50)/E46," - ")</f>
        <v/>
      </c>
      <c r="F50">
        <f>IFERROR(COUNTIFS(Data!$K:$K,"&gt;="&amp;Working!F$5,Data!$K:$K,"&lt;="&amp;Working!F$6,Data!$C:$C,Working!$B50)/F46," - ")</f>
        <v/>
      </c>
      <c r="J50">
        <f>IFERROR(COUNTIFS(Data!$K:$K,"&gt;="&amp;Working!J$5,Data!$K:$K,"&lt;="&amp;Working!J$6,Data!$C:$C,Working!$B50,Data!$A:$A,J$11)/J46," - ")</f>
        <v/>
      </c>
      <c r="K50">
        <f>IFERROR(COUNTIFS(Data!$K:$K,"&gt;="&amp;Working!K$5,Data!$K:$K,"&lt;="&amp;Working!K$6,Data!$C:$C,Working!$B50,Data!$A:$A,K$11)/K46," - ")</f>
        <v/>
      </c>
      <c r="L50">
        <f>IFERROR(COUNTIFS(Data!$K:$K,"&gt;="&amp;Working!L$5,Data!$K:$K,"&lt;="&amp;Working!L$6,Data!$C:$C,Working!$B50,Data!$A:$A,L$11)/L46," - ")</f>
        <v/>
      </c>
      <c r="M50">
        <f>IFERROR(COUNTIFS(Data!$K:$K,"&gt;="&amp;Working!M$5,Data!$K:$K,"&lt;="&amp;Working!M$6,Data!$C:$C,Working!$B50,Data!$A:$A,M$11)/M46," - ")</f>
        <v/>
      </c>
      <c r="Q50">
        <f>IFERROR(COUNTIFS(Data!$K:$K,"&gt;="&amp;Working!Q$5,Data!$K:$K,"&lt;="&amp;Working!Q$6,Data!$C:$C,Working!$B50,Data!$A:$A,Q$11)/Q46," - ")</f>
        <v/>
      </c>
      <c r="R50">
        <f>IFERROR(COUNTIFS(Data!$K:$K,"&gt;="&amp;Working!R$5,Data!$K:$K,"&lt;="&amp;Working!R$6,Data!$C:$C,Working!$B50,Data!$A:$A,R$11)/R46," - ")</f>
        <v/>
      </c>
      <c r="S50">
        <f>IFERROR(COUNTIFS(Data!$K:$K,"&gt;="&amp;Working!S$5,Data!$K:$K,"&lt;="&amp;Working!S$6,Data!$C:$C,Working!$B50,Data!$A:$A,S$11)/S46," - ")</f>
        <v/>
      </c>
      <c r="T50">
        <f>IFERROR(COUNTIFS(Data!$K:$K,"&gt;="&amp;Working!T$5,Data!$K:$K,"&lt;="&amp;Working!T$6,Data!$C:$C,Working!$B50,Data!$A:$A,T$11)/T46," - ")</f>
        <v/>
      </c>
      <c r="X50">
        <f>IFERROR(COUNTIFS(Data!$K:$K,"&gt;="&amp;Working!X$5,Data!$K:$K,"&lt;="&amp;Working!X$6,Data!$C:$C,Working!$B50,Data!$A:$A,X$11)/X46," - ")</f>
        <v/>
      </c>
      <c r="Y50">
        <f>IFERROR(COUNTIFS(Data!$K:$K,"&gt;="&amp;Working!Y$5,Data!$K:$K,"&lt;="&amp;Working!Y$6,Data!$C:$C,Working!$B50,Data!$A:$A,Y$11)/Y46," - ")</f>
        <v/>
      </c>
      <c r="Z50">
        <f>IFERROR(COUNTIFS(Data!$K:$K,"&gt;="&amp;Working!Z$5,Data!$K:$K,"&lt;="&amp;Working!Z$6,Data!$C:$C,Working!$B50,Data!$A:$A,Z$11)/Z46," - ")</f>
        <v/>
      </c>
      <c r="AA50">
        <f>IFERROR(COUNTIFS(Data!$K:$K,"&gt;="&amp;Working!AA$5,Data!$K:$K,"&lt;="&amp;Working!AA$6,Data!$C:$C,Working!$B50,Data!$A:$A,AA$11)/AA46," - ")</f>
        <v/>
      </c>
    </row>
    <row r="51">
      <c r="B51" t="inlineStr">
        <is>
          <t>Apartment Locker</t>
        </is>
      </c>
      <c r="C51">
        <f>IFERROR(COUNTIFS(Data!$K:$K,"&gt;="&amp;Working!C$5,Data!$K:$K,"&lt;="&amp;Working!C$6,Data!$C:$C,Working!$B51)/C47," - ")</f>
        <v/>
      </c>
      <c r="D51">
        <f>IFERROR(COUNTIFS(Data!$K:$K,"&gt;="&amp;Working!D$5,Data!$K:$K,"&lt;="&amp;Working!D$6,Data!$C:$C,Working!$B51)/D47," - ")</f>
        <v/>
      </c>
      <c r="E51">
        <f>IFERROR(COUNTIFS(Data!$K:$K,"&gt;="&amp;Working!E$5,Data!$K:$K,"&lt;="&amp;Working!E$6,Data!$C:$C,Working!$B51)/E47," - ")</f>
        <v/>
      </c>
      <c r="F51">
        <f>IFERROR(COUNTIFS(Data!$K:$K,"&gt;="&amp;Working!F$5,Data!$K:$K,"&lt;="&amp;Working!F$6,Data!$C:$C,Working!$B51)/F47," - ")</f>
        <v/>
      </c>
      <c r="J51">
        <f>IFERROR(COUNTIFS(Data!$K:$K,"&gt;="&amp;Working!J$5,Data!$K:$K,"&lt;="&amp;Working!J$6,Data!$C:$C,Working!$B51,Data!$A:$A,J$11)/J47," - ")</f>
        <v/>
      </c>
      <c r="K51">
        <f>IFERROR(COUNTIFS(Data!$K:$K,"&gt;="&amp;Working!K$5,Data!$K:$K,"&lt;="&amp;Working!K$6,Data!$C:$C,Working!$B51,Data!$A:$A,K$11)/K47," - ")</f>
        <v/>
      </c>
      <c r="L51">
        <f>IFERROR(COUNTIFS(Data!$K:$K,"&gt;="&amp;Working!L$5,Data!$K:$K,"&lt;="&amp;Working!L$6,Data!$C:$C,Working!$B51,Data!$A:$A,L$11)/L47," - ")</f>
        <v/>
      </c>
      <c r="M51">
        <f>IFERROR(COUNTIFS(Data!$K:$K,"&gt;="&amp;Working!M$5,Data!$K:$K,"&lt;="&amp;Working!M$6,Data!$C:$C,Working!$B51,Data!$A:$A,M$11)/M47," - ")</f>
        <v/>
      </c>
      <c r="Q51">
        <f>IFERROR(COUNTIFS(Data!$K:$K,"&gt;="&amp;Working!Q$5,Data!$K:$K,"&lt;="&amp;Working!Q$6,Data!$C:$C,Working!$B51,Data!$A:$A,Q$11)/Q47," - ")</f>
        <v/>
      </c>
      <c r="R51">
        <f>IFERROR(COUNTIFS(Data!$K:$K,"&gt;="&amp;Working!R$5,Data!$K:$K,"&lt;="&amp;Working!R$6,Data!$C:$C,Working!$B51,Data!$A:$A,R$11)/R47," - ")</f>
        <v/>
      </c>
      <c r="S51">
        <f>IFERROR(COUNTIFS(Data!$K:$K,"&gt;="&amp;Working!S$5,Data!$K:$K,"&lt;="&amp;Working!S$6,Data!$C:$C,Working!$B51,Data!$A:$A,S$11)/S47," - ")</f>
        <v/>
      </c>
      <c r="T51">
        <f>IFERROR(COUNTIFS(Data!$K:$K,"&gt;="&amp;Working!T$5,Data!$K:$K,"&lt;="&amp;Working!T$6,Data!$C:$C,Working!$B51,Data!$A:$A,T$11)/T47," - ")</f>
        <v/>
      </c>
      <c r="X51">
        <f>IFERROR(COUNTIFS(Data!$K:$K,"&gt;="&amp;Working!X$5,Data!$K:$K,"&lt;="&amp;Working!X$6,Data!$C:$C,Working!$B51,Data!$A:$A,X$11)/X47," - ")</f>
        <v/>
      </c>
      <c r="Y51">
        <f>IFERROR(COUNTIFS(Data!$K:$K,"&gt;="&amp;Working!Y$5,Data!$K:$K,"&lt;="&amp;Working!Y$6,Data!$C:$C,Working!$B51,Data!$A:$A,Y$11)/Y47," - ")</f>
        <v/>
      </c>
      <c r="Z51">
        <f>IFERROR(COUNTIFS(Data!$K:$K,"&gt;="&amp;Working!Z$5,Data!$K:$K,"&lt;="&amp;Working!Z$6,Data!$C:$C,Working!$B51,Data!$A:$A,Z$11)/Z47," - ")</f>
        <v/>
      </c>
      <c r="AA51">
        <f>IFERROR(COUNTIFS(Data!$K:$K,"&gt;="&amp;Working!AA$5,Data!$K:$K,"&lt;="&amp;Working!AA$6,Data!$C:$C,Working!$B51,Data!$A:$A,AA$11)/AA47," - ")</f>
        <v/>
      </c>
    </row>
    <row r="52">
      <c r="B52" t="inlineStr">
        <is>
          <t>Install Cycle Time (Median)</t>
        </is>
      </c>
      <c r="C52">
        <f>IFERROR(MEDIAN(IF(Data!$I:$I&gt;C$5,IF(Data!$I:$I&lt;C$6,Data!O:O)))," - ")</f>
        <v/>
      </c>
      <c r="D52">
        <f>IFERROR(MEDIAN(IF(Data!$I:$I&gt;D$5,IF(Data!$I:$I&lt;D$6,Data!P:P)))," - ")</f>
        <v/>
      </c>
      <c r="E52">
        <f>IFERROR(MEDIAN(IF(Data!$I:$I&gt;E$5,IF(Data!$I:$I&lt;E$6,Data!Q:Q)))," - ")</f>
        <v/>
      </c>
      <c r="F52">
        <f>IFERROR(MEDIAN(IF(Data!$I:$I&gt;F$5,IF(Data!$I:$I&lt;F$6,Data!R:R)))," - ")</f>
        <v/>
      </c>
      <c r="J52">
        <f>IFERROR(MEDIAN(IF(Data!$I:$I&gt;J$5,IF(Data!$I:$I&lt;J$6,IF(Data!$A:$A=J$11,Data!$N:$N))))," - ")</f>
        <v/>
      </c>
      <c r="K52">
        <f>IFERROR(MEDIAN(IF(Data!$I:$I&gt;K$5,IF(Data!$I:$I&lt;K$6,IF(Data!$A:$A=K$11,Data!$N:$N))))," - ")</f>
        <v/>
      </c>
      <c r="L52">
        <f>IFERROR(MEDIAN(IF(Data!$I:$I&gt;L$5,IF(Data!$I:$I&lt;L$6,IF(Data!$A:$A=L$11,Data!$N:$N))))," - ")</f>
        <v/>
      </c>
      <c r="M52">
        <f>IFERROR(MEDIAN(IF(Data!$I:$I&gt;M$5,IF(Data!$I:$I&lt;M$6,IF(Data!$A:$A=M$11,Data!$N:$N))))," - ")</f>
        <v/>
      </c>
      <c r="Q52">
        <f>IFERROR(MEDIAN(IF(Data!$I:$I&gt;Q$5,IF(Data!$I:$I&lt;Q$6,IF(Data!$A:$A=Q$11,Data!$N:$N))))," - ")</f>
        <v/>
      </c>
      <c r="R52">
        <f>IFERROR(MEDIAN(IF(Data!$I:$I&gt;R$5,IF(Data!$I:$I&lt;R$6,IF(Data!$A:$A=R$11,Data!$N:$N))))," - ")</f>
        <v/>
      </c>
      <c r="S52">
        <f>IFERROR(MEDIAN(IF(Data!$I:$I&gt;S$5,IF(Data!$I:$I&lt;S$6,IF(Data!$A:$A=S$11,Data!$N:$N))))," - ")</f>
        <v/>
      </c>
      <c r="T52">
        <f>IFERROR(MEDIAN(IF(Data!$I:$I&gt;T$5,IF(Data!$I:$I&lt;T$6,IF(Data!$A:$A=T$11,Data!$N:$N))))," - ")</f>
        <v/>
      </c>
      <c r="X52">
        <f>IFERROR(MEDIAN(IF(Data!$I:$I&gt;X$5,IF(Data!$I:$I&lt;X$6,IF(Data!$A:$A=X$11,Data!$N:$N))))," - ")</f>
        <v/>
      </c>
      <c r="Y52">
        <f>IFERROR(MEDIAN(IF(Data!$I:$I&gt;Y$5,IF(Data!$I:$I&lt;Y$6,IF(Data!$A:$A=Y$11,Data!$N:$N))))," - ")</f>
        <v/>
      </c>
      <c r="Z52">
        <f>IFERROR(MEDIAN(IF(Data!$I:$I&gt;Z$5,IF(Data!$I:$I&lt;Z$6,IF(Data!$A:$A=Z$11,Data!$N:$N))))," - ")</f>
        <v/>
      </c>
      <c r="AA52">
        <f>IFERROR(MEDIAN(IF(Data!$I:$I&gt;AA$5,IF(Data!$I:$I&lt;AA$6,IF(Data!$A:$A=AA$11,Data!$N:$N))))," - ")</f>
        <v/>
      </c>
    </row>
    <row r="53">
      <c r="B53" t="inlineStr">
        <is>
          <t>Locker</t>
        </is>
      </c>
      <c r="C53">
        <f>MEDIAN(IF(Data!$I:$I&gt;C$5,IF(Data!$C:$C=Working!$B53,IF(Data!$I:$I&lt;C$6,Data!$N:$N))))</f>
        <v/>
      </c>
      <c r="D53">
        <f>MEDIAN(IF(Data!$I:$I&gt;D$5,IF(Data!$C:$C=Working!$B53,IF(Data!$I:$I&lt;D$6,Data!$N:$N))))</f>
        <v/>
      </c>
      <c r="E53">
        <f>MEDIAN(IF(Data!$I:$I&gt;E$5,IF(Data!$C:$C=Working!$B53,IF(Data!$I:$I&lt;E$6,Data!$N:$N))))</f>
        <v/>
      </c>
      <c r="F53">
        <f>MEDIAN(IF(Data!$I:$I&gt;F$5,IF(Data!$C:$C=Working!$B53,IF(Data!$I:$I&lt;F$6,Data!$N:$N))))</f>
        <v/>
      </c>
      <c r="J53">
        <f>IFERROR(MEDIAN(IF(Data!$I:$I&gt;J$5,IF(Data!$C:$C=Working!$B53,IF(Data!$I:$I&lt;J$6,IF(Data!$A:$A=J$11,Data!$N:$N)))))," - ")</f>
        <v/>
      </c>
      <c r="K53">
        <f>IFERROR(MEDIAN(IF(Data!$I:$I&gt;K$5,IF(Data!$C:$C=Working!$B53,IF(Data!$I:$I&lt;K$6,IF(Data!$A:$A=K$11,Data!$N:$N)))))," - ")</f>
        <v/>
      </c>
      <c r="L53">
        <f>IFERROR(MEDIAN(IF(Data!$I:$I&gt;L$5,IF(Data!$C:$C=Working!$B53,IF(Data!$I:$I&lt;L$6,IF(Data!$A:$A=L$11,Data!$N:$N)))))," - ")</f>
        <v/>
      </c>
      <c r="M53">
        <f>IFERROR(MEDIAN(IF(Data!$I:$I&gt;M$5,IF(Data!$C:$C=Working!$B53,IF(Data!$I:$I&lt;M$6,IF(Data!$A:$A=M$11,Data!$N:$N)))))," - ")</f>
        <v/>
      </c>
      <c r="Q53">
        <f>IFERROR(MEDIAN(IF(Data!$I:$I&gt;Q$5,IF(Data!$C:$C=Working!$B53,IF(Data!$I:$I&lt;Q$6,IF(Data!$A:$A=Q$11,Data!$N:$N)))))," - ")</f>
        <v/>
      </c>
      <c r="R53">
        <f>IFERROR(MEDIAN(IF(Data!$I:$I&gt;R$5,IF(Data!$C:$C=Working!$B53,IF(Data!$I:$I&lt;R$6,IF(Data!$A:$A=R$11,Data!$N:$N)))))," - ")</f>
        <v/>
      </c>
      <c r="S53">
        <f>IFERROR(MEDIAN(IF(Data!$I:$I&gt;S$5,IF(Data!$C:$C=Working!$B53,IF(Data!$I:$I&lt;S$6,IF(Data!$A:$A=S$11,Data!$N:$N)))))," - ")</f>
        <v/>
      </c>
      <c r="T53">
        <f>IFERROR(MEDIAN(IF(Data!$I:$I&gt;T$5,IF(Data!$C:$C=Working!$B53,IF(Data!$I:$I&lt;T$6,IF(Data!$A:$A=T$11,Data!$N:$N)))))," - ")</f>
        <v/>
      </c>
      <c r="X53">
        <f>IFERROR(MEDIAN(IF(Data!$I:$I&gt;X$5,IF(Data!$C:$C=Working!$B53,IF(Data!$I:$I&lt;X$6,IF(Data!$A:$A=X$11,Data!$N:$N)))))," - ")</f>
        <v/>
      </c>
      <c r="Y53">
        <f>IFERROR(MEDIAN(IF(Data!$I:$I&gt;Y$5,IF(Data!$C:$C=Working!$B53,IF(Data!$I:$I&lt;Y$6,IF(Data!$A:$A=Y$11,Data!$N:$N)))))," - ")</f>
        <v/>
      </c>
      <c r="Z53">
        <f>IFERROR(MEDIAN(IF(Data!$I:$I&gt;Z$5,IF(Data!$C:$C=Working!$B53,IF(Data!$I:$I&lt;Z$6,IF(Data!$A:$A=Z$11,Data!$N:$N)))))," - ")</f>
        <v/>
      </c>
      <c r="AA53">
        <f>IFERROR(MEDIAN(IF(Data!$I:$I&gt;AA$5,IF(Data!$C:$C=Working!$B53,IF(Data!$I:$I&lt;AA$6,IF(Data!$A:$A=AA$11,Data!$N:$N)))))," - ")</f>
        <v/>
      </c>
    </row>
    <row r="54">
      <c r="B54" t="inlineStr">
        <is>
          <t>Apartment Locker Pro</t>
        </is>
      </c>
      <c r="C54">
        <f>IFERROR(MEDIAN(IF(Data!#REF!&gt;C$5,IF(Data!#REF!=Working!$B54,IF(Data!#REF!&lt;C$6,Data!#REF!))))," - ")</f>
        <v/>
      </c>
      <c r="D54">
        <f>IFERROR(MEDIAN(IF(Data!#REF!&gt;D$5,IF(Data!#REF!=Working!$B54,IF(Data!#REF!&lt;D$6,Data!#REF!))))," - ")</f>
        <v/>
      </c>
      <c r="E54">
        <f>IFERROR(MEDIAN(IF(Data!#REF!&gt;E$5,IF(Data!#REF!=Working!$B54,IF(Data!#REF!&lt;E$6,Data!#REF!))))," - ")</f>
        <v/>
      </c>
      <c r="F54">
        <f>IFERROR(MEDIAN(IF(Data!#REF!&gt;F$5,IF(Data!#REF!=Working!$B54,IF(Data!#REF!&lt;F$6,Data!#REF!))))," - ")</f>
        <v/>
      </c>
      <c r="J54">
        <f>IFERROR(MEDIAN(IF(Data!$I:$I&gt;J$5,IF(Data!$C:$C=Working!$B54,IF(Data!$I:$I&lt;J$6,IF(Data!$A:$A=J$11,Data!$N:$N)))))," - ")</f>
        <v/>
      </c>
      <c r="K54">
        <f>IFERROR(MEDIAN(IF(Data!$I:$I&gt;K$5,IF(Data!$C:$C=Working!$B54,IF(Data!$I:$I&lt;K$6,IF(Data!$A:$A=K$11,Data!$N:$N)))))," - ")</f>
        <v/>
      </c>
      <c r="L54">
        <f>IFERROR(MEDIAN(IF(Data!$I:$I&gt;L$5,IF(Data!$C:$C=Working!$B54,IF(Data!$I:$I&lt;L$6,IF(Data!$A:$A=L$11,Data!$N:$N)))))," - ")</f>
        <v/>
      </c>
      <c r="M54">
        <f>IFERROR(MEDIAN(IF(Data!$I:$I&gt;M$5,IF(Data!$C:$C=Working!$B54,IF(Data!$I:$I&lt;M$6,IF(Data!$A:$A=M$11,Data!$N:$N)))))," - ")</f>
        <v/>
      </c>
      <c r="Q54">
        <f>IFERROR(MEDIAN(IF(Data!$I:$I&gt;Q$5,IF(Data!$C:$C=Working!$B54,IF(Data!$I:$I&lt;Q$6,IF(Data!$A:$A=Q$11,Data!$N:$N)))))," - ")</f>
        <v/>
      </c>
      <c r="R54">
        <f>IFERROR(MEDIAN(IF(Data!$I:$I&gt;R$5,IF(Data!$C:$C=Working!$B54,IF(Data!$I:$I&lt;R$6,IF(Data!$A:$A=R$11,Data!$N:$N)))))," - ")</f>
        <v/>
      </c>
      <c r="S54">
        <f>IFERROR(MEDIAN(IF(Data!$I:$I&gt;S$5,IF(Data!$C:$C=Working!$B54,IF(Data!$I:$I&lt;S$6,IF(Data!$A:$A=S$11,Data!$N:$N)))))," - ")</f>
        <v/>
      </c>
      <c r="T54">
        <f>IFERROR(MEDIAN(IF(Data!$I:$I&gt;T$5,IF(Data!$C:$C=Working!$B54,IF(Data!$I:$I&lt;T$6,IF(Data!$A:$A=T$11,Data!$N:$N)))))," - ")</f>
        <v/>
      </c>
      <c r="X54">
        <f>IFERROR(MEDIAN(IF(Data!$I:$I&gt;X$5,IF(Data!$C:$C=Working!$B54,IF(Data!$I:$I&lt;X$6,IF(Data!$A:$A=X$11,Data!$N:$N)))))," - ")</f>
        <v/>
      </c>
      <c r="Y54">
        <f>IFERROR(MEDIAN(IF(Data!$I:$I&gt;Y$5,IF(Data!$C:$C=Working!$B54,IF(Data!$I:$I&lt;Y$6,IF(Data!$A:$A=Y$11,Data!$N:$N)))))," - ")</f>
        <v/>
      </c>
      <c r="Z54">
        <f>IFERROR(MEDIAN(IF(Data!$I:$I&gt;Z$5,IF(Data!$C:$C=Working!$B54,IF(Data!$I:$I&lt;Z$6,IF(Data!$A:$A=Z$11,Data!$N:$N)))))," - ")</f>
        <v/>
      </c>
      <c r="AA54">
        <f>IFERROR(MEDIAN(IF(Data!$I:$I&gt;AA$5,IF(Data!$C:$C=Working!$B54,IF(Data!$I:$I&lt;AA$6,IF(Data!$A:$A=AA$11,Data!$N:$N)))))," - ")</f>
        <v/>
      </c>
    </row>
    <row r="55">
      <c r="B55" t="inlineStr">
        <is>
          <t>Apartment Locker</t>
        </is>
      </c>
      <c r="C55">
        <f>IFERROR(MEDIAN(IF(Data!#REF!&gt;C$5,IF(Data!#REF!=Working!$B55,IF(Data!#REF!&lt;C$6,Data!#REF!))))," - ")</f>
        <v/>
      </c>
      <c r="D55">
        <f>IFERROR(MEDIAN(IF(Data!#REF!&gt;D$5,IF(Data!#REF!=Working!$B55,IF(Data!#REF!&lt;D$6,Data!#REF!))))," - ")</f>
        <v/>
      </c>
      <c r="E55">
        <f>IFERROR(MEDIAN(IF(Data!#REF!&gt;E$5,IF(Data!#REF!=Working!$B55,IF(Data!#REF!&lt;E$6,Data!#REF!))))," - ")</f>
        <v/>
      </c>
      <c r="F55">
        <f>IFERROR(MEDIAN(IF(Data!#REF!&gt;F$5,IF(Data!#REF!=Working!$B55,IF(Data!#REF!&lt;F$6,Data!#REF!))))," - ")</f>
        <v/>
      </c>
      <c r="J55">
        <f>IFERROR(MEDIAN(IF(Data!$I:$I&gt;J$5,IF(Data!$C:$C=Working!$B55,IF(Data!$I:$I&lt;J$6,IF(Data!$A:$A=J$11,Data!$N:$N)))))," - ")</f>
        <v/>
      </c>
      <c r="K55">
        <f>IFERROR(MEDIAN(IF(Data!$I:$I&gt;K$5,IF(Data!$C:$C=Working!$B55,IF(Data!$I:$I&lt;K$6,IF(Data!$A:$A=K$11,Data!$N:$N)))))," - ")</f>
        <v/>
      </c>
      <c r="L55">
        <f>IFERROR(MEDIAN(IF(Data!$I:$I&gt;L$5,IF(Data!$C:$C=Working!$B55,IF(Data!$I:$I&lt;L$6,IF(Data!$A:$A=L$11,Data!$N:$N)))))," - ")</f>
        <v/>
      </c>
      <c r="M55">
        <f>IFERROR(MEDIAN(IF(Data!$I:$I&gt;M$5,IF(Data!$C:$C=Working!$B55,IF(Data!$I:$I&lt;M$6,IF(Data!$A:$A=M$11,Data!$N:$N)))))," - ")</f>
        <v/>
      </c>
      <c r="Q55">
        <f>IFERROR(MEDIAN(IF(Data!$I:$I&gt;Q$5,IF(Data!$C:$C=Working!$B55,IF(Data!$I:$I&lt;Q$6,IF(Data!$A:$A=Q$11,Data!$N:$N)))))," - ")</f>
        <v/>
      </c>
      <c r="R55">
        <f>IFERROR(MEDIAN(IF(Data!$I:$I&gt;R$5,IF(Data!$C:$C=Working!$B55,IF(Data!$I:$I&lt;R$6,IF(Data!$A:$A=R$11,Data!$N:$N)))))," - ")</f>
        <v/>
      </c>
      <c r="S55">
        <f>IFERROR(MEDIAN(IF(Data!$I:$I&gt;S$5,IF(Data!$C:$C=Working!$B55,IF(Data!$I:$I&lt;S$6,IF(Data!$A:$A=S$11,Data!$N:$N)))))," - ")</f>
        <v/>
      </c>
      <c r="T55">
        <f>IFERROR(MEDIAN(IF(Data!$I:$I&gt;T$5,IF(Data!$C:$C=Working!$B55,IF(Data!$I:$I&lt;T$6,IF(Data!$A:$A=T$11,Data!$N:$N)))))," - ")</f>
        <v/>
      </c>
      <c r="X55">
        <f>IFERROR(MEDIAN(IF(Data!$I:$I&gt;X$5,IF(Data!$C:$C=Working!$B55,IF(Data!$I:$I&lt;X$6,IF(Data!$A:$A=X$11,Data!$N:$N)))))," - ")</f>
        <v/>
      </c>
      <c r="Y55">
        <f>IFERROR(MEDIAN(IF(Data!$I:$I&gt;Y$5,IF(Data!$C:$C=Working!$B55,IF(Data!$I:$I&lt;Y$6,IF(Data!$A:$A=Y$11,Data!$N:$N)))))," - ")</f>
        <v/>
      </c>
      <c r="Z55">
        <f>IFERROR(MEDIAN(IF(Data!$I:$I&gt;Z$5,IF(Data!$C:$C=Working!$B55,IF(Data!$I:$I&lt;Z$6,IF(Data!$A:$A=Z$11,Data!$N:$N)))))," - ")</f>
        <v/>
      </c>
      <c r="AA55">
        <f>IFERROR(MEDIAN(IF(Data!$I:$I&gt;AA$5,IF(Data!$C:$C=Working!$B55,IF(Data!$I:$I&lt;AA$6,IF(Data!$A:$A=AA$11,Data!$N:$N)))))," - ")</f>
        <v/>
      </c>
    </row>
    <row r="56">
      <c r="B56" t="inlineStr">
        <is>
          <t>R12M Conversion</t>
        </is>
      </c>
      <c r="C56">
        <f>COUNTIFS(Data!$E:$E,"&gt;="&amp;C$5-366,Data!$I:$I,"&gt;="&amp;C$5-366,Data!$E:$E,"&lt;="&amp;C$6,Data!$I:$I,"&lt;="&amp;C$6)/COUNTIFS(Data!$E:$E,"&gt;="&amp;C$5-366,Data!$E:$E,"&lt;="&amp;C$6)</f>
        <v/>
      </c>
      <c r="D56">
        <f>COUNTIFS(Data!$E:$E,"&gt;="&amp;D$5-366,Data!$I:$I,"&gt;="&amp;D$5-366,Data!$E:$E,"&lt;="&amp;D$6,Data!$I:$I,"&lt;="&amp;D$6)/COUNTIFS(Data!$E:$E,"&gt;="&amp;D$5-366,Data!$E:$E,"&lt;="&amp;D$6)</f>
        <v/>
      </c>
      <c r="E56">
        <f>COUNTIFS(Data!$E:$E,"&gt;="&amp;E$5-366,Data!$I:$I,"&gt;="&amp;E$5-366,Data!$E:$E,"&lt;="&amp;E$6,Data!$I:$I,"&lt;="&amp;E$6)/COUNTIFS(Data!$E:$E,"&gt;="&amp;E$5-366,Data!$E:$E,"&lt;="&amp;E$6)</f>
        <v/>
      </c>
      <c r="F56">
        <f>COUNTIFS(Data!$E:$E,"&gt;="&amp;F$5-366,Data!$I:$I,"&gt;="&amp;F$5-366,Data!$E:$E,"&lt;="&amp;F$6,Data!$I:$I,"&lt;="&amp;F$6)/COUNTIFS(Data!$E:$E,"&gt;="&amp;F$5-366,Data!$E:$E,"&lt;="&amp;F$6)</f>
        <v/>
      </c>
      <c r="J56">
        <f>IFERROR(COUNTIFS(Data!$E:$E,"&gt;="&amp;J$5-366,Data!$I:$I,"&gt;="&amp;J$5-366,Data!$E:$E,"&lt;="&amp;J$6,Data!$I:$I,"&lt;="&amp;J$6,Data!$A:$A,J$11)/COUNTIFS(Data!$E:$E,"&gt;="&amp;J$5-366,Data!$E:$E,"&lt;="&amp;J$6,Data!$A:$A,J$11)," - ")</f>
        <v/>
      </c>
      <c r="K56">
        <f>IFERROR(COUNTIFS(Data!$E:$E,"&gt;="&amp;K$5-366,Data!$I:$I,"&gt;="&amp;K$5-366,Data!$E:$E,"&lt;="&amp;K$6,Data!$I:$I,"&lt;="&amp;K$6,Data!$A:$A,K$11)/COUNTIFS(Data!$E:$E,"&gt;="&amp;K$5-366,Data!$E:$E,"&lt;="&amp;K$6,Data!$A:$A,K$11)," - ")</f>
        <v/>
      </c>
      <c r="L56">
        <f>IFERROR(COUNTIFS(Data!$E:$E,"&gt;="&amp;L$5-366,Data!$I:$I,"&gt;="&amp;L$5-366,Data!$E:$E,"&lt;="&amp;L$6,Data!$I:$I,"&lt;="&amp;L$6,Data!$A:$A,L$11)/COUNTIFS(Data!$E:$E,"&gt;="&amp;L$5-366,Data!$E:$E,"&lt;="&amp;L$6,Data!$A:$A,L$11)," - ")</f>
        <v/>
      </c>
      <c r="M56">
        <f>IFERROR(COUNTIFS(Data!$E:$E,"&gt;="&amp;M$5-366,Data!$I:$I,"&gt;="&amp;M$5-366,Data!$E:$E,"&lt;="&amp;M$6,Data!$I:$I,"&lt;="&amp;M$6,Data!$A:$A,M$11)/COUNTIFS(Data!$E:$E,"&gt;="&amp;M$5-366,Data!$E:$E,"&lt;="&amp;M$6,Data!$A:$A,M$11)," - ")</f>
        <v/>
      </c>
      <c r="Q56">
        <f>IFERROR(COUNTIFS(Data!$E:$E,"&gt;="&amp;Q$5-366,Data!$I:$I,"&gt;="&amp;Q$5-366,Data!$E:$E,"&lt;="&amp;Q$6,Data!$I:$I,"&lt;="&amp;Q$6,Data!$A:$A,Q$11)/COUNTIFS(Data!$E:$E,"&gt;="&amp;Q$5-366,Data!$E:$E,"&lt;="&amp;Q$6,Data!$A:$A,Q$11)," - ")</f>
        <v/>
      </c>
      <c r="R56">
        <f>IFERROR(COUNTIFS(Data!$E:$E,"&gt;="&amp;R$5-366,Data!$I:$I,"&gt;="&amp;R$5-366,Data!$E:$E,"&lt;="&amp;R$6,Data!$I:$I,"&lt;="&amp;R$6,Data!$A:$A,R$11)/COUNTIFS(Data!$E:$E,"&gt;="&amp;R$5-366,Data!$E:$E,"&lt;="&amp;R$6,Data!$A:$A,R$11)," - ")</f>
        <v/>
      </c>
      <c r="S56">
        <f>IFERROR(COUNTIFS(Data!$E:$E,"&gt;="&amp;S$5-366,Data!$I:$I,"&gt;="&amp;S$5-366,Data!$E:$E,"&lt;="&amp;S$6,Data!$I:$I,"&lt;="&amp;S$6,Data!$A:$A,S$11)/COUNTIFS(Data!$E:$E,"&gt;="&amp;S$5-366,Data!$E:$E,"&lt;="&amp;S$6,Data!$A:$A,S$11)," - ")</f>
        <v/>
      </c>
      <c r="T56">
        <f>IFERROR(COUNTIFS(Data!$E:$E,"&gt;="&amp;T$5-366,Data!$I:$I,"&gt;="&amp;T$5-366,Data!$E:$E,"&lt;="&amp;T$6,Data!$I:$I,"&lt;="&amp;T$6,Data!$A:$A,T$11)/COUNTIFS(Data!$E:$E,"&gt;="&amp;T$5-366,Data!$E:$E,"&lt;="&amp;T$6,Data!$A:$A,T$11)," - ")</f>
        <v/>
      </c>
      <c r="X56">
        <f>IFERROR(COUNTIFS(Data!$E:$E,"&gt;="&amp;X$5-366,Data!$I:$I,"&gt;="&amp;X$5-366,Data!$E:$E,"&lt;="&amp;X$6,Data!$I:$I,"&lt;="&amp;X$6,Data!$A:$A,X$11)/COUNTIFS(Data!$E:$E,"&gt;="&amp;X$5-366,Data!$E:$E,"&lt;="&amp;X$6,Data!$A:$A,X$11)," - ")</f>
        <v/>
      </c>
      <c r="Y56">
        <f>IFERROR(COUNTIFS(Data!$E:$E,"&gt;="&amp;Y$5-366,Data!$I:$I,"&gt;="&amp;Y$5-366,Data!$E:$E,"&lt;="&amp;Y$6,Data!$I:$I,"&lt;="&amp;Y$6,Data!$A:$A,Y$11)/COUNTIFS(Data!$E:$E,"&gt;="&amp;Y$5-366,Data!$E:$E,"&lt;="&amp;Y$6,Data!$A:$A,Y$11)," - ")</f>
        <v/>
      </c>
      <c r="Z56">
        <f>IFERROR(COUNTIFS(Data!$E:$E,"&gt;="&amp;Z$5-366,Data!$I:$I,"&gt;="&amp;Z$5-366,Data!$E:$E,"&lt;="&amp;Z$6,Data!$I:$I,"&lt;="&amp;Z$6,Data!$A:$A,Z$11)/COUNTIFS(Data!$E:$E,"&gt;="&amp;Z$5-366,Data!$E:$E,"&lt;="&amp;Z$6,Data!$A:$A,Z$11)," - ")</f>
        <v/>
      </c>
      <c r="AA56">
        <f>IFERROR(COUNTIFS(Data!$E:$E,"&gt;="&amp;AA$5-366,Data!$I:$I,"&gt;="&amp;AA$5-366,Data!$E:$E,"&lt;="&amp;AA$6,Data!$I:$I,"&lt;="&amp;AA$6,Data!$A:$A,AA$11)/COUNTIFS(Data!$E:$E,"&gt;="&amp;AA$5-366,Data!$E:$E,"&lt;="&amp;AA$6,Data!$A:$A,AA$11)," - ")</f>
        <v/>
      </c>
    </row>
    <row r="57">
      <c r="B57" t="inlineStr">
        <is>
          <t>Locker</t>
        </is>
      </c>
      <c r="C57">
        <f>IFERROR(COUNTIFS(Data!$C:$C,$B57,Data!$E:$E,"&gt;="&amp;C$5-366,Data!$I:$I,"&gt;="&amp;C$5-366,Data!$E:$E,"&lt;="&amp;C$6,Data!$I:$I,"&lt;="&amp;C$6)/COUNTIFS(Data!$C:$C,$B57,Data!$E:$E,"&gt;="&amp;C$5-366,Data!$E:$E,"&lt;="&amp;C$6)," - ")</f>
        <v/>
      </c>
      <c r="D57">
        <f>IFERROR(COUNTIFS(Data!$C:$C,$B57,Data!$E:$E,"&gt;="&amp;D$5-366,Data!$I:$I,"&gt;="&amp;D$5-366,Data!$E:$E,"&lt;="&amp;D$6,Data!$I:$I,"&lt;="&amp;D$6)/COUNTIFS(Data!$C:$C,$B57,Data!$E:$E,"&gt;="&amp;D$5-366,Data!$E:$E,"&lt;="&amp;D$6)," - ")</f>
        <v/>
      </c>
      <c r="E57">
        <f>IFERROR(COUNTIFS(Data!$C:$C,$B57,Data!$E:$E,"&gt;="&amp;E$5-366,Data!$I:$I,"&gt;="&amp;E$5-366,Data!$E:$E,"&lt;="&amp;E$6,Data!$I:$I,"&lt;="&amp;E$6)/COUNTIFS(Data!$C:$C,$B57,Data!$E:$E,"&gt;="&amp;E$5-366,Data!$E:$E,"&lt;="&amp;E$6)," - ")</f>
        <v/>
      </c>
      <c r="F57">
        <f>IFERROR(COUNTIFS(Data!$C:$C,$B57,Data!$E:$E,"&gt;="&amp;F$5-366,Data!$I:$I,"&gt;="&amp;F$5-366,Data!$E:$E,"&lt;="&amp;F$6,Data!$I:$I,"&lt;="&amp;F$6)/COUNTIFS(Data!$C:$C,$B57,Data!$E:$E,"&gt;="&amp;F$5-366,Data!$E:$E,"&lt;="&amp;F$6)," - ")</f>
        <v/>
      </c>
      <c r="J57">
        <f>IFERROR(COUNTIFS(Data!$C:$C,$B57,Data!$E:$E,"&gt;="&amp;J$5-366,Data!$I:$I,"&gt;="&amp;J$5-366,Data!$E:$E,"&lt;="&amp;J$6,Data!$I:$I,"&lt;="&amp;J$6,Data!$A:$A,J$11)/COUNTIFS(Data!$C:$C,$B57,Data!$E:$E,"&gt;="&amp;J$5-366,Data!$E:$E,"&lt;="&amp;J$6,Data!$A:$A,J$11)," - ")</f>
        <v/>
      </c>
      <c r="K57">
        <f>IFERROR(COUNTIFS(Data!$C:$C,$B57,Data!$E:$E,"&gt;="&amp;K$5-366,Data!$I:$I,"&gt;="&amp;K$5-366,Data!$E:$E,"&lt;="&amp;K$6,Data!$I:$I,"&lt;="&amp;K$6,Data!$A:$A,K$11)/COUNTIFS(Data!$C:$C,$B57,Data!$E:$E,"&gt;="&amp;K$5-366,Data!$E:$E,"&lt;="&amp;K$6,Data!$A:$A,K$11)," - ")</f>
        <v/>
      </c>
      <c r="L57">
        <f>IFERROR(COUNTIFS(Data!$C:$C,$B57,Data!$E:$E,"&gt;="&amp;L$5-366,Data!$I:$I,"&gt;="&amp;L$5-366,Data!$E:$E,"&lt;="&amp;L$6,Data!$I:$I,"&lt;="&amp;L$6,Data!$A:$A,L$11)/COUNTIFS(Data!$C:$C,$B57,Data!$E:$E,"&gt;="&amp;L$5-366,Data!$E:$E,"&lt;="&amp;L$6,Data!$A:$A,L$11)," - ")</f>
        <v/>
      </c>
      <c r="M57">
        <f>IFERROR(COUNTIFS(Data!$C:$C,$B57,Data!$E:$E,"&gt;="&amp;M$5-366,Data!$I:$I,"&gt;="&amp;M$5-366,Data!$E:$E,"&lt;="&amp;M$6,Data!$I:$I,"&lt;="&amp;M$6,Data!$A:$A,M$11)/COUNTIFS(Data!$C:$C,$B57,Data!$E:$E,"&gt;="&amp;M$5-366,Data!$E:$E,"&lt;="&amp;M$6,Data!$A:$A,M$11)," - ")</f>
        <v/>
      </c>
      <c r="Q57">
        <f>IFERROR(COUNTIFS(Data!$C:$C,$B57,Data!$E:$E,"&gt;="&amp;Q$5-366,Data!$I:$I,"&gt;="&amp;Q$5-366,Data!$E:$E,"&lt;="&amp;Q$6,Data!$I:$I,"&lt;="&amp;Q$6,Data!$A:$A,Q$11)/COUNTIFS(Data!$C:$C,$B57,Data!$E:$E,"&gt;="&amp;Q$5-366,Data!$E:$E,"&lt;="&amp;Q$6,Data!$A:$A,Q$11)," - ")</f>
        <v/>
      </c>
      <c r="R57">
        <f>IFERROR(COUNTIFS(Data!$C:$C,$B57,Data!$E:$E,"&gt;="&amp;R$5-366,Data!$I:$I,"&gt;="&amp;R$5-366,Data!$E:$E,"&lt;="&amp;R$6,Data!$I:$I,"&lt;="&amp;R$6,Data!$A:$A,R$11)/COUNTIFS(Data!$C:$C,$B57,Data!$E:$E,"&gt;="&amp;R$5-366,Data!$E:$E,"&lt;="&amp;R$6,Data!$A:$A,R$11)," - ")</f>
        <v/>
      </c>
      <c r="S57">
        <f>IFERROR(COUNTIFS(Data!$C:$C,$B57,Data!$E:$E,"&gt;="&amp;S$5-366,Data!$I:$I,"&gt;="&amp;S$5-366,Data!$E:$E,"&lt;="&amp;S$6,Data!$I:$I,"&lt;="&amp;S$6,Data!$A:$A,S$11)/COUNTIFS(Data!$C:$C,$B57,Data!$E:$E,"&gt;="&amp;S$5-366,Data!$E:$E,"&lt;="&amp;S$6,Data!$A:$A,S$11)," - ")</f>
        <v/>
      </c>
      <c r="T57">
        <f>IFERROR(COUNTIFS(Data!$C:$C,$B57,Data!$E:$E,"&gt;="&amp;T$5-366,Data!$I:$I,"&gt;="&amp;T$5-366,Data!$E:$E,"&lt;="&amp;T$6,Data!$I:$I,"&lt;="&amp;T$6,Data!$A:$A,T$11)/COUNTIFS(Data!$C:$C,$B57,Data!$E:$E,"&gt;="&amp;T$5-366,Data!$E:$E,"&lt;="&amp;T$6,Data!$A:$A,T$11)," - ")</f>
        <v/>
      </c>
      <c r="X57">
        <f>IFERROR(COUNTIFS(Data!$C:$C,$B57,Data!$E:$E,"&gt;="&amp;X$5-366,Data!$I:$I,"&gt;="&amp;X$5-366,Data!$E:$E,"&lt;="&amp;X$6,Data!$I:$I,"&lt;="&amp;X$6,Data!$A:$A,X$11)/COUNTIFS(Data!$C:$C,$B57,Data!$E:$E,"&gt;="&amp;X$5-366,Data!$E:$E,"&lt;="&amp;X$6,Data!$A:$A,X$11)," - ")</f>
        <v/>
      </c>
      <c r="Y57">
        <f>IFERROR(COUNTIFS(Data!$C:$C,$B57,Data!$E:$E,"&gt;="&amp;Y$5-366,Data!$I:$I,"&gt;="&amp;Y$5-366,Data!$E:$E,"&lt;="&amp;Y$6,Data!$I:$I,"&lt;="&amp;Y$6,Data!$A:$A,Y$11)/COUNTIFS(Data!$C:$C,$B57,Data!$E:$E,"&gt;="&amp;Y$5-366,Data!$E:$E,"&lt;="&amp;Y$6,Data!$A:$A,Y$11)," - ")</f>
        <v/>
      </c>
      <c r="Z57">
        <f>IFERROR(COUNTIFS(Data!$C:$C,$B57,Data!$E:$E,"&gt;="&amp;Z$5-366,Data!$I:$I,"&gt;="&amp;Z$5-366,Data!$E:$E,"&lt;="&amp;Z$6,Data!$I:$I,"&lt;="&amp;Z$6,Data!$A:$A,Z$11)/COUNTIFS(Data!$C:$C,$B57,Data!$E:$E,"&gt;="&amp;Z$5-366,Data!$E:$E,"&lt;="&amp;Z$6,Data!$A:$A,Z$11)," - ")</f>
        <v/>
      </c>
      <c r="AA57">
        <f>IFERROR(COUNTIFS(Data!$C:$C,$B57,Data!$E:$E,"&gt;="&amp;AA$5-366,Data!$I:$I,"&gt;="&amp;AA$5-366,Data!$E:$E,"&lt;="&amp;AA$6,Data!$I:$I,"&lt;="&amp;AA$6,Data!$A:$A,AA$11)/COUNTIFS(Data!$C:$C,$B57,Data!$E:$E,"&gt;="&amp;AA$5-366,Data!$E:$E,"&lt;="&amp;AA$6,Data!$A:$A,AA$11)," - ")</f>
        <v/>
      </c>
    </row>
    <row r="58">
      <c r="B58" t="inlineStr">
        <is>
          <t>Apartment Locker Pro</t>
        </is>
      </c>
      <c r="C58">
        <f>IFERROR(COUNTIFS(Data!$C:$C,$B58,Data!$E:$E,"&gt;="&amp;C$5-366,Data!$I:$I,"&gt;="&amp;C$5-366,Data!$E:$E,"&lt;="&amp;C$6,Data!$I:$I,"&lt;="&amp;C$6)/COUNTIFS(Data!$C:$C,$B58,Data!$E:$E,"&gt;="&amp;C$5-366,Data!$E:$E,"&lt;="&amp;C$6)," - ")</f>
        <v/>
      </c>
      <c r="D58">
        <f>IFERROR(COUNTIFS(Data!$C:$C,$B58,Data!$E:$E,"&gt;="&amp;D$5-366,Data!$I:$I,"&gt;="&amp;D$5-366,Data!$E:$E,"&lt;="&amp;D$6,Data!$I:$I,"&lt;="&amp;D$6)/COUNTIFS(Data!$C:$C,$B58,Data!$E:$E,"&gt;="&amp;D$5-366,Data!$E:$E,"&lt;="&amp;D$6)," - ")</f>
        <v/>
      </c>
      <c r="E58">
        <f>IFERROR(COUNTIFS(Data!$C:$C,$B58,Data!$E:$E,"&gt;="&amp;E$5-366,Data!$I:$I,"&gt;="&amp;E$5-366,Data!$E:$E,"&lt;="&amp;E$6,Data!$I:$I,"&lt;="&amp;E$6)/COUNTIFS(Data!$C:$C,$B58,Data!$E:$E,"&gt;="&amp;E$5-366,Data!$E:$E,"&lt;="&amp;E$6)," - ")</f>
        <v/>
      </c>
      <c r="F58">
        <f>IFERROR(COUNTIFS(Data!$C:$C,$B58,Data!$E:$E,"&gt;="&amp;F$5-366,Data!$I:$I,"&gt;="&amp;F$5-366,Data!$E:$E,"&lt;="&amp;F$6,Data!$I:$I,"&lt;="&amp;F$6)/COUNTIFS(Data!$C:$C,$B58,Data!$E:$E,"&gt;="&amp;F$5-366,Data!$E:$E,"&lt;="&amp;F$6)," - ")</f>
        <v/>
      </c>
      <c r="J58">
        <f>IFERROR(COUNTIFS(Data!$C:$C,$B58,Data!$E:$E,"&gt;="&amp;J$5-366,Data!$I:$I,"&gt;="&amp;J$5-366,Data!$E:$E,"&lt;="&amp;J$6,Data!$I:$I,"&lt;="&amp;J$6,Data!$A:$A,J$11)/COUNTIFS(Data!$C:$C,$B58,Data!$E:$E,"&gt;="&amp;J$5-366,Data!$E:$E,"&lt;="&amp;J$6,Data!$A:$A,J$11)," - ")</f>
        <v/>
      </c>
      <c r="K58">
        <f>IFERROR(COUNTIFS(Data!$C:$C,$B58,Data!$E:$E,"&gt;="&amp;K$5-366,Data!$I:$I,"&gt;="&amp;K$5-366,Data!$E:$E,"&lt;="&amp;K$6,Data!$I:$I,"&lt;="&amp;K$6,Data!$A:$A,K$11)/COUNTIFS(Data!$C:$C,$B58,Data!$E:$E,"&gt;="&amp;K$5-366,Data!$E:$E,"&lt;="&amp;K$6,Data!$A:$A,K$11)," - ")</f>
        <v/>
      </c>
      <c r="L58">
        <f>IFERROR(COUNTIFS(Data!$C:$C,$B58,Data!$E:$E,"&gt;="&amp;L$5-366,Data!$I:$I,"&gt;="&amp;L$5-366,Data!$E:$E,"&lt;="&amp;L$6,Data!$I:$I,"&lt;="&amp;L$6,Data!$A:$A,L$11)/COUNTIFS(Data!$C:$C,$B58,Data!$E:$E,"&gt;="&amp;L$5-366,Data!$E:$E,"&lt;="&amp;L$6,Data!$A:$A,L$11)," - ")</f>
        <v/>
      </c>
      <c r="M58">
        <f>IFERROR(COUNTIFS(Data!$C:$C,$B58,Data!$E:$E,"&gt;="&amp;M$5-366,Data!$I:$I,"&gt;="&amp;M$5-366,Data!$E:$E,"&lt;="&amp;M$6,Data!$I:$I,"&lt;="&amp;M$6,Data!$A:$A,M$11)/COUNTIFS(Data!$C:$C,$B58,Data!$E:$E,"&gt;="&amp;M$5-366,Data!$E:$E,"&lt;="&amp;M$6,Data!$A:$A,M$11)," - ")</f>
        <v/>
      </c>
      <c r="Q58">
        <f>IFERROR(COUNTIFS(Data!$C:$C,$B58,Data!$E:$E,"&gt;="&amp;Q$5-366,Data!$I:$I,"&gt;="&amp;Q$5-366,Data!$E:$E,"&lt;="&amp;Q$6,Data!$I:$I,"&lt;="&amp;Q$6,Data!$A:$A,Q$11)/COUNTIFS(Data!$C:$C,$B58,Data!$E:$E,"&gt;="&amp;Q$5-366,Data!$E:$E,"&lt;="&amp;Q$6,Data!$A:$A,Q$11)," - ")</f>
        <v/>
      </c>
      <c r="R58">
        <f>IFERROR(COUNTIFS(Data!$C:$C,$B58,Data!$E:$E,"&gt;="&amp;R$5-366,Data!$I:$I,"&gt;="&amp;R$5-366,Data!$E:$E,"&lt;="&amp;R$6,Data!$I:$I,"&lt;="&amp;R$6,Data!$A:$A,R$11)/COUNTIFS(Data!$C:$C,$B58,Data!$E:$E,"&gt;="&amp;R$5-366,Data!$E:$E,"&lt;="&amp;R$6,Data!$A:$A,R$11)," - ")</f>
        <v/>
      </c>
      <c r="S58">
        <f>IFERROR(COUNTIFS(Data!$C:$C,$B58,Data!$E:$E,"&gt;="&amp;S$5-366,Data!$I:$I,"&gt;="&amp;S$5-366,Data!$E:$E,"&lt;="&amp;S$6,Data!$I:$I,"&lt;="&amp;S$6,Data!$A:$A,S$11)/COUNTIFS(Data!$C:$C,$B58,Data!$E:$E,"&gt;="&amp;S$5-366,Data!$E:$E,"&lt;="&amp;S$6,Data!$A:$A,S$11)," - ")</f>
        <v/>
      </c>
      <c r="T58">
        <f>IFERROR(COUNTIFS(Data!$C:$C,$B58,Data!$E:$E,"&gt;="&amp;T$5-366,Data!$I:$I,"&gt;="&amp;T$5-366,Data!$E:$E,"&lt;="&amp;T$6,Data!$I:$I,"&lt;="&amp;T$6,Data!$A:$A,T$11)/COUNTIFS(Data!$C:$C,$B58,Data!$E:$E,"&gt;="&amp;T$5-366,Data!$E:$E,"&lt;="&amp;T$6,Data!$A:$A,T$11)," - ")</f>
        <v/>
      </c>
      <c r="X58">
        <f>IFERROR(COUNTIFS(Data!$C:$C,$B58,Data!$E:$E,"&gt;="&amp;X$5-366,Data!$I:$I,"&gt;="&amp;X$5-366,Data!$E:$E,"&lt;="&amp;X$6,Data!$I:$I,"&lt;="&amp;X$6,Data!$A:$A,X$11)/COUNTIFS(Data!$C:$C,$B58,Data!$E:$E,"&gt;="&amp;X$5-366,Data!$E:$E,"&lt;="&amp;X$6,Data!$A:$A,X$11)," - ")</f>
        <v/>
      </c>
      <c r="Y58">
        <f>IFERROR(COUNTIFS(Data!$C:$C,$B58,Data!$E:$E,"&gt;="&amp;Y$5-366,Data!$I:$I,"&gt;="&amp;Y$5-366,Data!$E:$E,"&lt;="&amp;Y$6,Data!$I:$I,"&lt;="&amp;Y$6,Data!$A:$A,Y$11)/COUNTIFS(Data!$C:$C,$B58,Data!$E:$E,"&gt;="&amp;Y$5-366,Data!$E:$E,"&lt;="&amp;Y$6,Data!$A:$A,Y$11)," - ")</f>
        <v/>
      </c>
      <c r="Z58">
        <f>IFERROR(COUNTIFS(Data!$C:$C,$B58,Data!$E:$E,"&gt;="&amp;Z$5-366,Data!$I:$I,"&gt;="&amp;Z$5-366,Data!$E:$E,"&lt;="&amp;Z$6,Data!$I:$I,"&lt;="&amp;Z$6,Data!$A:$A,Z$11)/COUNTIFS(Data!$C:$C,$B58,Data!$E:$E,"&gt;="&amp;Z$5-366,Data!$E:$E,"&lt;="&amp;Z$6,Data!$A:$A,Z$11)," - ")</f>
        <v/>
      </c>
      <c r="AA58">
        <f>IFERROR(COUNTIFS(Data!$C:$C,$B58,Data!$E:$E,"&gt;="&amp;AA$5-366,Data!$I:$I,"&gt;="&amp;AA$5-366,Data!$E:$E,"&lt;="&amp;AA$6,Data!$I:$I,"&lt;="&amp;AA$6,Data!$A:$A,AA$11)/COUNTIFS(Data!$C:$C,$B58,Data!$E:$E,"&gt;="&amp;AA$5-366,Data!$E:$E,"&lt;="&amp;AA$6,Data!$A:$A,AA$11)," - ")</f>
        <v/>
      </c>
    </row>
    <row r="59">
      <c r="B59" t="inlineStr">
        <is>
          <t>Apartment Locker</t>
        </is>
      </c>
      <c r="C59">
        <f>IFERROR(COUNTIFS(Data!$C:$C,$B59,Data!$E:$E,"&gt;="&amp;C$5-366,Data!$I:$I,"&gt;="&amp;C$5-366,Data!$E:$E,"&lt;="&amp;C$6,Data!$I:$I,"&lt;="&amp;C$6)/COUNTIFS(Data!$C:$C,$B59,Data!$E:$E,"&gt;="&amp;C$5-366,Data!$E:$E,"&lt;="&amp;C$6)," - ")</f>
        <v/>
      </c>
      <c r="D59">
        <f>IFERROR(COUNTIFS(Data!$C:$C,$B59,Data!$E:$E,"&gt;="&amp;D$5-366,Data!$I:$I,"&gt;="&amp;D$5-366,Data!$E:$E,"&lt;="&amp;D$6,Data!$I:$I,"&lt;="&amp;D$6)/COUNTIFS(Data!$C:$C,$B59,Data!$E:$E,"&gt;="&amp;D$5-366,Data!$E:$E,"&lt;="&amp;D$6)," - ")</f>
        <v/>
      </c>
      <c r="E59">
        <f>IFERROR(COUNTIFS(Data!$C:$C,$B59,Data!$E:$E,"&gt;="&amp;E$5-366,Data!$I:$I,"&gt;="&amp;E$5-366,Data!$E:$E,"&lt;="&amp;E$6,Data!$I:$I,"&lt;="&amp;E$6)/COUNTIFS(Data!$C:$C,$B59,Data!$E:$E,"&gt;="&amp;E$5-366,Data!$E:$E,"&lt;="&amp;E$6)," - ")</f>
        <v/>
      </c>
      <c r="F59">
        <f>IFERROR(COUNTIFS(Data!$C:$C,$B59,Data!$E:$E,"&gt;="&amp;F$5-366,Data!$I:$I,"&gt;="&amp;F$5-366,Data!$E:$E,"&lt;="&amp;F$6,Data!$I:$I,"&lt;="&amp;F$6)/COUNTIFS(Data!$C:$C,$B59,Data!$E:$E,"&gt;="&amp;F$5-366,Data!$E:$E,"&lt;="&amp;F$6)," - ")</f>
        <v/>
      </c>
      <c r="J59">
        <f>IFERROR(COUNTIFS(Data!$C:$C,$B59,Data!$E:$E,"&gt;="&amp;J$5-366,Data!$I:$I,"&gt;="&amp;J$5-366,Data!$E:$E,"&lt;="&amp;J$6,Data!$I:$I,"&lt;="&amp;J$6,Data!$A:$A,J$11)/COUNTIFS(Data!$C:$C,$B59,Data!$E:$E,"&gt;="&amp;J$5-366,Data!$E:$E,"&lt;="&amp;J$6,Data!$A:$A,J$11)," - ")</f>
        <v/>
      </c>
      <c r="K59">
        <f>IFERROR(COUNTIFS(Data!$C:$C,$B59,Data!$E:$E,"&gt;="&amp;K$5-366,Data!$I:$I,"&gt;="&amp;K$5-366,Data!$E:$E,"&lt;="&amp;K$6,Data!$I:$I,"&lt;="&amp;K$6,Data!$A:$A,K$11)/COUNTIFS(Data!$C:$C,$B59,Data!$E:$E,"&gt;="&amp;K$5-366,Data!$E:$E,"&lt;="&amp;K$6,Data!$A:$A,K$11)," - ")</f>
        <v/>
      </c>
      <c r="L59">
        <f>IFERROR(COUNTIFS(Data!$C:$C,$B59,Data!$E:$E,"&gt;="&amp;L$5-366,Data!$I:$I,"&gt;="&amp;L$5-366,Data!$E:$E,"&lt;="&amp;L$6,Data!$I:$I,"&lt;="&amp;L$6,Data!$A:$A,L$11)/COUNTIFS(Data!$C:$C,$B59,Data!$E:$E,"&gt;="&amp;L$5-366,Data!$E:$E,"&lt;="&amp;L$6,Data!$A:$A,L$11)," - ")</f>
        <v/>
      </c>
      <c r="M59">
        <f>IFERROR(COUNTIFS(Data!$C:$C,$B59,Data!$E:$E,"&gt;="&amp;M$5-366,Data!$I:$I,"&gt;="&amp;M$5-366,Data!$E:$E,"&lt;="&amp;M$6,Data!$I:$I,"&lt;="&amp;M$6,Data!$A:$A,M$11)/COUNTIFS(Data!$C:$C,$B59,Data!$E:$E,"&gt;="&amp;M$5-366,Data!$E:$E,"&lt;="&amp;M$6,Data!$A:$A,M$11)," - ")</f>
        <v/>
      </c>
      <c r="Q59">
        <f>IFERROR(COUNTIFS(Data!$C:$C,$B59,Data!$E:$E,"&gt;="&amp;Q$5-366,Data!$I:$I,"&gt;="&amp;Q$5-366,Data!$E:$E,"&lt;="&amp;Q$6,Data!$I:$I,"&lt;="&amp;Q$6,Data!$A:$A,Q$11)/COUNTIFS(Data!$C:$C,$B59,Data!$E:$E,"&gt;="&amp;Q$5-366,Data!$E:$E,"&lt;="&amp;Q$6,Data!$A:$A,Q$11)," - ")</f>
        <v/>
      </c>
      <c r="R59">
        <f>IFERROR(COUNTIFS(Data!$C:$C,$B59,Data!$E:$E,"&gt;="&amp;R$5-366,Data!$I:$I,"&gt;="&amp;R$5-366,Data!$E:$E,"&lt;="&amp;R$6,Data!$I:$I,"&lt;="&amp;R$6,Data!$A:$A,R$11)/COUNTIFS(Data!$C:$C,$B59,Data!$E:$E,"&gt;="&amp;R$5-366,Data!$E:$E,"&lt;="&amp;R$6,Data!$A:$A,R$11)," - ")</f>
        <v/>
      </c>
      <c r="S59">
        <f>IFERROR(COUNTIFS(Data!$C:$C,$B59,Data!$E:$E,"&gt;="&amp;S$5-366,Data!$I:$I,"&gt;="&amp;S$5-366,Data!$E:$E,"&lt;="&amp;S$6,Data!$I:$I,"&lt;="&amp;S$6,Data!$A:$A,S$11)/COUNTIFS(Data!$C:$C,$B59,Data!$E:$E,"&gt;="&amp;S$5-366,Data!$E:$E,"&lt;="&amp;S$6,Data!$A:$A,S$11)," - ")</f>
        <v/>
      </c>
      <c r="T59">
        <f>IFERROR(COUNTIFS(Data!$C:$C,$B59,Data!$E:$E,"&gt;="&amp;T$5-366,Data!$I:$I,"&gt;="&amp;T$5-366,Data!$E:$E,"&lt;="&amp;T$6,Data!$I:$I,"&lt;="&amp;T$6,Data!$A:$A,T$11)/COUNTIFS(Data!$C:$C,$B59,Data!$E:$E,"&gt;="&amp;T$5-366,Data!$E:$E,"&lt;="&amp;T$6,Data!$A:$A,T$11)," - ")</f>
        <v/>
      </c>
      <c r="X59">
        <f>IFERROR(COUNTIFS(Data!$C:$C,$B59,Data!$E:$E,"&gt;="&amp;X$5-366,Data!$I:$I,"&gt;="&amp;X$5-366,Data!$E:$E,"&lt;="&amp;X$6,Data!$I:$I,"&lt;="&amp;X$6,Data!$A:$A,X$11)/COUNTIFS(Data!$C:$C,$B59,Data!$E:$E,"&gt;="&amp;X$5-366,Data!$E:$E,"&lt;="&amp;X$6,Data!$A:$A,X$11)," - ")</f>
        <v/>
      </c>
      <c r="Y59">
        <f>IFERROR(COUNTIFS(Data!$C:$C,$B59,Data!$E:$E,"&gt;="&amp;Y$5-366,Data!$I:$I,"&gt;="&amp;Y$5-366,Data!$E:$E,"&lt;="&amp;Y$6,Data!$I:$I,"&lt;="&amp;Y$6,Data!$A:$A,Y$11)/COUNTIFS(Data!$C:$C,$B59,Data!$E:$E,"&gt;="&amp;Y$5-366,Data!$E:$E,"&lt;="&amp;Y$6,Data!$A:$A,Y$11)," - ")</f>
        <v/>
      </c>
      <c r="Z59">
        <f>IFERROR(COUNTIFS(Data!$C:$C,$B59,Data!$E:$E,"&gt;="&amp;Z$5-366,Data!$I:$I,"&gt;="&amp;Z$5-366,Data!$E:$E,"&lt;="&amp;Z$6,Data!$I:$I,"&lt;="&amp;Z$6,Data!$A:$A,Z$11)/COUNTIFS(Data!$C:$C,$B59,Data!$E:$E,"&gt;="&amp;Z$5-366,Data!$E:$E,"&lt;="&amp;Z$6,Data!$A:$A,Z$11)," - ")</f>
        <v/>
      </c>
      <c r="AA59">
        <f>IFERROR(COUNTIFS(Data!$C:$C,$B59,Data!$E:$E,"&gt;="&amp;AA$5-366,Data!$I:$I,"&gt;="&amp;AA$5-366,Data!$E:$E,"&lt;="&amp;AA$6,Data!$I:$I,"&lt;="&amp;AA$6,Data!$A:$A,AA$11)/COUNTIFS(Data!$C:$C,$B59,Data!$E:$E,"&gt;="&amp;AA$5-366,Data!$E:$E,"&lt;="&amp;AA$6,Data!$A:$A,AA$11)," - ")</f>
        <v/>
      </c>
    </row>
    <row r="60">
      <c r="B60" t="inlineStr">
        <is>
          <t>E2E Cycle Time</t>
        </is>
      </c>
      <c r="C60">
        <f>MEDIAN(IF(Data!$I:$I&gt;C$5,IF(Data!$I:$I&lt;C$6,Data!$O:$O)))</f>
        <v/>
      </c>
      <c r="D60">
        <f>MEDIAN(IF(Data!$I:$I&gt;D$5,IF(Data!$I:$I&lt;D$6,Data!$O:$O)))</f>
        <v/>
      </c>
      <c r="E60">
        <f>MEDIAN(IF(Data!$I:$I&gt;E$5,IF(Data!$I:$I&lt;E$6,Data!$O:$O)))</f>
        <v/>
      </c>
      <c r="F60">
        <f>MEDIAN(IF(Data!$I:$I&gt;F$5,IF(Data!$I:$I&lt;F$6,Data!$O:$O)))</f>
        <v/>
      </c>
      <c r="J60">
        <f>IFERROR(MEDIAN(IF(Data!$I:$I&gt;J$5,IF(Data!$I:$I&lt;J$6,IF(Data!$A:$A=J$11,Data!$O:$O))))," - ")</f>
        <v/>
      </c>
      <c r="K60">
        <f>IFERROR(MEDIAN(IF(Data!$I:$I&gt;K$5,IF(Data!$I:$I&lt;K$6,IF(Data!$A:$A=K$11,Data!$O:$O))))," - ")</f>
        <v/>
      </c>
      <c r="L60">
        <f>IFERROR(MEDIAN(IF(Data!$I:$I&gt;L$5,IF(Data!$I:$I&lt;L$6,IF(Data!$A:$A=L$11,Data!$O:$O))))," - ")</f>
        <v/>
      </c>
      <c r="M60">
        <f>IFERROR(MEDIAN(IF(Data!$I:$I&gt;M$5,IF(Data!$I:$I&lt;M$6,IF(Data!$A:$A=M$11,Data!$O:$O))))," - ")</f>
        <v/>
      </c>
      <c r="Q60">
        <f>IFERROR(MEDIAN(IF(Data!$I:$I&gt;Q$5,IF(Data!$I:$I&lt;Q$6,IF(Data!$A:$A=Q$11,Data!$O:$O))))," - ")</f>
        <v/>
      </c>
      <c r="R60">
        <f>IFERROR(MEDIAN(IF(Data!$I:$I&gt;R$5,IF(Data!$I:$I&lt;R$6,IF(Data!$A:$A=R$11,Data!$O:$O))))," - ")</f>
        <v/>
      </c>
      <c r="S60">
        <f>IFERROR(MEDIAN(IF(Data!$I:$I&gt;S$5,IF(Data!$I:$I&lt;S$6,IF(Data!$A:$A=S$11,Data!$O:$O))))," - ")</f>
        <v/>
      </c>
      <c r="T60">
        <f>IFERROR(MEDIAN(IF(Data!$I:$I&gt;T$5,IF(Data!$I:$I&lt;T$6,IF(Data!$A:$A=T$11,Data!$O:$O))))," - ")</f>
        <v/>
      </c>
      <c r="X60">
        <f>IFERROR(MEDIAN(IF(Data!$I:$I&gt;X$5,IF(Data!$I:$I&lt;X$6,IF(Data!$A:$A=X$11,Data!$O:$O))))," - ")</f>
        <v/>
      </c>
      <c r="Y60">
        <f>IFERROR(MEDIAN(IF(Data!$I:$I&gt;Y$5,IF(Data!$I:$I&lt;Y$6,IF(Data!$A:$A=Y$11,Data!$O:$O))))," - ")</f>
        <v/>
      </c>
      <c r="Z60">
        <f>IFERROR(MEDIAN(IF(Data!$I:$I&gt;Z$5,IF(Data!$I:$I&lt;Z$6,IF(Data!$A:$A=Z$11,Data!$O:$O))))," - ")</f>
        <v/>
      </c>
      <c r="AA60">
        <f>IFERROR(MEDIAN(IF(Data!$I:$I&gt;AA$5,IF(Data!$I:$I&lt;AA$6,IF(Data!$A:$A=AA$11,Data!$O:$O))))," - ")</f>
        <v/>
      </c>
    </row>
    <row r="61">
      <c r="B61" t="inlineStr">
        <is>
          <t>Locker</t>
        </is>
      </c>
      <c r="C61">
        <f>IFERROR(MEDIAN(IF(Data!$I:$I&gt;=C$5,IF(Data!$I:$I&lt;=C$6,IF(Data!$C:$C=TRIM($B61),Data!$O:$O))))," - ")</f>
        <v/>
      </c>
      <c r="D61">
        <f>IFERROR(MEDIAN(IF(Data!$I:$I&gt;=D$5,IF(Data!$I:$I&lt;=D$6,IF(Data!$C:$C=TRIM($B61),Data!$O:$O))))," - ")</f>
        <v/>
      </c>
      <c r="E61">
        <f>IFERROR(MEDIAN(IF(Data!$I:$I&gt;=E$5,IF(Data!$I:$I&lt;=E$6,IF(Data!$C:$C=TRIM($B61),Data!$O:$O))))," - ")</f>
        <v/>
      </c>
      <c r="F61">
        <f>IFERROR(MEDIAN(IF(Data!$I:$I&gt;=F$5,IF(Data!$I:$I&lt;=F$6,IF(Data!$C:$C=TRIM($B61),Data!$O:$O))))," - ")</f>
        <v/>
      </c>
      <c r="J61">
        <f>IFERROR(MEDIAN(IF(Data!$I:$I&gt;=J$5,IF(Data!$I:$I&lt;=J$6,IF(Data!$C:$C=TRIM($B61),IF(Data!$A:$A=J$11,Data!$O:$O)))))," - ")</f>
        <v/>
      </c>
      <c r="K61">
        <f>IFERROR(MEDIAN(IF(Data!$I:$I&gt;=K$5,IF(Data!$I:$I&lt;=K$6,IF(Data!$C:$C=TRIM($B61),IF(Data!$A:$A=K$11,Data!$O:$O)))))," - ")</f>
        <v/>
      </c>
      <c r="L61">
        <f>IFERROR(MEDIAN(IF(Data!$I:$I&gt;=L$5,IF(Data!$I:$I&lt;=L$6,IF(Data!$C:$C=TRIM($B61),IF(Data!$A:$A=L$11,Data!$O:$O)))))," - ")</f>
        <v/>
      </c>
      <c r="M61">
        <f>IFERROR(MEDIAN(IF(Data!$I:$I&gt;=M$5,IF(Data!$I:$I&lt;=M$6,IF(Data!$C:$C=TRIM($B61),IF(Data!$A:$A=M$11,Data!$O:$O)))))," - ")</f>
        <v/>
      </c>
      <c r="Q61">
        <f>IFERROR(MEDIAN(IF(Data!$I:$I&gt;=Q$5,IF(Data!$I:$I&lt;=Q$6,IF(Data!$C:$C=TRIM($B61),IF(Data!$A:$A=Q$11,Data!$O:$O)))))," - ")</f>
        <v/>
      </c>
      <c r="R61">
        <f>IFERROR(MEDIAN(IF(Data!$I:$I&gt;=R$5,IF(Data!$I:$I&lt;=R$6,IF(Data!$C:$C=TRIM($B61),IF(Data!$A:$A=R$11,Data!$O:$O)))))," - ")</f>
        <v/>
      </c>
      <c r="S61">
        <f>IFERROR(MEDIAN(IF(Data!$I:$I&gt;=S$5,IF(Data!$I:$I&lt;=S$6,IF(Data!$C:$C=TRIM($B61),IF(Data!$A:$A=S$11,Data!$O:$O)))))," - ")</f>
        <v/>
      </c>
      <c r="T61">
        <f>IFERROR(MEDIAN(IF(Data!$I:$I&gt;=T$5,IF(Data!$I:$I&lt;=T$6,IF(Data!$C:$C=TRIM($B61),IF(Data!$A:$A=T$11,Data!$O:$O)))))," - ")</f>
        <v/>
      </c>
      <c r="X61">
        <f>IFERROR(MEDIAN(IF(Data!$I:$I&gt;=X$5,IF(Data!$I:$I&lt;=X$6,IF(Data!$C:$C=TRIM($B61),IF(Data!$A:$A=X$11,Data!$O:$O)))))," - ")</f>
        <v/>
      </c>
      <c r="Y61">
        <f>IFERROR(MEDIAN(IF(Data!$I:$I&gt;=Y$5,IF(Data!$I:$I&lt;=Y$6,IF(Data!$C:$C=TRIM($B61),IF(Data!$A:$A=Y$11,Data!$O:$O)))))," - ")</f>
        <v/>
      </c>
      <c r="Z61">
        <f>IFERROR(MEDIAN(IF(Data!$I:$I&gt;=Z$5,IF(Data!$I:$I&lt;=Z$6,IF(Data!$C:$C=TRIM($B61),IF(Data!$A:$A=Z$11,Data!$O:$O)))))," - ")</f>
        <v/>
      </c>
      <c r="AA61">
        <f>IFERROR(MEDIAN(IF(Data!$I:$I&gt;=AA$5,IF(Data!$I:$I&lt;=AA$6,IF(Data!$C:$C=TRIM($B61),IF(Data!$A:$A=AA$11,Data!$O:$O)))))," - ")</f>
        <v/>
      </c>
    </row>
    <row r="62">
      <c r="B62" t="inlineStr">
        <is>
          <t>Apartment Locker Pro</t>
        </is>
      </c>
      <c r="C62">
        <f>IFERROR(MEDIAN(IF(Data!$I:$I&gt;=C$5,IF(Data!$I:$I&lt;=C$6,IF(Data!$C:$C=TRIM($B62),Data!$O:$O))))," - ")</f>
        <v/>
      </c>
      <c r="D62">
        <f>IFERROR(MEDIAN(IF(Data!$I:$I&gt;=D$5,IF(Data!$I:$I&lt;=D$6,IF(Data!$C:$C=TRIM($B62),Data!$O:$O))))," - ")</f>
        <v/>
      </c>
      <c r="E62">
        <f>IFERROR(MEDIAN(IF(Data!$I:$I&gt;=E$5,IF(Data!$I:$I&lt;=E$6,IF(Data!$C:$C=TRIM($B62),Data!$O:$O))))," - ")</f>
        <v/>
      </c>
      <c r="F62">
        <f>IFERROR(MEDIAN(IF(Data!$I:$I&gt;=F$5,IF(Data!$I:$I&lt;=F$6,IF(Data!$C:$C=TRIM($B62),Data!$O:$O))))," - ")</f>
        <v/>
      </c>
      <c r="J62">
        <f>IFERROR(MEDIAN(IF(Data!$I:$I&gt;=J$5,IF(Data!$I:$I&lt;=J$6,IF(Data!$C:$C=TRIM($B62),IF(Data!$A:$A=J$11,Data!$O:$O)))))," - ")</f>
        <v/>
      </c>
      <c r="K62">
        <f>IFERROR(MEDIAN(IF(Data!$I:$I&gt;=K$5,IF(Data!$I:$I&lt;=K$6,IF(Data!$C:$C=TRIM($B62),IF(Data!$A:$A=K$11,Data!$O:$O)))))," - ")</f>
        <v/>
      </c>
      <c r="L62">
        <f>IFERROR(MEDIAN(IF(Data!$I:$I&gt;=L$5,IF(Data!$I:$I&lt;=L$6,IF(Data!$C:$C=TRIM($B62),IF(Data!$A:$A=L$11,Data!$O:$O)))))," - ")</f>
        <v/>
      </c>
      <c r="M62">
        <f>IFERROR(MEDIAN(IF(Data!$I:$I&gt;=M$5,IF(Data!$I:$I&lt;=M$6,IF(Data!$C:$C=TRIM($B62),IF(Data!$A:$A=M$11,Data!$O:$O)))))," - ")</f>
        <v/>
      </c>
      <c r="Q62">
        <f>IFERROR(MEDIAN(IF(Data!$I:$I&gt;=Q$5,IF(Data!$I:$I&lt;=Q$6,IF(Data!$C:$C=TRIM($B62),IF(Data!$A:$A=Q$11,Data!$O:$O)))))," - ")</f>
        <v/>
      </c>
      <c r="R62">
        <f>IFERROR(MEDIAN(IF(Data!$I:$I&gt;=R$5,IF(Data!$I:$I&lt;=R$6,IF(Data!$C:$C=TRIM($B62),IF(Data!$A:$A=R$11,Data!$O:$O)))))," - ")</f>
        <v/>
      </c>
      <c r="S62">
        <f>IFERROR(MEDIAN(IF(Data!$I:$I&gt;=S$5,IF(Data!$I:$I&lt;=S$6,IF(Data!$C:$C=TRIM($B62),IF(Data!$A:$A=S$11,Data!$O:$O)))))," - ")</f>
        <v/>
      </c>
      <c r="T62">
        <f>IFERROR(MEDIAN(IF(Data!$I:$I&gt;=T$5,IF(Data!$I:$I&lt;=T$6,IF(Data!$C:$C=TRIM($B62),IF(Data!$A:$A=T$11,Data!$O:$O)))))," - ")</f>
        <v/>
      </c>
      <c r="X62">
        <f>IFERROR(MEDIAN(IF(Data!$I:$I&gt;=X$5,IF(Data!$I:$I&lt;=X$6,IF(Data!$C:$C=TRIM($B62),IF(Data!$A:$A=X$11,Data!$O:$O)))))," - ")</f>
        <v/>
      </c>
      <c r="Y62">
        <f>IFERROR(MEDIAN(IF(Data!$I:$I&gt;=Y$5,IF(Data!$I:$I&lt;=Y$6,IF(Data!$C:$C=TRIM($B62),IF(Data!$A:$A=Y$11,Data!$O:$O)))))," - ")</f>
        <v/>
      </c>
      <c r="Z62">
        <f>IFERROR(MEDIAN(IF(Data!$I:$I&gt;=Z$5,IF(Data!$I:$I&lt;=Z$6,IF(Data!$C:$C=TRIM($B62),IF(Data!$A:$A=Z$11,Data!$O:$O)))))," - ")</f>
        <v/>
      </c>
      <c r="AA62">
        <f>IFERROR(MEDIAN(IF(Data!$I:$I&gt;=AA$5,IF(Data!$I:$I&lt;=AA$6,IF(Data!$C:$C=TRIM($B62),IF(Data!$A:$A=AA$11,Data!$O:$O)))))," - ")</f>
        <v/>
      </c>
    </row>
    <row r="63">
      <c r="B63" t="inlineStr">
        <is>
          <t>Apartment Locker</t>
        </is>
      </c>
      <c r="C63">
        <f>IFERROR(MEDIAN(IF(Data!$I:$I&gt;=C$5,IF(Data!$I:$I&lt;=C$6,IF(Data!$C:$C=TRIM($B63),Data!$O:$O))))," - ")</f>
        <v/>
      </c>
      <c r="D63">
        <f>IFERROR(MEDIAN(IF(Data!$I:$I&gt;=D$5,IF(Data!$I:$I&lt;=D$6,IF(Data!$C:$C=TRIM($B63),Data!$O:$O))))," - ")</f>
        <v/>
      </c>
      <c r="E63">
        <f>IFERROR(MEDIAN(IF(Data!$I:$I&gt;=E$5,IF(Data!$I:$I&lt;=E$6,IF(Data!$C:$C=TRIM($B63),Data!$O:$O))))," - ")</f>
        <v/>
      </c>
      <c r="F63">
        <f>IFERROR(MEDIAN(IF(Data!$I:$I&gt;=F$5,IF(Data!$I:$I&lt;=F$6,IF(Data!$C:$C=TRIM($B63),Data!$O:$O))))," - ")</f>
        <v/>
      </c>
      <c r="J63">
        <f>IFERROR(MEDIAN(IF(Data!$I:$I&gt;=J$5,IF(Data!$I:$I&lt;=J$6,IF(Data!$C:$C=TRIM($B63),IF(Data!$A:$A=J$11,Data!$O:$O)))))," - ")</f>
        <v/>
      </c>
      <c r="K63">
        <f>IFERROR(MEDIAN(IF(Data!$I:$I&gt;=K$5,IF(Data!$I:$I&lt;=K$6,IF(Data!$C:$C=TRIM($B63),IF(Data!$A:$A=K$11,Data!$O:$O)))))," - ")</f>
        <v/>
      </c>
      <c r="L63">
        <f>IFERROR(MEDIAN(IF(Data!$I:$I&gt;=L$5,IF(Data!$I:$I&lt;=L$6,IF(Data!$C:$C=TRIM($B63),IF(Data!$A:$A=L$11,Data!$O:$O)))))," - ")</f>
        <v/>
      </c>
      <c r="M63">
        <f>IFERROR(MEDIAN(IF(Data!$I:$I&gt;=M$5,IF(Data!$I:$I&lt;=M$6,IF(Data!$C:$C=TRIM($B63),IF(Data!$A:$A=M$11,Data!$O:$O)))))," - ")</f>
        <v/>
      </c>
      <c r="Q63">
        <f>IFERROR(MEDIAN(IF(Data!$I:$I&gt;=Q$5,IF(Data!$I:$I&lt;=Q$6,IF(Data!$C:$C=TRIM($B63),IF(Data!$A:$A=Q$11,Data!$O:$O)))))," - ")</f>
        <v/>
      </c>
      <c r="R63">
        <f>IFERROR(MEDIAN(IF(Data!$I:$I&gt;=R$5,IF(Data!$I:$I&lt;=R$6,IF(Data!$C:$C=TRIM($B63),IF(Data!$A:$A=R$11,Data!$O:$O)))))," - ")</f>
        <v/>
      </c>
      <c r="S63">
        <f>IFERROR(MEDIAN(IF(Data!$I:$I&gt;=S$5,IF(Data!$I:$I&lt;=S$6,IF(Data!$C:$C=TRIM($B63),IF(Data!$A:$A=S$11,Data!$O:$O)))))," - ")</f>
        <v/>
      </c>
      <c r="T63">
        <f>IFERROR(MEDIAN(IF(Data!$I:$I&gt;=T$5,IF(Data!$I:$I&lt;=T$6,IF(Data!$C:$C=TRIM($B63),IF(Data!$A:$A=T$11,Data!$O:$O)))))," - ")</f>
        <v/>
      </c>
      <c r="X63">
        <f>IFERROR(MEDIAN(IF(Data!$I:$I&gt;=X$5,IF(Data!$I:$I&lt;=X$6,IF(Data!$C:$C=TRIM($B63),IF(Data!$A:$A=X$11,Data!$O:$O)))))," - ")</f>
        <v/>
      </c>
      <c r="Y63">
        <f>IFERROR(MEDIAN(IF(Data!$I:$I&gt;=Y$5,IF(Data!$I:$I&lt;=Y$6,IF(Data!$C:$C=TRIM($B63),IF(Data!$A:$A=Y$11,Data!$O:$O)))))," - ")</f>
        <v/>
      </c>
      <c r="Z63">
        <f>IFERROR(MEDIAN(IF(Data!$I:$I&gt;=Z$5,IF(Data!$I:$I&lt;=Z$6,IF(Data!$C:$C=TRIM($B63),IF(Data!$A:$A=Z$11,Data!$O:$O)))))," - ")</f>
        <v/>
      </c>
      <c r="AA63">
        <f>IFERROR(MEDIAN(IF(Data!$I:$I&gt;=AA$5,IF(Data!$I:$I&lt;=AA$6,IF(Data!$C:$C=TRIM($B63),IF(Data!$A:$A=AA$11,Data!$O:$O)))))," - ")</f>
        <v/>
      </c>
    </row>
    <row r="64">
      <c r="B64" t="inlineStr">
        <is>
          <t>Post-Installation</t>
        </is>
      </c>
    </row>
    <row r="65">
      <c r="B65" t="inlineStr">
        <is>
          <t xml:space="preserve">Total Locker Decommissions </t>
        </is>
      </c>
    </row>
    <row r="66">
      <c r="B66" t="inlineStr">
        <is>
          <t>Locker</t>
        </is>
      </c>
    </row>
    <row r="67">
      <c r="B67" t="inlineStr">
        <is>
          <t>[Placeholder] SLA Adherence %</t>
        </is>
      </c>
    </row>
    <row r="68">
      <c r="B68" t="inlineStr">
        <is>
          <t>Removal</t>
        </is>
      </c>
    </row>
    <row r="69">
      <c r="B69" t="inlineStr">
        <is>
          <t>Swap</t>
        </is>
      </c>
    </row>
    <row r="70">
      <c r="B70" t="inlineStr">
        <is>
          <t>Post-Install Electrical</t>
        </is>
      </c>
    </row>
    <row r="71">
      <c r="B71" t="inlineStr">
        <is>
          <t>Operations Excellence</t>
        </is>
      </c>
    </row>
    <row r="72">
      <c r="B72" t="inlineStr">
        <is>
          <t>Total Locker Network Uptime</t>
        </is>
      </c>
    </row>
    <row r="73">
      <c r="B73" t="inlineStr">
        <is>
          <t>Controllable Downtime</t>
        </is>
      </c>
    </row>
    <row r="74">
      <c r="B74" t="inlineStr">
        <is>
          <t>Locker</t>
        </is>
      </c>
    </row>
    <row r="75">
      <c r="B75" t="inlineStr">
        <is>
          <t>Apartment Locker Pro</t>
        </is>
      </c>
    </row>
    <row r="76">
      <c r="B76" t="inlineStr">
        <is>
          <t>Apartment Locker</t>
        </is>
      </c>
    </row>
    <row r="77">
      <c r="B77" t="inlineStr">
        <is>
          <t>Zero Volume Lockers</t>
        </is>
      </c>
    </row>
    <row r="78">
      <c r="B78" t="inlineStr">
        <is>
          <t>Lifetime Zero Volume</t>
        </is>
      </c>
    </row>
    <row r="79">
      <c r="B79" t="inlineStr">
        <is>
          <t>T14D Zero Volume</t>
        </is>
      </c>
    </row>
    <row r="80">
      <c r="B80" t="inlineStr">
        <is>
          <t>Locker Financials</t>
        </is>
      </c>
    </row>
    <row r="81">
      <c r="B81" t="inlineStr">
        <is>
          <t>Total Capex ($M)</t>
        </is>
      </c>
    </row>
    <row r="82">
      <c r="B82" t="inlineStr">
        <is>
          <t>Locker</t>
        </is>
      </c>
    </row>
    <row r="83">
      <c r="B83" t="inlineStr">
        <is>
          <t>Apartment Locker Pro</t>
        </is>
      </c>
    </row>
    <row r="84">
      <c r="B84" t="inlineStr">
        <is>
          <t>Apartment Locker</t>
        </is>
      </c>
    </row>
    <row r="85">
      <c r="B85" t="inlineStr">
        <is>
          <t>Total OpEx excl. Corp Overheads (MM)</t>
        </is>
      </c>
    </row>
    <row r="86">
      <c r="B86" t="inlineStr">
        <is>
          <t>Core &amp; Odin Locker</t>
        </is>
      </c>
    </row>
    <row r="87">
      <c r="B87" t="inlineStr">
        <is>
          <t>Apartment Locker Pro</t>
        </is>
      </c>
    </row>
    <row r="88">
      <c r="B88" t="inlineStr">
        <is>
          <t>Apartment Locker/Dobby</t>
        </is>
      </c>
    </row>
    <row r="89">
      <c r="B89" t="inlineStr">
        <is>
          <t>Capex per Locker</t>
        </is>
      </c>
    </row>
    <row r="90">
      <c r="B90" t="inlineStr">
        <is>
          <t>Locker</t>
        </is>
      </c>
    </row>
    <row r="91">
      <c r="B91" t="inlineStr">
        <is>
          <t>Apartment Locker Pro</t>
        </is>
      </c>
    </row>
    <row r="92">
      <c r="B92" t="inlineStr">
        <is>
          <t>Apartment Locker/Dobby</t>
        </is>
      </c>
    </row>
    <row r="93">
      <c r="B93" t="inlineStr">
        <is>
          <t>Opex per Locker (excl. fixed)</t>
        </is>
      </c>
    </row>
    <row r="94">
      <c r="B94" t="inlineStr">
        <is>
          <t>Locker</t>
        </is>
      </c>
    </row>
    <row r="95">
      <c r="B95" t="inlineStr">
        <is>
          <t>Apartment Locker Pro</t>
        </is>
      </c>
    </row>
    <row r="96">
      <c r="B96" t="inlineStr">
        <is>
          <t>Apartment Locker</t>
        </is>
      </c>
    </row>
    <row r="97">
      <c r="B97" t="inlineStr">
        <is>
          <t>Operator Tooling</t>
        </is>
      </c>
    </row>
    <row r="98">
      <c r="B98" t="inlineStr">
        <is>
          <t>Tickets</t>
        </is>
      </c>
    </row>
    <row r="99">
      <c r="B99" t="inlineStr">
        <is>
          <t>Avg. Days to Complete</t>
        </is>
      </c>
    </row>
    <row r="100">
      <c r="B100" t="inlineStr">
        <is>
          <t>SLA Adherence (%)</t>
        </is>
      </c>
    </row>
    <row r="101">
      <c r="B101" t="inlineStr">
        <is>
          <t>Sprint Development</t>
        </is>
      </c>
    </row>
    <row r="102">
      <c r="B102" t="inlineStr">
        <is>
          <t>Avg. Days to Review User Story</t>
        </is>
      </c>
    </row>
    <row r="103">
      <c r="B103" t="inlineStr">
        <is>
          <t>Avg. Days to Complete</t>
        </is>
      </c>
    </row>
    <row r="104">
      <c r="B104" t="inlineStr">
        <is>
          <t>% of User Stories deployed vs Planned</t>
        </is>
      </c>
    </row>
    <row r="105"/>
    <row r="106"/>
    <row r="107">
      <c r="B107" t="inlineStr">
        <is>
          <t>Total Survey Completions</t>
        </is>
      </c>
      <c r="C107">
        <f>SUM(C108:C110)</f>
        <v/>
      </c>
      <c r="D107">
        <f>SUM(D108:D110)</f>
        <v/>
      </c>
      <c r="E107">
        <f>SUM(E108:E110)</f>
        <v/>
      </c>
      <c r="F107">
        <f>SUM(F108:F110)</f>
        <v/>
      </c>
      <c r="G107">
        <f>IFERROR((C107-E107)/E107," - ")</f>
        <v/>
      </c>
      <c r="H107">
        <f>IFERROR((D107-F107)/F107," - ")</f>
        <v/>
      </c>
      <c r="X107">
        <f>SUM(X108:X110)</f>
        <v/>
      </c>
      <c r="Y107">
        <f>SUM(Y108:Y110)</f>
        <v/>
      </c>
      <c r="Z107">
        <f>SUM(Z108:Z110)</f>
        <v/>
      </c>
      <c r="AA107">
        <f>SUM(AA108:AA110)</f>
        <v/>
      </c>
      <c r="AB107">
        <f>IFERROR((X107-Z107)/Z107," - ")</f>
        <v/>
      </c>
      <c r="AC107">
        <f>IFERROR((Y107-AA107)/AA107," - ")</f>
        <v/>
      </c>
    </row>
    <row r="108">
      <c r="B108" t="inlineStr">
        <is>
          <t>Locker</t>
        </is>
      </c>
      <c r="C108">
        <f>COUNTIFS(Data!#REF!,$B108,Data!#REF!,"&gt;="&amp;C$5,Data!#REF!,"&lt;="&amp;C$6)</f>
        <v/>
      </c>
      <c r="D108">
        <f>COUNTIFS(Data!#REF!,$B108,Data!#REF!,"&gt;="&amp;D$5,Data!#REF!,"&lt;="&amp;D$6)</f>
        <v/>
      </c>
      <c r="E108">
        <f>COUNTIFS(Data!#REF!,$B108,Data!#REF!,"&gt;="&amp;E$5,Data!#REF!,"&lt;="&amp;E$6)</f>
        <v/>
      </c>
      <c r="F108">
        <f>COUNTIFS(Data!#REF!,$B108,Data!#REF!,"&gt;="&amp;F$5,Data!#REF!,"&lt;="&amp;F$6)</f>
        <v/>
      </c>
      <c r="G108">
        <f>IFERROR((C108-E108)/E108," - ")</f>
        <v/>
      </c>
      <c r="H108">
        <f>IFERROR((D108-F108)/F108," - ")</f>
        <v/>
      </c>
      <c r="Q108">
        <f>COUNTIFS(Data!#REF!,$B108,Data!#REF!,"&gt;="&amp;Q$5-365,Data!#REF!,"&lt;="&amp;Q$6,Data!#REF!,Q$11)</f>
        <v/>
      </c>
      <c r="R108">
        <f>COUNTIFS(Data!#REF!,$B108,Data!#REF!,"&gt;="&amp;R$5-365,Data!#REF!,"&lt;="&amp;R$6,Data!#REF!,R$11)</f>
        <v/>
      </c>
      <c r="S108">
        <f>COUNTIFS(Data!#REF!,$B108,Data!#REF!,"&gt;="&amp;S$5-365,Data!#REF!,"&lt;="&amp;S$6,Data!#REF!,S$11)</f>
        <v/>
      </c>
      <c r="T108">
        <f>COUNTIFS(Data!#REF!,$B108,Data!#REF!,"&gt;="&amp;T$5-365,Data!#REF!,"&lt;="&amp;T$6,Data!#REF!,T$11)</f>
        <v/>
      </c>
      <c r="U108">
        <f>IFERROR((Q108-S108)/S108," - ")</f>
        <v/>
      </c>
      <c r="V108">
        <f>IFERROR((R108-T108)/T108," - ")</f>
        <v/>
      </c>
      <c r="X108">
        <f>COUNTIFS(Data!#REF!,$B108,Data!#REF!,"&gt;="&amp;X$5,Data!#REF!,"&lt;="&amp;X$6,Data!#REF!,X$11)</f>
        <v/>
      </c>
      <c r="Y108">
        <f>COUNTIFS(Data!#REF!,$B108,Data!#REF!,"&gt;="&amp;Y$5,Data!#REF!,"&lt;="&amp;Y$6,Data!#REF!,Y$11)</f>
        <v/>
      </c>
      <c r="Z108">
        <f>COUNTIFS(Data!#REF!,$B108,Data!#REF!,"&gt;="&amp;Z$5,Data!#REF!,"&lt;="&amp;Z$6,Data!#REF!,Z$11)</f>
        <v/>
      </c>
      <c r="AA108">
        <f>COUNTIFS(Data!#REF!,$B108,Data!#REF!,"&gt;="&amp;AA$5,Data!#REF!,"&lt;="&amp;AA$6,Data!#REF!,AA$11)</f>
        <v/>
      </c>
      <c r="AB108">
        <f>IFERROR((X108-Z108)/Z108," - ")</f>
        <v/>
      </c>
      <c r="AC108">
        <f>IFERROR((Y108-AA108)/AA108," - ")</f>
        <v/>
      </c>
    </row>
    <row r="109">
      <c r="C109">
        <f>COUNTIFS(Data!#REF!,$B109,Data!#REF!,"&gt;="&amp;C$5,Data!#REF!,"&lt;="&amp;C$6)</f>
        <v/>
      </c>
      <c r="D109">
        <f>COUNTIFS(Data!#REF!,$B109,Data!#REF!,"&gt;="&amp;D$5,Data!#REF!,"&lt;="&amp;D$6)</f>
        <v/>
      </c>
      <c r="E109">
        <f>COUNTIFS(Data!#REF!,$B109,Data!#REF!,"&gt;="&amp;E$5,Data!#REF!,"&lt;="&amp;E$6)</f>
        <v/>
      </c>
      <c r="F109">
        <f>COUNTIFS(Data!#REF!,$B109,Data!#REF!,"&gt;="&amp;F$5,Data!#REF!,"&lt;="&amp;F$6)</f>
        <v/>
      </c>
      <c r="G109">
        <f>IFERROR((C109-E109)/E109," - ")</f>
        <v/>
      </c>
      <c r="H109">
        <f>IFERROR((D109-F109)/F109," - ")</f>
        <v/>
      </c>
      <c r="Q109">
        <f>Q57</f>
        <v/>
      </c>
      <c r="R109">
        <f>R57</f>
        <v/>
      </c>
      <c r="S109">
        <f>S57</f>
        <v/>
      </c>
      <c r="T109">
        <f>T57</f>
        <v/>
      </c>
      <c r="X109">
        <f>COUNTIFS(Data!#REF!,$B109,Data!#REF!,"&gt;="&amp;X$5,Data!#REF!,"&lt;="&amp;X$6,Data!#REF!,X$11)</f>
        <v/>
      </c>
      <c r="Y109">
        <f>COUNTIFS(Data!#REF!,$B109,Data!#REF!,"&gt;="&amp;Y$5,Data!#REF!,"&lt;="&amp;Y$6,Data!#REF!,Y$11)</f>
        <v/>
      </c>
      <c r="Z109">
        <f>COUNTIFS(Data!#REF!,$B109,Data!#REF!,"&gt;="&amp;Z$5,Data!#REF!,"&lt;="&amp;Z$6,Data!#REF!,Z$11)</f>
        <v/>
      </c>
      <c r="AA109">
        <f>COUNTIFS(Data!#REF!,$B109,Data!#REF!,"&gt;="&amp;AA$5,Data!#REF!,"&lt;="&amp;AA$6,Data!#REF!,AA$11)</f>
        <v/>
      </c>
      <c r="AB109">
        <f>IFERROR((X109-Z109)/Z109," - ")</f>
        <v/>
      </c>
      <c r="AC109">
        <f>IFERROR((Y109-AA109)/AA109," - ")</f>
        <v/>
      </c>
    </row>
    <row r="110">
      <c r="C110">
        <f>COUNTIFS(Data!#REF!,$B110,Data!#REF!,"&gt;="&amp;C$5,Data!#REF!,"&lt;="&amp;C$6)</f>
        <v/>
      </c>
      <c r="D110">
        <f>COUNTIFS(Data!#REF!,$B110,Data!#REF!,"&gt;="&amp;D$5,Data!#REF!,"&lt;="&amp;D$6)</f>
        <v/>
      </c>
      <c r="E110">
        <f>COUNTIFS(Data!#REF!,$B110,Data!#REF!,"&gt;="&amp;E$5,Data!#REF!,"&lt;="&amp;E$6)</f>
        <v/>
      </c>
      <c r="F110">
        <f>COUNTIFS(Data!#REF!,$B110,Data!#REF!,"&gt;="&amp;F$5,Data!#REF!,"&lt;="&amp;F$6)</f>
        <v/>
      </c>
      <c r="G110">
        <f>IFERROR((C110-E110)/E110," - ")</f>
        <v/>
      </c>
      <c r="H110">
        <f>IFERROR((D110-F110)/F110," - ")</f>
        <v/>
      </c>
      <c r="Q110">
        <f>Q108*150</f>
        <v/>
      </c>
      <c r="R110">
        <f>R108*150</f>
        <v/>
      </c>
      <c r="S110">
        <f>S108*150</f>
        <v/>
      </c>
      <c r="T110">
        <f>T108*150</f>
        <v/>
      </c>
      <c r="X110">
        <f>COUNTIFS(Data!#REF!,$B110,Data!#REF!,"&gt;="&amp;X$5,Data!#REF!,"&lt;="&amp;X$6,Data!#REF!,X$11)</f>
        <v/>
      </c>
      <c r="Y110">
        <f>COUNTIFS(Data!#REF!,$B110,Data!#REF!,"&gt;="&amp;Y$5,Data!#REF!,"&lt;="&amp;Y$6,Data!#REF!,Y$11)</f>
        <v/>
      </c>
      <c r="Z110">
        <f>COUNTIFS(Data!#REF!,$B110,Data!#REF!,"&gt;="&amp;Z$5,Data!#REF!,"&lt;="&amp;Z$6,Data!#REF!,Z$11)</f>
        <v/>
      </c>
      <c r="AA110">
        <f>COUNTIFS(Data!#REF!,$B110,Data!#REF!,"&gt;="&amp;AA$5,Data!#REF!,"&lt;="&amp;AA$6,Data!#REF!,AA$11)</f>
        <v/>
      </c>
      <c r="AB110">
        <f>IFERROR((X110-Z110)/Z110," - ")</f>
        <v/>
      </c>
      <c r="AC110">
        <f>IFERROR((Y110-AA110)/AA110," - ")</f>
        <v/>
      </c>
    </row>
    <row r="111">
      <c r="Q111">
        <f>Q108*Q109</f>
        <v/>
      </c>
      <c r="R111">
        <f>R108*R109</f>
        <v/>
      </c>
      <c r="S111">
        <f>S108*S109</f>
        <v/>
      </c>
      <c r="T111">
        <f>T108*T109</f>
        <v/>
      </c>
    </row>
    <row r="112">
      <c r="Q112">
        <f>Q110/Q111</f>
        <v/>
      </c>
      <c r="R112">
        <f>R110/R111</f>
        <v/>
      </c>
      <c r="S112">
        <f>S110/S111</f>
        <v/>
      </c>
      <c r="T112">
        <f>T110/T111</f>
        <v/>
      </c>
    </row>
    <row r="113"/>
    <row r="114"/>
    <row r="115"/>
    <row r="116"/>
    <row r="117"/>
    <row r="118"/>
    <row r="119"/>
    <row r="120"/>
    <row r="121"/>
    <row r="122"/>
    <row r="123">
      <c r="C123" t="n">
        <v>145</v>
      </c>
      <c r="D123" t="n">
        <v>56</v>
      </c>
      <c r="E123" t="n">
        <v>736</v>
      </c>
      <c r="F123">
        <f>SUM(C123:E123)</f>
        <v/>
      </c>
    </row>
    <row r="124">
      <c r="C124" t="n">
        <v>2246</v>
      </c>
      <c r="D124" t="n">
        <v>2025</v>
      </c>
      <c r="E124" t="n">
        <v>2518</v>
      </c>
      <c r="F124">
        <f>SUM(C124:E124)</f>
        <v/>
      </c>
    </row>
    <row r="125">
      <c r="F125">
        <f>F123/F124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2023-07-31T03:39:15Z</dcterms:created>
  <dcterms:modified xmlns:dcterms="http://purl.org/dc/terms/" xmlns:xsi="http://www.w3.org/2001/XMLSchema-instance" xsi:type="dcterms:W3CDTF">2023-07-31T03:39:15Z</dcterms:modified>
</cp:coreProperties>
</file>