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<sst xmlns="http://schemas.openxmlformats.org/spreadsheetml/2006/main" count="831" uniqueCount="830">
  <si>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</si>
  <si>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</si>
  <si>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</si>
  <si>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</si>
  <si>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</si>
  <si>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</si>
  <si>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</si>
  <si>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</si>
  <si>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</si>
  <si>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</si>
  <si>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</si>
  <si>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</si>
  <si>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</si>
  <si>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</si>
  <si>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</si>
  <si>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</si>
  <si>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</si>
  <si>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</si>
  <si>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</si>
  <si>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</si>
  <si>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</si>
  <si>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</si>
  <si>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</si>
  <si>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</si>
  <si>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</si>
  <si>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</si>
  <si>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</si>
  <si>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</si>
  <si>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</si>
  <si>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</si>
  <si>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</si>
  <si>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</si>
  <si>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</si>
  <si>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</si>
  <si>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</si>
  <si>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</si>
  <si>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</si>
  <si>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</si>
  <si>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</si>
  <si>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</si>
  <si>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</si>
  <si>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</si>
  <si>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</si>
  <si>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</si>
  <si>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</si>
  <si>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</si>
  <si>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</si>
  <si>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</si>
  <si>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</si>
  <si>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</si>
  <si>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</si>
  <si>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</si>
  <si>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</si>
  <si>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</si>
  <si>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</si>
  <si>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</si>
  <si>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</si>
  <si>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</si>
  <si>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</si>
  <si>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</si>
  <si>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</si>
  <si>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</si>
  <si>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</si>
  <si>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</si>
  <si>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</si>
  <si>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</si>
  <si>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</si>
  <si>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</si>
  <si>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</si>
  <si>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</si>
  <si>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</si>
  <si>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</si>
  <si>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</si>
  <si>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</si>
  <si>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</si>
  <si>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</si>
  <si>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</si>
  <si>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</si>
  <si>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</si>
  <si>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</si>
  <si>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</si>
  <si>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</si>
  <si>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</si>
  <si>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</si>
  <si>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</si>
  <si>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</si>
  <si>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</si>
  <si>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</si>
  <si>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</si>
  <si>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</si>
  <si>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</si>
  <si>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</si>
  <si>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</si>
  <si>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</si>
  <si>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</si>
  <si>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</si>
  <si>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</si>
  <si>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</si>
  <si>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</si>
  <si>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</si>
  <si>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</si>
  <si>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</si>
  <si>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</si>
  <si>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</si>
  <si>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</si>
  <si>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</si>
  <si>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</si>
  <si>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</si>
  <si>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</si>
  <si>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</si>
  <si>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</si>
  <si>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</si>
  <si>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</si>
  <si>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</si>
  <si>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</si>
  <si>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</si>
  <si>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</si>
  <si>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</si>
  <si>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</si>
  <si>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</si>
  <si>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</si>
  <si>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</si>
  <si>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</si>
  <si>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</si>
  <si>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</si>
  <si>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</si>
  <si>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</si>
  <si>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</si>
  <si>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</si>
  <si>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</si>
  <si>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</si>
  <si>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</si>
  <si>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</si>
  <si>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</si>
  <si>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</si>
  <si>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</si>
  <si>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</si>
  <si>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</si>
  <si>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</si>
  <si>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</si>
  <si>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</si>
  <si>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</si>
  <si>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</si>
  <si>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</si>
  <si>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</si>
  <si>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</si>
  <si>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</si>
  <si>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</si>
  <si>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</si>
  <si>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</si>
  <si>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</si>
  <si>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</si>
  <si>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</si>
  <si>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</si>
  <si>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</si>
  <si>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</si>
  <si>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</si>
  <si>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</si>
  <si>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</si>
  <si>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</si>
  <si>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</si>
  <si>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</si>
  <si>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</si>
  <si>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</si>
  <si>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</si>
  <si>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</si>
  <si>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</si>
  <si>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</si>
  <si>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</si>
  <si>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</si>
  <si>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</si>
  <si>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</si>
  <si>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</si>
  <si>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</si>
  <si>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</si>
  <si>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</si>
  <si>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</si>
  <si>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</si>
  <si>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</si>
  <si>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</si>
  <si>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</si>
  <si>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</si>
  <si>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</si>
  <si>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</si>
  <si>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</si>
  <si>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</si>
  <si>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</si>
  <si>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</si>
  <si>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</si>
  <si>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</si>
  <si>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</si>
  <si>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</si>
  <si>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</si>
  <si>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</si>
  <si>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</si>
  <si>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</si>
  <si>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</si>
  <si>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</si>
  <si>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</si>
  <si>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</si>
  <si>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</si>
  <si>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</si>
  <si>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</si>
  <si>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</si>
  <si>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</si>
  <si>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</si>
  <si>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</si>
  <si>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</si>
  <si>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</si>
  <si>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</si>
  <si>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</si>
  <si>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</si>
  <si>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</si>
  <si>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</si>
  <si>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</si>
  <si>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</si>
  <si>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</si>
  <si>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</si>
  <si>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</si>
  <si>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</si>
  <si>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</si>
  <si>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</si>
  <si>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</si>
  <si>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</si>
  <si>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</si>
  <si>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</si>
  <si>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</si>
  <si>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</si>
  <si>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</si>
  <si>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</si>
  <si>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</si>
  <si>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</si>
  <si>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</si>
  <si>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</si>
  <si>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</si>
  <si>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</si>
  <si>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</si>
  <si>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</si>
  <si>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</si>
  <si>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</si>
  <si>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</si>
  <si>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</si>
  <si>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</si>
  <si>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</si>
  <si>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</si>
  <si>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</si>
  <si>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</si>
  <si>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</si>
  <si>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</si>
  <si>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</si>
  <si>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</si>
  <si>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</si>
  <si>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</si>
  <si>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</si>
  <si>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</si>
  <si>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</si>
  <si>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</si>
  <si>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</si>
  <si>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</si>
  <si>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</si>
  <si>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</si>
  <si>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</si>
  <si>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</si>
  <si>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</si>
  <si>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</si>
  <si>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</si>
  <si>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</si>
  <si>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</si>
  <si>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</si>
  <si>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</si>
  <si>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</si>
  <si>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</si>
  <si>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</si>
  <si>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</si>
  <si>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</si>
  <si>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</si>
  <si>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</si>
  <si>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</si>
  <si>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</si>
  <si>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</si>
  <si>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</si>
  <si>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</si>
  <si>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</si>
  <si>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</si>
  <si>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</si>
  <si>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</si>
  <si>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</si>
  <si>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</si>
  <si>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</si>
  <si>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</si>
  <si>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</si>
  <si>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</si>
  <si>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</si>
  <si>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</si>
  <si>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</si>
  <si>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</si>
  <si>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</si>
  <si>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</si>
  <si>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</si>
  <si>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</si>
  <si>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</si>
  <si>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</si>
  <si>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</si>
  <si>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</si>
  <si>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</si>
  <si>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</si>
  <si>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</si>
  <si>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</si>
  <si>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</si>
  <si>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</si>
  <si>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</si>
  <si>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</si>
  <si>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</si>
  <si>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</si>
  <si>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</si>
  <si>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</si>
  <si>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</si>
  <si>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</si>
  <si>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</si>
  <si>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</si>
  <si>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</si>
  <si>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</si>
  <si>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</si>
  <si>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</si>
  <si>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</si>
  <si>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</si>
  <si>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</si>
  <si>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</si>
  <si>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</si>
  <si>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</si>
  <si>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</si>
  <si>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</si>
  <si>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</si>
  <si>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</si>
  <si>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</si>
  <si>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</si>
  <si>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</si>
  <si>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</si>
  <si>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</si>
  <si>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</si>
  <si>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</si>
  <si>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</si>
  <si>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</si>
  <si>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</si>
  <si>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</si>
  <si>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</si>
  <si>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</si>
  <si>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</si>
  <si>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</si>
  <si>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</si>
  <si>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</si>
  <si>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</si>
  <si>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</si>
  <si>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</si>
  <si>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</si>
  <si>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</si>
  <si>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</si>
  <si>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</si>
  <si>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</si>
  <si>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</si>
  <si>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</si>
  <si>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</si>
  <si>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</si>
  <si>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</si>
  <si>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</si>
  <si>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</si>
  <si>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</si>
  <si>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</si>
  <si>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</si>
  <si>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</si>
  <si>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</si>
  <si>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</si>
  <si>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</si>
  <si>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</si>
  <si>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</si>
  <si>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</si>
  <si>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</si>
  <si>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</si>
  <si>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</si>
  <si>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</si>
  <si>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</si>
  <si>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</si>
  <si>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</si>
  <si>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</si>
  <si>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</si>
  <si>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</si>
  <si>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</si>
  <si>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</si>
  <si>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</si>
  <si>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</si>
  <si>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</si>
  <si>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</si>
  <si>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</si>
  <si>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</si>
  <si>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</si>
  <si>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</si>
  <si>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</si>
  <si>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</si>
  <si>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</si>
  <si>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</si>
  <si>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</si>
  <si>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</si>
  <si>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</si>
  <si>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</si>
  <si>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</si>
  <si>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</si>
  <si>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</si>
  <si>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</si>
  <si>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</si>
  <si>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</si>
  <si>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</si>
  <si>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</si>
  <si>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</si>
  <si>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</si>
  <si>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</si>
  <si>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</si>
  <si>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</si>
  <si>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</si>
  <si>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</si>
  <si>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</si>
  <si>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</si>
  <si>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</si>
  <si>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</si>
  <si>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</si>
  <si>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</si>
  <si>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</si>
  <si>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</si>
  <si>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</si>
  <si>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</si>
  <si>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</si>
  <si>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</si>
  <si>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</si>
  <si>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</si>
  <si>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</si>
  <si>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</si>
  <si>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</si>
  <si>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</si>
  <si>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</si>
  <si>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</si>
  <si>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</si>
  <si>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</si>
  <si>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</si>
  <si>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</si>
  <si>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</si>
  <si>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</si>
  <si>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</si>
  <si>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</si>
  <si>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</si>
  <si>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</si>
  <si>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</si>
  <si>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</si>
  <si>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</si>
  <si>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</si>
  <si>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</si>
  <si>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</si>
  <si>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</si>
  <si>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</si>
  <si>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</si>
  <si>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</si>
  <si>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</si>
  <si>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</si>
  <si>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</si>
  <si>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</si>
  <si>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</si>
  <si>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</si>
  <si>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</si>
  <si>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</si>
  <si>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</si>
  <si>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</si>
  <si>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</si>
  <si>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</si>
  <si>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</si>
  <si>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</si>
  <si>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</si>
  <si>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</si>
  <si>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</si>
  <si>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</si>
  <si>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</si>
  <si>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</si>
  <si>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</si>
  <si>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</si>
  <si>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</si>
  <si>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</si>
  <si>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</si>
  <si>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</si>
  <si>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</si>
  <si>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</si>
  <si>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</si>
  <si>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</si>
  <si>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</si>
  <si>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</si>
  <si>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</si>
  <si>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</si>
  <si>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</si>
  <si>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</si>
  <si>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</si>
  <si>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</si>
  <si>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</si>
  <si>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</si>
  <si>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</si>
  <si>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</si>
  <si>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</si>
  <si>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</si>
  <si>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</si>
  <si>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</si>
  <si>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</si>
  <si>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</si>
  <si>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</si>
  <si>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</si>
  <si>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</si>
  <si>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</si>
  <si>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</si>
  <si>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</si>
  <si>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</si>
  <si>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</si>
  <si>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</si>
  <si>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</si>
  <si>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</si>
  <si>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</si>
  <si>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</si>
  <si>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</si>
  <si>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</si>
  <si>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</si>
  <si>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</si>
  <si>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</si>
  <si>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</si>
  <si>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</si>
  <si>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</si>
  <si>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</si>
  <si>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</si>
  <si>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</si>
  <si>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</si>
  <si>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</si>
  <si>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</si>
  <si>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</si>
  <si>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</si>
  <si>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</si>
  <si>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</si>
  <si>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</si>
  <si>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</si>
  <si>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</si>
  <si>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</si>
  <si>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</si>
  <si>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</si>
  <si>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</si>
  <si>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</si>
  <si>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</si>
  <si>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</si>
  <si>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</si>
  <si>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</si>
  <si>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</si>
  <si>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</si>
  <si>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</si>
  <si>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</si>
  <si>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</si>
  <si>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</si>
  <si>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</si>
  <si>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</si>
  <si>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</si>
  <si>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</si>
  <si>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</si>
  <si>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</si>
  <si>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</si>
  <si>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</si>
  <si>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</si>
  <si>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</si>
  <si>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</si>
  <si>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</si>
  <si>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</si>
  <si>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</si>
  <si>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</si>
  <si>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</si>
  <si>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</si>
  <si>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</si>
  <si>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</si>
  <si>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</si>
  <si>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</si>
  <si>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</si>
  <si>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alert real-time-detection</t>
  </si>
  <si>
    <t>set shared profiles url-filtering Alert-Only-URL alert real-time-detection</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</si>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</sst>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07"/>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f>SUBSTITUTE("set shared profiles spyware Outbound-AS botnet-domains sinkhole ipv4-address {{ SINKHOLE_IPV4 }}", "{{ SINKHOLE_IPV4 }}", 'values'!B20)</f>
        <v>0</v>
      </c>
    </row>
    <row r="265" spans="1:1">
      <c r="A265">
        <f>SUBSTITUTE("set shared profiles spyware Outbound-AS botnet-domains sinkhole ipv6-address {{ SINKHOLE_IPV6 }}", "{{ SINKHOLE_IPV6 }}", 'values'!B21)</f>
        <v>0</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f>SUBSTITUTE("set shared profiles spyware Inbound-AS botnet-domains sinkhole ipv4-address {{ SINKHOLE_IPV4 }}", "{{ SINKHOLE_IPV4 }}", 'values'!B20)</f>
        <v>0</v>
      </c>
    </row>
    <row r="306" spans="1:1">
      <c r="A306">
        <f>SUBSTITUTE("set shared profiles spyware Inbound-AS botnet-domains sinkhole ipv6-address {{ SINKHOLE_IPV6 }}", "{{ SINKHOLE_IPV6 }}", 'values'!B21)</f>
        <v>0</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f>SUBSTITUTE("set shared profiles spyware Internal-AS botnet-domains sinkhole ipv4-address {{ SINKHOLE_IPV4 }}", "{{ SINKHOLE_IPV4 }}", 'values'!B20)</f>
        <v>0</v>
      </c>
    </row>
    <row r="347" spans="1:1">
      <c r="A347">
        <f>SUBSTITUTE("set shared profiles spyware Internal-AS botnet-domains sinkhole ipv6-address {{ SINKHOLE_IPV6 }}", "{{ SINKHOLE_IPV6 }}", 'values'!B21)</f>
        <v>0</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f>SUBSTITUTE("set shared profiles spyware Alert-Only-AS botnet-domains sinkhole ipv4-address {{ SINKHOLE_IPV4 }}", "{{ SINKHOLE_IPV4 }}", 'values'!B20)</f>
        <v>0</v>
      </c>
    </row>
    <row r="388" spans="1:1">
      <c r="A388">
        <f>SUBSTITUTE("set shared profiles spyware Alert-Only-AS botnet-domains sinkhole ipv6-address {{ SINKHOLE_IPV6 }}", "{{ SINKHOLE_IPV6 }}", 'values'!B21)</f>
        <v>0</v>
      </c>
    </row>
    <row r="389" spans="1:1">
      <c r="A389" t="s">
        <v>426</v>
      </c>
    </row>
    <row r="390" spans="1:1">
      <c r="A390" t="s">
        <v>427</v>
      </c>
    </row>
    <row r="391" spans="1:1">
      <c r="A391" t="s">
        <v>428</v>
      </c>
    </row>
    <row r="392" spans="1:1">
      <c r="A392" t="s">
        <v>429</v>
      </c>
    </row>
    <row r="393" spans="1:1">
      <c r="A393" t="s">
        <v>430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f>SUBSTITUTE("set shared profiles spyware Exception-AS botnet-domains sinkhole ipv4-address {{ SINKHOLE_IPV4 }}", "{{ SINKHOLE_IPV4 }}", 'values'!B20)</f>
        <v>0</v>
      </c>
    </row>
    <row r="424" spans="1:1">
      <c r="A424">
        <f>SUBSTITUTE("set shared profiles spyware Exception-AS botnet-domains sinkhole ipv6-address {{ SINKHOLE_IPV6 }}", "{{ SINKHOLE_IPV6 }}", 'values'!B21)</f>
        <v>0</v>
      </c>
    </row>
    <row r="425" spans="1:1">
      <c r="A425" t="s">
        <v>460</v>
      </c>
    </row>
    <row r="426" spans="1:1">
      <c r="A426" t="s">
        <v>461</v>
      </c>
    </row>
    <row r="430" spans="1:1">
      <c r="A430" t="s">
        <v>462</v>
      </c>
    </row>
    <row r="431" spans="1:1">
      <c r="A431" t="s">
        <v>463</v>
      </c>
    </row>
    <row r="432" spans="1:1">
      <c r="A432" t="s">
        <v>464</v>
      </c>
    </row>
    <row r="433" spans="1:1">
      <c r="A433" t="s">
        <v>465</v>
      </c>
    </row>
    <row r="434" spans="1:1">
      <c r="A434"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9" spans="1:1">
      <c r="A519" t="s">
        <v>550</v>
      </c>
    </row>
    <row r="520" spans="1:1">
      <c r="A520" t="s">
        <v>551</v>
      </c>
    </row>
    <row r="521" spans="1:1">
      <c r="A521" t="s">
        <v>552</v>
      </c>
    </row>
    <row r="522" spans="1:1">
      <c r="A522" t="s">
        <v>553</v>
      </c>
    </row>
    <row r="523" spans="1:1">
      <c r="A523"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8" spans="1:1">
      <c r="A598" t="s">
        <v>627</v>
      </c>
    </row>
    <row r="599" spans="1:1">
      <c r="A599" t="s">
        <v>628</v>
      </c>
    </row>
    <row r="600" spans="1:1">
      <c r="A600" t="s">
        <v>629</v>
      </c>
    </row>
    <row r="601" spans="1:1">
      <c r="A601" t="s">
        <v>630</v>
      </c>
    </row>
    <row r="602" spans="1:1">
      <c r="A602"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50" spans="1:1">
      <c r="A650" t="s">
        <v>678</v>
      </c>
    </row>
    <row r="651" spans="1:1">
      <c r="A651" t="s">
        <v>679</v>
      </c>
    </row>
    <row r="652" spans="1:1">
      <c r="A652" t="s">
        <v>680</v>
      </c>
    </row>
    <row r="653" spans="1:1">
      <c r="A653" t="s">
        <v>681</v>
      </c>
    </row>
    <row r="654" spans="1:1">
      <c r="A654">
        <f>SUBSTITUTE("set template iron-skillet config mgt-config users {{ ADMINISTRATOR_USERNAME }} phash $1$GmGy8oJJ$V75cNdSRDx0V78yJqXZ111", "{{ ADMINISTRATOR_USERNAME }}", 'values'!B17)</f>
        <v>0</v>
      </c>
    </row>
    <row r="655" spans="1:1">
      <c r="A655">
        <f>SUBSTITUTE("set template iron-skillet config mgt-config users {{ ADMINISTRATOR_USERNAME }} permissions role-based superuser yes", "{{ ADMINISTRATOR_USERNAME }}", 'values'!B17)</f>
        <v>0</v>
      </c>
    </row>
    <row r="656" spans="1:1">
      <c r="A656" t="s">
        <v>682</v>
      </c>
    </row>
    <row r="657" spans="1:1">
      <c r="A657" t="s">
        <v>683</v>
      </c>
    </row>
    <row r="658" spans="1:1">
      <c r="A658" t="s">
        <v>684</v>
      </c>
    </row>
    <row r="659" spans="1:1">
      <c r="A659" t="s">
        <v>685</v>
      </c>
    </row>
    <row r="660" spans="1:1">
      <c r="A660" t="s">
        <v>686</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f>SUBSTITUTE("set template iron-skillet config deviceconfig system dns-setting servers primary {{ DNS_1 }}", "{{ DNS_1 }}", 'values'!B18)</f>
        <v>0</v>
      </c>
    </row>
    <row r="677" spans="1:1">
      <c r="A677">
        <f>SUBSTITUTE("set template iron-skillet config deviceconfig system dns-setting servers secondary {{ DNS_2 }}", "{{ DNS_2 }}", 'values'!B19)</f>
        <v>0</v>
      </c>
    </row>
    <row r="678" spans="1:1">
      <c r="A678">
        <f>SUBSTITUTE("set template iron-skillet config deviceconfig system ntp-servers primary-ntp-server ntp-server-address {{ NTP_1 }}", "{{ NTP_1 }}", 'values'!B15)</f>
        <v>0</v>
      </c>
    </row>
    <row r="679" spans="1:1">
      <c r="A679">
        <f>SUBSTITUTE("set template iron-skillet config deviceconfig system ntp-servers secondary-ntp-server ntp-server-address {{ NTP_2 }}", "{{ NTP_2 }}", 'values'!B16)</f>
        <v>0</v>
      </c>
    </row>
    <row r="680" spans="1:1">
      <c r="A680" t="s">
        <v>702</v>
      </c>
    </row>
    <row r="681" spans="1:1">
      <c r="A681" t="s">
        <v>703</v>
      </c>
    </row>
    <row r="682" spans="1:1">
      <c r="A682" t="s">
        <v>704</v>
      </c>
    </row>
    <row r="683" spans="1:1">
      <c r="A683" t="s">
        <v>705</v>
      </c>
    </row>
    <row r="684" spans="1:1">
      <c r="A684" t="s">
        <v>706</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8" spans="1:1">
      <c r="A728" t="s">
        <v>749</v>
      </c>
    </row>
    <row r="729" spans="1:1">
      <c r="A729" t="s">
        <v>750</v>
      </c>
    </row>
    <row r="730" spans="1:1">
      <c r="A730" t="s">
        <v>751</v>
      </c>
    </row>
    <row r="731" spans="1:1">
      <c r="A731" t="s">
        <v>752</v>
      </c>
    </row>
    <row r="732" spans="1:1">
      <c r="A732"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3" spans="1:1">
      <c r="A753" t="s">
        <v>773</v>
      </c>
    </row>
    <row r="754" spans="1:1">
      <c r="A754" t="s">
        <v>774</v>
      </c>
    </row>
    <row r="756" spans="1:1">
      <c r="A756" t="s">
        <v>775</v>
      </c>
    </row>
    <row r="757" spans="1:1">
      <c r="A757" t="s">
        <v>776</v>
      </c>
    </row>
    <row r="758" spans="1:1">
      <c r="A758">
        <f>SUBSTITUTE("set template-stack {{ STACK }} templates iron-skillet", "{{ STACK }}", 'values'!B8)</f>
        <v>0</v>
      </c>
    </row>
    <row r="759" spans="1:1">
      <c r="A759">
        <f>SUBSTITUTE("set template-stack {{ STACK }} settings default-vsys vsys1", "{{ STACK }}", 'values'!B8)</f>
        <v>0</v>
      </c>
    </row>
    <row r="760" spans="1:1">
      <c r="A760">
        <f>SUBSTITUTE(SUBSTITUTE("set template-stack {{ STACK }} config devices localhost.localdomain deviceconfig system hostname {{ FW_NAME }}", "{{ FW_NAME }}", 'values'!B10), "{{ STACK }}", 'values'!B8)</f>
        <v>0</v>
      </c>
    </row>
    <row r="762" spans="1:1">
      <c r="A762" t="s">
        <v>777</v>
      </c>
    </row>
    <row r="763" spans="1:1">
      <c r="A763">
        <f>SUBSTITUTE("set template-stack {{ STACK }} config devices localhost.localdomain deviceconfig system type dhcp-client send-hostname yes", "{{ STACK }}", 'values'!B8)</f>
        <v>0</v>
      </c>
    </row>
    <row r="764" spans="1:1">
      <c r="A764">
        <f>SUBSTITUTE("set template-stack {{ STACK }} config devices localhost.localdomain deviceconfig system type dhcp-client send-client-id no", "{{ STACK }}", 'values'!B8)</f>
        <v>0</v>
      </c>
    </row>
    <row r="765" spans="1:1">
      <c r="A765">
        <f>SUBSTITUTE("set template-stack {{ STACK }} config devices localhost.localdomain deviceconfig system type dhcp-client accept-dhcp-hostname no", "{{ STACK }}", 'values'!B8)</f>
        <v>0</v>
      </c>
    </row>
    <row r="766" spans="1:1">
      <c r="A766">
        <f>SUBSTITUTE("set template-stack {{ STACK }} config devices localhost.localdomain deviceconfig system type dhcp-client accept-dhcp-domain no", "{{ STACK }}", 'values'!B8)</f>
        <v>0</v>
      </c>
    </row>
    <row r="768" spans="1:1">
      <c r="A768" t="s">
        <v>778</v>
      </c>
    </row>
    <row r="769" spans="1:1">
      <c r="A769">
        <f>SUBSTITUTE("set template-stack {{ STACK }} config devices localhost.localdomain deviceconfig system type static", "{{ STACK }}", 'values'!B8)</f>
        <v>0</v>
      </c>
    </row>
    <row r="770" spans="1:1">
      <c r="A770">
        <f>SUBSTITUTE(SUBSTITUTE("set template-stack {{ STACK }} config devices localhost.localdomain deviceconfig system ip-address {{ MGMT_IP }}", "{{ MGMT_IP }}", 'values'!B12), "{{ STACK }}", 'values'!B8)</f>
        <v>0</v>
      </c>
    </row>
    <row r="771" spans="1:1">
      <c r="A771">
        <f>SUBSTITUTE(SUBSTITUTE("set template-stack {{ STACK }} config devices localhost.localdomain deviceconfig system netmask {{ MGMT_MASK }}", "{{ MGMT_MASK }}", 'values'!B13), "{{ STACK }}", 'values'!B8)</f>
        <v>0</v>
      </c>
    </row>
    <row r="772" spans="1:1">
      <c r="A772">
        <f>SUBSTITUTE(SUBSTITUTE("set template-stack {{ STACK }} config devices localhost.localdomain deviceconfig system default-gateway {{ MGMT_DG }}", "{{ MGMT_DG }}", 'values'!B14), "{{ STACK }}", 'values'!B8)</f>
        <v>0</v>
      </c>
    </row>
    <row r="774" spans="1:1">
      <c r="A774">
        <f>SUBSTITUTE("set device-group {{ DEVICE_GROUP }} reports ""Host-visit malicious sites plus"" period last-7-calendar-days", "{{ DEVICE_GROUP }}", 'values'!B9)</f>
        <v>0</v>
      </c>
    </row>
    <row r="775" spans="1:1">
      <c r="A775">
        <f>SUBSTITUTE("set device-group {{ DEVICE_GROUP }} reports ""Host-visit malicious sites plus"" topn 500", "{{ DEVICE_GROUP }}", 'values'!B9)</f>
        <v>0</v>
      </c>
    </row>
    <row r="776" spans="1:1">
      <c r="A776">
        <f>SUBSTITUTE("set device-group {{ DEVICE_GROUP }} reports ""Host-visit malicious sites plus"" topm 50", "{{ DEVICE_GROUP }}", 'values'!B9)</f>
        <v>0</v>
      </c>
    </row>
    <row r="777" spans="1:1">
      <c r="A777">
        <f>SUBSTITUTE("set device-group {{ DEVICE_GROUP }} reports ""Host-visit malicious sites plus"" caption ""Host-visit malicious sites plus""", "{{ DEVICE_GROUP }}", 'values'!B9)</f>
        <v>0</v>
      </c>
    </row>
    <row r="778" spans="1:1">
      <c r="A778">
        <f>SUBSTITUTE("set device-group {{ DEVICE_GROUP }} reports ""Host-visit malicious sites plus"" frequency daily", "{{ DEVICE_GROUP }}", 'values'!B9)</f>
        <v>0</v>
      </c>
    </row>
    <row r="779" spans="1:1">
      <c r="A779">
        <f>SUBSTITUTE("set device-group {{ DEVICE_GROUP }} reports ""Host-visit malicious sites plus"" query ""(category eq command-and-control) or (category eq hacking) or (category eq malware) or (category eq phishing) or (category eq grayware)""", "{{ DEVICE_GROUP }}", 'values'!B9)</f>
        <v>0</v>
      </c>
    </row>
    <row r="780" spans="1:1">
      <c r="A780">
        <f>SUBSTITUTE("set device-group {{ DEVICE_GROUP }} reports ""Host-visit malicious sites plus"" type panorama-url sortby repeatcnt", "{{ DEVICE_GROUP }}", 'values'!B9)</f>
        <v>0</v>
      </c>
    </row>
    <row r="781" spans="1:1">
      <c r="A781">
        <f>SUBSTITUTE("set device-group {{ DEVICE_GROUP }} reports ""Host-visit malicious sites plus"" type panorama-url group-by src", "{{ DEVICE_GROUP }}", 'values'!B9)</f>
        <v>0</v>
      </c>
    </row>
    <row r="782" spans="1:1">
      <c r="A782">
        <f>SUBSTITUTE("set device-group {{ DEVICE_GROUP }} reports ""Host-visit malicious sites plus"" type panorama-url aggregate-by [ from srcuser category action ]", "{{ DEVICE_GROUP }}", 'values'!B9)</f>
        <v>0</v>
      </c>
    </row>
    <row r="783" spans="1:1">
      <c r="A783">
        <f>SUBSTITUTE("set device-group {{ DEVICE_GROUP }} reports ""Host-visit malicious sites plus"" type panorama-url values repeatcnt", "{{ DEVICE_GROUP }}", 'values'!B9)</f>
        <v>0</v>
      </c>
    </row>
    <row r="784" spans="1:1">
      <c r="A784">
        <f>SUBSTITUTE("set device-group {{ DEVICE_GROUP }} reports ""Hosts visit malicious sites"" period last-7-calendar-days", "{{ DEVICE_GROUP }}", 'values'!B9)</f>
        <v>0</v>
      </c>
    </row>
    <row r="785" spans="1:1">
      <c r="A785">
        <f>SUBSTITUTE("set device-group {{ DEVICE_GROUP }} reports ""Hosts visit malicious sites"" topn 500", "{{ DEVICE_GROUP }}", 'values'!B9)</f>
        <v>0</v>
      </c>
    </row>
    <row r="786" spans="1:1">
      <c r="A786">
        <f>SUBSTITUTE("set device-group {{ DEVICE_GROUP }} reports ""Hosts visit malicious sites"" topm 50", "{{ DEVICE_GROUP }}", 'values'!B9)</f>
        <v>0</v>
      </c>
    </row>
    <row r="787" spans="1:1">
      <c r="A787">
        <f>SUBSTITUTE("set device-group {{ DEVICE_GROUP }} reports ""Hosts visit malicious sites"" caption ""Hosts visit malicious sites""", "{{ DEVICE_GROUP }}", 'values'!B9)</f>
        <v>0</v>
      </c>
    </row>
    <row r="788" spans="1:1">
      <c r="A788">
        <f>SUBSTITUTE("set device-group {{ DEVICE_GROUP }} reports ""Hosts visit malicious sites"" frequency daily", "{{ DEVICE_GROUP }}", 'values'!B9)</f>
        <v>0</v>
      </c>
    </row>
    <row r="789" spans="1:1">
      <c r="A789">
        <f>SUBSTITUTE("set device-group {{ DEVICE_GROUP }} reports ""Hosts visit malicious sites"" query ""(category eq command-and-control) or (category eq hacking) or (category eq malware) or (category eq phishing) or (category eq grayware)""", "{{ DEVICE_GROUP }}", 'values'!B9)</f>
        <v>0</v>
      </c>
    </row>
    <row r="790" spans="1:1">
      <c r="A790">
        <f>SUBSTITUTE("set device-group {{ DEVICE_GROUP }} reports ""Hosts visit malicious sites"" type panorama-url sortby repeatcnt", "{{ DEVICE_GROUP }}", 'values'!B9)</f>
        <v>0</v>
      </c>
    </row>
    <row r="791" spans="1:1">
      <c r="A791">
        <f>SUBSTITUTE("set device-group {{ DEVICE_GROUP }} reports ""Hosts visit malicious sites"" type panorama-url group-by src", "{{ DEVICE_GROUP }}", 'values'!B9)</f>
        <v>0</v>
      </c>
    </row>
    <row r="792" spans="1:1">
      <c r="A792">
        <f>SUBSTITUTE("set device-group {{ DEVICE_GROUP }} reports ""Hosts visit malicious sites"" type panorama-url aggregate-by [ from srcuser ]", "{{ DEVICE_GROUP }}", 'values'!B9)</f>
        <v>0</v>
      </c>
    </row>
    <row r="793" spans="1:1">
      <c r="A793">
        <f>SUBSTITUTE("set device-group {{ DEVICE_GROUP }} reports ""Hosts visit malicious sites"" type panorama-url values repeatcnt", "{{ DEVICE_GROUP }}", 'values'!B9)</f>
        <v>0</v>
      </c>
    </row>
    <row r="794" spans="1:1">
      <c r="A794">
        <f>SUBSTITUTE("set device-group {{ DEVICE_GROUP }} reports ""Hosts visit questionable sites"" period last-7-calendar-days", "{{ DEVICE_GROUP }}", 'values'!B9)</f>
        <v>0</v>
      </c>
    </row>
    <row r="795" spans="1:1">
      <c r="A795">
        <f>SUBSTITUTE("set device-group {{ DEVICE_GROUP }} reports ""Hosts visit questionable sites"" topn 500", "{{ DEVICE_GROUP }}", 'values'!B9)</f>
        <v>0</v>
      </c>
    </row>
    <row r="796" spans="1:1">
      <c r="A796">
        <f>SUBSTITUTE("set device-group {{ DEVICE_GROUP }} reports ""Hosts visit questionable sites"" topm 50", "{{ DEVICE_GROUP }}", 'values'!B9)</f>
        <v>0</v>
      </c>
    </row>
    <row r="797" spans="1:1">
      <c r="A797">
        <f>SUBSTITUTE("set device-group {{ DEVICE_GROUP }} reports ""Hosts visit questionable sites"" caption ""Hosts visit questionable sites""", "{{ DEVICE_GROUP }}", 'values'!B9)</f>
        <v>0</v>
      </c>
    </row>
    <row r="798" spans="1:1">
      <c r="A798">
        <f>SUBSTITUTE("set device-group {{ DEVICE_GROUP }} reports ""Hosts visit questionable sites"" frequency daily", "{{ DEVICE_GROUP }}", 'values'!B9)</f>
        <v>0</v>
      </c>
    </row>
    <row r="799" spans="1:1">
      <c r="A799">
        <f>SUBSTITUTE("set device-group {{ DEVICE_GROUP }} reports ""Hosts visit questionable sites"" query ""(category eq dynamic-dns) and (category eq parked) and (category eq questionable) and (category eq unknown)""", "{{ DEVICE_GROUP }}", 'values'!B9)</f>
        <v>0</v>
      </c>
    </row>
    <row r="800" spans="1:1">
      <c r="A800">
        <f>SUBSTITUTE("set device-group {{ DEVICE_GROUP }} reports ""Hosts visit questionable sites"" type panorama-url sortby repeatcnt", "{{ DEVICE_GROUP }}", 'values'!B9)</f>
        <v>0</v>
      </c>
    </row>
    <row r="801" spans="1:1">
      <c r="A801">
        <f>SUBSTITUTE("set device-group {{ DEVICE_GROUP }} reports ""Hosts visit questionable sites"" type panorama-url group-by src", "{{ DEVICE_GROUP }}", 'values'!B9)</f>
        <v>0</v>
      </c>
    </row>
    <row r="802" spans="1:1">
      <c r="A802">
        <f>SUBSTITUTE("set device-group {{ DEVICE_GROUP }} reports ""Hosts visit questionable sites"" type panorama-url aggregate-by [ from srcuser ]", "{{ DEVICE_GROUP }}", 'values'!B9)</f>
        <v>0</v>
      </c>
    </row>
    <row r="803" spans="1:1">
      <c r="A803">
        <f>SUBSTITUTE("set device-group {{ DEVICE_GROUP }} reports ""Hosts visit questionable sites"" type panorama-url values repeatcnt", "{{ DEVICE_GROUP }}", 'values'!B9)</f>
        <v>0</v>
      </c>
    </row>
    <row r="804" spans="1:1">
      <c r="A804">
        <f>SUBSTITUTE("set device-group {{ DEVICE_GROUP }} reports ""Host-visit quest sites plus"" period last-7-calendar-days", "{{ DEVICE_GROUP }}", 'values'!B9)</f>
        <v>0</v>
      </c>
    </row>
    <row r="805" spans="1:1">
      <c r="A805">
        <f>SUBSTITUTE("set device-group {{ DEVICE_GROUP }} reports ""Host-visit quest sites plus"" topn 500", "{{ DEVICE_GROUP }}", 'values'!B9)</f>
        <v>0</v>
      </c>
    </row>
    <row r="806" spans="1:1">
      <c r="A806">
        <f>SUBSTITUTE("set device-group {{ DEVICE_GROUP }} reports ""Host-visit quest sites plus"" topm 50", "{{ DEVICE_GROUP }}", 'values'!B9)</f>
        <v>0</v>
      </c>
    </row>
    <row r="807" spans="1:1">
      <c r="A807">
        <f>SUBSTITUTE("set device-group {{ DEVICE_GROUP }} reports ""Host-visit quest sites plus"" caption ""Host-visit quest sites plus""", "{{ DEVICE_GROUP }}", 'values'!B9)</f>
        <v>0</v>
      </c>
    </row>
    <row r="808" spans="1:1">
      <c r="A808">
        <f>SUBSTITUTE("set device-group {{ DEVICE_GROUP }} reports ""Host-visit quest sites plus"" frequency daily", "{{ DEVICE_GROUP }}", 'values'!B9)</f>
        <v>0</v>
      </c>
    </row>
    <row r="809" spans="1:1">
      <c r="A809">
        <f>SUBSTITUTE("set device-group {{ DEVICE_GROUP }} reports ""Host-visit quest sites plus"" query ""(category eq dynamic-dns) and (category eq parked) and (category eq questionable) and (category eq unknown)""", "{{ DEVICE_GROUP }}", 'values'!B9)</f>
        <v>0</v>
      </c>
    </row>
    <row r="810" spans="1:1">
      <c r="A810">
        <f>SUBSTITUTE("set device-group {{ DEVICE_GROUP }} reports ""Host-visit quest sites plus"" description ""Detail of hosts visiting questionable URLs""", "{{ DEVICE_GROUP }}", 'values'!B9)</f>
        <v>0</v>
      </c>
    </row>
    <row r="811" spans="1:1">
      <c r="A811">
        <f>SUBSTITUTE("set device-group {{ DEVICE_GROUP }} reports ""Host-visit quest sites plus"" type panorama-url sortby repeatcnt", "{{ DEVICE_GROUP }}", 'values'!B9)</f>
        <v>0</v>
      </c>
    </row>
    <row r="812" spans="1:1">
      <c r="A812">
        <f>SUBSTITUTE("set device-group {{ DEVICE_GROUP }} reports ""Host-visit quest sites plus"" type panorama-url group-by src", "{{ DEVICE_GROUP }}", 'values'!B9)</f>
        <v>0</v>
      </c>
    </row>
    <row r="813" spans="1:1">
      <c r="A813">
        <f>SUBSTITUTE("set device-group {{ DEVICE_GROUP }} reports ""Host-visit quest sites plus"" type panorama-url aggregate-by [ from srcuser category action ]", "{{ DEVICE_GROUP }}", 'values'!B9)</f>
        <v>0</v>
      </c>
    </row>
    <row r="814" spans="1:1">
      <c r="A814">
        <f>SUBSTITUTE("set device-group {{ DEVICE_GROUP }} reports ""Host-visit quest sites plus"" type panorama-url values repeatcnt", "{{ DEVICE_GROUP }}", 'values'!B9)</f>
        <v>0</v>
      </c>
    </row>
    <row r="815" spans="1:1">
      <c r="A815">
        <f>SUBSTITUTE("set device-group {{ DEVICE_GROUP }} reports ""Wildfire malicious verdicts"" period last-30-calendar-days", "{{ DEVICE_GROUP }}", 'values'!B9)</f>
        <v>0</v>
      </c>
    </row>
    <row r="816" spans="1:1">
      <c r="A816">
        <f>SUBSTITUTE("set device-group {{ DEVICE_GROUP }} reports ""Wildfire malicious verdicts"" topn 500", "{{ DEVICE_GROUP }}", 'values'!B9)</f>
        <v>0</v>
      </c>
    </row>
    <row r="817" spans="1:1">
      <c r="A817">
        <f>SUBSTITUTE("set device-group {{ DEVICE_GROUP }} reports ""Wildfire malicious verdicts"" topm 10", "{{ DEVICE_GROUP }}", 'values'!B9)</f>
        <v>0</v>
      </c>
    </row>
    <row r="818" spans="1:1">
      <c r="A818">
        <f>SUBSTITUTE("set device-group {{ DEVICE_GROUP }} reports ""Wildfire malicious verdicts"" caption ""Wildfire malicious verdicts""", "{{ DEVICE_GROUP }}", 'values'!B9)</f>
        <v>0</v>
      </c>
    </row>
    <row r="819" spans="1:1">
      <c r="A819">
        <f>SUBSTITUTE("set device-group {{ DEVICE_GROUP }} reports ""Wildfire malicious verdicts"" frequency daily", "{{ DEVICE_GROUP }}", 'values'!B9)</f>
        <v>0</v>
      </c>
    </row>
    <row r="820" spans="1:1">
      <c r="A820">
        <f>SUBSTITUTE("set device-group {{ DEVICE_GROUP }} reports ""Wildfire malicious verdicts"" query ""(app neq smtp) and (category neq benign)""", "{{ DEVICE_GROUP }}", 'values'!B9)</f>
        <v>0</v>
      </c>
    </row>
    <row r="821" spans="1:1">
      <c r="A821">
        <f>SUBSTITUTE("set device-group {{ DEVICE_GROUP }} reports ""Wildfire malicious verdicts"" description ""Files uploaded or downloaded that were later found to be malicious. This is a summary. Act on real-time email.""", "{{ DEVICE_GROUP }}", 'values'!B9)</f>
        <v>0</v>
      </c>
    </row>
    <row r="822" spans="1:1">
      <c r="A822">
        <f>SUBSTITUTE("set device-group {{ DEVICE_GROUP }} reports ""Wildfire malicious verdicts"" type panorama-wildfire sortby repeatcnt", "{{ DEVICE_GROUP }}", 'values'!B9)</f>
        <v>0</v>
      </c>
    </row>
    <row r="823" spans="1:1">
      <c r="A823">
        <f>SUBSTITUTE("set device-group {{ DEVICE_GROUP }} reports ""Wildfire malicious verdicts"" type panorama-wildfire aggregate-by [ filedigest container-of-app app category filetype rule ]", "{{ DEVICE_GROUP }}", 'values'!B9)</f>
        <v>0</v>
      </c>
    </row>
    <row r="824" spans="1:1">
      <c r="A824">
        <f>SUBSTITUTE("set device-group {{ DEVICE_GROUP }} reports ""Wildfire malicious verdicts"" type panorama-wildfire values repeatcnt", "{{ DEVICE_GROUP }}", 'values'!B9)</f>
        <v>0</v>
      </c>
    </row>
    <row r="825" spans="1:1">
      <c r="A825">
        <f>SUBSTITUTE("set device-group {{ DEVICE_GROUP }} reports ""Wildfire verdicts SMTP"" period last-30-calendar-days", "{{ DEVICE_GROUP }}", 'values'!B9)</f>
        <v>0</v>
      </c>
    </row>
    <row r="826" spans="1:1">
      <c r="A826">
        <f>SUBSTITUTE("set device-group {{ DEVICE_GROUP }} reports ""Wildfire verdicts SMTP"" topn 500", "{{ DEVICE_GROUP }}", 'values'!B9)</f>
        <v>0</v>
      </c>
    </row>
    <row r="827" spans="1:1">
      <c r="A827">
        <f>SUBSTITUTE("set device-group {{ DEVICE_GROUP }} reports ""Wildfire verdicts SMTP"" topm 10", "{{ DEVICE_GROUP }}", 'values'!B9)</f>
        <v>0</v>
      </c>
    </row>
    <row r="828" spans="1:1">
      <c r="A828">
        <f>SUBSTITUTE("set device-group {{ DEVICE_GROUP }} reports ""Wildfire verdicts SMTP"" caption ""Wildfire verdicts SMTP""", "{{ DEVICE_GROUP }}", 'values'!B9)</f>
        <v>0</v>
      </c>
    </row>
    <row r="829" spans="1:1">
      <c r="A829">
        <f>SUBSTITUTE("set device-group {{ DEVICE_GROUP }} reports ""Wildfire verdicts SMTP"" frequency daily", "{{ DEVICE_GROUP }}", 'values'!B9)</f>
        <v>0</v>
      </c>
    </row>
    <row r="830" spans="1:1">
      <c r="A830">
        <f>SUBSTITUTE("set device-group {{ DEVICE_GROUP }} reports ""Wildfire verdicts SMTP"" query ""(app eq smtp) and (category neq benign)""", "{{ DEVICE_GROUP }}", 'values'!B9)</f>
        <v>0</v>
      </c>
    </row>
    <row r="831" spans="1:1">
      <c r="A831">
        <f>SUBSTITUTE("set device-group {{ DEVICE_GROUP }} reports ""Wildfire verdicts SMTP"" description ""Links sent from emails found to be malicious. """, "{{ DEVICE_GROUP }}", 'values'!B9)</f>
        <v>0</v>
      </c>
    </row>
    <row r="832" spans="1:1">
      <c r="A832">
        <f>SUBSTITUTE("set device-group {{ DEVICE_GROUP }} reports ""Wildfire verdicts SMTP"" type panorama-wildfire sortby repeatcnt", "{{ DEVICE_GROUP }}", 'values'!B9)</f>
        <v>0</v>
      </c>
    </row>
    <row r="833" spans="1:1">
      <c r="A833">
        <f>SUBSTITUTE("set device-group {{ DEVICE_GROUP }} reports ""Wildfire verdicts SMTP"" type panorama-wildfire aggregate-by [ filedigest container-of-app app category filetype rule subject sender recipient misc ]", "{{ DEVICE_GROUP }}", 'values'!B9)</f>
        <v>0</v>
      </c>
    </row>
    <row r="834" spans="1:1">
      <c r="A834">
        <f>SUBSTITUTE("set device-group {{ DEVICE_GROUP }} reports ""Clients sinkholed"" period last-30-calendar-days", "{{ DEVICE_GROUP }}", 'values'!B9)</f>
        <v>0</v>
      </c>
    </row>
    <row r="835" spans="1:1">
      <c r="A835">
        <f>SUBSTITUTE("set device-group {{ DEVICE_GROUP }} reports ""Clients sinkholed"" topn 500", "{{ DEVICE_GROUP }}", 'values'!B9)</f>
        <v>0</v>
      </c>
    </row>
    <row r="836" spans="1:1">
      <c r="A836">
        <f>SUBSTITUTE("set device-group {{ DEVICE_GROUP }} reports ""Clients sinkholed"" topm 50", "{{ DEVICE_GROUP }}", 'values'!B9)</f>
        <v>0</v>
      </c>
    </row>
    <row r="837" spans="1:1">
      <c r="A837">
        <f>SUBSTITUTE("set device-group {{ DEVICE_GROUP }} reports ""Clients sinkholed"" caption ""Clients sinkholed""", "{{ DEVICE_GROUP }}", 'values'!B9)</f>
        <v>0</v>
      </c>
    </row>
    <row r="838" spans="1:1">
      <c r="A838">
        <f>SUBSTITUTE("set device-group {{ DEVICE_GROUP }} reports ""Clients sinkholed"" query ""(rule eq 'DNS Sinkhole Block')""", "{{ DEVICE_GROUP }}", 'values'!B9)</f>
        <v>0</v>
      </c>
    </row>
    <row r="839" spans="1:1">
      <c r="A839">
        <f>SUBSTITUTE("set device-group {{ DEVICE_GROUP }} reports ""Clients sinkholed"" frequency daily", "{{ DEVICE_GROUP }}", 'values'!B9)</f>
        <v>0</v>
      </c>
    </row>
    <row r="840" spans="1:1">
      <c r="A840">
        <f>SUBSTITUTE("set device-group {{ DEVICE_GROUP }} reports ""Clients sinkholed"" type panorama-traffic sortby repeatcnt", "{{ DEVICE_GROUP }}", 'values'!B9)</f>
        <v>0</v>
      </c>
    </row>
    <row r="841" spans="1:1">
      <c r="A841">
        <f>SUBSTITUTE("set device-group {{ DEVICE_GROUP }} reports ""Clients sinkholed"" type panorama-traffic group-by from", "{{ DEVICE_GROUP }}", 'values'!B9)</f>
        <v>0</v>
      </c>
    </row>
    <row r="842" spans="1:1">
      <c r="A842">
        <f>SUBSTITUTE("set device-group {{ DEVICE_GROUP }} reports ""Clients sinkholed"" type panorama-traffic aggregate-by [ src srcuser ]", "{{ DEVICE_GROUP }}", 'values'!B9)</f>
        <v>0</v>
      </c>
    </row>
    <row r="843" spans="1:1">
      <c r="A843">
        <f>SUBSTITUTE("set device-group {{ DEVICE_GROUP }} reports ""Clients sinkholed"" type panorama-traffic values repeatcnt", "{{ DEVICE_GROUP }}", 'values'!B9)</f>
        <v>0</v>
      </c>
    </row>
    <row r="844" spans="1:1">
      <c r="A844">
        <f>SUBSTITUTE("set device-group {{ DEVICE_GROUP }} report-group ""Possible Compromise"" custom-widget 1 custom-report ""Clients sinkholed""", "{{ DEVICE_GROUP }}", 'values'!B9)</f>
        <v>0</v>
      </c>
    </row>
    <row r="845" spans="1:1">
      <c r="A845">
        <f>SUBSTITUTE("set device-group {{ DEVICE_GROUP }} report-group ""Possible Compromise"" custom-widget 2 custom-report ""Wildfire malicious verdicts""", "{{ DEVICE_GROUP }}", 'values'!B9)</f>
        <v>0</v>
      </c>
    </row>
    <row r="846" spans="1:1">
      <c r="A846">
        <f>SUBSTITUTE("set device-group {{ DEVICE_GROUP }} report-group ""Possible Compromise"" custom-widget 3 custom-report ""Wildfire verdicts SMTP""", "{{ DEVICE_GROUP }}", 'values'!B9)</f>
        <v>0</v>
      </c>
    </row>
    <row r="847" spans="1:1">
      <c r="A847">
        <f>SUBSTITUTE("set device-group {{ DEVICE_GROUP }} report-group ""Possible Compromise"" custom-widget 4 custom-report ""Hosts visit malicious sites""", "{{ DEVICE_GROUP }}", 'values'!B9)</f>
        <v>0</v>
      </c>
    </row>
    <row r="848" spans="1:1">
      <c r="A848">
        <f>SUBSTITUTE("set device-group {{ DEVICE_GROUP }} report-group ""Possible Compromise"" custom-widget 5 custom-report ""Host-visit malicious sites plus""", "{{ DEVICE_GROUP }}", 'values'!B9)</f>
        <v>0</v>
      </c>
    </row>
    <row r="849" spans="1:1">
      <c r="A849">
        <f>SUBSTITUTE("set device-group {{ DEVICE_GROUP }} report-group ""Possible Compromise"" custom-widget 6 custom-report ""Hosts visit questionable sites""", "{{ DEVICE_GROUP }}", 'values'!B9)</f>
        <v>0</v>
      </c>
    </row>
    <row r="850" spans="1:1">
      <c r="A850">
        <f>SUBSTITUTE("set device-group {{ DEVICE_GROUP }} report-group ""Possible Compromise"" custom-widget 7 custom-report ""Host-visit quest sites plus""", "{{ DEVICE_GROUP }}", 'values'!B9)</f>
        <v>0</v>
      </c>
    </row>
    <row r="851" spans="1:1">
      <c r="A851">
        <f>SUBSTITUTE("set device-group {{ DEVICE_GROUP }} report-group ""Possible Compromise"" title-page yes", "{{ DEVICE_GROUP }}", 'values'!B9)</f>
        <v>0</v>
      </c>
    </row>
    <row r="852" spans="1:1">
      <c r="A852">
        <f>SUBSTITUTE("set device-group {{ DEVICE_GROUP }} report-group ""Possible Compromise"" variable title value ""Possible Compromise""", "{{ DEVICE_GROUP }}", 'values'!B9)</f>
        <v>0</v>
      </c>
    </row>
    <row r="853" spans="1:1">
      <c r="A853">
        <f>SUBSTITUTE("set device-group {{ DEVICE_GROUP }} email-scheduler ""Possible Compromise"" report-group ""Possible Compromise""", "{{ DEVICE_GROUP }}", 'values'!B9)</f>
        <v>0</v>
      </c>
    </row>
    <row r="854" spans="1:1">
      <c r="A854">
        <f>SUBSTITUTE("set device-group {{ DEVICE_GROUP }} email-scheduler ""Possible Compromise"" recurring disabled", "{{ DEVICE_GROUP }}", 'values'!B9)</f>
        <v>0</v>
      </c>
    </row>
    <row r="855" spans="1:1">
      <c r="A855">
        <f>SUBSTITUTE("set device-group {{ DEVICE_GROUP }} email-scheduler ""Possible Compromise"" email-profile Sample_Email_Profile", "{{ DEVICE_GROUP }}", 'values'!B9)</f>
        <v>0</v>
      </c>
    </row>
    <row r="857" spans="1:1">
      <c r="A857" t="s">
        <v>779</v>
      </c>
    </row>
    <row r="858" spans="1:1">
      <c r="A858" t="s">
        <v>780</v>
      </c>
    </row>
    <row r="859" spans="1:1">
      <c r="A859" t="s">
        <v>781</v>
      </c>
    </row>
    <row r="860" spans="1:1">
      <c r="A860" t="s">
        <v>782</v>
      </c>
    </row>
    <row r="861" spans="1:1">
      <c r="A861" t="s">
        <v>783</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2021-06-07T17:03:48Z</dcterms:created>
  <dcterms:modified xsi:type="dcterms:W3CDTF">2021-06-07T17:03:48Z</dcterms:modified>
</cp:coreProperties>
</file>