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<sst xmlns="http://schemas.openxmlformats.org/spreadsheetml/2006/main" count="685" uniqueCount="683">
  <si>
    <t>Variable Name</t>
  </si>
  <si>
    <t>Variable Value</t>
  </si>
  <si>
    <t>Description</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</si>
  <si>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</si>
  <si>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</si>
  <si>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</si>
  <si>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</si>
  <si>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</si>
  <si>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</si>
  <si>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</si>
  <si>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</si>
  <si>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</si>
  <si>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</si>
  <si>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</si>
  <si>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</si>
  <si>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</si>
  <si>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</si>
  <si>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</si>
  <si>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</si>
  <si>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</si>
  <si>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</si>
  <si>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</si>
  <si>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</si>
  <si>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</si>
  <si>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</si>
  <si>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</si>
  <si>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</si>
  <si>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</si>
  <si>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</si>
  <si>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</si>
  <si>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</si>
  <si>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</si>
  <si>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</si>
  <si>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</si>
  <si>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</si>
  <si>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</si>
  <si>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</si>
  <si>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</si>
  <si>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</si>
  <si>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</si>
  <si>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</si>
  <si>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</si>
  <si>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</si>
  <si>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</si>
  <si>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</si>
  <si>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</si>
  <si>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</si>
  <si>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</si>
  <si>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</si>
  <si>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</si>
  <si>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</si>
  <si>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</si>
  <si>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</si>
  <si>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</si>
  <si>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</si>
  <si>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</si>
  <si>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</si>
  <si>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</si>
  <si>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</si>
  <si>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</si>
  <si>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</si>
  <si>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</si>
  <si>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</si>
  <si>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</si>
  <si>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</si>
  <si>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</si>
  <si>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</si>
  <si>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</si>
  <si>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</si>
  <si>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</si>
  <si>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</si>
  <si>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</si>
  <si>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</si>
  <si>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</si>
  <si>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</si>
  <si>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</si>
  <si>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</si>
  <si>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</si>
  <si>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</si>
  <si>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</si>
  <si>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</si>
  <si>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</si>
  <si>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</si>
  <si>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</si>
  <si>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</si>
  <si>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</si>
  <si>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</si>
  <si>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</si>
  <si>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</si>
  <si>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</si>
  <si>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</si>
  <si>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</si>
  <si>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</si>
  <si>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</si>
  <si>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</si>
  <si>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</si>
  <si>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</si>
  <si>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</si>
  <si>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</si>
  <si>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</si>
  <si>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</si>
  <si>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</si>
  <si>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</si>
  <si>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</si>
  <si>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</si>
  <si>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</si>
  <si>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</si>
  <si>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</si>
  <si>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</si>
  <si>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</si>
  <si>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</si>
  <si>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</si>
  <si>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</si>
  <si>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</si>
  <si>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</si>
  <si>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</si>
  <si>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</si>
  <si>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</si>
  <si>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</si>
  <si>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</si>
  <si>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</si>
  <si>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</si>
  <si>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</si>
  <si>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</si>
  <si>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</si>
  <si>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</si>
  <si>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</si>
  <si>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</si>
  <si>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</si>
  <si>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</si>
  <si>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</si>
  <si>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</si>
  <si>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</si>
  <si>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</si>
  <si>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</si>
  <si>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</si>
  <si>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</si>
  <si>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</si>
  <si>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</si>
  <si>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</si>
  <si>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</si>
  <si>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</si>
  <si>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neq benign)""</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</si>
  <si>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</si>
  <si>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</si>
  <si>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</si>
  <si>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</si>
  <si>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</si>
  <si>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</si>
  <si>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</si>
  <si>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</si>
  <si>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</si>
  <si>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</si>
  <si>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</si>
  <si>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</si>
  <si>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</si>
  <si>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</si>
  <si>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</si>
  <si>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</si>
  <si>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</si>
  <si>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</si>
  <si>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</si>
  <si>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</si>
  <si>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</si>
  <si>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</si>
  <si>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</si>
  <si>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</si>
  <si>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</si>
  <si>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</si>
  <si>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</si>
  <si>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</si>
  <si>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</si>
  <si>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</si>
  <si>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</si>
  <si>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</si>
  <si>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</si>
  <si>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</si>
  <si>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</si>
  <si>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</si>
  <si>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</si>
  <si>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</si>
  <si>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</si>
  <si>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</si>
  <si>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</si>
  <si>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</si>
  <si>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</si>
  <si>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</si>
  <si>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</si>
  <si>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</si>
  <si>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</si>
  <si>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</si>
  <si>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</si>
  <si>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</si>
  <si>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</si>
  <si>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</si>
  <si>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</si>
  <si>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</si>
  <si>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</si>
  <si>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</si>
  <si>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</si>
  <si>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</si>
  <si>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</si>
  <si>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</si>
  <si>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</si>
  <si>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</si>
  <si>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</si>
  <si>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</si>
  <si>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</si>
  <si>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</si>
  <si>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</si>
  <si>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</si>
  <si>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</si>
  <si>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</si>
  <si>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</si>
  <si>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</si>
  <si>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</si>
  <si>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</si>
  <si>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</si>
  <si>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</si>
  <si>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</si>
  <si>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</si>
  <si>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</si>
  <si>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</si>
  <si>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</si>
  <si>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</si>
  <si>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</si>
  <si>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</si>
  <si>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</si>
  <si>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</si>
  <si>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</si>
  <si>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</si>
  <si>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</si>
  <si>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</si>
  <si>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</si>
  <si>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</si>
  <si>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</si>
  <si>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</si>
  <si>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</si>
  <si>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</si>
  <si>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</si>
  <si>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</si>
  <si>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</si>
  <si>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</si>
  <si>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</si>
  <si>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</si>
  <si>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</si>
  <si>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</si>
  <si>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</si>
  <si>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</si>
  <si>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</si>
  <si>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</si>
  <si>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</si>
  <si>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</si>
  <si>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</si>
  <si>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</si>
  <si>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</si>
  <si>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</si>
  <si>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</si>
  <si>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</si>
  <si>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</si>
  <si>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</si>
  <si>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</si>
  <si>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</si>
  <si>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</si>
  <si>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</si>
  <si>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</si>
  <si>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</si>
  <si>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</si>
  <si>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</si>
  <si>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</si>
  <si>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</si>
  <si>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</si>
  <si>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</si>
  <si>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</si>
  <si>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</si>
  <si>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</si>
  <si>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</si>
  <si>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</si>
  <si>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</si>
  <si>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</si>
  <si>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</si>
  <si>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</si>
  <si>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</si>
  <si>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</si>
  <si>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</si>
  <si>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</si>
  <si>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</si>
  <si>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</si>
  <si>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</si>
  <si>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</si>
  <si>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</si>
  <si>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</si>
  <si>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</si>
  <si>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</si>
  <si>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</si>
  <si>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</si>
  <si>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</si>
  <si>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</si>
  <si>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</si>
  <si>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</si>
  <si>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</si>
  <si>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</si>
  <si>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</si>
  <si>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</si>
  <si>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</si>
  <si>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</si>
  <si>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</si>
  <si>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</si>
  <si>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</si>
  <si>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</si>
  <si>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</si>
  <si>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</si>
  <si>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</si>
  <si>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</si>
  <si>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</si>
  <si>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</si>
  <si>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</si>
  <si>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</si>
  <si>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</si>
  <si>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</si>
  <si>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</si>
  <si>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</si>
  <si>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</si>
  <si>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</si>
  <si>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</si>
  <si>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</si>
  <si>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</si>
  <si>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</si>
  <si>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</si>
  <si>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</si>
  <si>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</si>
  <si>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</si>
  <si>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</si>
  <si>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</si>
  <si>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</si>
  <si>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</si>
  <si>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</si>
  <si>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</si>
  <si>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</si>
  <si>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</si>
  <si>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</si>
  <si>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</si>
  <si>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</si>
  <si>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</si>
  <si>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</si>
  <si>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</si>
  <si>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</si>
  <si>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</si>
  <si>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</si>
  <si>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</si>
  <si>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</si>
  <si>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</si>
  <si>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</si>
  <si>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</si>
  <si>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</si>
  <si>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</si>
  <si>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</si>
  <si>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</si>
  <si>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</si>
  <si>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</si>
  <si>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</si>
  <si>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</si>
  <si>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</si>
  <si>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</si>
  <si>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</si>
  <si>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</si>
  <si>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</si>
  <si>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</si>
  <si>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</si>
  <si>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</si>
  <si>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</si>
  <si>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</si>
  <si>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</si>
  <si>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</si>
  <si>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</si>
  <si>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</si>
  <si>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</si>
  <si>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</si>
  <si>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</si>
  <si>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</si>
  <si>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</si>
  <si>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</si>
  <si>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</si>
  <si>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</si>
  <si>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</si>
  <si>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</si>
  <si>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</si>
  <si>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</si>
  <si>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</si>
  <si>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</si>
  <si>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</si>
  <si>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</si>
  <si>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</si>
  <si>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</si>
  <si>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</si>
  <si>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</si>
  <si>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</si>
  <si>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</si>
  <si>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</si>
  <si>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</si>
  <si>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</si>
  <si>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</si>
  <si>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</si>
  <si>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</si>
  <si>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</si>
  <si>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</si>
  <si>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</si>
  <si>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</si>
  <si>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</si>
  <si>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</si>
  <si>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</si>
  <si>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</si>
  <si>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</si>
  <si>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</si>
  <si>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</si>
  <si>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</si>
  <si>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</si>
  <si>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t>
  </si>
  <si>
    <t>set shared profiles custom-url-category Allow</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</si>
  <si>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</si>
  <si>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</si>
  <si>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</si>
  <si>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</si>
  <si>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</si>
  <si>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</si>
  <si>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</si>
  <si>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</si>
  <si>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</si>
  <si>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</si>
  <si>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</si>
  <si>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</si>
  <si>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</si>
  <si>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</si>
  <si>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</si>
  <si>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</si>
  <si>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</si>
  <si>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</si>
  <si>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</si>
  <si>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</si>
  <si>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</si>
  <si>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</si>
  <si>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</si>
  <si>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</si>
  <si>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</si>
  <si>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</si>
  <si>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</si>
  <si>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</si>
  <si>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</si>
  <si>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</si>
  <si>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</si>
  <si>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</si>
  <si>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</si>
  <si>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</si>
  <si>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</si>
  <si>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</si>
  <si>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</si>
  <si>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</si>
  <si>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</si>
  <si>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</si>
  <si>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</si>
  <si>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</si>
  <si>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</si>
  <si>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</si>
  <si>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</si>
  <si>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</si>
  <si>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</si>
  <si>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</si>
  <si>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</si>
  <si>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</si>
  <si>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</si>
  <si>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</si>
  <si>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</si>
  <si>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</si>
  <si>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</si>
  <si>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</si>
  <si>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</si>
  <si>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</si>
  <si>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</si>
  <si>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</si>
  <si>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</si>
  <si>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</si>
  <si>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</si>
  <si>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</si>
  <si>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</si>
  <si>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</si>
  <si>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</si>
  <si>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</si>
  <si>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</si>
  <si>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</si>
  <si>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</si>
  <si>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</si>
  <si>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</si>
  <si>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</si>
  <si>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</si>
  <si>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</si>
  <si>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</si>
  <si>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</si>
  <si>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</si>
  <si>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</si>
  <si>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</si>
  <si>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</si>
  <si>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</si>
  <si>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</si>
  <si>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</si>
  <si>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</si>
  <si>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</si>
  <si>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</si>
  <si>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</si>
  <si>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</si>
  <si>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</si>
  <si>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</si>
  <si>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</si>
  <si>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</si>
  <si>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</si>
  <si>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</si>
  <si>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</si>
  <si>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</si>
  <si>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</si>
  <si>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</si>
  <si>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</si>
  <si>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</si>
  <si>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</si>
  <si>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</si>
  <si>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</si>
  <si>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</si>
  <si>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</si>
  <si>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</si>
  <si>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</si>
  <si>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</si>
  <si>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</si>
  <si>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</si>
  <si>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</si>
  <si>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</si>
  <si>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</si>
  <si>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</si>
  <si>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</si>
  <si>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</si>
  <si>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</si>
  <si>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</si>
  <si>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</si>
  <si>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</si>
  <si>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</si>
  <si>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</si>
  <si>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</si>
  <si>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</si>
  <si>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</si>
  <si>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</si>
  <si>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</si>
  <si>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</si>
  <si>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</si>
  <si>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</si>
  <si>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</si>
  <si>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</si>
  <si>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</si>
  <si>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</si>
  <si>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</si>
  <si>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</si>
  <si>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</si>
  <si>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</si>
  <si>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</si>
  <si>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</si>
  <si>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</si>
  <si>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</si>
  <si>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</si>
  <si>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</si>
  <si>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</si>
  <si>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</si>
  <si>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</si>
  <si>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</si>
  <si>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</si>
  <si>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</si>
  <si>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</si>
  <si>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</si>
  <si>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</si>
  <si>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</si>
  <si>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</si>
  <si>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</si>
  <si>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</si>
  <si>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</si>
  <si>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</si>
  <si>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</si>
  <si>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</si>
  <si>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</si>
  <si>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</si>
  <si>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</si>
  <si>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</si>
  <si>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</si>
  <si>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</si>
  <si>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</si>
  <si>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</si>
  <si>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</si>
  <si>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</si>
  <si>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</si>
  <si>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</si>
  <si>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</si>
  <si>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</si>
  <si>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</si>
  <si>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</si>
  <si>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</si>
  <si>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</si>
  <si>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</si>
  <si>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</si>
  <si>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</si>
  <si>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</si>
  <si>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</si>
  <si>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</si>
  <si>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</si>
  <si>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</si>
  <si>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</si>
  <si>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</si>
  <si>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</si>
  <si>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</si>
  <si>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</si>
  <si>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</si>
  <si>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</si>
  <si>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</si>
  <si>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</si>
  <si>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</si>
  <si>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</si>
  <si>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</si>
  <si>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</si>
  <si>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</si>
  <si>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</si>
  <si>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</si>
  <si>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</si>
  <si>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</si>
  <si>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</si>
  <si>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</si>
  <si>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</si>
  <si>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</si>
  <si>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</si>
  <si>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</si>
  <si>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</si>
  <si>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</si>
  <si>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</si>
  <si>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</si>
  <si>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</si>
  <si>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</si>
  <si>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</si>
  <si>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</si>
  <si>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</si>
  <si>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</si>
  <si>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</si>
  <si>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</si>
  <si>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</si>
  <si>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</si>
  <si>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</si>
  <si>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</si>
  <si>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</si>
  <si>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</si>
  <si>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</si>
  <si>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</si>
  <si>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</si>
  <si>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</si>
  <si>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</si>
  <si>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</si>
  <si>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</si>
  <si>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</si>
  <si>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</si>
  <si>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</si>
  <si>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</si>
  <si>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neq benign)""</t>
  </si>
  <si>
    <t>set log-collector-group Default_Collector_Group log-settings wildfire match-list Email_Malicious_Verdicts description ""Email Malicious WildFire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</si>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</sst>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13</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48</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v>525600</v>
      </c>
      <c r="C27"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4"/>
  <sheetViews>
    <sheetView workbookViewId="0"/>
  </sheetViews>
  <sheetFormatPr defaultRowHeight="15"/>
  <sheetData>
    <row r="2" spans="1:1">
      <c r="A2" t="s">
        <v>78</v>
      </c>
    </row>
    <row r="3" spans="1:1">
      <c r="A3" t="s">
        <v>79</v>
      </c>
    </row>
    <row r="4" spans="1:1">
      <c r="A4" t="s">
        <v>80</v>
      </c>
    </row>
    <row r="5" spans="1:1">
      <c r="A5" t="s">
        <v>81</v>
      </c>
    </row>
    <row r="7" spans="1:1">
      <c r="A7" t="s">
        <v>82</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83</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84</v>
      </c>
    </row>
    <row r="21" spans="1:1">
      <c r="A21" t="s">
        <v>85</v>
      </c>
    </row>
    <row r="23" spans="1:1">
      <c r="A23" t="s">
        <v>86</v>
      </c>
    </row>
    <row r="24" spans="1:1">
      <c r="A24" t="s">
        <v>87</v>
      </c>
    </row>
    <row r="25" spans="1:1">
      <c r="A25" t="s">
        <v>88</v>
      </c>
    </row>
    <row r="26" spans="1:1">
      <c r="A26" t="s">
        <v>89</v>
      </c>
    </row>
    <row r="27" spans="1:1">
      <c r="A27" t="s">
        <v>90</v>
      </c>
    </row>
    <row r="28" spans="1:1">
      <c r="A28" t="s">
        <v>91</v>
      </c>
    </row>
    <row r="29" spans="1:1">
      <c r="A29" t="s">
        <v>92</v>
      </c>
    </row>
    <row r="30" spans="1:1">
      <c r="A30" t="s">
        <v>93</v>
      </c>
    </row>
    <row r="31" spans="1:1">
      <c r="A31" t="s">
        <v>94</v>
      </c>
    </row>
    <row r="32" spans="1:1">
      <c r="A32" t="s">
        <v>95</v>
      </c>
    </row>
    <row r="34" spans="1:1">
      <c r="A34" t="s">
        <v>96</v>
      </c>
    </row>
    <row r="35" spans="1:1">
      <c r="A35" t="s">
        <v>97</v>
      </c>
    </row>
    <row r="36" spans="1:1">
      <c r="A36" t="s">
        <v>98</v>
      </c>
    </row>
    <row r="37" spans="1:1">
      <c r="A37" t="s">
        <v>99</v>
      </c>
    </row>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f>SUBSTITUTE("set deviceconfig system config-bundle-export-schedule Recommended_Config_Export protocol scp hostname {{ CONFIG_EXPORT_IP }}", "{{ CONFIG_EXPORT_IP }}", 'values'!B7)</f>
        <v>0</v>
      </c>
    </row>
    <row r="49" spans="1:1">
      <c r="A49" t="s">
        <v>110</v>
      </c>
    </row>
    <row r="50" spans="1:1">
      <c r="A50" t="s">
        <v>111</v>
      </c>
    </row>
    <row r="51" spans="1:1">
      <c r="A51" t="s">
        <v>112</v>
      </c>
    </row>
    <row r="52" spans="1:1">
      <c r="A52" t="s">
        <v>113</v>
      </c>
    </row>
    <row r="53" spans="1:1">
      <c r="A53" t="s">
        <v>114</v>
      </c>
    </row>
    <row r="54" spans="1:1">
      <c r="A54" t="s">
        <v>115</v>
      </c>
    </row>
    <row r="55" spans="1:1">
      <c r="A55" t="s">
        <v>116</v>
      </c>
    </row>
    <row r="56" spans="1:1">
      <c r="A56" t="s">
        <v>117</v>
      </c>
    </row>
    <row r="57" spans="1:1">
      <c r="A57">
        <f>SUBSTITUTE("set deviceconfig setting management api key lifetime {{ API_KEY_LIFETIME }}", "{{ API_KEY_LIFETIME }}", 'values'!B27)</f>
        <v>0</v>
      </c>
    </row>
    <row r="58" spans="1:1">
      <c r="A58" t="s">
        <v>118</v>
      </c>
    </row>
    <row r="59" spans="1:1">
      <c r="A59" t="s">
        <v>119</v>
      </c>
    </row>
    <row r="60" spans="1:1">
      <c r="A60" t="s">
        <v>120</v>
      </c>
    </row>
    <row r="61" spans="1:1">
      <c r="A61" t="s">
        <v>121</v>
      </c>
    </row>
    <row r="62" spans="1:1">
      <c r="A62" t="s">
        <v>122</v>
      </c>
    </row>
    <row r="64" spans="1:1">
      <c r="A64" t="s">
        <v>123</v>
      </c>
    </row>
    <row r="65" spans="1:1">
      <c r="A65" t="s">
        <v>124</v>
      </c>
    </row>
    <row r="66" spans="1:1">
      <c r="A66">
        <f>SUBSTITUTE("set panorama log-settings email Sample_Email_Profile server Sample_Email_Profile gateway {{ EMAIL_PROFILE_GATEWAY }}", "{{ EMAIL_PROFILE_GATEWAY }}", 'values'!B23)</f>
        <v>0</v>
      </c>
    </row>
    <row r="67" spans="1:1">
      <c r="A67">
        <f>SUBSTITUTE("set panorama log-settings email Sample_Email_Profile server Sample_Email_Profile from {{ EMAIL_PROFILE_FROM }}", "{{ EMAIL_PROFILE_FROM }}", 'values'!B24)</f>
        <v>0</v>
      </c>
    </row>
    <row r="68" spans="1:1">
      <c r="A68">
        <f>SUBSTITUTE("set panorama log-settings email Sample_Email_Profile server Sample_Email_Profile to {{ EMAIL_PROFILE_TO }}", "{{ EMAIL_PROFILE_TO }}", 'values'!B25)</f>
        <v>0</v>
      </c>
    </row>
    <row r="69" spans="1:1">
      <c r="A69" t="s">
        <v>125</v>
      </c>
    </row>
    <row r="70" spans="1:1">
      <c r="A70" t="s">
        <v>126</v>
      </c>
    </row>
    <row r="71" spans="1:1">
      <c r="A71" t="s">
        <v>127</v>
      </c>
    </row>
    <row r="72" spans="1:1">
      <c r="A72" t="s">
        <v>128</v>
      </c>
    </row>
    <row r="73" spans="1:1">
      <c r="A73" t="s">
        <v>129</v>
      </c>
    </row>
    <row r="74" spans="1:1">
      <c r="A74">
        <f>SUBSTITUTE("set panorama log-settings syslog Sample_Syslog_Profile server Sample_Syslog server {{ SYSLOG_SERVER }}", "{{ SYSLOG_SERVER }}", 'values'!B26)</f>
        <v>0</v>
      </c>
    </row>
    <row r="75" spans="1:1">
      <c r="A75" t="s">
        <v>130</v>
      </c>
    </row>
    <row r="76" spans="1:1">
      <c r="A76" t="s">
        <v>131</v>
      </c>
    </row>
    <row r="77" spans="1:1">
      <c r="A77" t="s">
        <v>132</v>
      </c>
    </row>
    <row r="78" spans="1:1">
      <c r="A78" t="s">
        <v>133</v>
      </c>
    </row>
    <row r="79" spans="1:1">
      <c r="A79" t="s">
        <v>134</v>
      </c>
    </row>
    <row r="80" spans="1:1">
      <c r="A80" t="s">
        <v>135</v>
      </c>
    </row>
    <row r="81" spans="1:1">
      <c r="A81" t="s">
        <v>136</v>
      </c>
    </row>
    <row r="82" spans="1:1">
      <c r="A82" t="s">
        <v>137</v>
      </c>
    </row>
    <row r="83" spans="1:1">
      <c r="A83" t="s">
        <v>138</v>
      </c>
    </row>
    <row r="84" spans="1:1">
      <c r="A84" t="s">
        <v>139</v>
      </c>
    </row>
    <row r="85" spans="1:1">
      <c r="A85" t="s">
        <v>140</v>
      </c>
    </row>
    <row r="86" spans="1:1">
      <c r="A86" t="s">
        <v>141</v>
      </c>
    </row>
    <row r="87" spans="1:1">
      <c r="A87" t="s">
        <v>142</v>
      </c>
    </row>
    <row r="88" spans="1:1">
      <c r="A88" t="s">
        <v>143</v>
      </c>
    </row>
    <row r="89" spans="1:1">
      <c r="A89" t="s">
        <v>144</v>
      </c>
    </row>
    <row r="90" spans="1:1">
      <c r="A90" t="s">
        <v>145</v>
      </c>
    </row>
    <row r="91" spans="1:1">
      <c r="A91" t="s">
        <v>146</v>
      </c>
    </row>
    <row r="92" spans="1:1">
      <c r="A92" t="s">
        <v>147</v>
      </c>
    </row>
    <row r="93" spans="1:1">
      <c r="A93" t="s">
        <v>148</v>
      </c>
    </row>
    <row r="94" spans="1:1">
      <c r="A94" t="s">
        <v>149</v>
      </c>
    </row>
    <row r="95" spans="1:1">
      <c r="A95" t="s">
        <v>150</v>
      </c>
    </row>
    <row r="96" spans="1:1">
      <c r="A96" t="s">
        <v>151</v>
      </c>
    </row>
    <row r="97" spans="1:1">
      <c r="A97" t="s">
        <v>152</v>
      </c>
    </row>
    <row r="98" spans="1:1">
      <c r="A98" t="s">
        <v>153</v>
      </c>
    </row>
    <row r="99" spans="1:1">
      <c r="A99" t="s">
        <v>154</v>
      </c>
    </row>
    <row r="100" spans="1:1">
      <c r="A100" t="s">
        <v>155</v>
      </c>
    </row>
    <row r="101" spans="1:1">
      <c r="A101" t="s">
        <v>156</v>
      </c>
    </row>
    <row r="102" spans="1:1">
      <c r="A102" t="s">
        <v>157</v>
      </c>
    </row>
    <row r="103" spans="1:1">
      <c r="A103" t="s">
        <v>158</v>
      </c>
    </row>
    <row r="106" spans="1:1">
      <c r="A106" t="s">
        <v>159</v>
      </c>
    </row>
    <row r="108" spans="1:1">
      <c r="A108" t="s">
        <v>160</v>
      </c>
    </row>
    <row r="109" spans="1:1">
      <c r="A109" t="s">
        <v>161</v>
      </c>
    </row>
    <row r="110" spans="1:1">
      <c r="A110" t="s">
        <v>162</v>
      </c>
    </row>
    <row r="111" spans="1:1">
      <c r="A111" t="s">
        <v>163</v>
      </c>
    </row>
    <row r="112" spans="1:1">
      <c r="A112" t="s">
        <v>164</v>
      </c>
    </row>
    <row r="114" spans="1:1">
      <c r="A114" t="s">
        <v>165</v>
      </c>
    </row>
    <row r="115" spans="1:1">
      <c r="A115" t="s">
        <v>166</v>
      </c>
    </row>
    <row r="116" spans="1:1">
      <c r="A116" t="s">
        <v>167</v>
      </c>
    </row>
    <row r="117" spans="1:1">
      <c r="A117" t="s">
        <v>168</v>
      </c>
    </row>
    <row r="118" spans="1:1">
      <c r="A118" t="s">
        <v>169</v>
      </c>
    </row>
    <row r="119" spans="1:1">
      <c r="A119" t="s">
        <v>170</v>
      </c>
    </row>
    <row r="120" spans="1:1">
      <c r="A120" t="s">
        <v>171</v>
      </c>
    </row>
    <row r="121" spans="1:1">
      <c r="A121" t="s">
        <v>172</v>
      </c>
    </row>
    <row r="122" spans="1:1">
      <c r="A122" t="s">
        <v>173</v>
      </c>
    </row>
    <row r="123" spans="1:1">
      <c r="A123" t="s">
        <v>174</v>
      </c>
    </row>
    <row r="124" spans="1:1">
      <c r="A124" t="s">
        <v>175</v>
      </c>
    </row>
    <row r="125" spans="1:1">
      <c r="A125" t="s">
        <v>176</v>
      </c>
    </row>
    <row r="126" spans="1:1">
      <c r="A126" t="s">
        <v>177</v>
      </c>
    </row>
    <row r="127" spans="1:1">
      <c r="A127" t="s">
        <v>178</v>
      </c>
    </row>
    <row r="128" spans="1:1">
      <c r="A128" t="s">
        <v>179</v>
      </c>
    </row>
    <row r="129" spans="1:1">
      <c r="A129" t="s">
        <v>180</v>
      </c>
    </row>
    <row r="130" spans="1:1">
      <c r="A130" t="s">
        <v>181</v>
      </c>
    </row>
    <row r="131" spans="1:1">
      <c r="A131" t="s">
        <v>182</v>
      </c>
    </row>
    <row r="132" spans="1:1">
      <c r="A132" t="s">
        <v>183</v>
      </c>
    </row>
    <row r="133" spans="1:1">
      <c r="A133" t="s">
        <v>184</v>
      </c>
    </row>
    <row r="134" spans="1:1">
      <c r="A134" t="s">
        <v>185</v>
      </c>
    </row>
    <row r="135" spans="1:1">
      <c r="A135" t="s">
        <v>186</v>
      </c>
    </row>
    <row r="137" spans="1:1">
      <c r="A137" t="s">
        <v>187</v>
      </c>
    </row>
    <row r="138" spans="1:1">
      <c r="A138" t="s">
        <v>188</v>
      </c>
    </row>
    <row r="139" spans="1:1">
      <c r="A139" t="s">
        <v>189</v>
      </c>
    </row>
    <row r="140" spans="1:1">
      <c r="A140" t="s">
        <v>190</v>
      </c>
    </row>
    <row r="141" spans="1:1">
      <c r="A141" t="s">
        <v>191</v>
      </c>
    </row>
    <row r="142" spans="1:1">
      <c r="A142" t="s">
        <v>192</v>
      </c>
    </row>
    <row r="143" spans="1:1">
      <c r="A143" t="s">
        <v>193</v>
      </c>
    </row>
    <row r="144" spans="1:1">
      <c r="A144" t="s">
        <v>194</v>
      </c>
    </row>
    <row r="145" spans="1:1">
      <c r="A145" t="s">
        <v>195</v>
      </c>
    </row>
    <row r="146" spans="1:1">
      <c r="A146" t="s">
        <v>196</v>
      </c>
    </row>
    <row r="147" spans="1:1">
      <c r="A147" t="s">
        <v>197</v>
      </c>
    </row>
    <row r="148" spans="1:1">
      <c r="A148" t="s">
        <v>198</v>
      </c>
    </row>
    <row r="149" spans="1:1">
      <c r="A149" t="s">
        <v>199</v>
      </c>
    </row>
    <row r="150" spans="1:1">
      <c r="A150" t="s">
        <v>200</v>
      </c>
    </row>
    <row r="151" spans="1:1">
      <c r="A151" t="s">
        <v>201</v>
      </c>
    </row>
    <row r="152" spans="1:1">
      <c r="A152" t="s">
        <v>202</v>
      </c>
    </row>
    <row r="153" spans="1:1">
      <c r="A153" t="s">
        <v>203</v>
      </c>
    </row>
    <row r="154" spans="1:1">
      <c r="A154" t="s">
        <v>204</v>
      </c>
    </row>
    <row r="156" spans="1:1">
      <c r="A156" t="s">
        <v>205</v>
      </c>
    </row>
    <row r="157" spans="1:1">
      <c r="A157" t="s">
        <v>206</v>
      </c>
    </row>
    <row r="158" spans="1:1">
      <c r="A158" t="s">
        <v>207</v>
      </c>
    </row>
    <row r="159" spans="1:1">
      <c r="A159" t="s">
        <v>208</v>
      </c>
    </row>
    <row r="160" spans="1:1">
      <c r="A160" t="s">
        <v>209</v>
      </c>
    </row>
    <row r="161" spans="1:1">
      <c r="A161" t="s">
        <v>210</v>
      </c>
    </row>
    <row r="162" spans="1:1">
      <c r="A162" t="s">
        <v>211</v>
      </c>
    </row>
    <row r="163" spans="1:1">
      <c r="A163" t="s">
        <v>212</v>
      </c>
    </row>
    <row r="164" spans="1:1">
      <c r="A164" t="s">
        <v>213</v>
      </c>
    </row>
    <row r="165" spans="1:1">
      <c r="A165" t="s">
        <v>214</v>
      </c>
    </row>
    <row r="166" spans="1:1">
      <c r="A166" t="s">
        <v>215</v>
      </c>
    </row>
    <row r="167" spans="1:1">
      <c r="A167" t="s">
        <v>216</v>
      </c>
    </row>
    <row r="168" spans="1:1">
      <c r="A168" t="s">
        <v>217</v>
      </c>
    </row>
    <row r="169" spans="1:1">
      <c r="A169" t="s">
        <v>218</v>
      </c>
    </row>
    <row r="170" spans="1:1">
      <c r="A170" t="s">
        <v>219</v>
      </c>
    </row>
    <row r="171" spans="1:1">
      <c r="A171" t="s">
        <v>220</v>
      </c>
    </row>
    <row r="172" spans="1:1">
      <c r="A172" t="s">
        <v>221</v>
      </c>
    </row>
    <row r="173" spans="1:1">
      <c r="A173" t="s">
        <v>222</v>
      </c>
    </row>
    <row r="174" spans="1:1">
      <c r="A174" t="s">
        <v>223</v>
      </c>
    </row>
    <row r="175" spans="1:1">
      <c r="A175" t="s">
        <v>224</v>
      </c>
    </row>
    <row r="176" spans="1:1">
      <c r="A176" t="s">
        <v>225</v>
      </c>
    </row>
    <row r="177" spans="1:1">
      <c r="A177" t="s">
        <v>226</v>
      </c>
    </row>
    <row r="178" spans="1:1">
      <c r="A178" t="s">
        <v>227</v>
      </c>
    </row>
    <row r="179" spans="1:1">
      <c r="A179" t="s">
        <v>228</v>
      </c>
    </row>
    <row r="180" spans="1:1">
      <c r="A180" t="s">
        <v>229</v>
      </c>
    </row>
    <row r="181" spans="1:1">
      <c r="A181" t="s">
        <v>230</v>
      </c>
    </row>
    <row r="182" spans="1:1">
      <c r="A182" t="s">
        <v>231</v>
      </c>
    </row>
    <row r="183" spans="1:1">
      <c r="A183" t="s">
        <v>232</v>
      </c>
    </row>
    <row r="184" spans="1:1">
      <c r="A184" t="s">
        <v>233</v>
      </c>
    </row>
    <row r="185" spans="1:1">
      <c r="A185" t="s">
        <v>234</v>
      </c>
    </row>
    <row r="186" spans="1:1">
      <c r="A186" t="s">
        <v>235</v>
      </c>
    </row>
    <row r="187" spans="1:1">
      <c r="A187" t="s">
        <v>236</v>
      </c>
    </row>
    <row r="188" spans="1:1">
      <c r="A188" t="s">
        <v>237</v>
      </c>
    </row>
    <row r="189" spans="1:1">
      <c r="A189" t="s">
        <v>238</v>
      </c>
    </row>
    <row r="190" spans="1:1">
      <c r="A190" t="s">
        <v>239</v>
      </c>
    </row>
    <row r="191" spans="1:1">
      <c r="A191" t="s">
        <v>240</v>
      </c>
    </row>
    <row r="192" spans="1:1">
      <c r="A192" t="s">
        <v>241</v>
      </c>
    </row>
    <row r="193" spans="1:1">
      <c r="A193" t="s">
        <v>242</v>
      </c>
    </row>
    <row r="194" spans="1:1">
      <c r="A194" t="s">
        <v>243</v>
      </c>
    </row>
    <row r="195" spans="1:1">
      <c r="A195" t="s">
        <v>244</v>
      </c>
    </row>
    <row r="196" spans="1:1">
      <c r="A196" t="s">
        <v>245</v>
      </c>
    </row>
    <row r="197" spans="1:1">
      <c r="A197" t="s">
        <v>246</v>
      </c>
    </row>
    <row r="198" spans="1:1">
      <c r="A198" t="s">
        <v>247</v>
      </c>
    </row>
    <row r="199" spans="1:1">
      <c r="A199" t="s">
        <v>248</v>
      </c>
    </row>
    <row r="200" spans="1:1">
      <c r="A200" t="s">
        <v>249</v>
      </c>
    </row>
    <row r="201" spans="1:1">
      <c r="A201" t="s">
        <v>250</v>
      </c>
    </row>
    <row r="202" spans="1:1">
      <c r="A202" t="s">
        <v>251</v>
      </c>
    </row>
    <row r="203" spans="1:1">
      <c r="A203" t="s">
        <v>252</v>
      </c>
    </row>
    <row r="204" spans="1:1">
      <c r="A204" t="s">
        <v>253</v>
      </c>
    </row>
    <row r="205" spans="1:1">
      <c r="A205" t="s">
        <v>254</v>
      </c>
    </row>
    <row r="206" spans="1:1">
      <c r="A206" t="s">
        <v>255</v>
      </c>
    </row>
    <row r="207" spans="1:1">
      <c r="A207" t="s">
        <v>256</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f>SUBSTITUTE("set shared profiles spyware Outbound-AS botnet-domains sinkhole ipv4-address {{ SINKHOLE_IPV4 }}", "{{ SINKHOLE_IPV4 }}", 'values'!B21)</f>
        <v>0</v>
      </c>
    </row>
    <row r="229" spans="1:1">
      <c r="A229">
        <f>SUBSTITUTE("set shared profiles spyware Outbound-AS botnet-domains sinkhole ipv6-address {{ SINKHOLE_IPV6 }}", "{{ SINKHOLE_IPV6 }}", 'values'!B22)</f>
        <v>0</v>
      </c>
    </row>
    <row r="230" spans="1:1">
      <c r="A230" t="s">
        <v>277</v>
      </c>
    </row>
    <row r="231" spans="1:1">
      <c r="A231" t="s">
        <v>278</v>
      </c>
    </row>
    <row r="232" spans="1:1">
      <c r="A232" t="s">
        <v>279</v>
      </c>
    </row>
    <row r="233" spans="1:1">
      <c r="A233" t="s">
        <v>280</v>
      </c>
    </row>
    <row r="234" spans="1:1">
      <c r="A234" t="s">
        <v>281</v>
      </c>
    </row>
    <row r="235" spans="1:1">
      <c r="A235" t="s">
        <v>282</v>
      </c>
    </row>
    <row r="236" spans="1:1">
      <c r="A236" t="s">
        <v>283</v>
      </c>
    </row>
    <row r="237" spans="1:1">
      <c r="A237" t="s">
        <v>284</v>
      </c>
    </row>
    <row r="238" spans="1:1">
      <c r="A238" t="s">
        <v>285</v>
      </c>
    </row>
    <row r="239" spans="1:1">
      <c r="A239" t="s">
        <v>286</v>
      </c>
    </row>
    <row r="240" spans="1:1">
      <c r="A240" t="s">
        <v>287</v>
      </c>
    </row>
    <row r="241" spans="1:1">
      <c r="A241" t="s">
        <v>288</v>
      </c>
    </row>
    <row r="242" spans="1:1">
      <c r="A242" t="s">
        <v>289</v>
      </c>
    </row>
    <row r="243" spans="1:1">
      <c r="A243" t="s">
        <v>290</v>
      </c>
    </row>
    <row r="244" spans="1:1">
      <c r="A244">
        <f>SUBSTITUTE("set shared profiles spyware Inbound-AS botnet-domains sinkhole ipv4-address {{ SINKHOLE_IPV4 }}", "{{ SINKHOLE_IPV4 }}", 'values'!B21)</f>
        <v>0</v>
      </c>
    </row>
    <row r="245" spans="1:1">
      <c r="A245">
        <f>SUBSTITUTE("set shared profiles spyware Inbound-AS botnet-domains sinkhole ipv6-address {{ SINKHOLE_IPV6 }}", "{{ SINKHOLE_IPV6 }}", 'values'!B22)</f>
        <v>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Internal-AS botnet-domains sinkhole ipv4-address {{ SINKHOLE_IPV4 }}", "{{ SINKHOLE_IPV4 }}", 'values'!B21)</f>
        <v>0</v>
      </c>
    </row>
    <row r="261" spans="1:1">
      <c r="A261">
        <f>SUBSTITUTE("set shared profiles spyware Internal-AS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f>SUBSTITUTE("set shared profiles spyware Alert-Only-AS botnet-domains sinkhole ipv4-address {{ SINKHOLE_IPV4 }}", "{{ SINKHOLE_IPV4 }}", 'values'!B21)</f>
        <v>0</v>
      </c>
    </row>
    <row r="277" spans="1:1">
      <c r="A277">
        <f>SUBSTITUTE("set shared profiles spyware Alert-Only-AS botnet-domains sinkhole ipv6-address {{ SINKHOLE_IPV6 }}", "{{ SINKHOLE_IPV6 }}", 'values'!B22)</f>
        <v>0</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f>SUBSTITUTE("set shared profiles spyware Exception-AS botnet-domains sinkhole ipv4-address {{ SINKHOLE_IPV4 }}", "{{ SINKHOLE_IPV4 }}", 'values'!B21)</f>
        <v>0</v>
      </c>
    </row>
    <row r="288" spans="1:1">
      <c r="A288">
        <f>SUBSTITUTE("set shared profiles spyware Exception-AS botnet-domains sinkhole ipv6-address {{ SINKHOLE_IPV6 }}", "{{ SINKHOLE_IPV6 }}", 'values'!B22)</f>
        <v>0</v>
      </c>
    </row>
    <row r="289" spans="1:1">
      <c r="A289" t="s">
        <v>328</v>
      </c>
    </row>
    <row r="290" spans="1:1">
      <c r="A290" t="s">
        <v>329</v>
      </c>
    </row>
    <row r="291" spans="1:1">
      <c r="A291" t="s">
        <v>330</v>
      </c>
    </row>
    <row r="292" spans="1:1">
      <c r="A292" t="s">
        <v>331</v>
      </c>
    </row>
    <row r="293" spans="1:1">
      <c r="A293" t="s">
        <v>332</v>
      </c>
    </row>
    <row r="294" spans="1:1">
      <c r="A294" t="s">
        <v>333</v>
      </c>
    </row>
    <row r="295" spans="1:1">
      <c r="A295" t="s">
        <v>334</v>
      </c>
    </row>
    <row r="296" spans="1:1">
      <c r="A296" t="s">
        <v>335</v>
      </c>
    </row>
    <row r="297" spans="1:1">
      <c r="A297" t="s">
        <v>336</v>
      </c>
    </row>
    <row r="298" spans="1:1">
      <c r="A298" t="s">
        <v>337</v>
      </c>
    </row>
    <row r="299" spans="1:1">
      <c r="A299" t="s">
        <v>338</v>
      </c>
    </row>
    <row r="300" spans="1:1">
      <c r="A300" t="s">
        <v>339</v>
      </c>
    </row>
    <row r="301" spans="1:1">
      <c r="A301" t="s">
        <v>340</v>
      </c>
    </row>
    <row r="302" spans="1:1">
      <c r="A302" t="s">
        <v>341</v>
      </c>
    </row>
    <row r="303" spans="1:1">
      <c r="A303" t="s">
        <v>342</v>
      </c>
    </row>
    <row r="304" spans="1:1">
      <c r="A304" t="s">
        <v>343</v>
      </c>
    </row>
    <row r="305" spans="1:1">
      <c r="A305" t="s">
        <v>344</v>
      </c>
    </row>
    <row r="306" spans="1:1">
      <c r="A306" t="s">
        <v>345</v>
      </c>
    </row>
    <row r="307" spans="1:1">
      <c r="A307" t="s">
        <v>346</v>
      </c>
    </row>
    <row r="308" spans="1:1">
      <c r="A308" t="s">
        <v>347</v>
      </c>
    </row>
    <row r="309" spans="1:1">
      <c r="A309" t="s">
        <v>348</v>
      </c>
    </row>
    <row r="310" spans="1:1">
      <c r="A310" t="s">
        <v>349</v>
      </c>
    </row>
    <row r="311" spans="1:1">
      <c r="A311" t="s">
        <v>350</v>
      </c>
    </row>
    <row r="312" spans="1:1">
      <c r="A312" t="s">
        <v>351</v>
      </c>
    </row>
    <row r="313" spans="1:1">
      <c r="A313" t="s">
        <v>352</v>
      </c>
    </row>
    <row r="314" spans="1:1">
      <c r="A314" t="s">
        <v>353</v>
      </c>
    </row>
    <row r="315" spans="1:1">
      <c r="A315" t="s">
        <v>354</v>
      </c>
    </row>
    <row r="316" spans="1:1">
      <c r="A316" t="s">
        <v>355</v>
      </c>
    </row>
    <row r="317" spans="1:1">
      <c r="A317" t="s">
        <v>356</v>
      </c>
    </row>
    <row r="318" spans="1:1">
      <c r="A318" t="s">
        <v>357</v>
      </c>
    </row>
    <row r="319" spans="1:1">
      <c r="A319" t="s">
        <v>358</v>
      </c>
    </row>
    <row r="320" spans="1:1">
      <c r="A320" t="s">
        <v>359</v>
      </c>
    </row>
    <row r="321" spans="1:1">
      <c r="A321" t="s">
        <v>360</v>
      </c>
    </row>
    <row r="322" spans="1:1">
      <c r="A322" t="s">
        <v>361</v>
      </c>
    </row>
    <row r="323" spans="1:1">
      <c r="A323" t="s">
        <v>362</v>
      </c>
    </row>
    <row r="324" spans="1:1">
      <c r="A324" t="s">
        <v>363</v>
      </c>
    </row>
    <row r="325" spans="1:1">
      <c r="A325" t="s">
        <v>364</v>
      </c>
    </row>
    <row r="326" spans="1:1">
      <c r="A326" t="s">
        <v>365</v>
      </c>
    </row>
    <row r="327" spans="1:1">
      <c r="A327" t="s">
        <v>366</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4" spans="1:1">
      <c r="A394" t="s">
        <v>433</v>
      </c>
    </row>
    <row r="395" spans="1:1">
      <c r="A395" t="s">
        <v>434</v>
      </c>
    </row>
    <row r="396" spans="1:1">
      <c r="A396" t="s">
        <v>435</v>
      </c>
    </row>
    <row r="397" spans="1:1">
      <c r="A397" t="s">
        <v>436</v>
      </c>
    </row>
    <row r="398" spans="1:1">
      <c r="A398" t="s">
        <v>437</v>
      </c>
    </row>
    <row r="399" spans="1:1">
      <c r="A399" t="s">
        <v>438</v>
      </c>
    </row>
    <row r="400" spans="1:1">
      <c r="A400" t="s">
        <v>439</v>
      </c>
    </row>
    <row r="401" spans="1:1">
      <c r="A401" t="s">
        <v>440</v>
      </c>
    </row>
    <row r="402" spans="1:1">
      <c r="A402" t="s">
        <v>441</v>
      </c>
    </row>
    <row r="403" spans="1:1">
      <c r="A403" t="s">
        <v>442</v>
      </c>
    </row>
    <row r="404" spans="1:1">
      <c r="A404" t="s">
        <v>443</v>
      </c>
    </row>
    <row r="405" spans="1:1">
      <c r="A405" t="s">
        <v>444</v>
      </c>
    </row>
    <row r="406" spans="1:1">
      <c r="A406" t="s">
        <v>445</v>
      </c>
    </row>
    <row r="407" spans="1:1">
      <c r="A407" t="s">
        <v>446</v>
      </c>
    </row>
    <row r="408" spans="1:1">
      <c r="A408" t="s">
        <v>447</v>
      </c>
    </row>
    <row r="409" spans="1:1">
      <c r="A409" t="s">
        <v>448</v>
      </c>
    </row>
    <row r="410" spans="1:1">
      <c r="A410" t="s">
        <v>449</v>
      </c>
    </row>
    <row r="411" spans="1:1">
      <c r="A411" t="s">
        <v>450</v>
      </c>
    </row>
    <row r="412" spans="1:1">
      <c r="A412" t="s">
        <v>451</v>
      </c>
    </row>
    <row r="413" spans="1:1">
      <c r="A413" t="s">
        <v>452</v>
      </c>
    </row>
    <row r="414" spans="1:1">
      <c r="A414" t="s">
        <v>453</v>
      </c>
    </row>
    <row r="415" spans="1:1">
      <c r="A415" t="s">
        <v>454</v>
      </c>
    </row>
    <row r="416" spans="1:1">
      <c r="A416" t="s">
        <v>455</v>
      </c>
    </row>
    <row r="418" spans="1:1">
      <c r="A418" t="s">
        <v>456</v>
      </c>
    </row>
    <row r="419" spans="1:1">
      <c r="A419" t="s">
        <v>457</v>
      </c>
    </row>
    <row r="420" spans="1:1">
      <c r="A420" t="s">
        <v>458</v>
      </c>
    </row>
    <row r="421" spans="1:1">
      <c r="A421" t="s">
        <v>459</v>
      </c>
    </row>
    <row r="422" spans="1:1">
      <c r="A422" t="s">
        <v>460</v>
      </c>
    </row>
    <row r="423" spans="1:1">
      <c r="A423" t="s">
        <v>461</v>
      </c>
    </row>
    <row r="424" spans="1:1">
      <c r="A424" t="s">
        <v>462</v>
      </c>
    </row>
    <row r="425" spans="1:1">
      <c r="A425" t="s">
        <v>463</v>
      </c>
    </row>
    <row r="426" spans="1:1">
      <c r="A426" t="s">
        <v>464</v>
      </c>
    </row>
    <row r="427" spans="1:1">
      <c r="A427" t="s">
        <v>465</v>
      </c>
    </row>
    <row r="428" spans="1:1">
      <c r="A428" t="s">
        <v>466</v>
      </c>
    </row>
    <row r="429" spans="1:1">
      <c r="A429" t="s">
        <v>467</v>
      </c>
    </row>
    <row r="430" spans="1:1">
      <c r="A430" t="s">
        <v>468</v>
      </c>
    </row>
    <row r="431" spans="1:1">
      <c r="A431" t="s">
        <v>469</v>
      </c>
    </row>
    <row r="432" spans="1:1">
      <c r="A432" t="s">
        <v>470</v>
      </c>
    </row>
    <row r="433" spans="1:1">
      <c r="A433" t="s">
        <v>471</v>
      </c>
    </row>
    <row r="434" spans="1:1">
      <c r="A434" t="s">
        <v>472</v>
      </c>
    </row>
    <row r="435" spans="1:1">
      <c r="A435" t="s">
        <v>473</v>
      </c>
    </row>
    <row r="436" spans="1:1">
      <c r="A436" t="s">
        <v>474</v>
      </c>
    </row>
    <row r="437" spans="1:1">
      <c r="A437" t="s">
        <v>475</v>
      </c>
    </row>
    <row r="438" spans="1:1">
      <c r="A438" t="s">
        <v>476</v>
      </c>
    </row>
    <row r="439" spans="1:1">
      <c r="A439" t="s">
        <v>477</v>
      </c>
    </row>
    <row r="440" spans="1:1">
      <c r="A440" t="s">
        <v>478</v>
      </c>
    </row>
    <row r="441" spans="1:1">
      <c r="A441" t="s">
        <v>479</v>
      </c>
    </row>
    <row r="442" spans="1:1">
      <c r="A442" t="s">
        <v>480</v>
      </c>
    </row>
    <row r="443" spans="1:1">
      <c r="A443" t="s">
        <v>481</v>
      </c>
    </row>
    <row r="444" spans="1:1">
      <c r="A444" t="s">
        <v>482</v>
      </c>
    </row>
    <row r="445" spans="1:1">
      <c r="A445" t="s">
        <v>483</v>
      </c>
    </row>
    <row r="446" spans="1:1">
      <c r="A446" t="s">
        <v>484</v>
      </c>
    </row>
    <row r="448" spans="1:1">
      <c r="A448" t="s">
        <v>485</v>
      </c>
    </row>
    <row r="449" spans="1:1">
      <c r="A449" t="s">
        <v>486</v>
      </c>
    </row>
    <row r="450" spans="1:1">
      <c r="A450" t="s">
        <v>487</v>
      </c>
    </row>
    <row r="451" spans="1:1">
      <c r="A451" t="s">
        <v>488</v>
      </c>
    </row>
    <row r="452" spans="1:1">
      <c r="A452" t="s">
        <v>489</v>
      </c>
    </row>
    <row r="453" spans="1:1">
      <c r="A453" t="s">
        <v>490</v>
      </c>
    </row>
    <row r="454" spans="1:1">
      <c r="A454" t="s">
        <v>491</v>
      </c>
    </row>
    <row r="455" spans="1:1">
      <c r="A455" t="s">
        <v>492</v>
      </c>
    </row>
    <row r="456" spans="1:1">
      <c r="A456" t="s">
        <v>493</v>
      </c>
    </row>
    <row r="457" spans="1:1">
      <c r="A457" t="s">
        <v>494</v>
      </c>
    </row>
    <row r="458" spans="1:1">
      <c r="A458" t="s">
        <v>495</v>
      </c>
    </row>
    <row r="459" spans="1:1">
      <c r="A459" t="s">
        <v>496</v>
      </c>
    </row>
    <row r="460" spans="1:1">
      <c r="A460" t="s">
        <v>497</v>
      </c>
    </row>
    <row r="461" spans="1:1">
      <c r="A461" t="s">
        <v>498</v>
      </c>
    </row>
    <row r="462" spans="1:1">
      <c r="A462" t="s">
        <v>499</v>
      </c>
    </row>
    <row r="463" spans="1:1">
      <c r="A463" t="s">
        <v>500</v>
      </c>
    </row>
    <row r="464" spans="1:1">
      <c r="A464" t="s">
        <v>501</v>
      </c>
    </row>
    <row r="465" spans="1:1">
      <c r="A465" t="s">
        <v>502</v>
      </c>
    </row>
    <row r="466" spans="1:1">
      <c r="A466" t="s">
        <v>503</v>
      </c>
    </row>
    <row r="467" spans="1:1">
      <c r="A467" t="s">
        <v>504</v>
      </c>
    </row>
    <row r="468" spans="1:1">
      <c r="A468" t="s">
        <v>505</v>
      </c>
    </row>
    <row r="469" spans="1:1">
      <c r="A469" t="s">
        <v>506</v>
      </c>
    </row>
    <row r="470" spans="1:1">
      <c r="A470" t="s">
        <v>507</v>
      </c>
    </row>
    <row r="471" spans="1:1">
      <c r="A471" t="s">
        <v>508</v>
      </c>
    </row>
    <row r="472" spans="1:1">
      <c r="A472" t="s">
        <v>509</v>
      </c>
    </row>
    <row r="473" spans="1:1">
      <c r="A473" t="s">
        <v>510</v>
      </c>
    </row>
    <row r="474" spans="1:1">
      <c r="A474" t="s">
        <v>511</v>
      </c>
    </row>
    <row r="475" spans="1:1">
      <c r="A475" t="s">
        <v>512</v>
      </c>
    </row>
    <row r="476" spans="1:1">
      <c r="A476" t="s">
        <v>513</v>
      </c>
    </row>
    <row r="477" spans="1:1">
      <c r="A477" t="s">
        <v>514</v>
      </c>
    </row>
    <row r="478" spans="1:1">
      <c r="A478" t="s">
        <v>515</v>
      </c>
    </row>
    <row r="479" spans="1:1">
      <c r="A479"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500" spans="1:1">
      <c r="A500" t="s">
        <v>536</v>
      </c>
    </row>
    <row r="501" spans="1:1">
      <c r="A501" t="s">
        <v>537</v>
      </c>
    </row>
    <row r="502" spans="1:1">
      <c r="A502" t="s">
        <v>538</v>
      </c>
    </row>
    <row r="503" spans="1:1">
      <c r="A503">
        <f>SUBSTITUTE("set template iron-skillet config mgt-config users {{ ADMINISTRATOR_USERNAME }} phash $1$GmGy8oJJ$V75cNdSRDx0V78yJqXZ111", "{{ ADMINISTRATOR_USERNAME }}", 'values'!B17)</f>
        <v>0</v>
      </c>
    </row>
    <row r="504" spans="1:1">
      <c r="A504">
        <f>SUBSTITUTE("set template iron-skillet config mgt-config users {{ ADMINISTRATOR_USERNAME }} permissions role-based superuser yes", "{{ ADMINISTRATOR_USERNAME }}", 'values'!B17)</f>
        <v>0</v>
      </c>
    </row>
    <row r="505" spans="1:1">
      <c r="A505" t="s">
        <v>539</v>
      </c>
    </row>
    <row r="506" spans="1:1">
      <c r="A506" t="s">
        <v>540</v>
      </c>
    </row>
    <row r="507" spans="1:1">
      <c r="A507" t="s">
        <v>541</v>
      </c>
    </row>
    <row r="508" spans="1:1">
      <c r="A508" t="s">
        <v>542</v>
      </c>
    </row>
    <row r="509" spans="1:1">
      <c r="A509" t="s">
        <v>543</v>
      </c>
    </row>
    <row r="510" spans="1:1">
      <c r="A510" t="s">
        <v>544</v>
      </c>
    </row>
    <row r="511" spans="1:1">
      <c r="A511" t="s">
        <v>545</v>
      </c>
    </row>
    <row r="512" spans="1:1">
      <c r="A512" t="s">
        <v>546</v>
      </c>
    </row>
    <row r="513" spans="1:1">
      <c r="A513" t="s">
        <v>547</v>
      </c>
    </row>
    <row r="514" spans="1:1">
      <c r="A514" t="s">
        <v>548</v>
      </c>
    </row>
    <row r="515" spans="1:1">
      <c r="A515" t="s">
        <v>549</v>
      </c>
    </row>
    <row r="516" spans="1:1">
      <c r="A516" t="s">
        <v>550</v>
      </c>
    </row>
    <row r="517" spans="1:1">
      <c r="A517" t="s">
        <v>551</v>
      </c>
    </row>
    <row r="518" spans="1:1">
      <c r="A518" t="s">
        <v>552</v>
      </c>
    </row>
    <row r="519" spans="1:1">
      <c r="A519" t="s">
        <v>553</v>
      </c>
    </row>
    <row r="520" spans="1:1">
      <c r="A520" t="s">
        <v>554</v>
      </c>
    </row>
    <row r="521" spans="1:1">
      <c r="A521" t="s">
        <v>555</v>
      </c>
    </row>
    <row r="522" spans="1:1">
      <c r="A522" t="s">
        <v>556</v>
      </c>
    </row>
    <row r="523" spans="1:1">
      <c r="A523" t="s">
        <v>557</v>
      </c>
    </row>
    <row r="524" spans="1:1">
      <c r="A524" t="s">
        <v>558</v>
      </c>
    </row>
    <row r="525" spans="1:1">
      <c r="A525" t="s">
        <v>559</v>
      </c>
    </row>
    <row r="526" spans="1:1">
      <c r="A526" t="s">
        <v>560</v>
      </c>
    </row>
    <row r="527" spans="1:1">
      <c r="A527" t="s">
        <v>561</v>
      </c>
    </row>
    <row r="528" spans="1:1">
      <c r="A528" t="s">
        <v>562</v>
      </c>
    </row>
    <row r="529" spans="1:1">
      <c r="A529" t="s">
        <v>563</v>
      </c>
    </row>
    <row r="530" spans="1:1">
      <c r="A530" t="s">
        <v>564</v>
      </c>
    </row>
    <row r="531" spans="1:1">
      <c r="A531" t="s">
        <v>565</v>
      </c>
    </row>
    <row r="532" spans="1:1">
      <c r="A532" t="s">
        <v>566</v>
      </c>
    </row>
    <row r="533" spans="1:1">
      <c r="A533">
        <f>SUBSTITUTE("set template iron-skillet config deviceconfig system dns-setting servers primary {{ DNS_1 }}", "{{ DNS_1 }}", 'values'!B19)</f>
        <v>0</v>
      </c>
    </row>
    <row r="534" spans="1:1">
      <c r="A534">
        <f>SUBSTITUTE("set template iron-skillet config deviceconfig system dns-setting servers secondary {{ DNS_2 }}", "{{ DNS_2 }}", 'values'!B20)</f>
        <v>0</v>
      </c>
    </row>
    <row r="535" spans="1:1">
      <c r="A535">
        <f>SUBSTITUTE("set template iron-skillet config deviceconfig system ntp-servers primary-ntp-server ntp-server-address {{ NTP_1 }}", "{{ NTP_1 }}", 'values'!B15)</f>
        <v>0</v>
      </c>
    </row>
    <row r="536" spans="1:1">
      <c r="A536">
        <f>SUBSTITUTE("set template iron-skillet config deviceconfig system ntp-servers secondary-ntp-server ntp-server-address {{ NTP_2 }}", "{{ NTP_2 }}", 'values'!B16)</f>
        <v>0</v>
      </c>
    </row>
    <row r="537" spans="1:1">
      <c r="A537" t="s">
        <v>567</v>
      </c>
    </row>
    <row r="538" spans="1:1">
      <c r="A538" t="s">
        <v>568</v>
      </c>
    </row>
    <row r="539" spans="1:1">
      <c r="A539" t="s">
        <v>569</v>
      </c>
    </row>
    <row r="540" spans="1:1">
      <c r="A540" t="s">
        <v>570</v>
      </c>
    </row>
    <row r="541" spans="1:1">
      <c r="A541" t="s">
        <v>571</v>
      </c>
    </row>
    <row r="542" spans="1:1">
      <c r="A542" t="s">
        <v>572</v>
      </c>
    </row>
    <row r="543" spans="1:1">
      <c r="A543" t="s">
        <v>573</v>
      </c>
    </row>
    <row r="544" spans="1:1">
      <c r="A544" t="s">
        <v>574</v>
      </c>
    </row>
    <row r="545" spans="1:1">
      <c r="A545" t="s">
        <v>575</v>
      </c>
    </row>
    <row r="546" spans="1:1">
      <c r="A546" t="s">
        <v>576</v>
      </c>
    </row>
    <row r="547" spans="1:1">
      <c r="A547" t="s">
        <v>577</v>
      </c>
    </row>
    <row r="548" spans="1:1">
      <c r="A548" t="s">
        <v>578</v>
      </c>
    </row>
    <row r="549" spans="1:1">
      <c r="A549" t="s">
        <v>579</v>
      </c>
    </row>
    <row r="550" spans="1:1">
      <c r="A550" t="s">
        <v>580</v>
      </c>
    </row>
    <row r="551" spans="1:1">
      <c r="A551" t="s">
        <v>581</v>
      </c>
    </row>
    <row r="552" spans="1:1">
      <c r="A552" t="s">
        <v>582</v>
      </c>
    </row>
    <row r="553" spans="1:1">
      <c r="A553" t="s">
        <v>583</v>
      </c>
    </row>
    <row r="554" spans="1:1">
      <c r="A554" t="s">
        <v>584</v>
      </c>
    </row>
    <row r="555" spans="1:1">
      <c r="A555" t="s">
        <v>585</v>
      </c>
    </row>
    <row r="556" spans="1:1">
      <c r="A556" t="s">
        <v>586</v>
      </c>
    </row>
    <row r="557" spans="1:1">
      <c r="A557" t="s">
        <v>587</v>
      </c>
    </row>
    <row r="558" spans="1:1">
      <c r="A558" t="s">
        <v>588</v>
      </c>
    </row>
    <row r="559" spans="1:1">
      <c r="A559" t="s">
        <v>589</v>
      </c>
    </row>
    <row r="560" spans="1:1">
      <c r="A560" t="s">
        <v>590</v>
      </c>
    </row>
    <row r="561" spans="1:1">
      <c r="A561" t="s">
        <v>591</v>
      </c>
    </row>
    <row r="562" spans="1:1">
      <c r="A562" t="s">
        <v>592</v>
      </c>
    </row>
    <row r="563" spans="1:1">
      <c r="A563" t="s">
        <v>593</v>
      </c>
    </row>
    <row r="564" spans="1:1">
      <c r="A564" t="s">
        <v>594</v>
      </c>
    </row>
    <row r="565" spans="1:1">
      <c r="A565" t="s">
        <v>595</v>
      </c>
    </row>
    <row r="566" spans="1:1">
      <c r="A566" t="s">
        <v>596</v>
      </c>
    </row>
    <row r="567" spans="1:1">
      <c r="A567"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f>SUBSTITUTE("set template iron-skillet config shared log-settings email Sample_Email_Profile server Sample_Email_Profile gateway {{ EMAIL_PROFILE_GATEWAY }}", "{{ EMAIL_PROFILE_GATEWAY }}", 'values'!B23)</f>
        <v>0</v>
      </c>
    </row>
    <row r="588" spans="1:1">
      <c r="A588">
        <f>SUBSTITUTE("set template iron-skillet config shared log-settings email Sample_Email_Profile server Sample_Email_Profile from {{ EMAIL_PROFILE_FROM }}", "{{ EMAIL_PROFILE_FROM }}", 'values'!B24)</f>
        <v>0</v>
      </c>
    </row>
    <row r="589" spans="1:1">
      <c r="A589">
        <f>SUBSTITUTE("set template iron-skillet config shared log-settings email Sample_Email_Profile server Sample_Email_Profile to {{ EMAIL_PROFILE_TO }}", "{{ EMAIL_PROFILE_TO }}", 'values'!B25)</f>
        <v>0</v>
      </c>
    </row>
    <row r="590" spans="1:1">
      <c r="A590" t="s">
        <v>617</v>
      </c>
    </row>
    <row r="591" spans="1:1">
      <c r="A591" t="s">
        <v>618</v>
      </c>
    </row>
    <row r="592" spans="1:1">
      <c r="A592" t="s">
        <v>619</v>
      </c>
    </row>
    <row r="593" spans="1:1">
      <c r="A593">
        <f>SUBSTITUTE("set template iron-skillet config shared log-settings syslog Sample_Syslog_Profile server Sample_Syslog server {{ SYSLOG_SERVER }}", "{{ SYSLOG_SERVER }}", 'values'!B26)</f>
        <v>0</v>
      </c>
    </row>
    <row r="594" spans="1:1">
      <c r="A594" t="s">
        <v>620</v>
      </c>
    </row>
    <row r="595" spans="1:1">
      <c r="A595" t="s">
        <v>621</v>
      </c>
    </row>
    <row r="596" spans="1:1">
      <c r="A596" t="s">
        <v>622</v>
      </c>
    </row>
    <row r="597" spans="1:1">
      <c r="A597" t="s">
        <v>623</v>
      </c>
    </row>
    <row r="598" spans="1:1">
      <c r="A598" t="s">
        <v>624</v>
      </c>
    </row>
    <row r="599" spans="1:1">
      <c r="A599" t="s">
        <v>625</v>
      </c>
    </row>
    <row r="600" spans="1:1">
      <c r="A600" t="s">
        <v>626</v>
      </c>
    </row>
    <row r="601" spans="1:1">
      <c r="A601" t="s">
        <v>627</v>
      </c>
    </row>
    <row r="602" spans="1:1">
      <c r="A602" t="s">
        <v>628</v>
      </c>
    </row>
    <row r="603" spans="1:1">
      <c r="A603" t="s">
        <v>629</v>
      </c>
    </row>
    <row r="604" spans="1:1">
      <c r="A604" t="s">
        <v>630</v>
      </c>
    </row>
    <row r="606" spans="1:1">
      <c r="A606" t="s">
        <v>631</v>
      </c>
    </row>
    <row r="607" spans="1:1">
      <c r="A607" t="s">
        <v>632</v>
      </c>
    </row>
    <row r="608" spans="1:1">
      <c r="A608">
        <f>SUBSTITUTE("set template-stack {{ STACK }} templates iron-skillet", "{{ STACK }}", 'values'!B8)</f>
        <v>0</v>
      </c>
    </row>
    <row r="609" spans="1:1">
      <c r="A609">
        <f>SUBSTITUTE("set template-stack {{ STACK }} settings default-vsys vsys1", "{{ STACK }}", 'values'!B8)</f>
        <v>0</v>
      </c>
    </row>
    <row r="610" spans="1:1">
      <c r="A610">
        <f>SUBSTITUTE(SUBSTITUTE("set template-stack {{ STACK }} config devices localhost.localdomain deviceconfig system hostname {{ FW_NAME }}", "{{ FW_NAME }}", 'values'!B10), "{{ STACK }}", 'values'!B8)</f>
        <v>0</v>
      </c>
    </row>
    <row r="612" spans="1:1">
      <c r="A612" t="s">
        <v>633</v>
      </c>
    </row>
    <row r="613" spans="1:1">
      <c r="A613">
        <f>SUBSTITUTE("set template-stack {{ STACK }} config devices localhost.localdomain deviceconfig system type dhcp-client send-hostname yes", "{{ STACK }}", 'values'!B8)</f>
        <v>0</v>
      </c>
    </row>
    <row r="614" spans="1:1">
      <c r="A614">
        <f>SUBSTITUTE("set template-stack {{ STACK }} config devices localhost.localdomain deviceconfig system type dhcp-client send-client-id no", "{{ STACK }}", 'values'!B8)</f>
        <v>0</v>
      </c>
    </row>
    <row r="615" spans="1:1">
      <c r="A615">
        <f>SUBSTITUTE("set template-stack {{ STACK }} config devices localhost.localdomain deviceconfig system type dhcp-client accept-dhcp-hostname no", "{{ STACK }}", 'values'!B8)</f>
        <v>0</v>
      </c>
    </row>
    <row r="616" spans="1:1">
      <c r="A616">
        <f>SUBSTITUTE("set template-stack {{ STACK }} config devices localhost.localdomain deviceconfig system type dhcp-client accept-dhcp-domain no", "{{ STACK }}", 'values'!B8)</f>
        <v>0</v>
      </c>
    </row>
    <row r="618" spans="1:1">
      <c r="A618" t="s">
        <v>634</v>
      </c>
    </row>
    <row r="619" spans="1:1">
      <c r="A619">
        <f>SUBSTITUTE("set template-stack {{ STACK }} config devices localhost.localdomain deviceconfig system type static", "{{ STACK }}", 'values'!B8)</f>
        <v>0</v>
      </c>
    </row>
    <row r="620" spans="1:1">
      <c r="A620">
        <f>SUBSTITUTE(SUBSTITUTE("set template-stack {{ STACK }} config devices localhost.localdomain deviceconfig system ip-address {{ MGMT_IP }}", "{{ MGMT_IP }}", 'values'!B12), "{{ STACK }}", 'values'!B8)</f>
        <v>0</v>
      </c>
    </row>
    <row r="621" spans="1:1">
      <c r="A621">
        <f>SUBSTITUTE(SUBSTITUTE("set template-stack {{ STACK }} config devices localhost.localdomain deviceconfig system netmask {{ MGMT_MASK }}", "{{ MGMT_MASK }}", 'values'!B13), "{{ STACK }}", 'values'!B8)</f>
        <v>0</v>
      </c>
    </row>
    <row r="622" spans="1:1">
      <c r="A622">
        <f>SUBSTITUTE(SUBSTITUTE("set template-stack {{ STACK }} config devices localhost.localdomain deviceconfig system default-gateway {{ MGMT_DG }}", "{{ MGMT_DG }}", 'values'!B14), "{{ STACK }}", 'values'!B8)</f>
        <v>0</v>
      </c>
    </row>
    <row r="624" spans="1:1">
      <c r="A624">
        <f>SUBSTITUTE("set device-group {{ DEVICE_GROUP }} reports ""Host-visit malicious sites plus"" period last-7-calendar-days", "{{ DEVICE_GROUP }}", 'values'!B9)</f>
        <v>0</v>
      </c>
    </row>
    <row r="625" spans="1:1">
      <c r="A625">
        <f>SUBSTITUTE("set device-group {{ DEVICE_GROUP }} reports ""Host-visit malicious sites plus"" topn 500", "{{ DEVICE_GROUP }}", 'values'!B9)</f>
        <v>0</v>
      </c>
    </row>
    <row r="626" spans="1:1">
      <c r="A626">
        <f>SUBSTITUTE("set device-group {{ DEVICE_GROUP }} reports ""Host-visit malicious sites plus"" topm 50", "{{ DEVICE_GROUP }}", 'values'!B9)</f>
        <v>0</v>
      </c>
    </row>
    <row r="627" spans="1:1">
      <c r="A627">
        <f>SUBSTITUTE("set device-group {{ DEVICE_GROUP }} reports ""Host-visit malicious sites plus"" caption ""Host-visit malicious sites plus""", "{{ DEVICE_GROUP }}", 'values'!B9)</f>
        <v>0</v>
      </c>
    </row>
    <row r="628" spans="1:1">
      <c r="A628">
        <f>SUBSTITUTE("set device-group {{ DEVICE_GROUP }} reports ""Host-visit malicious sites plus"" frequency daily", "{{ DEVICE_GROUP }}", 'values'!B9)</f>
        <v>0</v>
      </c>
    </row>
    <row r="629" spans="1:1">
      <c r="A629">
        <f>SUBSTITUTE("set device-group {{ DEVICE_GROUP }} reports ""Host-visit malicious sites plus"" query ""(category eq command-and-control) or (category eq hacking) or (category eq malware) or (category eq phishing) or (category eq grayware)""", "{{ DEVICE_GROUP }}", 'values'!B9)</f>
        <v>0</v>
      </c>
    </row>
    <row r="630" spans="1:1">
      <c r="A630">
        <f>SUBSTITUTE("set device-group {{ DEVICE_GROUP }} reports ""Host-visit malicious sites plus"" type panorama-url sortby repeatcnt", "{{ DEVICE_GROUP }}", 'values'!B9)</f>
        <v>0</v>
      </c>
    </row>
    <row r="631" spans="1:1">
      <c r="A631">
        <f>SUBSTITUTE("set device-group {{ DEVICE_GROUP }} reports ""Host-visit malicious sites plus"" type panorama-url group-by src", "{{ DEVICE_GROUP }}", 'values'!B9)</f>
        <v>0</v>
      </c>
    </row>
    <row r="632" spans="1:1">
      <c r="A632">
        <f>SUBSTITUTE("set device-group {{ DEVICE_GROUP }} reports ""Host-visit malicious sites plus"" type panorama-url aggregate-by [ from srcuser category action ]", "{{ DEVICE_GROUP }}", 'values'!B9)</f>
        <v>0</v>
      </c>
    </row>
    <row r="633" spans="1:1">
      <c r="A633">
        <f>SUBSTITUTE("set device-group {{ DEVICE_GROUP }} reports ""Host-visit malicious sites plus"" type panorama-url values repeatcnt", "{{ DEVICE_GROUP }}", 'values'!B9)</f>
        <v>0</v>
      </c>
    </row>
    <row r="634" spans="1:1">
      <c r="A634">
        <f>SUBSTITUTE("set device-group {{ DEVICE_GROUP }} reports ""Hosts visit malicious sites"" period last-7-calendar-days", "{{ DEVICE_GROUP }}", 'values'!B9)</f>
        <v>0</v>
      </c>
    </row>
    <row r="635" spans="1:1">
      <c r="A635">
        <f>SUBSTITUTE("set device-group {{ DEVICE_GROUP }} reports ""Hosts visit malicious sites"" topn 500", "{{ DEVICE_GROUP }}", 'values'!B9)</f>
        <v>0</v>
      </c>
    </row>
    <row r="636" spans="1:1">
      <c r="A636">
        <f>SUBSTITUTE("set device-group {{ DEVICE_GROUP }} reports ""Hosts visit malicious sites"" topm 50", "{{ DEVICE_GROUP }}", 'values'!B9)</f>
        <v>0</v>
      </c>
    </row>
    <row r="637" spans="1:1">
      <c r="A637">
        <f>SUBSTITUTE("set device-group {{ DEVICE_GROUP }} reports ""Hosts visit malicious sites"" caption ""Hosts visit malicious sites""", "{{ DEVICE_GROUP }}", 'values'!B9)</f>
        <v>0</v>
      </c>
    </row>
    <row r="638" spans="1:1">
      <c r="A638">
        <f>SUBSTITUTE("set device-group {{ DEVICE_GROUP }} reports ""Hosts visit malicious sites"" frequency daily", "{{ DEVICE_GROUP }}", 'values'!B9)</f>
        <v>0</v>
      </c>
    </row>
    <row r="639" spans="1:1">
      <c r="A639">
        <f>SUBSTITUTE("set device-group {{ DEVICE_GROUP }} reports ""Hosts visit malicious sites"" query ""(category eq command-and-control) or (category eq hacking) or (category eq malware) or (category eq phishing) or (category eq grayware)""", "{{ DEVICE_GROUP }}", 'values'!B9)</f>
        <v>0</v>
      </c>
    </row>
    <row r="640" spans="1:1">
      <c r="A640">
        <f>SUBSTITUTE("set device-group {{ DEVICE_GROUP }} reports ""Hosts visit malicious sites"" type panorama-url sortby repeatcnt", "{{ DEVICE_GROUP }}", 'values'!B9)</f>
        <v>0</v>
      </c>
    </row>
    <row r="641" spans="1:1">
      <c r="A641">
        <f>SUBSTITUTE("set device-group {{ DEVICE_GROUP }} reports ""Hosts visit malicious sites"" type panorama-url group-by src", "{{ DEVICE_GROUP }}", 'values'!B9)</f>
        <v>0</v>
      </c>
    </row>
    <row r="642" spans="1:1">
      <c r="A642">
        <f>SUBSTITUTE("set device-group {{ DEVICE_GROUP }} reports ""Hosts visit malicious sites"" type panorama-url aggregate-by [ from srcuser ]", "{{ DEVICE_GROUP }}", 'values'!B9)</f>
        <v>0</v>
      </c>
    </row>
    <row r="643" spans="1:1">
      <c r="A643">
        <f>SUBSTITUTE("set device-group {{ DEVICE_GROUP }} reports ""Hosts visit malicious sites"" type panorama-url values repeatcnt", "{{ DEVICE_GROUP }}", 'values'!B9)</f>
        <v>0</v>
      </c>
    </row>
    <row r="644" spans="1:1">
      <c r="A644">
        <f>SUBSTITUTE("set device-group {{ DEVICE_GROUP }} reports ""Hosts visit questionable sites"" period last-7-calendar-days", "{{ DEVICE_GROUP }}", 'values'!B9)</f>
        <v>0</v>
      </c>
    </row>
    <row r="645" spans="1:1">
      <c r="A645">
        <f>SUBSTITUTE("set device-group {{ DEVICE_GROUP }} reports ""Hosts visit questionable sites"" topn 500", "{{ DEVICE_GROUP }}", 'values'!B9)</f>
        <v>0</v>
      </c>
    </row>
    <row r="646" spans="1:1">
      <c r="A646">
        <f>SUBSTITUTE("set device-group {{ DEVICE_GROUP }} reports ""Hosts visit questionable sites"" topm 50", "{{ DEVICE_GROUP }}", 'values'!B9)</f>
        <v>0</v>
      </c>
    </row>
    <row r="647" spans="1:1">
      <c r="A647">
        <f>SUBSTITUTE("set device-group {{ DEVICE_GROUP }} reports ""Hosts visit questionable sites"" caption ""Hosts visit questionable sites""", "{{ DEVICE_GROUP }}", 'values'!B9)</f>
        <v>0</v>
      </c>
    </row>
    <row r="648" spans="1:1">
      <c r="A648">
        <f>SUBSTITUTE("set device-group {{ DEVICE_GROUP }} reports ""Hosts visit questionable sites"" frequency daily", "{{ DEVICE_GROUP }}", 'values'!B9)</f>
        <v>0</v>
      </c>
    </row>
    <row r="649" spans="1:1">
      <c r="A649">
        <f>SUBSTITUTE("set device-group {{ DEVICE_GROUP }} reports ""Hosts visit questionable sites"" query ""(category eq dynamic-dns) and (category eq parked) and (category eq questionable) and (category eq unknown)""", "{{ DEVICE_GROUP }}", 'values'!B9)</f>
        <v>0</v>
      </c>
    </row>
    <row r="650" spans="1:1">
      <c r="A650">
        <f>SUBSTITUTE("set device-group {{ DEVICE_GROUP }} reports ""Hosts visit questionable sites"" type panorama-url sortby repeatcnt", "{{ DEVICE_GROUP }}", 'values'!B9)</f>
        <v>0</v>
      </c>
    </row>
    <row r="651" spans="1:1">
      <c r="A651">
        <f>SUBSTITUTE("set device-group {{ DEVICE_GROUP }} reports ""Hosts visit questionable sites"" type panorama-url group-by src", "{{ DEVICE_GROUP }}", 'values'!B9)</f>
        <v>0</v>
      </c>
    </row>
    <row r="652" spans="1:1">
      <c r="A652">
        <f>SUBSTITUTE("set device-group {{ DEVICE_GROUP }} reports ""Hosts visit questionable sites"" type panorama-url aggregate-by [ from srcuser ]", "{{ DEVICE_GROUP }}", 'values'!B9)</f>
        <v>0</v>
      </c>
    </row>
    <row r="653" spans="1:1">
      <c r="A653">
        <f>SUBSTITUTE("set device-group {{ DEVICE_GROUP }} reports ""Hosts visit questionable sites"" type panorama-url values repeatcnt", "{{ DEVICE_GROUP }}", 'values'!B9)</f>
        <v>0</v>
      </c>
    </row>
    <row r="654" spans="1:1">
      <c r="A654">
        <f>SUBSTITUTE("set device-group {{ DEVICE_GROUP }} reports ""Host-visit quest sites plus"" period last-7-calendar-days", "{{ DEVICE_GROUP }}", 'values'!B9)</f>
        <v>0</v>
      </c>
    </row>
    <row r="655" spans="1:1">
      <c r="A655">
        <f>SUBSTITUTE("set device-group {{ DEVICE_GROUP }} reports ""Host-visit quest sites plus"" topn 500", "{{ DEVICE_GROUP }}", 'values'!B9)</f>
        <v>0</v>
      </c>
    </row>
    <row r="656" spans="1:1">
      <c r="A656">
        <f>SUBSTITUTE("set device-group {{ DEVICE_GROUP }} reports ""Host-visit quest sites plus"" topm 50", "{{ DEVICE_GROUP }}", 'values'!B9)</f>
        <v>0</v>
      </c>
    </row>
    <row r="657" spans="1:1">
      <c r="A657">
        <f>SUBSTITUTE("set device-group {{ DEVICE_GROUP }} reports ""Host-visit quest sites plus"" caption ""Host-visit quest sites plus""", "{{ DEVICE_GROUP }}", 'values'!B9)</f>
        <v>0</v>
      </c>
    </row>
    <row r="658" spans="1:1">
      <c r="A658">
        <f>SUBSTITUTE("set device-group {{ DEVICE_GROUP }} reports ""Host-visit quest sites plus"" frequency daily", "{{ DEVICE_GROUP }}", 'values'!B9)</f>
        <v>0</v>
      </c>
    </row>
    <row r="659" spans="1:1">
      <c r="A659">
        <f>SUBSTITUTE("set device-group {{ DEVICE_GROUP }} reports ""Host-visit quest sites plus"" query ""(category eq dynamic-dns) and (category eq parked) and (category eq questionable) and (category eq unknown)""", "{{ DEVICE_GROUP }}", 'values'!B9)</f>
        <v>0</v>
      </c>
    </row>
    <row r="660" spans="1:1">
      <c r="A660">
        <f>SUBSTITUTE("set device-group {{ DEVICE_GROUP }} reports ""Host-visit quest sites plus"" description ""Detail of hosts visiting questionable URLs""", "{{ DEVICE_GROUP }}", 'values'!B9)</f>
        <v>0</v>
      </c>
    </row>
    <row r="661" spans="1:1">
      <c r="A661">
        <f>SUBSTITUTE("set device-group {{ DEVICE_GROUP }} reports ""Host-visit quest sites plus"" type panorama-url sortby repeatcnt", "{{ DEVICE_GROUP }}", 'values'!B9)</f>
        <v>0</v>
      </c>
    </row>
    <row r="662" spans="1:1">
      <c r="A662">
        <f>SUBSTITUTE("set device-group {{ DEVICE_GROUP }} reports ""Host-visit quest sites plus"" type panorama-url group-by src", "{{ DEVICE_GROUP }}", 'values'!B9)</f>
        <v>0</v>
      </c>
    </row>
    <row r="663" spans="1:1">
      <c r="A663">
        <f>SUBSTITUTE("set device-group {{ DEVICE_GROUP }} reports ""Host-visit quest sites plus"" type panorama-url aggregate-by [ from srcuser category action ]", "{{ DEVICE_GROUP }}", 'values'!B9)</f>
        <v>0</v>
      </c>
    </row>
    <row r="664" spans="1:1">
      <c r="A664">
        <f>SUBSTITUTE("set device-group {{ DEVICE_GROUP }} reports ""Host-visit quest sites plus"" type panorama-url values repeatcnt", "{{ DEVICE_GROUP }}", 'values'!B9)</f>
        <v>0</v>
      </c>
    </row>
    <row r="665" spans="1:1">
      <c r="A665">
        <f>SUBSTITUTE("set device-group {{ DEVICE_GROUP }} reports ""Wildfire malicious verdicts"" period last-30-calendar-days", "{{ DEVICE_GROUP }}", 'values'!B9)</f>
        <v>0</v>
      </c>
    </row>
    <row r="666" spans="1:1">
      <c r="A666">
        <f>SUBSTITUTE("set device-group {{ DEVICE_GROUP }} reports ""Wildfire malicious verdicts"" topn 500", "{{ DEVICE_GROUP }}", 'values'!B9)</f>
        <v>0</v>
      </c>
    </row>
    <row r="667" spans="1:1">
      <c r="A667">
        <f>SUBSTITUTE("set device-group {{ DEVICE_GROUP }} reports ""Wildfire malicious verdicts"" topm 10", "{{ DEVICE_GROUP }}", 'values'!B9)</f>
        <v>0</v>
      </c>
    </row>
    <row r="668" spans="1:1">
      <c r="A668">
        <f>SUBSTITUTE("set device-group {{ DEVICE_GROUP }} reports ""Wildfire malicious verdicts"" caption ""Wildfire malicious verdicts""", "{{ DEVICE_GROUP }}", 'values'!B9)</f>
        <v>0</v>
      </c>
    </row>
    <row r="669" spans="1:1">
      <c r="A669">
        <f>SUBSTITUTE("set device-group {{ DEVICE_GROUP }} reports ""Wildfire malicious verdicts"" frequency daily", "{{ DEVICE_GROUP }}", 'values'!B9)</f>
        <v>0</v>
      </c>
    </row>
    <row r="670" spans="1:1">
      <c r="A670">
        <f>SUBSTITUTE("set device-group {{ DEVICE_GROUP }} reports ""Wildfire malicious verdicts"" query ""(app neq smtp) and (category neq benign)""", "{{ DEVICE_GROUP }}", 'values'!B9)</f>
        <v>0</v>
      </c>
    </row>
    <row r="671" spans="1:1">
      <c r="A671">
        <f>SUBSTITUTE("set device-group {{ DEVICE_GROUP }} reports ""Wildfire malicious verdicts"" description ""Files uploaded or downloaded that were later found to be malicious. This is a summary. Act on real-time email.""", "{{ DEVICE_GROUP }}", 'values'!B9)</f>
        <v>0</v>
      </c>
    </row>
    <row r="672" spans="1:1">
      <c r="A672">
        <f>SUBSTITUTE("set device-group {{ DEVICE_GROUP }} reports ""Wildfire malicious verdicts"" type panorama-wildfire sortby repeatcnt", "{{ DEVICE_GROUP }}", 'values'!B9)</f>
        <v>0</v>
      </c>
    </row>
    <row r="673" spans="1:1">
      <c r="A673">
        <f>SUBSTITUTE("set device-group {{ DEVICE_GROUP }} reports ""Wildfire malicious verdicts"" type panorama-wildfire aggregate-by [ filedigest container-of-app app category filetype rule ]", "{{ DEVICE_GROUP }}", 'values'!B9)</f>
        <v>0</v>
      </c>
    </row>
    <row r="674" spans="1:1">
      <c r="A674">
        <f>SUBSTITUTE("set device-group {{ DEVICE_GROUP }} reports ""Wildfire malicious verdicts"" type panorama-wildfire values repeatcnt", "{{ DEVICE_GROUP }}", 'values'!B9)</f>
        <v>0</v>
      </c>
    </row>
    <row r="675" spans="1:1">
      <c r="A675">
        <f>SUBSTITUTE("set device-group {{ DEVICE_GROUP }} reports ""Wildfire verdicts SMTP"" period last-30-calendar-days", "{{ DEVICE_GROUP }}", 'values'!B9)</f>
        <v>0</v>
      </c>
    </row>
    <row r="676" spans="1:1">
      <c r="A676">
        <f>SUBSTITUTE("set device-group {{ DEVICE_GROUP }} reports ""Wildfire verdicts SMTP"" topn 500", "{{ DEVICE_GROUP }}", 'values'!B9)</f>
        <v>0</v>
      </c>
    </row>
    <row r="677" spans="1:1">
      <c r="A677">
        <f>SUBSTITUTE("set device-group {{ DEVICE_GROUP }} reports ""Wildfire verdicts SMTP"" topm 10", "{{ DEVICE_GROUP }}", 'values'!B9)</f>
        <v>0</v>
      </c>
    </row>
    <row r="678" spans="1:1">
      <c r="A678">
        <f>SUBSTITUTE("set device-group {{ DEVICE_GROUP }} reports ""Wildfire verdicts SMTP"" caption ""Wildfire verdicts SMTP""", "{{ DEVICE_GROUP }}", 'values'!B9)</f>
        <v>0</v>
      </c>
    </row>
    <row r="679" spans="1:1">
      <c r="A679">
        <f>SUBSTITUTE("set device-group {{ DEVICE_GROUP }} reports ""Wildfire verdicts SMTP"" frequency daily", "{{ DEVICE_GROUP }}", 'values'!B9)</f>
        <v>0</v>
      </c>
    </row>
    <row r="680" spans="1:1">
      <c r="A680">
        <f>SUBSTITUTE("set device-group {{ DEVICE_GROUP }} reports ""Wildfire verdicts SMTP"" query ""(app eq smtp) and (category neq benign)""", "{{ DEVICE_GROUP }}", 'values'!B9)</f>
        <v>0</v>
      </c>
    </row>
    <row r="681" spans="1:1">
      <c r="A681">
        <f>SUBSTITUTE("set device-group {{ DEVICE_GROUP }} reports ""Wildfire verdicts SMTP"" description ""Links sent from emails found to be malicious. """, "{{ DEVICE_GROUP }}", 'values'!B9)</f>
        <v>0</v>
      </c>
    </row>
    <row r="682" spans="1:1">
      <c r="A682">
        <f>SUBSTITUTE("set device-group {{ DEVICE_GROUP }} reports ""Wildfire verdicts SMTP"" type panorama-wildfire sortby repeatcnt", "{{ DEVICE_GROUP }}", 'values'!B9)</f>
        <v>0</v>
      </c>
    </row>
    <row r="683" spans="1:1">
      <c r="A683">
        <f>SUBSTITUTE("set device-group {{ DEVICE_GROUP }} reports ""Wildfire verdicts SMTP"" type panorama-wildfire aggregate-by [ filedigest container-of-app app category filetype rule subject sender recipient misc ]", "{{ DEVICE_GROUP }}", 'values'!B9)</f>
        <v>0</v>
      </c>
    </row>
    <row r="684" spans="1:1">
      <c r="A684">
        <f>SUBSTITUTE("set device-group {{ DEVICE_GROUP }} reports ""Clients sinkholed"" period last-30-calendar-days", "{{ DEVICE_GROUP }}", 'values'!B9)</f>
        <v>0</v>
      </c>
    </row>
    <row r="685" spans="1:1">
      <c r="A685">
        <f>SUBSTITUTE("set device-group {{ DEVICE_GROUP }} reports ""Clients sinkholed"" topn 500", "{{ DEVICE_GROUP }}", 'values'!B9)</f>
        <v>0</v>
      </c>
    </row>
    <row r="686" spans="1:1">
      <c r="A686">
        <f>SUBSTITUTE("set device-group {{ DEVICE_GROUP }} reports ""Clients sinkholed"" topm 50", "{{ DEVICE_GROUP }}", 'values'!B9)</f>
        <v>0</v>
      </c>
    </row>
    <row r="687" spans="1:1">
      <c r="A687">
        <f>SUBSTITUTE("set device-group {{ DEVICE_GROUP }} reports ""Clients sinkholed"" caption ""Clients sinkholed""", "{{ DEVICE_GROUP }}", 'values'!B9)</f>
        <v>0</v>
      </c>
    </row>
    <row r="688" spans="1:1">
      <c r="A688">
        <f>SUBSTITUTE("set device-group {{ DEVICE_GROUP }} reports ""Clients sinkholed"" query ""(rule eq 'DNS Sinkhole Block')""", "{{ DEVICE_GROUP }}", 'values'!B9)</f>
        <v>0</v>
      </c>
    </row>
    <row r="689" spans="1:1">
      <c r="A689">
        <f>SUBSTITUTE("set device-group {{ DEVICE_GROUP }} reports ""Clients sinkholed"" frequency daily", "{{ DEVICE_GROUP }}", 'values'!B9)</f>
        <v>0</v>
      </c>
    </row>
    <row r="690" spans="1:1">
      <c r="A690">
        <f>SUBSTITUTE("set device-group {{ DEVICE_GROUP }} reports ""Clients sinkholed"" type panorama-traffic sortby repeatcnt", "{{ DEVICE_GROUP }}", 'values'!B9)</f>
        <v>0</v>
      </c>
    </row>
    <row r="691" spans="1:1">
      <c r="A691">
        <f>SUBSTITUTE("set device-group {{ DEVICE_GROUP }} reports ""Clients sinkholed"" type panorama-traffic group-by from", "{{ DEVICE_GROUP }}", 'values'!B9)</f>
        <v>0</v>
      </c>
    </row>
    <row r="692" spans="1:1">
      <c r="A692">
        <f>SUBSTITUTE("set device-group {{ DEVICE_GROUP }} reports ""Clients sinkholed"" type panorama-traffic aggregate-by [ src srcuser ]", "{{ DEVICE_GROUP }}", 'values'!B9)</f>
        <v>0</v>
      </c>
    </row>
    <row r="693" spans="1:1">
      <c r="A693">
        <f>SUBSTITUTE("set device-group {{ DEVICE_GROUP }} reports ""Clients sinkholed"" type panorama-traffic values repeatcnt", "{{ DEVICE_GROUP }}", 'values'!B9)</f>
        <v>0</v>
      </c>
    </row>
    <row r="694" spans="1:1">
      <c r="A694">
        <f>SUBSTITUTE("set device-group {{ DEVICE_GROUP }} report-group ""Possible Compromise"" custom-widget 1 custom-report ""Clients sinkholed""", "{{ DEVICE_GROUP }}", 'values'!B9)</f>
        <v>0</v>
      </c>
    </row>
    <row r="695" spans="1:1">
      <c r="A695">
        <f>SUBSTITUTE("set device-group {{ DEVICE_GROUP }} report-group ""Possible Compromise"" custom-widget 2 custom-report ""Wildfire malicious verdicts""", "{{ DEVICE_GROUP }}", 'values'!B9)</f>
        <v>0</v>
      </c>
    </row>
    <row r="696" spans="1:1">
      <c r="A696">
        <f>SUBSTITUTE("set device-group {{ DEVICE_GROUP }} report-group ""Possible Compromise"" custom-widget 3 custom-report ""Wildfire verdicts SMTP""", "{{ DEVICE_GROUP }}", 'values'!B9)</f>
        <v>0</v>
      </c>
    </row>
    <row r="697" spans="1:1">
      <c r="A697">
        <f>SUBSTITUTE("set device-group {{ DEVICE_GROUP }} report-group ""Possible Compromise"" custom-widget 4 custom-report ""Hosts visit malicious sites""", "{{ DEVICE_GROUP }}", 'values'!B9)</f>
        <v>0</v>
      </c>
    </row>
    <row r="698" spans="1:1">
      <c r="A698">
        <f>SUBSTITUTE("set device-group {{ DEVICE_GROUP }} report-group ""Possible Compromise"" custom-widget 5 custom-report ""Host-visit malicious sites plus""", "{{ DEVICE_GROUP }}", 'values'!B9)</f>
        <v>0</v>
      </c>
    </row>
    <row r="699" spans="1:1">
      <c r="A699">
        <f>SUBSTITUTE("set device-group {{ DEVICE_GROUP }} report-group ""Possible Compromise"" custom-widget 6 custom-report ""Hosts visit questionable sites""", "{{ DEVICE_GROUP }}", 'values'!B9)</f>
        <v>0</v>
      </c>
    </row>
    <row r="700" spans="1:1">
      <c r="A700">
        <f>SUBSTITUTE("set device-group {{ DEVICE_GROUP }} report-group ""Possible Compromise"" custom-widget 7 custom-report ""Host-visit quest sites plus""", "{{ DEVICE_GROUP }}", 'values'!B9)</f>
        <v>0</v>
      </c>
    </row>
    <row r="701" spans="1:1">
      <c r="A701">
        <f>SUBSTITUTE("set device-group {{ DEVICE_GROUP }} report-group ""Possible Compromise"" title-page yes", "{{ DEVICE_GROUP }}", 'values'!B9)</f>
        <v>0</v>
      </c>
    </row>
    <row r="702" spans="1:1">
      <c r="A702">
        <f>SUBSTITUTE("set device-group {{ DEVICE_GROUP }} report-group ""Possible Compromise"" variable title value ""Possible Compromise""", "{{ DEVICE_GROUP }}", 'values'!B9)</f>
        <v>0</v>
      </c>
    </row>
    <row r="703" spans="1:1">
      <c r="A703">
        <f>SUBSTITUTE("set device-group {{ DEVICE_GROUP }} email-scheduler ""Possible Compromise"" report-group ""Possible Compromise""", "{{ DEVICE_GROUP }}", 'values'!B9)</f>
        <v>0</v>
      </c>
    </row>
    <row r="704" spans="1:1">
      <c r="A704">
        <f>SUBSTITUTE("set device-group {{ DEVICE_GROUP }} email-scheduler ""Possible Compromise"" recurring disabled", "{{ DEVICE_GROUP }}", 'values'!B9)</f>
        <v>0</v>
      </c>
    </row>
    <row r="705" spans="1:1">
      <c r="A705">
        <f>SUBSTITUTE("set device-group {{ DEVICE_GROUP }} email-scheduler ""Possible Compromise"" email-profile Sample_Email_Profile", "{{ DEVICE_GROUP }}", 'values'!B9)</f>
        <v>0</v>
      </c>
    </row>
    <row r="707" spans="1:1">
      <c r="A707" t="s">
        <v>635</v>
      </c>
    </row>
    <row r="708" spans="1:1">
      <c r="A708" t="s">
        <v>636</v>
      </c>
    </row>
    <row r="709" spans="1:1">
      <c r="A709" t="s">
        <v>637</v>
      </c>
    </row>
    <row r="710" spans="1:1">
      <c r="A710" t="s">
        <v>638</v>
      </c>
    </row>
    <row r="711" spans="1:1">
      <c r="A711" t="s">
        <v>639</v>
      </c>
    </row>
    <row r="712" spans="1:1">
      <c r="A712" t="s">
        <v>640</v>
      </c>
    </row>
    <row r="713" spans="1:1">
      <c r="A713" t="s">
        <v>641</v>
      </c>
    </row>
    <row r="714" spans="1:1">
      <c r="A714" t="s">
        <v>642</v>
      </c>
    </row>
    <row r="715" spans="1:1">
      <c r="A715" t="s">
        <v>643</v>
      </c>
    </row>
    <row r="716" spans="1:1">
      <c r="A716" t="s">
        <v>644</v>
      </c>
    </row>
    <row r="717" spans="1:1">
      <c r="A717" t="s">
        <v>645</v>
      </c>
    </row>
    <row r="718" spans="1:1">
      <c r="A718" t="s">
        <v>646</v>
      </c>
    </row>
    <row r="719" spans="1:1">
      <c r="A719" t="s">
        <v>647</v>
      </c>
    </row>
    <row r="720" spans="1:1">
      <c r="A720" t="s">
        <v>648</v>
      </c>
    </row>
    <row r="721" spans="1:1">
      <c r="A721" t="s">
        <v>649</v>
      </c>
    </row>
    <row r="722" spans="1:1">
      <c r="A722" t="s">
        <v>650</v>
      </c>
    </row>
    <row r="723" spans="1:1">
      <c r="A723" t="s">
        <v>651</v>
      </c>
    </row>
    <row r="724" spans="1:1">
      <c r="A724" t="s">
        <v>652</v>
      </c>
    </row>
    <row r="725" spans="1:1">
      <c r="A725" t="s">
        <v>653</v>
      </c>
    </row>
    <row r="726" spans="1:1">
      <c r="A726" t="s">
        <v>654</v>
      </c>
    </row>
    <row r="727" spans="1:1">
      <c r="A727" t="s">
        <v>655</v>
      </c>
    </row>
    <row r="728" spans="1:1">
      <c r="A728" t="s">
        <v>656</v>
      </c>
    </row>
    <row r="729" spans="1:1">
      <c r="A729" t="s">
        <v>657</v>
      </c>
    </row>
    <row r="730" spans="1:1">
      <c r="A730" t="s">
        <v>658</v>
      </c>
    </row>
    <row r="731" spans="1:1">
      <c r="A731" t="s">
        <v>659</v>
      </c>
    </row>
    <row r="732" spans="1:1">
      <c r="A732" t="s">
        <v>660</v>
      </c>
    </row>
    <row r="733" spans="1:1">
      <c r="A733" t="s">
        <v>661</v>
      </c>
    </row>
    <row r="734" spans="1:1">
      <c r="A734" t="s">
        <v>662</v>
      </c>
    </row>
    <row r="735" spans="1:1">
      <c r="A735" t="s">
        <v>663</v>
      </c>
    </row>
    <row r="736" spans="1:1">
      <c r="A736" t="s">
        <v>664</v>
      </c>
    </row>
    <row r="737" spans="1:1">
      <c r="A737" t="s">
        <v>665</v>
      </c>
    </row>
    <row r="738" spans="1:1">
      <c r="A738" t="s">
        <v>666</v>
      </c>
    </row>
    <row r="739" spans="1:1">
      <c r="A739" t="s">
        <v>667</v>
      </c>
    </row>
    <row r="740" spans="1:1">
      <c r="A740" t="s">
        <v>668</v>
      </c>
    </row>
    <row r="741" spans="1:1">
      <c r="A741" t="s">
        <v>669</v>
      </c>
    </row>
    <row r="742" spans="1:1">
      <c r="A742" t="s">
        <v>670</v>
      </c>
    </row>
    <row r="743" spans="1:1">
      <c r="A743" t="s">
        <v>671</v>
      </c>
    </row>
    <row r="744" spans="1:1">
      <c r="A744" t="s">
        <v>672</v>
      </c>
    </row>
    <row r="745" spans="1:1">
      <c r="A745" t="s">
        <v>673</v>
      </c>
    </row>
    <row r="746" spans="1:1">
      <c r="A746" t="s">
        <v>674</v>
      </c>
    </row>
    <row r="747" spans="1:1">
      <c r="A747" t="s">
        <v>675</v>
      </c>
    </row>
    <row r="748" spans="1:1">
      <c r="A748" t="s">
        <v>676</v>
      </c>
    </row>
    <row r="749" spans="1:1">
      <c r="A749" t="s">
        <v>677</v>
      </c>
    </row>
    <row r="750" spans="1:1">
      <c r="A750" t="s">
        <v>678</v>
      </c>
    </row>
    <row r="751" spans="1:1">
      <c r="A751" t="s">
        <v>679</v>
      </c>
    </row>
    <row r="752" spans="1:1">
      <c r="A752" t="s">
        <v>680</v>
      </c>
    </row>
    <row r="753" spans="1:1">
      <c r="A753" t="s">
        <v>681</v>
      </c>
    </row>
    <row r="754" spans="1:1">
      <c r="A754"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2020-09-16T17:38:53Z</dcterms:created>
  <dcterms:modified xsi:type="dcterms:W3CDTF">2020-09-16T17:38:53Z</dcterms:modified>
</cp:coreProperties>
</file>