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<sst xmlns="http://schemas.openxmlformats.org/spreadsheetml/2006/main" count="775" uniqueCount="774">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</sst>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49"/>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t="s">
        <v>81</v>
      </c>
    </row>
    <row r="10" spans="1:1">
      <c r="A10" t="s">
        <v>82</v>
      </c>
    </row>
    <row r="11" spans="1:1">
      <c r="A11" t="s">
        <v>83</v>
      </c>
    </row>
    <row r="13" spans="1:1">
      <c r="A13" t="s">
        <v>84</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85</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86</v>
      </c>
    </row>
    <row r="27" spans="1:1">
      <c r="A27"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40" spans="1:1">
      <c r="A40" t="s">
        <v>98</v>
      </c>
    </row>
    <row r="41" spans="1:1">
      <c r="A41" t="s">
        <v>99</v>
      </c>
    </row>
    <row r="42" spans="1:1">
      <c r="A42" t="s">
        <v>100</v>
      </c>
    </row>
    <row r="43" spans="1:1">
      <c r="A43" t="s">
        <v>101</v>
      </c>
    </row>
    <row r="44" spans="1:1">
      <c r="A44" t="s">
        <v>102</v>
      </c>
    </row>
    <row r="45" spans="1:1">
      <c r="A45" t="s">
        <v>103</v>
      </c>
    </row>
    <row r="46" spans="1:1">
      <c r="A46" t="s">
        <v>104</v>
      </c>
    </row>
    <row r="47" spans="1:1">
      <c r="A47" t="s">
        <v>105</v>
      </c>
    </row>
    <row r="48" spans="1:1">
      <c r="A48" t="s">
        <v>106</v>
      </c>
    </row>
    <row r="49" spans="1:1">
      <c r="A49" t="s">
        <v>107</v>
      </c>
    </row>
    <row r="50" spans="1:1">
      <c r="A50" t="s">
        <v>108</v>
      </c>
    </row>
    <row r="51" spans="1:1">
      <c r="A51" t="s">
        <v>109</v>
      </c>
    </row>
    <row r="52" spans="1:1">
      <c r="A52" t="s">
        <v>110</v>
      </c>
    </row>
    <row r="53" spans="1:1">
      <c r="A53" t="s">
        <v>111</v>
      </c>
    </row>
    <row r="54" spans="1:1">
      <c r="A54">
        <f>SUBSTITUTE("set deviceconfig system config-bundle-export-schedule Recommended_Config_Export protocol scp hostname {{ CONFIG_EXPORT_IP }}", "{{ CONFIG_EXPORT_IP }}", 'values'!B7)</f>
        <v>0</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f>SUBSTITUTE("set deviceconfig setting management api key lifetime {{ API_KEY_LIFETIME }}", "{{ API_KEY_LIFETIME }}", 'values'!B26)</f>
        <v>0</v>
      </c>
    </row>
    <row r="64" spans="1:1">
      <c r="A64" t="s">
        <v>120</v>
      </c>
    </row>
    <row r="65" spans="1:1">
      <c r="A65" t="s">
        <v>121</v>
      </c>
    </row>
    <row r="66" spans="1:1">
      <c r="A66" t="s">
        <v>122</v>
      </c>
    </row>
    <row r="67" spans="1:1">
      <c r="A67" t="s">
        <v>123</v>
      </c>
    </row>
    <row r="68" spans="1:1">
      <c r="A68" t="s">
        <v>124</v>
      </c>
    </row>
    <row r="70" spans="1:1">
      <c r="A70" t="s">
        <v>125</v>
      </c>
    </row>
    <row r="71" spans="1:1">
      <c r="A71" t="s">
        <v>126</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127</v>
      </c>
    </row>
    <row r="76" spans="1:1">
      <c r="A76" t="s">
        <v>128</v>
      </c>
    </row>
    <row r="77" spans="1:1">
      <c r="A77" t="s">
        <v>129</v>
      </c>
    </row>
    <row r="78" spans="1:1">
      <c r="A78" t="s">
        <v>130</v>
      </c>
    </row>
    <row r="79" spans="1:1">
      <c r="A79" t="s">
        <v>131</v>
      </c>
    </row>
    <row r="80" spans="1:1">
      <c r="A80" t="s">
        <v>132</v>
      </c>
    </row>
    <row r="81" spans="1:1">
      <c r="A81">
        <f>SUBSTITUTE("set panorama log-settings syslog Sample_Syslog_Profile server Sample_Syslog server {{ SYSLOG_SERVER }}", "{{ SYSLOG_SERVER }}", 'values'!B25)</f>
        <v>0</v>
      </c>
    </row>
    <row r="82" spans="1:1">
      <c r="A82" t="s">
        <v>133</v>
      </c>
    </row>
    <row r="83" spans="1:1">
      <c r="A83" t="s">
        <v>134</v>
      </c>
    </row>
    <row r="84" spans="1:1">
      <c r="A84" t="s">
        <v>135</v>
      </c>
    </row>
    <row r="85" spans="1:1">
      <c r="A85" t="s">
        <v>136</v>
      </c>
    </row>
    <row r="86" spans="1:1">
      <c r="A86" t="s">
        <v>137</v>
      </c>
    </row>
    <row r="87" spans="1:1">
      <c r="A87" t="s">
        <v>138</v>
      </c>
    </row>
    <row r="88" spans="1:1">
      <c r="A88" t="s">
        <v>139</v>
      </c>
    </row>
    <row r="90" spans="1:1">
      <c r="A90" t="s">
        <v>140</v>
      </c>
    </row>
    <row r="92" spans="1:1">
      <c r="A92" t="s">
        <v>141</v>
      </c>
    </row>
    <row r="93" spans="1:1">
      <c r="A93" t="s">
        <v>142</v>
      </c>
    </row>
    <row r="94" spans="1:1">
      <c r="A94" t="s">
        <v>143</v>
      </c>
    </row>
    <row r="95" spans="1:1">
      <c r="A95" t="s">
        <v>144</v>
      </c>
    </row>
    <row r="96" spans="1:1">
      <c r="A96" t="s">
        <v>145</v>
      </c>
    </row>
    <row r="98" spans="1:1">
      <c r="A98" t="s">
        <v>146</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f>SUBSTITUTE("set shared profiles spyware Outbound-AS botnet-domains sinkhole ipv4-address {{ SINKHOLE_IPV4 }}", "{{ SINKHOLE_IPV4 }}", 'values'!B20)</f>
        <v>0</v>
      </c>
    </row>
    <row r="264" spans="1:1">
      <c r="A264">
        <f>SUBSTITUTE("set shared profiles spyware Outbound-AS botnet-domains sinkhole ipv6-address {{ SINKHOLE_IPV6 }}", "{{ SINKHOLE_IPV6 }}", 'values'!B21)</f>
        <v>0</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f>SUBSTITUTE("set shared profiles spyware Inbound-AS botnet-domains sinkhole ipv4-address {{ SINKHOLE_IPV4 }}", "{{ SINKHOLE_IPV4 }}", 'values'!B20)</f>
        <v>0</v>
      </c>
    </row>
    <row r="293" spans="1:1">
      <c r="A293">
        <f>SUBSTITUTE("set shared profiles spyware Inbound-AS botnet-domains sinkhole ipv6-address {{ SINKHOLE_IPV6 }}", "{{ SINKHOLE_IPV6 }}", 'values'!B21)</f>
        <v>0</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f>SUBSTITUTE("set shared profiles spyware Internal-AS botnet-domains sinkhole ipv4-address {{ SINKHOLE_IPV4 }}", "{{ SINKHOLE_IPV4 }}", 'values'!B20)</f>
        <v>0</v>
      </c>
    </row>
    <row r="322" spans="1:1">
      <c r="A322">
        <f>SUBSTITUTE("set shared profiles spyware Internal-AS botnet-domains sinkhole ipv6-address {{ SINKHOLE_IPV6 }}", "{{ SINKHOLE_IPV6 }}", 'values'!B21)</f>
        <v>0</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f>SUBSTITUTE("set shared profiles spyware Alert-Only-AS botnet-domains sinkhole ipv4-address {{ SINKHOLE_IPV4 }}", "{{ SINKHOLE_IPV4 }}", 'values'!B20)</f>
        <v>0</v>
      </c>
    </row>
    <row r="351" spans="1:1">
      <c r="A351">
        <f>SUBSTITUTE("set shared profiles spyware Alert-Only-AS botnet-domains sinkhole ipv6-address {{ SINKHOLE_IPV6 }}", "{{ SINKHOLE_IPV6 }}", 'values'!B21)</f>
        <v>0</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f>SUBSTITUTE("set shared profiles spyware Exception-AS botnet-domains sinkhole ipv4-address {{ SINKHOLE_IPV4 }}", "{{ SINKHOLE_IPV4 }}", 'values'!B20)</f>
        <v>0</v>
      </c>
    </row>
    <row r="375" spans="1:1">
      <c r="A375">
        <f>SUBSTITUTE("set shared profiles spyware Exception-AS botnet-domains sinkhole ipv6-address {{ SINKHOLE_IPV6 }}", "{{ SINKHOLE_IPV6 }}", 'values'!B21)</f>
        <v>0</v>
      </c>
    </row>
    <row r="376" spans="1:1">
      <c r="A376" t="s">
        <v>412</v>
      </c>
    </row>
    <row r="377" spans="1:1">
      <c r="A377" t="s">
        <v>413</v>
      </c>
    </row>
    <row r="381" spans="1:1">
      <c r="A381" t="s">
        <v>414</v>
      </c>
    </row>
    <row r="382" spans="1:1">
      <c r="A382" t="s">
        <v>415</v>
      </c>
    </row>
    <row r="383" spans="1:1">
      <c r="A383" t="s">
        <v>416</v>
      </c>
    </row>
    <row r="384" spans="1:1">
      <c r="A384" t="s">
        <v>417</v>
      </c>
    </row>
    <row r="385" spans="1:1">
      <c r="A385"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t="s">
        <v>431</v>
      </c>
    </row>
    <row r="399" spans="1:1">
      <c r="A399" t="s">
        <v>432</v>
      </c>
    </row>
    <row r="400" spans="1:1">
      <c r="A400" t="s">
        <v>433</v>
      </c>
    </row>
    <row r="401" spans="1:1">
      <c r="A401" t="s">
        <v>434</v>
      </c>
    </row>
    <row r="402" spans="1:1">
      <c r="A402" t="s">
        <v>435</v>
      </c>
    </row>
    <row r="403" spans="1:1">
      <c r="A403" t="s">
        <v>436</v>
      </c>
    </row>
    <row r="404" spans="1:1">
      <c r="A404" t="s">
        <v>437</v>
      </c>
    </row>
    <row r="405" spans="1:1">
      <c r="A405" t="s">
        <v>438</v>
      </c>
    </row>
    <row r="406" spans="1:1">
      <c r="A406" t="s">
        <v>439</v>
      </c>
    </row>
    <row r="407" spans="1:1">
      <c r="A407" t="s">
        <v>440</v>
      </c>
    </row>
    <row r="408" spans="1:1">
      <c r="A408" t="s">
        <v>441</v>
      </c>
    </row>
    <row r="409" spans="1:1">
      <c r="A409" t="s">
        <v>442</v>
      </c>
    </row>
    <row r="410" spans="1:1">
      <c r="A410" t="s">
        <v>443</v>
      </c>
    </row>
    <row r="411" spans="1:1">
      <c r="A411" t="s">
        <v>444</v>
      </c>
    </row>
    <row r="412" spans="1:1">
      <c r="A412" t="s">
        <v>445</v>
      </c>
    </row>
    <row r="413" spans="1:1">
      <c r="A413" t="s">
        <v>446</v>
      </c>
    </row>
    <row r="414" spans="1:1">
      <c r="A414" t="s">
        <v>447</v>
      </c>
    </row>
    <row r="415" spans="1:1">
      <c r="A415" t="s">
        <v>448</v>
      </c>
    </row>
    <row r="416" spans="1:1">
      <c r="A416" t="s">
        <v>449</v>
      </c>
    </row>
    <row r="417" spans="1:1">
      <c r="A417" t="s">
        <v>450</v>
      </c>
    </row>
    <row r="418" spans="1:1">
      <c r="A418" t="s">
        <v>451</v>
      </c>
    </row>
    <row r="419" spans="1:1">
      <c r="A419" t="s">
        <v>452</v>
      </c>
    </row>
    <row r="420" spans="1:1">
      <c r="A420" t="s">
        <v>453</v>
      </c>
    </row>
    <row r="421" spans="1:1">
      <c r="A421" t="s">
        <v>454</v>
      </c>
    </row>
    <row r="422" spans="1:1">
      <c r="A422" t="s">
        <v>455</v>
      </c>
    </row>
    <row r="423" spans="1:1">
      <c r="A423" t="s">
        <v>456</v>
      </c>
    </row>
    <row r="424" spans="1:1">
      <c r="A424" t="s">
        <v>457</v>
      </c>
    </row>
    <row r="425" spans="1:1">
      <c r="A425" t="s">
        <v>458</v>
      </c>
    </row>
    <row r="426" spans="1:1">
      <c r="A426" t="s">
        <v>459</v>
      </c>
    </row>
    <row r="427" spans="1:1">
      <c r="A427" t="s">
        <v>460</v>
      </c>
    </row>
    <row r="428" spans="1:1">
      <c r="A428" t="s">
        <v>461</v>
      </c>
    </row>
    <row r="429" spans="1:1">
      <c r="A429" t="s">
        <v>462</v>
      </c>
    </row>
    <row r="430" spans="1:1">
      <c r="A430" t="s">
        <v>463</v>
      </c>
    </row>
    <row r="431" spans="1:1">
      <c r="A431" t="s">
        <v>464</v>
      </c>
    </row>
    <row r="432" spans="1:1">
      <c r="A432" t="s">
        <v>465</v>
      </c>
    </row>
    <row r="433" spans="1:1">
      <c r="A433" t="s">
        <v>466</v>
      </c>
    </row>
    <row r="434" spans="1:1">
      <c r="A434" t="s">
        <v>467</v>
      </c>
    </row>
    <row r="435" spans="1:1">
      <c r="A435" t="s">
        <v>468</v>
      </c>
    </row>
    <row r="436" spans="1:1">
      <c r="A436" t="s">
        <v>469</v>
      </c>
    </row>
    <row r="437" spans="1:1">
      <c r="A437" t="s">
        <v>470</v>
      </c>
    </row>
    <row r="438" spans="1:1">
      <c r="A438" t="s">
        <v>471</v>
      </c>
    </row>
    <row r="439" spans="1:1">
      <c r="A439" t="s">
        <v>472</v>
      </c>
    </row>
    <row r="440" spans="1:1">
      <c r="A440" t="s">
        <v>473</v>
      </c>
    </row>
    <row r="441" spans="1:1">
      <c r="A441" t="s">
        <v>474</v>
      </c>
    </row>
    <row r="442" spans="1:1">
      <c r="A442" t="s">
        <v>475</v>
      </c>
    </row>
    <row r="443" spans="1:1">
      <c r="A443" t="s">
        <v>476</v>
      </c>
    </row>
    <row r="444" spans="1:1">
      <c r="A444" t="s">
        <v>477</v>
      </c>
    </row>
    <row r="445" spans="1:1">
      <c r="A445" t="s">
        <v>478</v>
      </c>
    </row>
    <row r="446" spans="1:1">
      <c r="A446" t="s">
        <v>479</v>
      </c>
    </row>
    <row r="447" spans="1:1">
      <c r="A447" t="s">
        <v>480</v>
      </c>
    </row>
    <row r="448" spans="1:1">
      <c r="A448" t="s">
        <v>481</v>
      </c>
    </row>
    <row r="449" spans="1:1">
      <c r="A449" t="s">
        <v>482</v>
      </c>
    </row>
    <row r="450" spans="1:1">
      <c r="A450" t="s">
        <v>483</v>
      </c>
    </row>
    <row r="451" spans="1:1">
      <c r="A451" t="s">
        <v>484</v>
      </c>
    </row>
    <row r="452" spans="1:1">
      <c r="A452" t="s">
        <v>485</v>
      </c>
    </row>
    <row r="453" spans="1:1">
      <c r="A453" t="s">
        <v>486</v>
      </c>
    </row>
    <row r="454" spans="1:1">
      <c r="A454" t="s">
        <v>487</v>
      </c>
    </row>
    <row r="455" spans="1:1">
      <c r="A455" t="s">
        <v>488</v>
      </c>
    </row>
    <row r="456" spans="1:1">
      <c r="A456" t="s">
        <v>489</v>
      </c>
    </row>
    <row r="457" spans="1:1">
      <c r="A457" t="s">
        <v>490</v>
      </c>
    </row>
    <row r="458" spans="1:1">
      <c r="A458" t="s">
        <v>491</v>
      </c>
    </row>
    <row r="459" spans="1:1">
      <c r="A459" t="s">
        <v>492</v>
      </c>
    </row>
    <row r="460" spans="1:1">
      <c r="A460" t="s">
        <v>493</v>
      </c>
    </row>
    <row r="461" spans="1:1">
      <c r="A461" t="s">
        <v>494</v>
      </c>
    </row>
    <row r="462" spans="1:1">
      <c r="A462" t="s">
        <v>495</v>
      </c>
    </row>
    <row r="463" spans="1:1">
      <c r="A463" t="s">
        <v>496</v>
      </c>
    </row>
    <row r="464" spans="1:1">
      <c r="A464" t="s">
        <v>497</v>
      </c>
    </row>
    <row r="465" spans="1:1">
      <c r="A465" t="s">
        <v>498</v>
      </c>
    </row>
    <row r="466" spans="1:1">
      <c r="A466" t="s">
        <v>499</v>
      </c>
    </row>
    <row r="467" spans="1:1">
      <c r="A467" t="s">
        <v>500</v>
      </c>
    </row>
    <row r="468" spans="1:1">
      <c r="A468"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3" spans="1:1">
      <c r="A513" t="s">
        <v>544</v>
      </c>
    </row>
    <row r="514" spans="1:1">
      <c r="A514" t="s">
        <v>545</v>
      </c>
    </row>
    <row r="515" spans="1:1">
      <c r="A515" t="s">
        <v>546</v>
      </c>
    </row>
    <row r="516" spans="1:1">
      <c r="A516" t="s">
        <v>547</v>
      </c>
    </row>
    <row r="517" spans="1:1">
      <c r="A517" t="s">
        <v>548</v>
      </c>
    </row>
    <row r="518" spans="1:1">
      <c r="A518"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5" spans="1:1">
      <c r="A595" t="s">
        <v>624</v>
      </c>
    </row>
    <row r="596" spans="1:1">
      <c r="A596" t="s">
        <v>625</v>
      </c>
    </row>
    <row r="597" spans="1:1">
      <c r="A597" t="s">
        <v>626</v>
      </c>
    </row>
    <row r="598" spans="1:1">
      <c r="A598" t="s">
        <v>627</v>
      </c>
    </row>
    <row r="599" spans="1:1">
      <c r="A599">
        <f>SUBSTITUTE("set template iron-skillet config mgt-config users {{ ADMINISTRATOR_USERNAME }} phash $1$GmGy8oJJ$V75cNdSRDx0V78yJqXZ111", "{{ ADMINISTRATOR_USERNAME }}", 'values'!B17)</f>
        <v>0</v>
      </c>
    </row>
    <row r="600" spans="1:1">
      <c r="A600">
        <f>SUBSTITUTE("set template iron-skillet config mgt-config users {{ ADMINISTRATOR_USERNAME }} permissions role-based superuser yes", "{{ ADMINISTRATOR_USERNAME }}", 'values'!B17)</f>
        <v>0</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f>SUBSTITUTE("set template iron-skillet config deviceconfig system dns-setting servers primary {{ DNS_1 }}", "{{ DNS_1 }}", 'values'!B18)</f>
        <v>0</v>
      </c>
    </row>
    <row r="622" spans="1:1">
      <c r="A622">
        <f>SUBSTITUTE("set template iron-skillet config deviceconfig system dns-setting servers secondary {{ DNS_2 }}", "{{ DNS_2 }}", 'values'!B19)</f>
        <v>0</v>
      </c>
    </row>
    <row r="623" spans="1:1">
      <c r="A623">
        <f>SUBSTITUTE("set template iron-skillet config deviceconfig system ntp-servers primary-ntp-server ntp-server-address {{ NTP_1 }}", "{{ NTP_1 }}", 'values'!B15)</f>
        <v>0</v>
      </c>
    </row>
    <row r="624" spans="1:1">
      <c r="A624">
        <f>SUBSTITUTE("set template iron-skillet config deviceconfig system ntp-servers secondary-ntp-server ntp-server-address {{ NTP_2 }}", "{{ NTP_2 }}", 'values'!B16)</f>
        <v>0</v>
      </c>
    </row>
    <row r="625" spans="1:1">
      <c r="A625" t="s">
        <v>648</v>
      </c>
    </row>
    <row r="626" spans="1:1">
      <c r="A626" t="s">
        <v>649</v>
      </c>
    </row>
    <row r="627" spans="1:1">
      <c r="A627" t="s">
        <v>650</v>
      </c>
    </row>
    <row r="628" spans="1:1">
      <c r="A628" t="s">
        <v>651</v>
      </c>
    </row>
    <row r="629" spans="1:1">
      <c r="A629" t="s">
        <v>652</v>
      </c>
    </row>
    <row r="630" spans="1:1">
      <c r="A630" t="s">
        <v>653</v>
      </c>
    </row>
    <row r="631" spans="1:1">
      <c r="A631" t="s">
        <v>654</v>
      </c>
    </row>
    <row r="632" spans="1:1">
      <c r="A632" t="s">
        <v>655</v>
      </c>
    </row>
    <row r="633" spans="1:1">
      <c r="A633" t="s">
        <v>656</v>
      </c>
    </row>
    <row r="634" spans="1:1">
      <c r="A634" t="s">
        <v>657</v>
      </c>
    </row>
    <row r="635" spans="1:1">
      <c r="A635" t="s">
        <v>658</v>
      </c>
    </row>
    <row r="636" spans="1:1">
      <c r="A636" t="s">
        <v>659</v>
      </c>
    </row>
    <row r="637" spans="1:1">
      <c r="A637" t="s">
        <v>660</v>
      </c>
    </row>
    <row r="638" spans="1:1">
      <c r="A638" t="s">
        <v>661</v>
      </c>
    </row>
    <row r="639" spans="1:1">
      <c r="A639" t="s">
        <v>662</v>
      </c>
    </row>
    <row r="640" spans="1:1">
      <c r="A640" t="s">
        <v>663</v>
      </c>
    </row>
    <row r="641" spans="1:1">
      <c r="A641" t="s">
        <v>664</v>
      </c>
    </row>
    <row r="642" spans="1:1">
      <c r="A642" t="s">
        <v>665</v>
      </c>
    </row>
    <row r="643" spans="1:1">
      <c r="A643" t="s">
        <v>666</v>
      </c>
    </row>
    <row r="644" spans="1:1">
      <c r="A644" t="s">
        <v>667</v>
      </c>
    </row>
    <row r="645" spans="1:1">
      <c r="A645" t="s">
        <v>668</v>
      </c>
    </row>
    <row r="646" spans="1:1">
      <c r="A646" t="s">
        <v>669</v>
      </c>
    </row>
    <row r="647" spans="1:1">
      <c r="A647" t="s">
        <v>670</v>
      </c>
    </row>
    <row r="648" spans="1:1">
      <c r="A648" t="s">
        <v>671</v>
      </c>
    </row>
    <row r="649" spans="1:1">
      <c r="A649" t="s">
        <v>672</v>
      </c>
    </row>
    <row r="650" spans="1:1">
      <c r="A650" t="s">
        <v>673</v>
      </c>
    </row>
    <row r="651" spans="1:1">
      <c r="A651" t="s">
        <v>674</v>
      </c>
    </row>
    <row r="652" spans="1:1">
      <c r="A652" t="s">
        <v>675</v>
      </c>
    </row>
    <row r="653" spans="1:1">
      <c r="A653" t="s">
        <v>676</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1" spans="1:1">
      <c r="A671" t="s">
        <v>694</v>
      </c>
    </row>
    <row r="673" spans="1:1">
      <c r="A673" t="s">
        <v>695</v>
      </c>
    </row>
    <row r="674" spans="1:1">
      <c r="A674" t="s">
        <v>696</v>
      </c>
    </row>
    <row r="675" spans="1:1">
      <c r="A675" t="s">
        <v>697</v>
      </c>
    </row>
    <row r="676" spans="1:1">
      <c r="A676" t="s">
        <v>698</v>
      </c>
    </row>
    <row r="677" spans="1:1">
      <c r="A677" t="s">
        <v>699</v>
      </c>
    </row>
    <row r="678" spans="1:1">
      <c r="A678" t="s">
        <v>700</v>
      </c>
    </row>
    <row r="679" spans="1:1">
      <c r="A679" t="s">
        <v>701</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8" spans="1:1">
      <c r="A698" t="s">
        <v>719</v>
      </c>
    </row>
    <row r="699" spans="1:1">
      <c r="A699" t="s">
        <v>720</v>
      </c>
    </row>
    <row r="700" spans="1:1">
      <c r="A700">
        <f>SUBSTITUTE("set template-stack {{ STACK }} templates iron-skillet", "{{ STACK }}", 'values'!B8)</f>
        <v>0</v>
      </c>
    </row>
    <row r="701" spans="1:1">
      <c r="A701">
        <f>SUBSTITUTE("set template-stack {{ STACK }} settings default-vsys vsys1", "{{ STACK }}", 'values'!B8)</f>
        <v>0</v>
      </c>
    </row>
    <row r="702" spans="1:1">
      <c r="A702">
        <f>SUBSTITUTE(SUBSTITUTE("set template-stack {{ STACK }} config devices localhost.localdomain deviceconfig system hostname {{ FW_NAME }}", "{{ FW_NAME }}", 'values'!B10), "{{ STACK }}", 'values'!B8)</f>
        <v>0</v>
      </c>
    </row>
    <row r="704" spans="1:1">
      <c r="A704" t="s">
        <v>721</v>
      </c>
    </row>
    <row r="705" spans="1:1">
      <c r="A705">
        <f>SUBSTITUTE("set template-stack {{ STACK }} config devices localhost.localdomain deviceconfig system type dhcp-client send-hostname yes", "{{ STACK }}", 'values'!B8)</f>
        <v>0</v>
      </c>
    </row>
    <row r="706" spans="1:1">
      <c r="A706">
        <f>SUBSTITUTE("set template-stack {{ STACK }} config devices localhost.localdomain deviceconfig system type dhcp-client send-client-id no", "{{ STACK }}", 'values'!B8)</f>
        <v>0</v>
      </c>
    </row>
    <row r="707" spans="1:1">
      <c r="A707">
        <f>SUBSTITUTE("set template-stack {{ STACK }} config devices localhost.localdomain deviceconfig system type dhcp-client accept-dhcp-hostname no", "{{ STACK }}", 'values'!B8)</f>
        <v>0</v>
      </c>
    </row>
    <row r="708" spans="1:1">
      <c r="A708">
        <f>SUBSTITUTE("set template-stack {{ STACK }} config devices localhost.localdomain deviceconfig system type dhcp-client accept-dhcp-domain no", "{{ STACK }}", 'values'!B8)</f>
        <v>0</v>
      </c>
    </row>
    <row r="710" spans="1:1">
      <c r="A710" t="s">
        <v>722</v>
      </c>
    </row>
    <row r="711" spans="1:1">
      <c r="A711">
        <f>SUBSTITUTE("set template-stack {{ STACK }} config devices localhost.localdomain deviceconfig system type static", "{{ STACK }}", 'values'!B8)</f>
        <v>0</v>
      </c>
    </row>
    <row r="712" spans="1:1">
      <c r="A712">
        <f>SUBSTITUTE(SUBSTITUTE("set template-stack {{ STACK }} config devices localhost.localdomain deviceconfig system ip-address {{ MGMT_IP }}", "{{ MGMT_IP }}", 'values'!B12), "{{ STACK }}", 'values'!B8)</f>
        <v>0</v>
      </c>
    </row>
    <row r="713" spans="1:1">
      <c r="A713">
        <f>SUBSTITUTE(SUBSTITUTE("set template-stack {{ STACK }} config devices localhost.localdomain deviceconfig system netmask {{ MGMT_MASK }}", "{{ MGMT_MASK }}", 'values'!B13), "{{ STACK }}", 'values'!B8)</f>
        <v>0</v>
      </c>
    </row>
    <row r="714" spans="1:1">
      <c r="A714">
        <f>SUBSTITUTE(SUBSTITUTE("set template-stack {{ STACK }} config devices localhost.localdomain deviceconfig system default-gateway {{ MGMT_DG }}", "{{ MGMT_DG }}", 'values'!B14), "{{ STACK }}", 'values'!B8)</f>
        <v>0</v>
      </c>
    </row>
    <row r="716" spans="1:1">
      <c r="A716">
        <f>SUBSTITUTE("set device-group {{ DEVICE_GROUP }} reports ""Host-visit malicious sites plus"" period last-7-calendar-days", "{{ DEVICE_GROUP }}", 'values'!B9)</f>
        <v>0</v>
      </c>
    </row>
    <row r="717" spans="1:1">
      <c r="A717">
        <f>SUBSTITUTE("set device-group {{ DEVICE_GROUP }} reports ""Host-visit malicious sites plus"" topn 500", "{{ DEVICE_GROUP }}", 'values'!B9)</f>
        <v>0</v>
      </c>
    </row>
    <row r="718" spans="1:1">
      <c r="A718">
        <f>SUBSTITUTE("set device-group {{ DEVICE_GROUP }} reports ""Host-visit malicious sites plus"" topm 50", "{{ DEVICE_GROUP }}", 'values'!B9)</f>
        <v>0</v>
      </c>
    </row>
    <row r="719" spans="1:1">
      <c r="A719">
        <f>SUBSTITUTE("set device-group {{ DEVICE_GROUP }} reports ""Host-visit malicious sites plus"" caption ""Host-visit malicious sites plus""", "{{ DEVICE_GROUP }}", 'values'!B9)</f>
        <v>0</v>
      </c>
    </row>
    <row r="720" spans="1:1">
      <c r="A720">
        <f>SUBSTITUTE("set device-group {{ DEVICE_GROUP }} reports ""Host-visit malicious sites plus"" frequency daily", "{{ DEVICE_GROUP }}", 'values'!B9)</f>
        <v>0</v>
      </c>
    </row>
    <row r="721" spans="1:1">
      <c r="A721">
        <f>SUBSTITUTE("set device-group {{ DEVICE_GROUP }} reports ""Host-visit malicious sites plus"" query ""(category eq command-and-control) or (category eq hacking) or (category eq malware) or (category eq phishing) or (category eq grayware)""", "{{ DEVICE_GROUP }}", 'values'!B9)</f>
        <v>0</v>
      </c>
    </row>
    <row r="722" spans="1:1">
      <c r="A722">
        <f>SUBSTITUTE("set device-group {{ DEVICE_GROUP }} reports ""Host-visit malicious sites plus"" type panorama-url sortby repeatcnt", "{{ DEVICE_GROUP }}", 'values'!B9)</f>
        <v>0</v>
      </c>
    </row>
    <row r="723" spans="1:1">
      <c r="A723">
        <f>SUBSTITUTE("set device-group {{ DEVICE_GROUP }} reports ""Host-visit malicious sites plus"" type panorama-url group-by src", "{{ DEVICE_GROUP }}", 'values'!B9)</f>
        <v>0</v>
      </c>
    </row>
    <row r="724" spans="1:1">
      <c r="A724">
        <f>SUBSTITUTE("set device-group {{ DEVICE_GROUP }} reports ""Host-visit malicious sites plus"" type panorama-url aggregate-by [ from srcuser category action ]", "{{ DEVICE_GROUP }}", 'values'!B9)</f>
        <v>0</v>
      </c>
    </row>
    <row r="725" spans="1:1">
      <c r="A725">
        <f>SUBSTITUTE("set device-group {{ DEVICE_GROUP }} reports ""Host-visit malicious sites plus"" type panorama-url values repeatcnt", "{{ DEVICE_GROUP }}", 'values'!B9)</f>
        <v>0</v>
      </c>
    </row>
    <row r="726" spans="1:1">
      <c r="A726">
        <f>SUBSTITUTE("set device-group {{ DEVICE_GROUP }} reports ""Hosts visit malicious sites"" period last-7-calendar-days", "{{ DEVICE_GROUP }}", 'values'!B9)</f>
        <v>0</v>
      </c>
    </row>
    <row r="727" spans="1:1">
      <c r="A727">
        <f>SUBSTITUTE("set device-group {{ DEVICE_GROUP }} reports ""Hosts visit malicious sites"" topn 500", "{{ DEVICE_GROUP }}", 'values'!B9)</f>
        <v>0</v>
      </c>
    </row>
    <row r="728" spans="1:1">
      <c r="A728">
        <f>SUBSTITUTE("set device-group {{ DEVICE_GROUP }} reports ""Hosts visit malicious sites"" topm 50", "{{ DEVICE_GROUP }}", 'values'!B9)</f>
        <v>0</v>
      </c>
    </row>
    <row r="729" spans="1:1">
      <c r="A729">
        <f>SUBSTITUTE("set device-group {{ DEVICE_GROUP }} reports ""Hosts visit malicious sites"" caption ""Hosts visit malicious sites""", "{{ DEVICE_GROUP }}", 'values'!B9)</f>
        <v>0</v>
      </c>
    </row>
    <row r="730" spans="1:1">
      <c r="A730">
        <f>SUBSTITUTE("set device-group {{ DEVICE_GROUP }} reports ""Hosts visit malicious sites"" frequency daily", "{{ DEVICE_GROUP }}", 'values'!B9)</f>
        <v>0</v>
      </c>
    </row>
    <row r="731" spans="1:1">
      <c r="A731">
        <f>SUBSTITUTE("set device-group {{ DEVICE_GROUP }} reports ""Hosts visit malicious sites"" query ""(category eq command-and-control) or (category eq hacking) or (category eq malware) or (category eq phishing) or (category eq grayware)""", "{{ DEVICE_GROUP }}", 'values'!B9)</f>
        <v>0</v>
      </c>
    </row>
    <row r="732" spans="1:1">
      <c r="A732">
        <f>SUBSTITUTE("set device-group {{ DEVICE_GROUP }} reports ""Hosts visit malicious sites"" type panorama-url sortby repeatcnt", "{{ DEVICE_GROUP }}", 'values'!B9)</f>
        <v>0</v>
      </c>
    </row>
    <row r="733" spans="1:1">
      <c r="A733">
        <f>SUBSTITUTE("set device-group {{ DEVICE_GROUP }} reports ""Hosts visit malicious sites"" type panorama-url group-by src", "{{ DEVICE_GROUP }}", 'values'!B9)</f>
        <v>0</v>
      </c>
    </row>
    <row r="734" spans="1:1">
      <c r="A734">
        <f>SUBSTITUTE("set device-group {{ DEVICE_GROUP }} reports ""Hosts visit malicious sites"" type panorama-url aggregate-by [ from srcuser ]", "{{ DEVICE_GROUP }}", 'values'!B9)</f>
        <v>0</v>
      </c>
    </row>
    <row r="735" spans="1:1">
      <c r="A735">
        <f>SUBSTITUTE("set device-group {{ DEVICE_GROUP }} reports ""Hosts visit malicious sites"" type panorama-url values repeatcnt", "{{ DEVICE_GROUP }}", 'values'!B9)</f>
        <v>0</v>
      </c>
    </row>
    <row r="736" spans="1:1">
      <c r="A736">
        <f>SUBSTITUTE("set device-group {{ DEVICE_GROUP }} reports ""Hosts visit questionable sites"" period last-7-calendar-days", "{{ DEVICE_GROUP }}", 'values'!B9)</f>
        <v>0</v>
      </c>
    </row>
    <row r="737" spans="1:1">
      <c r="A737">
        <f>SUBSTITUTE("set device-group {{ DEVICE_GROUP }} reports ""Hosts visit questionable sites"" topn 500", "{{ DEVICE_GROUP }}", 'values'!B9)</f>
        <v>0</v>
      </c>
    </row>
    <row r="738" spans="1:1">
      <c r="A738">
        <f>SUBSTITUTE("set device-group {{ DEVICE_GROUP }} reports ""Hosts visit questionable sites"" topm 50", "{{ DEVICE_GROUP }}", 'values'!B9)</f>
        <v>0</v>
      </c>
    </row>
    <row r="739" spans="1:1">
      <c r="A739">
        <f>SUBSTITUTE("set device-group {{ DEVICE_GROUP }} reports ""Hosts visit questionable sites"" caption ""Hosts visit questionable sites""", "{{ DEVICE_GROUP }}", 'values'!B9)</f>
        <v>0</v>
      </c>
    </row>
    <row r="740" spans="1:1">
      <c r="A740">
        <f>SUBSTITUTE("set device-group {{ DEVICE_GROUP }} reports ""Hosts visit questionable sites"" frequency daily", "{{ DEVICE_GROUP }}", 'values'!B9)</f>
        <v>0</v>
      </c>
    </row>
    <row r="741" spans="1:1">
      <c r="A741">
        <f>SUBSTITUTE("set device-group {{ DEVICE_GROUP }} reports ""Hosts visit questionable sites"" query ""(category eq dynamic-dns) and (category eq parked) and (category eq questionable) and (category eq unknown)""", "{{ DEVICE_GROUP }}", 'values'!B9)</f>
        <v>0</v>
      </c>
    </row>
    <row r="742" spans="1:1">
      <c r="A742">
        <f>SUBSTITUTE("set device-group {{ DEVICE_GROUP }} reports ""Hosts visit questionable sites"" type panorama-url sortby repeatcnt", "{{ DEVICE_GROUP }}", 'values'!B9)</f>
        <v>0</v>
      </c>
    </row>
    <row r="743" spans="1:1">
      <c r="A743">
        <f>SUBSTITUTE("set device-group {{ DEVICE_GROUP }} reports ""Hosts visit questionable sites"" type panorama-url group-by src", "{{ DEVICE_GROUP }}", 'values'!B9)</f>
        <v>0</v>
      </c>
    </row>
    <row r="744" spans="1:1">
      <c r="A744">
        <f>SUBSTITUTE("set device-group {{ DEVICE_GROUP }} reports ""Hosts visit questionable sites"" type panorama-url aggregate-by [ from srcuser ]", "{{ DEVICE_GROUP }}", 'values'!B9)</f>
        <v>0</v>
      </c>
    </row>
    <row r="745" spans="1:1">
      <c r="A745">
        <f>SUBSTITUTE("set device-group {{ DEVICE_GROUP }} reports ""Hosts visit questionable sites"" type panorama-url values repeatcnt", "{{ DEVICE_GROUP }}", 'values'!B9)</f>
        <v>0</v>
      </c>
    </row>
    <row r="746" spans="1:1">
      <c r="A746">
        <f>SUBSTITUTE("set device-group {{ DEVICE_GROUP }} reports ""Host-visit quest sites plus"" period last-7-calendar-days", "{{ DEVICE_GROUP }}", 'values'!B9)</f>
        <v>0</v>
      </c>
    </row>
    <row r="747" spans="1:1">
      <c r="A747">
        <f>SUBSTITUTE("set device-group {{ DEVICE_GROUP }} reports ""Host-visit quest sites plus"" topn 500", "{{ DEVICE_GROUP }}", 'values'!B9)</f>
        <v>0</v>
      </c>
    </row>
    <row r="748" spans="1:1">
      <c r="A748">
        <f>SUBSTITUTE("set device-group {{ DEVICE_GROUP }} reports ""Host-visit quest sites plus"" topm 50", "{{ DEVICE_GROUP }}", 'values'!B9)</f>
        <v>0</v>
      </c>
    </row>
    <row r="749" spans="1:1">
      <c r="A749">
        <f>SUBSTITUTE("set device-group {{ DEVICE_GROUP }} reports ""Host-visit quest sites plus"" caption ""Host-visit quest sites plus""", "{{ DEVICE_GROUP }}", 'values'!B9)</f>
        <v>0</v>
      </c>
    </row>
    <row r="750" spans="1:1">
      <c r="A750">
        <f>SUBSTITUTE("set device-group {{ DEVICE_GROUP }} reports ""Host-visit quest sites plus"" frequency daily", "{{ DEVICE_GROUP }}", 'values'!B9)</f>
        <v>0</v>
      </c>
    </row>
    <row r="751" spans="1:1">
      <c r="A751">
        <f>SUBSTITUTE("set device-group {{ DEVICE_GROUP }} reports ""Host-visit quest sites plus"" query ""(category eq dynamic-dns) and (category eq parked) and (category eq questionable) and (category eq unknown)""", "{{ DEVICE_GROUP }}", 'values'!B9)</f>
        <v>0</v>
      </c>
    </row>
    <row r="752" spans="1:1">
      <c r="A752">
        <f>SUBSTITUTE("set device-group {{ DEVICE_GROUP }} reports ""Host-visit quest sites plus"" description ""Detail of hosts visiting questionable URLs""", "{{ DEVICE_GROUP }}", 'values'!B9)</f>
        <v>0</v>
      </c>
    </row>
    <row r="753" spans="1:1">
      <c r="A753">
        <f>SUBSTITUTE("set device-group {{ DEVICE_GROUP }} reports ""Host-visit quest sites plus"" type panorama-url sortby repeatcnt", "{{ DEVICE_GROUP }}", 'values'!B9)</f>
        <v>0</v>
      </c>
    </row>
    <row r="754" spans="1:1">
      <c r="A754">
        <f>SUBSTITUTE("set device-group {{ DEVICE_GROUP }} reports ""Host-visit quest sites plus"" type panorama-url group-by src", "{{ DEVICE_GROUP }}", 'values'!B9)</f>
        <v>0</v>
      </c>
    </row>
    <row r="755" spans="1:1">
      <c r="A755">
        <f>SUBSTITUTE("set device-group {{ DEVICE_GROUP }} reports ""Host-visit quest sites plus"" type panorama-url aggregate-by [ from srcuser category action ]", "{{ DEVICE_GROUP }}", 'values'!B9)</f>
        <v>0</v>
      </c>
    </row>
    <row r="756" spans="1:1">
      <c r="A756">
        <f>SUBSTITUTE("set device-group {{ DEVICE_GROUP }} reports ""Host-visit quest sites plus"" type panorama-url values repeatcnt", "{{ DEVICE_GROUP }}", 'values'!B9)</f>
        <v>0</v>
      </c>
    </row>
    <row r="757" spans="1:1">
      <c r="A757">
        <f>SUBSTITUTE("set device-group {{ DEVICE_GROUP }} reports ""Wildfire malicious verdicts"" period last-30-calendar-days", "{{ DEVICE_GROUP }}", 'values'!B9)</f>
        <v>0</v>
      </c>
    </row>
    <row r="758" spans="1:1">
      <c r="A758">
        <f>SUBSTITUTE("set device-group {{ DEVICE_GROUP }} reports ""Wildfire malicious verdicts"" topn 500", "{{ DEVICE_GROUP }}", 'values'!B9)</f>
        <v>0</v>
      </c>
    </row>
    <row r="759" spans="1:1">
      <c r="A759">
        <f>SUBSTITUTE("set device-group {{ DEVICE_GROUP }} reports ""Wildfire malicious verdicts"" topm 10", "{{ DEVICE_GROUP }}", 'values'!B9)</f>
        <v>0</v>
      </c>
    </row>
    <row r="760" spans="1:1">
      <c r="A760">
        <f>SUBSTITUTE("set device-group {{ DEVICE_GROUP }} reports ""Wildfire malicious verdicts"" caption ""Wildfire malicious verdicts""", "{{ DEVICE_GROUP }}", 'values'!B9)</f>
        <v>0</v>
      </c>
    </row>
    <row r="761" spans="1:1">
      <c r="A761">
        <f>SUBSTITUTE("set device-group {{ DEVICE_GROUP }} reports ""Wildfire malicious verdicts"" frequency daily", "{{ DEVICE_GROUP }}", 'values'!B9)</f>
        <v>0</v>
      </c>
    </row>
    <row r="762" spans="1:1">
      <c r="A762">
        <f>SUBSTITUTE("set device-group {{ DEVICE_GROUP }} reports ""Wildfire malicious verdicts"" query ""(app neq smtp) and (category neq benign)""", "{{ DEVICE_GROUP }}", 'values'!B9)</f>
        <v>0</v>
      </c>
    </row>
    <row r="763" spans="1:1">
      <c r="A763">
        <f>SUBSTITUTE("set device-group {{ DEVICE_GROUP }} reports ""Wildfire malicious verdicts"" description ""Files uploaded or downloaded that were later found to be malicious. This is a summary. Act on real-time email.""", "{{ DEVICE_GROUP }}", 'values'!B9)</f>
        <v>0</v>
      </c>
    </row>
    <row r="764" spans="1:1">
      <c r="A764">
        <f>SUBSTITUTE("set device-group {{ DEVICE_GROUP }} reports ""Wildfire malicious verdicts"" type panorama-wildfire sortby repeatcnt", "{{ DEVICE_GROUP }}", 'values'!B9)</f>
        <v>0</v>
      </c>
    </row>
    <row r="765" spans="1:1">
      <c r="A765">
        <f>SUBSTITUTE("set device-group {{ DEVICE_GROUP }} reports ""Wildfire malicious verdicts"" type panorama-wildfire aggregate-by [ filedigest container-of-app app category filetype rule ]", "{{ DEVICE_GROUP }}", 'values'!B9)</f>
        <v>0</v>
      </c>
    </row>
    <row r="766" spans="1:1">
      <c r="A766">
        <f>SUBSTITUTE("set device-group {{ DEVICE_GROUP }} reports ""Wildfire malicious verdicts"" type panorama-wildfire values repeatcnt", "{{ DEVICE_GROUP }}", 'values'!B9)</f>
        <v>0</v>
      </c>
    </row>
    <row r="767" spans="1:1">
      <c r="A767">
        <f>SUBSTITUTE("set device-group {{ DEVICE_GROUP }} reports ""Wildfire verdicts SMTP"" period last-30-calendar-days", "{{ DEVICE_GROUP }}", 'values'!B9)</f>
        <v>0</v>
      </c>
    </row>
    <row r="768" spans="1:1">
      <c r="A768">
        <f>SUBSTITUTE("set device-group {{ DEVICE_GROUP }} reports ""Wildfire verdicts SMTP"" topn 500", "{{ DEVICE_GROUP }}", 'values'!B9)</f>
        <v>0</v>
      </c>
    </row>
    <row r="769" spans="1:1">
      <c r="A769">
        <f>SUBSTITUTE("set device-group {{ DEVICE_GROUP }} reports ""Wildfire verdicts SMTP"" topm 10", "{{ DEVICE_GROUP }}", 'values'!B9)</f>
        <v>0</v>
      </c>
    </row>
    <row r="770" spans="1:1">
      <c r="A770">
        <f>SUBSTITUTE("set device-group {{ DEVICE_GROUP }} reports ""Wildfire verdicts SMTP"" caption ""Wildfire verdicts SMTP""", "{{ DEVICE_GROUP }}", 'values'!B9)</f>
        <v>0</v>
      </c>
    </row>
    <row r="771" spans="1:1">
      <c r="A771">
        <f>SUBSTITUTE("set device-group {{ DEVICE_GROUP }} reports ""Wildfire verdicts SMTP"" frequency daily", "{{ DEVICE_GROUP }}", 'values'!B9)</f>
        <v>0</v>
      </c>
    </row>
    <row r="772" spans="1:1">
      <c r="A772">
        <f>SUBSTITUTE("set device-group {{ DEVICE_GROUP }} reports ""Wildfire verdicts SMTP"" query ""(app eq smtp) and (category neq benign)""", "{{ DEVICE_GROUP }}", 'values'!B9)</f>
        <v>0</v>
      </c>
    </row>
    <row r="773" spans="1:1">
      <c r="A773">
        <f>SUBSTITUTE("set device-group {{ DEVICE_GROUP }} reports ""Wildfire verdicts SMTP"" description ""Links sent from emails found to be malicious. """, "{{ DEVICE_GROUP }}", 'values'!B9)</f>
        <v>0</v>
      </c>
    </row>
    <row r="774" spans="1:1">
      <c r="A774">
        <f>SUBSTITUTE("set device-group {{ DEVICE_GROUP }} reports ""Wildfire verdicts SMTP"" type panorama-wildfire sortby repeatcnt", "{{ DEVICE_GROUP }}", 'values'!B9)</f>
        <v>0</v>
      </c>
    </row>
    <row r="775" spans="1:1">
      <c r="A775">
        <f>SUBSTITUTE("set device-group {{ DEVICE_GROUP }} reports ""Wildfire verdicts SMTP"" type panorama-wildfire aggregate-by [ filedigest container-of-app app category filetype rule subject sender recipient misc ]", "{{ DEVICE_GROUP }}", 'values'!B9)</f>
        <v>0</v>
      </c>
    </row>
    <row r="776" spans="1:1">
      <c r="A776">
        <f>SUBSTITUTE("set device-group {{ DEVICE_GROUP }} reports ""Clients sinkholed"" period last-30-calendar-days", "{{ DEVICE_GROUP }}", 'values'!B9)</f>
        <v>0</v>
      </c>
    </row>
    <row r="777" spans="1:1">
      <c r="A777">
        <f>SUBSTITUTE("set device-group {{ DEVICE_GROUP }} reports ""Clients sinkholed"" topn 500", "{{ DEVICE_GROUP }}", 'values'!B9)</f>
        <v>0</v>
      </c>
    </row>
    <row r="778" spans="1:1">
      <c r="A778">
        <f>SUBSTITUTE("set device-group {{ DEVICE_GROUP }} reports ""Clients sinkholed"" topm 50", "{{ DEVICE_GROUP }}", 'values'!B9)</f>
        <v>0</v>
      </c>
    </row>
    <row r="779" spans="1:1">
      <c r="A779">
        <f>SUBSTITUTE("set device-group {{ DEVICE_GROUP }} reports ""Clients sinkholed"" caption ""Clients sinkholed""", "{{ DEVICE_GROUP }}", 'values'!B9)</f>
        <v>0</v>
      </c>
    </row>
    <row r="780" spans="1:1">
      <c r="A780">
        <f>SUBSTITUTE("set device-group {{ DEVICE_GROUP }} reports ""Clients sinkholed"" query ""(rule eq 'DNS Sinkhole Block')""", "{{ DEVICE_GROUP }}", 'values'!B9)</f>
        <v>0</v>
      </c>
    </row>
    <row r="781" spans="1:1">
      <c r="A781">
        <f>SUBSTITUTE("set device-group {{ DEVICE_GROUP }} reports ""Clients sinkholed"" frequency daily", "{{ DEVICE_GROUP }}", 'values'!B9)</f>
        <v>0</v>
      </c>
    </row>
    <row r="782" spans="1:1">
      <c r="A782">
        <f>SUBSTITUTE("set device-group {{ DEVICE_GROUP }} reports ""Clients sinkholed"" type panorama-traffic sortby repeatcnt", "{{ DEVICE_GROUP }}", 'values'!B9)</f>
        <v>0</v>
      </c>
    </row>
    <row r="783" spans="1:1">
      <c r="A783">
        <f>SUBSTITUTE("set device-group {{ DEVICE_GROUP }} reports ""Clients sinkholed"" type panorama-traffic group-by from", "{{ DEVICE_GROUP }}", 'values'!B9)</f>
        <v>0</v>
      </c>
    </row>
    <row r="784" spans="1:1">
      <c r="A784">
        <f>SUBSTITUTE("set device-group {{ DEVICE_GROUP }} reports ""Clients sinkholed"" type panorama-traffic aggregate-by [ src srcuser ]", "{{ DEVICE_GROUP }}", 'values'!B9)</f>
        <v>0</v>
      </c>
    </row>
    <row r="785" spans="1:1">
      <c r="A785">
        <f>SUBSTITUTE("set device-group {{ DEVICE_GROUP }} reports ""Clients sinkholed"" type panorama-traffic values repeatcnt", "{{ DEVICE_GROUP }}", 'values'!B9)</f>
        <v>0</v>
      </c>
    </row>
    <row r="786" spans="1:1">
      <c r="A786">
        <f>SUBSTITUTE("set device-group {{ DEVICE_GROUP }} report-group ""Possible Compromise"" custom-widget 1 custom-report ""Clients sinkholed""", "{{ DEVICE_GROUP }}", 'values'!B9)</f>
        <v>0</v>
      </c>
    </row>
    <row r="787" spans="1:1">
      <c r="A787">
        <f>SUBSTITUTE("set device-group {{ DEVICE_GROUP }} report-group ""Possible Compromise"" custom-widget 2 custom-report ""Wildfire malicious verdicts""", "{{ DEVICE_GROUP }}", 'values'!B9)</f>
        <v>0</v>
      </c>
    </row>
    <row r="788" spans="1:1">
      <c r="A788">
        <f>SUBSTITUTE("set device-group {{ DEVICE_GROUP }} report-group ""Possible Compromise"" custom-widget 3 custom-report ""Wildfire verdicts SMTP""", "{{ DEVICE_GROUP }}", 'values'!B9)</f>
        <v>0</v>
      </c>
    </row>
    <row r="789" spans="1:1">
      <c r="A789">
        <f>SUBSTITUTE("set device-group {{ DEVICE_GROUP }} report-group ""Possible Compromise"" custom-widget 4 custom-report ""Hosts visit malicious sites""", "{{ DEVICE_GROUP }}", 'values'!B9)</f>
        <v>0</v>
      </c>
    </row>
    <row r="790" spans="1:1">
      <c r="A790">
        <f>SUBSTITUTE("set device-group {{ DEVICE_GROUP }} report-group ""Possible Compromise"" custom-widget 5 custom-report ""Host-visit malicious sites plus""", "{{ DEVICE_GROUP }}", 'values'!B9)</f>
        <v>0</v>
      </c>
    </row>
    <row r="791" spans="1:1">
      <c r="A791">
        <f>SUBSTITUTE("set device-group {{ DEVICE_GROUP }} report-group ""Possible Compromise"" custom-widget 6 custom-report ""Hosts visit questionable sites""", "{{ DEVICE_GROUP }}", 'values'!B9)</f>
        <v>0</v>
      </c>
    </row>
    <row r="792" spans="1:1">
      <c r="A792">
        <f>SUBSTITUTE("set device-group {{ DEVICE_GROUP }} report-group ""Possible Compromise"" custom-widget 7 custom-report ""Host-visit quest sites plus""", "{{ DEVICE_GROUP }}", 'values'!B9)</f>
        <v>0</v>
      </c>
    </row>
    <row r="793" spans="1:1">
      <c r="A793">
        <f>SUBSTITUTE("set device-group {{ DEVICE_GROUP }} report-group ""Possible Compromise"" title-page yes", "{{ DEVICE_GROUP }}", 'values'!B9)</f>
        <v>0</v>
      </c>
    </row>
    <row r="794" spans="1:1">
      <c r="A794">
        <f>SUBSTITUTE("set device-group {{ DEVICE_GROUP }} report-group ""Possible Compromise"" variable title value ""Possible Compromise""", "{{ DEVICE_GROUP }}", 'values'!B9)</f>
        <v>0</v>
      </c>
    </row>
    <row r="795" spans="1:1">
      <c r="A795">
        <f>SUBSTITUTE("set device-group {{ DEVICE_GROUP }} email-scheduler ""Possible Compromise"" report-group ""Possible Compromise""", "{{ DEVICE_GROUP }}", 'values'!B9)</f>
        <v>0</v>
      </c>
    </row>
    <row r="796" spans="1:1">
      <c r="A796">
        <f>SUBSTITUTE("set device-group {{ DEVICE_GROUP }} email-scheduler ""Possible Compromise"" recurring disabled", "{{ DEVICE_GROUP }}", 'values'!B9)</f>
        <v>0</v>
      </c>
    </row>
    <row r="797" spans="1:1">
      <c r="A797">
        <f>SUBSTITUTE("set device-group {{ DEVICE_GROUP }} email-scheduler ""Possible Compromise"" email-profile Sample_Email_Profile", "{{ DEVICE_GROUP }}", 'values'!B9)</f>
        <v>0</v>
      </c>
    </row>
    <row r="799" spans="1:1">
      <c r="A799" t="s">
        <v>723</v>
      </c>
    </row>
    <row r="800" spans="1:1">
      <c r="A800" t="s">
        <v>724</v>
      </c>
    </row>
    <row r="801" spans="1:1">
      <c r="A801" t="s">
        <v>725</v>
      </c>
    </row>
    <row r="802" spans="1:1">
      <c r="A802" t="s">
        <v>726</v>
      </c>
    </row>
    <row r="803" spans="1:1">
      <c r="A803" t="s">
        <v>727</v>
      </c>
    </row>
    <row r="804" spans="1:1">
      <c r="A804" t="s">
        <v>728</v>
      </c>
    </row>
    <row r="805" spans="1:1">
      <c r="A805" t="s">
        <v>729</v>
      </c>
    </row>
    <row r="806" spans="1:1">
      <c r="A806" t="s">
        <v>730</v>
      </c>
    </row>
    <row r="807" spans="1:1">
      <c r="A807" t="s">
        <v>731</v>
      </c>
    </row>
    <row r="808" spans="1:1">
      <c r="A808" t="s">
        <v>732</v>
      </c>
    </row>
    <row r="809" spans="1:1">
      <c r="A809" t="s">
        <v>733</v>
      </c>
    </row>
    <row r="810" spans="1:1">
      <c r="A810" t="s">
        <v>734</v>
      </c>
    </row>
    <row r="811" spans="1:1">
      <c r="A811" t="s">
        <v>735</v>
      </c>
    </row>
    <row r="812" spans="1:1">
      <c r="A812" t="s">
        <v>736</v>
      </c>
    </row>
    <row r="813" spans="1:1">
      <c r="A813" t="s">
        <v>737</v>
      </c>
    </row>
    <row r="814" spans="1:1">
      <c r="A814" t="s">
        <v>738</v>
      </c>
    </row>
    <row r="815" spans="1:1">
      <c r="A815" t="s">
        <v>739</v>
      </c>
    </row>
    <row r="816" spans="1:1">
      <c r="A816" t="s">
        <v>740</v>
      </c>
    </row>
    <row r="817" spans="1:1">
      <c r="A817" t="s">
        <v>741</v>
      </c>
    </row>
    <row r="818" spans="1:1">
      <c r="A818" t="s">
        <v>742</v>
      </c>
    </row>
    <row r="819" spans="1:1">
      <c r="A819" t="s">
        <v>743</v>
      </c>
    </row>
    <row r="820" spans="1:1">
      <c r="A820" t="s">
        <v>744</v>
      </c>
    </row>
    <row r="821" spans="1:1">
      <c r="A821" t="s">
        <v>745</v>
      </c>
    </row>
    <row r="822" spans="1:1">
      <c r="A822" t="s">
        <v>746</v>
      </c>
    </row>
    <row r="823" spans="1:1">
      <c r="A823" t="s">
        <v>747</v>
      </c>
    </row>
    <row r="824" spans="1:1">
      <c r="A824" t="s">
        <v>748</v>
      </c>
    </row>
    <row r="825" spans="1:1">
      <c r="A825" t="s">
        <v>749</v>
      </c>
    </row>
    <row r="826" spans="1:1">
      <c r="A826" t="s">
        <v>750</v>
      </c>
    </row>
    <row r="827" spans="1:1">
      <c r="A827" t="s">
        <v>751</v>
      </c>
    </row>
    <row r="828" spans="1:1">
      <c r="A828" t="s">
        <v>752</v>
      </c>
    </row>
    <row r="829" spans="1:1">
      <c r="A829" t="s">
        <v>753</v>
      </c>
    </row>
    <row r="830" spans="1:1">
      <c r="A830" t="s">
        <v>754</v>
      </c>
    </row>
    <row r="831" spans="1:1">
      <c r="A831" t="s">
        <v>755</v>
      </c>
    </row>
    <row r="832" spans="1:1">
      <c r="A832" t="s">
        <v>756</v>
      </c>
    </row>
    <row r="833" spans="1:1">
      <c r="A833" t="s">
        <v>757</v>
      </c>
    </row>
    <row r="834" spans="1:1">
      <c r="A834" t="s">
        <v>758</v>
      </c>
    </row>
    <row r="835" spans="1:1">
      <c r="A835" t="s">
        <v>759</v>
      </c>
    </row>
    <row r="836" spans="1:1">
      <c r="A836" t="s">
        <v>760</v>
      </c>
    </row>
    <row r="837" spans="1:1">
      <c r="A837" t="s">
        <v>761</v>
      </c>
    </row>
    <row r="838" spans="1:1">
      <c r="A838" t="s">
        <v>762</v>
      </c>
    </row>
    <row r="839" spans="1:1">
      <c r="A839" t="s">
        <v>763</v>
      </c>
    </row>
    <row r="840" spans="1:1">
      <c r="A840" t="s">
        <v>764</v>
      </c>
    </row>
    <row r="841" spans="1:1">
      <c r="A841" t="s">
        <v>765</v>
      </c>
    </row>
    <row r="842" spans="1:1">
      <c r="A842" t="s">
        <v>766</v>
      </c>
    </row>
    <row r="843" spans="1:1">
      <c r="A843" t="s">
        <v>767</v>
      </c>
    </row>
    <row r="844" spans="1:1">
      <c r="A844" t="s">
        <v>768</v>
      </c>
    </row>
    <row r="845" spans="1:1">
      <c r="A845" t="s">
        <v>769</v>
      </c>
    </row>
    <row r="846" spans="1:1">
      <c r="A846" t="s">
        <v>770</v>
      </c>
    </row>
    <row r="847" spans="1:1">
      <c r="A847" t="s">
        <v>771</v>
      </c>
    </row>
    <row r="848" spans="1:1">
      <c r="A848" t="s">
        <v>772</v>
      </c>
    </row>
    <row r="849" spans="1:1">
      <c r="A849"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2020-07-21T17:09:43Z</dcterms:created>
  <dcterms:modified xsi:type="dcterms:W3CDTF">2020-07-21T17:09:43Z</dcterms:modified>
</cp:coreProperties>
</file>