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vipi\Desktop\VIP_GitHub\MS-Excel_Learning_Journey\"/>
    </mc:Choice>
  </mc:AlternateContent>
  <xr:revisionPtr revIDLastSave="0" documentId="13_ncr:1_{FC8EE4AB-917C-4092-BB53-101CB8CE2065}" xr6:coauthVersionLast="47" xr6:coauthVersionMax="47" xr10:uidLastSave="{00000000-0000-0000-0000-000000000000}"/>
  <bookViews>
    <workbookView xWindow="-108" yWindow="-108" windowWidth="23256" windowHeight="12456" xr2:uid="{F070DFEF-0534-40E2-8EEF-8B5273E13F30}"/>
  </bookViews>
  <sheets>
    <sheet name="Sheet1" sheetId="1" r:id="rId1"/>
    <sheet name="problem_state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6" i="1" l="1"/>
  <c r="B37" i="1" s="1"/>
  <c r="H29" i="1"/>
  <c r="G29" i="1"/>
  <c r="F29" i="1"/>
  <c r="H18" i="1"/>
  <c r="H19" i="1"/>
  <c r="H20" i="1"/>
  <c r="H21" i="1"/>
  <c r="H22" i="1"/>
  <c r="H23" i="1"/>
  <c r="H24" i="1"/>
  <c r="H25" i="1"/>
  <c r="H26" i="1"/>
  <c r="H27" i="1"/>
  <c r="H28" i="1"/>
  <c r="H17" i="1"/>
  <c r="G18" i="1"/>
  <c r="G19" i="1"/>
  <c r="G20" i="1"/>
  <c r="G21" i="1"/>
  <c r="G22" i="1"/>
  <c r="G23" i="1"/>
  <c r="G24" i="1"/>
  <c r="G25" i="1"/>
  <c r="G26" i="1"/>
  <c r="G27" i="1"/>
  <c r="G28" i="1"/>
  <c r="G17" i="1"/>
  <c r="F18" i="1"/>
  <c r="F19" i="1"/>
  <c r="F20" i="1"/>
  <c r="F21" i="1"/>
  <c r="F22" i="1"/>
  <c r="F23" i="1"/>
  <c r="F24" i="1"/>
  <c r="F25" i="1"/>
  <c r="F26" i="1"/>
  <c r="F27" i="1"/>
  <c r="F28" i="1"/>
  <c r="F17" i="1"/>
  <c r="D18" i="1"/>
  <c r="D19" i="1"/>
  <c r="D20" i="1"/>
  <c r="D21" i="1"/>
  <c r="D22" i="1"/>
  <c r="D23" i="1"/>
  <c r="D24" i="1"/>
  <c r="D25" i="1"/>
  <c r="D26" i="1"/>
  <c r="D27" i="1"/>
  <c r="D28" i="1"/>
  <c r="D17" i="1"/>
  <c r="C18" i="1"/>
  <c r="C19" i="1"/>
  <c r="C20" i="1"/>
  <c r="C21" i="1"/>
  <c r="C22" i="1"/>
  <c r="C23" i="1"/>
  <c r="C24" i="1"/>
  <c r="C25" i="1"/>
  <c r="C26" i="1"/>
  <c r="C27" i="1"/>
  <c r="C28" i="1"/>
  <c r="C17" i="1"/>
  <c r="B18" i="1"/>
  <c r="B19" i="1"/>
  <c r="B20" i="1"/>
  <c r="B21" i="1"/>
  <c r="B22" i="1"/>
  <c r="B23" i="1"/>
  <c r="B24" i="1"/>
  <c r="B25" i="1"/>
  <c r="B26" i="1"/>
  <c r="B27" i="1"/>
  <c r="B28" i="1"/>
  <c r="B17" i="1"/>
  <c r="E42" i="1"/>
  <c r="E41" i="1"/>
  <c r="E40" i="1"/>
  <c r="E37" i="1"/>
  <c r="E36" i="1"/>
  <c r="B41" i="1" l="1"/>
  <c r="B40" i="1"/>
  <c r="B42" i="1" l="1"/>
  <c r="H34" i="1" l="1"/>
  <c r="K33" i="1"/>
</calcChain>
</file>

<file path=xl/sharedStrings.xml><?xml version="1.0" encoding="utf-8"?>
<sst xmlns="http://schemas.openxmlformats.org/spreadsheetml/2006/main" count="41" uniqueCount="29">
  <si>
    <t>Month</t>
  </si>
  <si>
    <t>Price</t>
  </si>
  <si>
    <t>Demand(00s)</t>
  </si>
  <si>
    <t>Linear:</t>
  </si>
  <si>
    <t>Intercept (b):</t>
  </si>
  <si>
    <t>Power:</t>
  </si>
  <si>
    <t>Power: y=ax^b</t>
  </si>
  <si>
    <t>Exponential: y =ae^(bx)</t>
  </si>
  <si>
    <t>Slope (a):</t>
  </si>
  <si>
    <t>Constant (a):</t>
  </si>
  <si>
    <t>Exponent (b):</t>
  </si>
  <si>
    <t>Predictions Based on Models:</t>
  </si>
  <si>
    <t>Exponential:</t>
  </si>
  <si>
    <t>Absolute Percent Error:</t>
  </si>
  <si>
    <t>Exponential</t>
  </si>
  <si>
    <t>Average:</t>
  </si>
  <si>
    <t>Model the Business:</t>
  </si>
  <si>
    <t>Unit Cost:</t>
  </si>
  <si>
    <t>Sale Price:</t>
  </si>
  <si>
    <t>Demand (00s):</t>
  </si>
  <si>
    <t>Actual Demand:</t>
  </si>
  <si>
    <t>per club</t>
  </si>
  <si>
    <r>
      <rPr>
        <sz val="11"/>
        <color theme="1"/>
        <rFont val="Aptos Narrow"/>
        <family val="2"/>
      </rPr>
      <t xml:space="preserve">← </t>
    </r>
    <r>
      <rPr>
        <sz val="11"/>
        <color theme="1"/>
        <rFont val="Aptos Narrow"/>
        <family val="2"/>
        <scheme val="minor"/>
      </rPr>
      <t>multiple of 10</t>
    </r>
  </si>
  <si>
    <r>
      <rPr>
        <sz val="11"/>
        <color theme="1"/>
        <rFont val="Aptos Narrow"/>
        <family val="2"/>
      </rPr>
      <t xml:space="preserve">← </t>
    </r>
    <r>
      <rPr>
        <sz val="11"/>
        <color theme="1"/>
        <rFont val="Aptos Narrow"/>
        <family val="2"/>
        <scheme val="minor"/>
      </rPr>
      <t>from power model</t>
    </r>
  </si>
  <si>
    <t>Total Cost:</t>
  </si>
  <si>
    <t>Revenue:</t>
  </si>
  <si>
    <t>Profit:</t>
  </si>
  <si>
    <t>Profit</t>
  </si>
  <si>
    <t>Unit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</si>
</sst>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Aptos Narrow"/>
      <family val="2"/>
    </font>
    <font>
      <sz val="11"/>
      <color theme="0" tint="-0.14999847407452621"/>
      <name val="Aptos Narrow"/>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0" fontId="2" fillId="0" borderId="0" xfId="0" applyFont="1"/>
    <xf numFmtId="0" fontId="0" fillId="0" borderId="1" xfId="0" applyBorder="1"/>
    <xf numFmtId="0" fontId="0" fillId="0" borderId="0" xfId="0" applyAlignment="1">
      <alignment horizontal="center"/>
    </xf>
    <xf numFmtId="164" fontId="0" fillId="0" borderId="1" xfId="0" applyNumberFormat="1" applyBorder="1"/>
    <xf numFmtId="0" fontId="2" fillId="0" borderId="2" xfId="0" applyFont="1" applyBorder="1" applyAlignment="1">
      <alignment horizontal="right"/>
    </xf>
    <xf numFmtId="0" fontId="0" fillId="0" borderId="3" xfId="0" applyBorder="1"/>
    <xf numFmtId="0" fontId="0" fillId="0" borderId="4" xfId="0" applyBorder="1"/>
    <xf numFmtId="0" fontId="0" fillId="0" borderId="5" xfId="0" applyBorder="1"/>
    <xf numFmtId="0" fontId="0" fillId="0" borderId="6" xfId="0" applyBorder="1"/>
    <xf numFmtId="164" fontId="0" fillId="0" borderId="7" xfId="0" applyNumberFormat="1" applyBorder="1"/>
    <xf numFmtId="164" fontId="0" fillId="0" borderId="8" xfId="0" applyNumberFormat="1" applyBorder="1"/>
    <xf numFmtId="164" fontId="0" fillId="0" borderId="9" xfId="0" applyNumberFormat="1" applyBorder="1"/>
    <xf numFmtId="164" fontId="0" fillId="0" borderId="10" xfId="0" applyNumberFormat="1" applyBorder="1"/>
    <xf numFmtId="164" fontId="0" fillId="0" borderId="11" xfId="0" applyNumberFormat="1" applyBorder="1"/>
    <xf numFmtId="0" fontId="0" fillId="0" borderId="12" xfId="0" applyBorder="1"/>
    <xf numFmtId="0" fontId="0" fillId="0" borderId="13" xfId="0" applyBorder="1"/>
    <xf numFmtId="165" fontId="2" fillId="0" borderId="14" xfId="0" applyNumberFormat="1" applyFont="1" applyBorder="1"/>
    <xf numFmtId="165" fontId="2" fillId="0" borderId="15" xfId="0" applyNumberFormat="1" applyFont="1" applyBorder="1"/>
    <xf numFmtId="165" fontId="0" fillId="0" borderId="1" xfId="1" applyNumberFormat="1" applyFont="1" applyBorder="1"/>
    <xf numFmtId="165" fontId="0" fillId="0" borderId="7" xfId="1" applyNumberFormat="1" applyFont="1" applyBorder="1"/>
    <xf numFmtId="165" fontId="0" fillId="0" borderId="8" xfId="1" applyNumberFormat="1" applyFont="1" applyBorder="1"/>
    <xf numFmtId="165" fontId="0" fillId="0" borderId="9" xfId="1" applyNumberFormat="1" applyFont="1" applyBorder="1"/>
    <xf numFmtId="165" fontId="0" fillId="0" borderId="10" xfId="1" applyNumberFormat="1" applyFont="1" applyBorder="1"/>
    <xf numFmtId="165" fontId="0" fillId="0" borderId="11" xfId="1" applyNumberFormat="1" applyFont="1" applyBorder="1"/>
    <xf numFmtId="165" fontId="2" fillId="2" borderId="14" xfId="0" applyNumberFormat="1" applyFont="1" applyFill="1" applyBorder="1"/>
    <xf numFmtId="0" fontId="2" fillId="0" borderId="1" xfId="0" applyFont="1" applyBorder="1"/>
    <xf numFmtId="1" fontId="0" fillId="0" borderId="0" xfId="0" applyNumberFormat="1"/>
    <xf numFmtId="0" fontId="0" fillId="2" borderId="0" xfId="0" applyFill="1"/>
    <xf numFmtId="0" fontId="0" fillId="3" borderId="1" xfId="0" applyFill="1" applyBorder="1"/>
    <xf numFmtId="1" fontId="4" fillId="0" borderId="1" xfId="0" applyNumberFormat="1" applyFont="1" applyBorder="1"/>
    <xf numFmtId="0" fontId="2" fillId="0" borderId="0" xfId="0" applyFont="1" applyAlignment="1">
      <alignment horizontal="left"/>
    </xf>
    <xf numFmtId="0" fontId="0" fillId="0" borderId="1" xfId="0" applyBorder="1" applyAlignment="1">
      <alignment horizontal="center"/>
    </xf>
    <xf numFmtId="0" fontId="0" fillId="0" borderId="1" xfId="0" applyBorder="1" applyAlignment="1">
      <alignment horizontal="center" vertical="center" textRotation="90"/>
    </xf>
  </cellXfs>
  <cellStyles count="2">
    <cellStyle name="Normal" xfId="0" builtinId="0"/>
    <cellStyle name="Percent" xfId="1" builtinId="5"/>
  </cellStyles>
  <dxfs count="5">
    <dxf>
      <fill>
        <patternFill>
          <bgColor theme="6" tint="0.39994506668294322"/>
        </patternFill>
      </fill>
    </dxf>
    <dxf>
      <fill>
        <patternFill>
          <bgColor theme="6" tint="0.39994506668294322"/>
        </patternFill>
      </fill>
    </dxf>
    <dxf>
      <fill>
        <patternFill>
          <bgColor theme="6" tint="0.39994506668294322"/>
        </patternFill>
      </fill>
    </dxf>
    <dxf>
      <font>
        <b val="0"/>
        <i val="0"/>
      </font>
      <fill>
        <patternFill>
          <bgColor theme="6" tint="0.39994506668294322"/>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Price</a:t>
            </a:r>
            <a:r>
              <a:rPr lang="en-IN" baseline="0"/>
              <a:t> vs. Demand</a:t>
            </a:r>
            <a:endParaRPr lang="en-IN"/>
          </a:p>
        </c:rich>
      </c:tx>
      <c:layout>
        <c:manualLayout>
          <c:xMode val="edge"/>
          <c:yMode val="edge"/>
          <c:x val="0.1252987542357621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13526159230096238"/>
          <c:y val="0.25504629629629627"/>
          <c:w val="0.8124050743657043"/>
          <c:h val="0.62308654126567509"/>
        </c:manualLayout>
      </c:layout>
      <c:scatterChart>
        <c:scatterStyle val="lineMarker"/>
        <c:varyColors val="0"/>
        <c:ser>
          <c:idx val="0"/>
          <c:order val="0"/>
          <c:tx>
            <c:strRef>
              <c:f>Sheet1!$C$1</c:f>
              <c:strCache>
                <c:ptCount val="1"/>
                <c:pt idx="0">
                  <c:v>Demand(00s)</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31630256846792282"/>
                  <c:y val="-0.6481470545348497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0.17855135571671005"/>
                  <c:y val="-0.6144998541848935"/>
                </c:manualLayout>
              </c:layout>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exp"/>
            <c:dispRSqr val="0"/>
            <c:dispEq val="1"/>
            <c:trendlineLbl>
              <c:layout>
                <c:manualLayout>
                  <c:x val="-4.2766464223157136E-2"/>
                  <c:y val="-0.6212438028579760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Sheet1!$B$2:$B$13</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Sheet1!$C$2:$C$13</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D9F8-4CD1-BF2E-2026AAFCFAC6}"/>
            </c:ext>
          </c:extLst>
        </c:ser>
        <c:dLbls>
          <c:showLegendKey val="0"/>
          <c:showVal val="0"/>
          <c:showCatName val="0"/>
          <c:showSerName val="0"/>
          <c:showPercent val="0"/>
          <c:showBubbleSize val="0"/>
        </c:dLbls>
        <c:axId val="1357450464"/>
        <c:axId val="1357449504"/>
      </c:scatterChart>
      <c:valAx>
        <c:axId val="1357450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a:t>
                </a:r>
                <a:r>
                  <a:rPr lang="en-IN" baseline="0"/>
                  <a:t>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449504"/>
        <c:crosses val="autoZero"/>
        <c:crossBetween val="midCat"/>
      </c:valAx>
      <c:valAx>
        <c:axId val="1357449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Demand</a:t>
                </a:r>
                <a:r>
                  <a:rPr lang="en-IN" baseline="0"/>
                  <a:t> (00s)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45046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27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198120</xdr:colOff>
      <xdr:row>0</xdr:row>
      <xdr:rowOff>83820</xdr:rowOff>
    </xdr:from>
    <xdr:to>
      <xdr:col>19</xdr:col>
      <xdr:colOff>213360</xdr:colOff>
      <xdr:row>13</xdr:row>
      <xdr:rowOff>7620</xdr:rowOff>
    </xdr:to>
    <xdr:graphicFrame macro="">
      <xdr:nvGraphicFramePr>
        <xdr:cNvPr id="2" name="Chart 1">
          <a:extLst>
            <a:ext uri="{FF2B5EF4-FFF2-40B4-BE49-F238E27FC236}">
              <a16:creationId xmlns:a16="http://schemas.microsoft.com/office/drawing/2014/main" id="{F2A4992A-9DB6-D52F-5800-71F2717A4E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1</xdr:row>
      <xdr:rowOff>7620</xdr:rowOff>
    </xdr:from>
    <xdr:to>
      <xdr:col>21</xdr:col>
      <xdr:colOff>0</xdr:colOff>
      <xdr:row>9</xdr:row>
      <xdr:rowOff>0</xdr:rowOff>
    </xdr:to>
    <xdr:sp macro="" textlink="">
      <xdr:nvSpPr>
        <xdr:cNvPr id="2" name="TextBox 1">
          <a:extLst>
            <a:ext uri="{FF2B5EF4-FFF2-40B4-BE49-F238E27FC236}">
              <a16:creationId xmlns:a16="http://schemas.microsoft.com/office/drawing/2014/main" id="{B38D89C6-2A0C-7AFF-AAA2-641DA4B13C88}"/>
            </a:ext>
          </a:extLst>
        </xdr:cNvPr>
        <xdr:cNvSpPr txBox="1"/>
      </xdr:nvSpPr>
      <xdr:spPr>
        <a:xfrm>
          <a:off x="617220" y="190500"/>
          <a:ext cx="12184380" cy="145542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The 19th Hole sells golf clubs at its golf outlet stores throughout the US.  The company knows that the demand for its club varies considerably with price.  In the last year, the demand at each price level was recorded in the table below.</a:t>
          </a:r>
        </a:p>
        <a:p>
          <a:br>
            <a:rPr lang="en-IN"/>
          </a:br>
          <a:r>
            <a:rPr lang="en-IN" sz="1100" b="0" i="0">
              <a:solidFill>
                <a:schemeClr val="dk1"/>
              </a:solidFill>
              <a:effectLst/>
              <a:latin typeface="+mn-lt"/>
              <a:ea typeface="+mn-ea"/>
              <a:cs typeface="+mn-cs"/>
            </a:rPr>
            <a:t>The company wants to estimate the relationship between demand and price and then use this estimated relationship to answer the following questions: </a:t>
          </a:r>
        </a:p>
        <a:p>
          <a:r>
            <a:rPr lang="en-IN" sz="1100" b="0" i="0">
              <a:solidFill>
                <a:schemeClr val="dk1"/>
              </a:solidFill>
              <a:effectLst/>
              <a:latin typeface="+mn-lt"/>
              <a:ea typeface="+mn-ea"/>
              <a:cs typeface="+mn-cs"/>
            </a:rPr>
            <a:t>1. Assuming the unit cost of producing a set of clubs is $250, and the price must be a multiple of $10, what price should the company charge to maximize its profit?</a:t>
          </a:r>
        </a:p>
        <a:p>
          <a:r>
            <a:rPr lang="en-IN" sz="1100" b="0" i="0">
              <a:solidFill>
                <a:schemeClr val="dk1"/>
              </a:solidFill>
              <a:effectLst/>
              <a:latin typeface="+mn-lt"/>
              <a:ea typeface="+mn-ea"/>
              <a:cs typeface="+mn-cs"/>
            </a:rPr>
            <a:t>2. How does the optimal price depend on the unit cost of producing a set of clubs?</a:t>
          </a:r>
        </a:p>
        <a:p>
          <a:r>
            <a:rPr lang="en-IN" sz="1100" b="0" i="0">
              <a:solidFill>
                <a:schemeClr val="dk1"/>
              </a:solidFill>
              <a:effectLst/>
              <a:latin typeface="+mn-lt"/>
              <a:ea typeface="+mn-ea"/>
              <a:cs typeface="+mn-cs"/>
            </a:rPr>
            <a:t>3. Is the model an accurate representation of reality?</a:t>
          </a:r>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05C92-457F-4DAA-AA31-B6991E620E41}">
  <dimension ref="A1:R61"/>
  <sheetViews>
    <sheetView tabSelected="1" topLeftCell="C1" workbookViewId="0">
      <selection activeCell="H58" sqref="H58"/>
    </sheetView>
  </sheetViews>
  <sheetFormatPr defaultRowHeight="14.4" x14ac:dyDescent="0.3"/>
  <cols>
    <col min="1" max="1" width="17.5546875" bestFit="1" customWidth="1"/>
    <col min="2" max="2" width="10" bestFit="1" customWidth="1"/>
    <col min="3" max="3" width="13.6640625" bestFit="1" customWidth="1"/>
    <col min="4" max="4" width="12.88671875" bestFit="1" customWidth="1"/>
    <col min="5" max="5" width="19.33203125" bestFit="1" customWidth="1"/>
    <col min="6" max="6" width="19.77734375" bestFit="1" customWidth="1"/>
    <col min="8" max="8" width="10.21875" bestFit="1" customWidth="1"/>
  </cols>
  <sheetData>
    <row r="1" spans="1:8" x14ac:dyDescent="0.3">
      <c r="A1" s="2" t="s">
        <v>0</v>
      </c>
      <c r="B1" s="2" t="s">
        <v>1</v>
      </c>
      <c r="C1" s="2" t="s">
        <v>2</v>
      </c>
      <c r="E1" s="26" t="s">
        <v>3</v>
      </c>
      <c r="F1" s="2"/>
      <c r="G1" s="2"/>
    </row>
    <row r="2" spans="1:8" x14ac:dyDescent="0.3">
      <c r="A2" s="2">
        <v>1</v>
      </c>
      <c r="B2" s="2">
        <v>450</v>
      </c>
      <c r="C2" s="2">
        <v>45</v>
      </c>
      <c r="E2" s="2" t="s">
        <v>4</v>
      </c>
      <c r="F2" s="2"/>
      <c r="G2" s="2">
        <v>211.31</v>
      </c>
    </row>
    <row r="3" spans="1:8" x14ac:dyDescent="0.3">
      <c r="A3" s="2">
        <v>2</v>
      </c>
      <c r="B3" s="2">
        <v>300</v>
      </c>
      <c r="C3" s="2">
        <v>103</v>
      </c>
      <c r="E3" s="2" t="s">
        <v>8</v>
      </c>
      <c r="F3" s="2"/>
      <c r="G3" s="2">
        <v>-0.35460000000000003</v>
      </c>
    </row>
    <row r="4" spans="1:8" x14ac:dyDescent="0.3">
      <c r="A4" s="2">
        <v>3</v>
      </c>
      <c r="B4" s="2">
        <v>440</v>
      </c>
      <c r="C4" s="2">
        <v>49</v>
      </c>
    </row>
    <row r="5" spans="1:8" x14ac:dyDescent="0.3">
      <c r="A5" s="2">
        <v>4</v>
      </c>
      <c r="B5" s="2">
        <v>360</v>
      </c>
      <c r="C5" s="2">
        <v>86</v>
      </c>
      <c r="E5" s="26" t="s">
        <v>6</v>
      </c>
      <c r="F5" s="2"/>
      <c r="G5" s="2"/>
    </row>
    <row r="6" spans="1:8" x14ac:dyDescent="0.3">
      <c r="A6" s="2">
        <v>5</v>
      </c>
      <c r="B6" s="2">
        <v>290</v>
      </c>
      <c r="C6" s="2">
        <v>125</v>
      </c>
      <c r="E6" s="2" t="s">
        <v>9</v>
      </c>
      <c r="F6" s="2"/>
      <c r="G6" s="2">
        <v>5871064</v>
      </c>
    </row>
    <row r="7" spans="1:8" x14ac:dyDescent="0.3">
      <c r="A7" s="2">
        <v>6</v>
      </c>
      <c r="B7" s="2">
        <v>450</v>
      </c>
      <c r="C7" s="2">
        <v>52</v>
      </c>
      <c r="E7" s="2" t="s">
        <v>10</v>
      </c>
      <c r="F7" s="2"/>
      <c r="G7" s="2">
        <v>-1.9079999999999999</v>
      </c>
    </row>
    <row r="8" spans="1:8" x14ac:dyDescent="0.3">
      <c r="A8" s="2">
        <v>7</v>
      </c>
      <c r="B8" s="2">
        <v>340</v>
      </c>
      <c r="C8" s="2">
        <v>87</v>
      </c>
    </row>
    <row r="9" spans="1:8" x14ac:dyDescent="0.3">
      <c r="A9" s="2">
        <v>8</v>
      </c>
      <c r="B9" s="2">
        <v>370</v>
      </c>
      <c r="C9" s="2">
        <v>68</v>
      </c>
      <c r="E9" s="26" t="s">
        <v>7</v>
      </c>
      <c r="F9" s="2"/>
      <c r="G9" s="2"/>
    </row>
    <row r="10" spans="1:8" x14ac:dyDescent="0.3">
      <c r="A10" s="2">
        <v>9</v>
      </c>
      <c r="B10" s="2">
        <v>500</v>
      </c>
      <c r="C10" s="2">
        <v>45</v>
      </c>
      <c r="E10" s="2" t="s">
        <v>9</v>
      </c>
      <c r="F10" s="2"/>
      <c r="G10" s="2">
        <v>466.51</v>
      </c>
    </row>
    <row r="11" spans="1:8" x14ac:dyDescent="0.3">
      <c r="A11" s="2">
        <v>10</v>
      </c>
      <c r="B11" s="2">
        <v>490</v>
      </c>
      <c r="C11" s="2">
        <v>44</v>
      </c>
      <c r="E11" s="2" t="s">
        <v>10</v>
      </c>
      <c r="F11" s="2"/>
      <c r="G11" s="2">
        <v>-5.0000000000000001E-3</v>
      </c>
    </row>
    <row r="12" spans="1:8" x14ac:dyDescent="0.3">
      <c r="A12" s="2">
        <v>11</v>
      </c>
      <c r="B12" s="2">
        <v>430</v>
      </c>
      <c r="C12" s="2">
        <v>58</v>
      </c>
    </row>
    <row r="13" spans="1:8" x14ac:dyDescent="0.3">
      <c r="A13" s="2">
        <v>12</v>
      </c>
      <c r="B13" s="2">
        <v>390</v>
      </c>
      <c r="C13" s="2">
        <v>68</v>
      </c>
    </row>
    <row r="15" spans="1:8" ht="15" thickBot="1" x14ac:dyDescent="0.35">
      <c r="A15" s="31" t="s">
        <v>11</v>
      </c>
      <c r="B15" s="31"/>
      <c r="C15" s="31"/>
      <c r="F15" s="1" t="s">
        <v>13</v>
      </c>
    </row>
    <row r="16" spans="1:8" x14ac:dyDescent="0.3">
      <c r="A16" s="6" t="s">
        <v>1</v>
      </c>
      <c r="B16" s="7" t="s">
        <v>3</v>
      </c>
      <c r="C16" s="8" t="s">
        <v>5</v>
      </c>
      <c r="D16" s="9" t="s">
        <v>12</v>
      </c>
      <c r="E16" s="15" t="s">
        <v>2</v>
      </c>
      <c r="F16" s="7" t="s">
        <v>3</v>
      </c>
      <c r="G16" s="8" t="s">
        <v>5</v>
      </c>
      <c r="H16" s="9" t="s">
        <v>14</v>
      </c>
    </row>
    <row r="17" spans="1:18" x14ac:dyDescent="0.3">
      <c r="A17" s="6">
        <v>450</v>
      </c>
      <c r="B17" s="10">
        <f>$G$3*A17+$G$2</f>
        <v>51.739999999999981</v>
      </c>
      <c r="C17" s="4">
        <f>$G$6*(A17^$G$7)</f>
        <v>50.861286169919921</v>
      </c>
      <c r="D17" s="11">
        <f>$G$10*EXP($G$11*A17)</f>
        <v>49.169792250355329</v>
      </c>
      <c r="E17" s="15">
        <v>45</v>
      </c>
      <c r="F17" s="20">
        <f>ABS(B17-E17)/E17</f>
        <v>0.14977777777777734</v>
      </c>
      <c r="G17" s="19">
        <f>ABS(C17-E17)/E17</f>
        <v>0.13025080377599826</v>
      </c>
      <c r="H17" s="21">
        <f>ABS(D17-E17)/E17</f>
        <v>9.2662050007896193E-2</v>
      </c>
    </row>
    <row r="18" spans="1:18" x14ac:dyDescent="0.3">
      <c r="A18" s="6">
        <v>300</v>
      </c>
      <c r="B18" s="10">
        <f t="shared" ref="B18:B28" si="0">$G$3*A18+$G$2</f>
        <v>104.92999999999999</v>
      </c>
      <c r="C18" s="4">
        <f t="shared" ref="C18:C28" si="1">$G$6*(A18^$G$7)</f>
        <v>110.2476803704582</v>
      </c>
      <c r="D18" s="11">
        <f t="shared" ref="D18:D28" si="2">$G$10*EXP($G$11*A18)</f>
        <v>104.09245101084399</v>
      </c>
      <c r="E18" s="15">
        <v>103</v>
      </c>
      <c r="F18" s="20">
        <f t="shared" ref="F18:F28" si="3">ABS(B18-E18)/E18</f>
        <v>1.8737864077669832E-2</v>
      </c>
      <c r="G18" s="19">
        <f t="shared" ref="G18:G28" si="4">ABS(C18-E18)/E18</f>
        <v>7.0365828839399985E-2</v>
      </c>
      <c r="H18" s="21">
        <f t="shared" ref="H18:H28" si="5">ABS(D18-E18)/E18</f>
        <v>1.0606320493630948E-2</v>
      </c>
    </row>
    <row r="19" spans="1:18" x14ac:dyDescent="0.3">
      <c r="A19" s="6">
        <v>440</v>
      </c>
      <c r="B19" s="10">
        <f t="shared" si="0"/>
        <v>55.286000000000001</v>
      </c>
      <c r="C19" s="4">
        <f t="shared" si="1"/>
        <v>53.089557787712614</v>
      </c>
      <c r="D19" s="11">
        <f t="shared" si="2"/>
        <v>51.69078140761237</v>
      </c>
      <c r="E19" s="15">
        <v>49</v>
      </c>
      <c r="F19" s="20">
        <f t="shared" si="3"/>
        <v>0.12828571428571431</v>
      </c>
      <c r="G19" s="19">
        <f t="shared" si="4"/>
        <v>8.3460363014543154E-2</v>
      </c>
      <c r="H19" s="21">
        <f t="shared" si="5"/>
        <v>5.4913906277803466E-2</v>
      </c>
    </row>
    <row r="20" spans="1:18" x14ac:dyDescent="0.3">
      <c r="A20" s="6">
        <v>360</v>
      </c>
      <c r="B20" s="10">
        <f t="shared" si="0"/>
        <v>83.653999999999996</v>
      </c>
      <c r="C20" s="4">
        <f t="shared" si="1"/>
        <v>77.85592038588905</v>
      </c>
      <c r="D20" s="11">
        <f t="shared" si="2"/>
        <v>77.113584344252331</v>
      </c>
      <c r="E20" s="15">
        <v>86</v>
      </c>
      <c r="F20" s="20">
        <f t="shared" si="3"/>
        <v>2.7279069767441901E-2</v>
      </c>
      <c r="G20" s="19">
        <f t="shared" si="4"/>
        <v>9.4698600164080812E-2</v>
      </c>
      <c r="H20" s="21">
        <f t="shared" si="5"/>
        <v>0.10333041460171709</v>
      </c>
    </row>
    <row r="21" spans="1:18" x14ac:dyDescent="0.3">
      <c r="A21" s="6">
        <v>290</v>
      </c>
      <c r="B21" s="10">
        <f t="shared" si="0"/>
        <v>108.476</v>
      </c>
      <c r="C21" s="4">
        <f t="shared" si="1"/>
        <v>117.61465381582187</v>
      </c>
      <c r="D21" s="11">
        <f t="shared" si="2"/>
        <v>109.42938509863754</v>
      </c>
      <c r="E21" s="15">
        <v>125</v>
      </c>
      <c r="F21" s="20">
        <f t="shared" si="3"/>
        <v>0.132192</v>
      </c>
      <c r="G21" s="19">
        <f t="shared" si="4"/>
        <v>5.9082769473425063E-2</v>
      </c>
      <c r="H21" s="21">
        <f t="shared" si="5"/>
        <v>0.12456491921089968</v>
      </c>
    </row>
    <row r="22" spans="1:18" x14ac:dyDescent="0.3">
      <c r="A22" s="6">
        <v>450</v>
      </c>
      <c r="B22" s="10">
        <f t="shared" si="0"/>
        <v>51.739999999999981</v>
      </c>
      <c r="C22" s="4">
        <f t="shared" si="1"/>
        <v>50.861286169919921</v>
      </c>
      <c r="D22" s="11">
        <f t="shared" si="2"/>
        <v>49.169792250355329</v>
      </c>
      <c r="E22" s="15">
        <v>52</v>
      </c>
      <c r="F22" s="20">
        <f t="shared" si="3"/>
        <v>5.0000000000003713E-3</v>
      </c>
      <c r="G22" s="19">
        <f t="shared" si="4"/>
        <v>2.1898342886155355E-2</v>
      </c>
      <c r="H22" s="21">
        <f t="shared" si="5"/>
        <v>5.4427072108551369E-2</v>
      </c>
    </row>
    <row r="23" spans="1:18" x14ac:dyDescent="0.3">
      <c r="A23" s="6">
        <v>340</v>
      </c>
      <c r="B23" s="10">
        <f t="shared" si="0"/>
        <v>90.745999999999995</v>
      </c>
      <c r="C23" s="4">
        <f t="shared" si="1"/>
        <v>86.827049006961417</v>
      </c>
      <c r="D23" s="11">
        <f t="shared" si="2"/>
        <v>85.223690805841244</v>
      </c>
      <c r="E23" s="15">
        <v>87</v>
      </c>
      <c r="F23" s="20">
        <f t="shared" si="3"/>
        <v>4.3057471264367757E-2</v>
      </c>
      <c r="G23" s="19">
        <f t="shared" si="4"/>
        <v>1.9879424487193459E-3</v>
      </c>
      <c r="H23" s="21">
        <f t="shared" si="5"/>
        <v>2.0417347059296046E-2</v>
      </c>
    </row>
    <row r="24" spans="1:18" x14ac:dyDescent="0.3">
      <c r="A24" s="6">
        <v>370</v>
      </c>
      <c r="B24" s="10">
        <f t="shared" si="0"/>
        <v>80.108000000000004</v>
      </c>
      <c r="C24" s="4">
        <f t="shared" si="1"/>
        <v>73.890384263545585</v>
      </c>
      <c r="D24" s="11">
        <f t="shared" si="2"/>
        <v>73.352710456970414</v>
      </c>
      <c r="E24" s="15">
        <v>68</v>
      </c>
      <c r="F24" s="20">
        <f t="shared" si="3"/>
        <v>0.17805882352941182</v>
      </c>
      <c r="G24" s="19">
        <f t="shared" si="4"/>
        <v>8.6623297993317416E-2</v>
      </c>
      <c r="H24" s="21">
        <f t="shared" si="5"/>
        <v>7.8716330249564911E-2</v>
      </c>
    </row>
    <row r="25" spans="1:18" x14ac:dyDescent="0.3">
      <c r="A25" s="6">
        <v>500</v>
      </c>
      <c r="B25" s="10">
        <f t="shared" si="0"/>
        <v>34.009999999999991</v>
      </c>
      <c r="C25" s="4">
        <f t="shared" si="1"/>
        <v>41.59891911995917</v>
      </c>
      <c r="D25" s="11">
        <f t="shared" si="2"/>
        <v>38.293472708035026</v>
      </c>
      <c r="E25" s="15">
        <v>45</v>
      </c>
      <c r="F25" s="20">
        <f t="shared" si="3"/>
        <v>0.24422222222222242</v>
      </c>
      <c r="G25" s="19">
        <f t="shared" si="4"/>
        <v>7.5579575112018446E-2</v>
      </c>
      <c r="H25" s="21">
        <f t="shared" si="5"/>
        <v>0.14903393982144386</v>
      </c>
    </row>
    <row r="26" spans="1:18" x14ac:dyDescent="0.3">
      <c r="A26" s="6">
        <v>490</v>
      </c>
      <c r="B26" s="10">
        <f t="shared" si="0"/>
        <v>37.555999999999983</v>
      </c>
      <c r="C26" s="4">
        <f t="shared" si="1"/>
        <v>43.233728796663705</v>
      </c>
      <c r="D26" s="11">
        <f t="shared" si="2"/>
        <v>40.256821037821332</v>
      </c>
      <c r="E26" s="15">
        <v>44</v>
      </c>
      <c r="F26" s="20">
        <f t="shared" si="3"/>
        <v>0.14645454545454584</v>
      </c>
      <c r="G26" s="19">
        <f t="shared" si="4"/>
        <v>1.7415254621279432E-2</v>
      </c>
      <c r="H26" s="21">
        <f t="shared" si="5"/>
        <v>8.5072249140424272E-2</v>
      </c>
    </row>
    <row r="27" spans="1:18" x14ac:dyDescent="0.3">
      <c r="A27" s="6">
        <v>430</v>
      </c>
      <c r="B27" s="10">
        <f t="shared" si="0"/>
        <v>58.831999999999994</v>
      </c>
      <c r="C27" s="4">
        <f t="shared" si="1"/>
        <v>55.470106712335337</v>
      </c>
      <c r="D27" s="11">
        <f t="shared" si="2"/>
        <v>54.341024442914069</v>
      </c>
      <c r="E27" s="15">
        <v>58</v>
      </c>
      <c r="F27" s="20">
        <f t="shared" si="3"/>
        <v>1.4344827586206787E-2</v>
      </c>
      <c r="G27" s="19">
        <f t="shared" si="4"/>
        <v>4.3618849787321778E-2</v>
      </c>
      <c r="H27" s="21">
        <f t="shared" si="5"/>
        <v>6.3085785466998806E-2</v>
      </c>
    </row>
    <row r="28" spans="1:18" ht="15" thickBot="1" x14ac:dyDescent="0.35">
      <c r="A28" s="6">
        <v>390</v>
      </c>
      <c r="B28" s="12">
        <f t="shared" si="0"/>
        <v>73.015999999999991</v>
      </c>
      <c r="C28" s="13">
        <f t="shared" si="1"/>
        <v>66.829089531318985</v>
      </c>
      <c r="D28" s="14">
        <f t="shared" si="2"/>
        <v>66.372277135824447</v>
      </c>
      <c r="E28" s="16">
        <v>68</v>
      </c>
      <c r="F28" s="22">
        <f t="shared" si="3"/>
        <v>7.3764705882352816E-2</v>
      </c>
      <c r="G28" s="23">
        <f t="shared" si="4"/>
        <v>1.7219271598250221E-2</v>
      </c>
      <c r="H28" s="24">
        <f t="shared" si="5"/>
        <v>2.393710094375813E-2</v>
      </c>
    </row>
    <row r="29" spans="1:18" ht="15" thickBot="1" x14ac:dyDescent="0.35">
      <c r="E29" s="5" t="s">
        <v>15</v>
      </c>
      <c r="F29" s="17">
        <f>AVERAGE(F17:F28)</f>
        <v>9.6764585153975916E-2</v>
      </c>
      <c r="G29" s="25">
        <f>AVERAGE(G17:G28)</f>
        <v>5.8516741642875771E-2</v>
      </c>
      <c r="H29" s="18">
        <f>AVERAGE(H17:H28)</f>
        <v>7.17306196151654E-2</v>
      </c>
    </row>
    <row r="32" spans="1:18" x14ac:dyDescent="0.3">
      <c r="L32" s="32" t="s">
        <v>28</v>
      </c>
      <c r="M32" s="32"/>
      <c r="N32" s="32"/>
      <c r="O32" s="32"/>
      <c r="P32" s="32"/>
      <c r="Q32" s="32"/>
      <c r="R32" s="32"/>
    </row>
    <row r="33" spans="1:18" x14ac:dyDescent="0.3">
      <c r="A33" s="1" t="s">
        <v>16</v>
      </c>
      <c r="G33" s="2" t="s">
        <v>1</v>
      </c>
      <c r="H33" s="2" t="s">
        <v>27</v>
      </c>
      <c r="K33" s="30">
        <f>B42</f>
        <v>144859.72842847556</v>
      </c>
      <c r="L33" s="2">
        <v>250</v>
      </c>
      <c r="M33" s="2">
        <v>300</v>
      </c>
      <c r="N33" s="2">
        <v>350</v>
      </c>
      <c r="O33" s="2">
        <v>400</v>
      </c>
      <c r="P33" s="2">
        <v>450</v>
      </c>
      <c r="Q33" s="2">
        <v>500</v>
      </c>
      <c r="R33" s="2">
        <v>550</v>
      </c>
    </row>
    <row r="34" spans="1:18" x14ac:dyDescent="0.3">
      <c r="A34" t="s">
        <v>17</v>
      </c>
      <c r="B34" s="28">
        <v>250</v>
      </c>
      <c r="C34" s="3" t="s">
        <v>21</v>
      </c>
      <c r="G34" s="2"/>
      <c r="H34" s="30">
        <f>B42</f>
        <v>144859.72842847556</v>
      </c>
      <c r="J34" s="33" t="s">
        <v>1</v>
      </c>
      <c r="K34" s="2">
        <v>260</v>
      </c>
      <c r="L34" s="2">
        <f t="dataTable" ref="L34:R61" dt2D="1" dtr="1" r1="B34" r2="B35" ca="1"/>
        <v>144859.72842847556</v>
      </c>
      <c r="M34" s="2">
        <v>-579438.91371390224</v>
      </c>
      <c r="N34" s="2">
        <v>-1303737.5558562791</v>
      </c>
      <c r="O34" s="2">
        <v>-2028036.1979986569</v>
      </c>
      <c r="P34" s="2">
        <v>-2752334.8401410338</v>
      </c>
      <c r="Q34" s="2">
        <v>-3476633.4822834115</v>
      </c>
      <c r="R34" s="2">
        <v>-4200932.1244257884</v>
      </c>
    </row>
    <row r="35" spans="1:18" x14ac:dyDescent="0.3">
      <c r="A35" t="s">
        <v>18</v>
      </c>
      <c r="B35" s="28">
        <v>260</v>
      </c>
      <c r="C35" t="s">
        <v>22</v>
      </c>
      <c r="G35" s="2">
        <v>240</v>
      </c>
      <c r="H35" s="2">
        <f t="dataTable" ref="H35:H51" dt2D="0" dtr="0" r1="B35"/>
        <v>-168761.65099276789</v>
      </c>
      <c r="J35" s="33"/>
      <c r="K35" s="2">
        <v>280</v>
      </c>
      <c r="L35" s="2">
        <v>377277.18719872413</v>
      </c>
      <c r="M35" s="2">
        <v>-251518.12479914958</v>
      </c>
      <c r="N35" s="2">
        <v>-880313.43679702282</v>
      </c>
      <c r="O35" s="2">
        <v>-1509108.7487948965</v>
      </c>
      <c r="P35" s="2">
        <v>-2137904.0607927702</v>
      </c>
      <c r="Q35" s="2">
        <v>-2766699.3727906439</v>
      </c>
      <c r="R35" s="2">
        <v>-3395494.6847885177</v>
      </c>
    </row>
    <row r="36" spans="1:18" x14ac:dyDescent="0.3">
      <c r="A36" t="s">
        <v>19</v>
      </c>
      <c r="B36" s="27">
        <f>G6*(B35^G7)</f>
        <v>144.85972842847548</v>
      </c>
      <c r="C36" t="s">
        <v>23</v>
      </c>
      <c r="E36" t="str">
        <f ca="1">_xlfn.FORMULATEXT(B36)</f>
        <v>=G6*(B35^G7)</v>
      </c>
      <c r="G36" s="2">
        <v>260</v>
      </c>
      <c r="H36" s="2">
        <v>144859.72842847556</v>
      </c>
      <c r="J36" s="33"/>
      <c r="K36" s="2">
        <v>300</v>
      </c>
      <c r="L36" s="2">
        <v>551238.40185229108</v>
      </c>
      <c r="M36" s="2">
        <v>0</v>
      </c>
      <c r="N36" s="2">
        <v>-551238.40185229108</v>
      </c>
      <c r="O36" s="2">
        <v>-1102476.8037045817</v>
      </c>
      <c r="P36" s="2">
        <v>-1653715.2055568728</v>
      </c>
      <c r="Q36" s="2">
        <v>-2204953.6074091638</v>
      </c>
      <c r="R36" s="2">
        <v>-2756192.0092614549</v>
      </c>
    </row>
    <row r="37" spans="1:18" x14ac:dyDescent="0.3">
      <c r="A37" t="s">
        <v>20</v>
      </c>
      <c r="B37" s="27">
        <f>B36*100</f>
        <v>14485.972842847548</v>
      </c>
      <c r="E37" t="str">
        <f ca="1">_xlfn.FORMULATEXT(B37)</f>
        <v>=B36*100</v>
      </c>
      <c r="G37" s="2">
        <v>280</v>
      </c>
      <c r="H37" s="2">
        <v>377277.18719872413</v>
      </c>
      <c r="J37" s="33"/>
      <c r="K37" s="2">
        <v>320</v>
      </c>
      <c r="L37" s="2">
        <v>682320.93416212313</v>
      </c>
      <c r="M37" s="2">
        <v>194948.83833203511</v>
      </c>
      <c r="N37" s="2">
        <v>-292423.2574980529</v>
      </c>
      <c r="O37" s="2">
        <v>-779795.35332814092</v>
      </c>
      <c r="P37" s="2">
        <v>-1267167.4491582289</v>
      </c>
      <c r="Q37" s="2">
        <v>-1754539.5449883174</v>
      </c>
      <c r="R37" s="2">
        <v>-2241911.640818405</v>
      </c>
    </row>
    <row r="38" spans="1:18" x14ac:dyDescent="0.3">
      <c r="G38" s="2">
        <v>300</v>
      </c>
      <c r="H38" s="2">
        <v>551238.40185229108</v>
      </c>
      <c r="J38" s="33"/>
      <c r="K38" s="2">
        <v>340</v>
      </c>
      <c r="L38" s="2">
        <v>781443.44106265297</v>
      </c>
      <c r="M38" s="2">
        <v>347308.19602784561</v>
      </c>
      <c r="N38" s="2">
        <v>-86827.049006961286</v>
      </c>
      <c r="O38" s="2">
        <v>-520962.29404176865</v>
      </c>
      <c r="P38" s="2">
        <v>-955097.53907657554</v>
      </c>
      <c r="Q38" s="2">
        <v>-1389232.7841113824</v>
      </c>
      <c r="R38" s="2">
        <v>-1823368.0291461898</v>
      </c>
    </row>
    <row r="39" spans="1:18" x14ac:dyDescent="0.3">
      <c r="G39" s="2">
        <v>320</v>
      </c>
      <c r="H39" s="2">
        <v>682320.93416212313</v>
      </c>
      <c r="J39" s="33"/>
      <c r="K39" s="2">
        <v>360</v>
      </c>
      <c r="L39" s="2">
        <v>856415.12424477958</v>
      </c>
      <c r="M39" s="2">
        <v>467135.52231533453</v>
      </c>
      <c r="N39" s="2">
        <v>77855.920385889243</v>
      </c>
      <c r="O39" s="2">
        <v>-311423.68154355604</v>
      </c>
      <c r="P39" s="2">
        <v>-700703.28347300133</v>
      </c>
      <c r="Q39" s="2">
        <v>-1089982.8854024466</v>
      </c>
      <c r="R39" s="2">
        <v>-1479262.4873318919</v>
      </c>
    </row>
    <row r="40" spans="1:18" x14ac:dyDescent="0.3">
      <c r="A40" t="s">
        <v>24</v>
      </c>
      <c r="B40" s="27">
        <f>B37*B34</f>
        <v>3621493.2107118871</v>
      </c>
      <c r="E40" t="str">
        <f ca="1">_xlfn.FORMULATEXT(B40)</f>
        <v>=B37*B34</v>
      </c>
      <c r="G40" s="2">
        <v>340</v>
      </c>
      <c r="H40" s="2">
        <v>781443.44106265297</v>
      </c>
      <c r="J40" s="33"/>
      <c r="K40" s="2">
        <v>380</v>
      </c>
      <c r="L40" s="2">
        <v>912920.72098907013</v>
      </c>
      <c r="M40" s="2">
        <v>561797.36676250491</v>
      </c>
      <c r="N40" s="2">
        <v>210674.01253593946</v>
      </c>
      <c r="O40" s="2">
        <v>-140449.341690626</v>
      </c>
      <c r="P40" s="2">
        <v>-491572.69591719145</v>
      </c>
      <c r="Q40" s="2">
        <v>-842696.05014375644</v>
      </c>
      <c r="R40" s="2">
        <v>-1193819.4043703219</v>
      </c>
    </row>
    <row r="41" spans="1:18" x14ac:dyDescent="0.3">
      <c r="A41" t="s">
        <v>25</v>
      </c>
      <c r="B41">
        <f>B37*B35</f>
        <v>3766352.9391403627</v>
      </c>
      <c r="E41" t="str">
        <f ca="1">_xlfn.FORMULATEXT(B41)</f>
        <v>=B37*B35</v>
      </c>
      <c r="G41" s="2">
        <v>360</v>
      </c>
      <c r="H41" s="2">
        <v>856415.12424477958</v>
      </c>
      <c r="J41" s="33"/>
      <c r="K41" s="2">
        <v>400</v>
      </c>
      <c r="L41" s="2">
        <v>955163.26238462282</v>
      </c>
      <c r="M41" s="2">
        <v>636775.50825641514</v>
      </c>
      <c r="N41" s="2">
        <v>318387.75412820745</v>
      </c>
      <c r="O41" s="2">
        <v>0</v>
      </c>
      <c r="P41" s="2">
        <v>-318387.75412820745</v>
      </c>
      <c r="Q41" s="2">
        <v>-636775.50825641491</v>
      </c>
      <c r="R41" s="2">
        <v>-955163.26238462236</v>
      </c>
    </row>
    <row r="42" spans="1:18" x14ac:dyDescent="0.3">
      <c r="A42" t="s">
        <v>26</v>
      </c>
      <c r="B42" s="27">
        <f>B41-B40</f>
        <v>144859.72842847556</v>
      </c>
      <c r="E42" t="str">
        <f ca="1">_xlfn.FORMULATEXT(B42)</f>
        <v>=B41-B40</v>
      </c>
      <c r="G42" s="2">
        <v>380</v>
      </c>
      <c r="H42" s="2">
        <v>912920.72098907013</v>
      </c>
      <c r="J42" s="33"/>
      <c r="K42" s="2">
        <v>420</v>
      </c>
      <c r="L42" s="2">
        <v>986293.31587235699</v>
      </c>
      <c r="M42" s="2">
        <v>696207.04649813427</v>
      </c>
      <c r="N42" s="2">
        <v>406120.77712391177</v>
      </c>
      <c r="O42" s="2">
        <v>116034.50774968928</v>
      </c>
      <c r="P42" s="2">
        <v>-174051.76162453368</v>
      </c>
      <c r="Q42" s="2">
        <v>-464138.03099875618</v>
      </c>
      <c r="R42" s="2">
        <v>-754224.30037297867</v>
      </c>
    </row>
    <row r="43" spans="1:18" x14ac:dyDescent="0.3">
      <c r="G43" s="2">
        <v>400</v>
      </c>
      <c r="H43" s="2">
        <v>955163.26238462282</v>
      </c>
      <c r="J43" s="33"/>
      <c r="K43" s="2">
        <v>440</v>
      </c>
      <c r="L43" s="2">
        <v>1008701.5979665397</v>
      </c>
      <c r="M43" s="2">
        <v>743253.80902797659</v>
      </c>
      <c r="N43" s="2">
        <v>477806.02008941351</v>
      </c>
      <c r="O43" s="2">
        <v>212358.23115085065</v>
      </c>
      <c r="P43" s="2">
        <v>-53089.557787712663</v>
      </c>
      <c r="Q43" s="2">
        <v>-318537.34672627551</v>
      </c>
      <c r="R43" s="2">
        <v>-583985.13566483883</v>
      </c>
    </row>
    <row r="44" spans="1:18" x14ac:dyDescent="0.3">
      <c r="G44" s="2">
        <v>420</v>
      </c>
      <c r="H44" s="2">
        <v>986293.31587235699</v>
      </c>
      <c r="J44" s="33"/>
      <c r="K44" s="2">
        <v>460</v>
      </c>
      <c r="L44" s="2">
        <v>1024222.1565401531</v>
      </c>
      <c r="M44" s="2">
        <v>780359.73831630708</v>
      </c>
      <c r="N44" s="2">
        <v>536497.3200924613</v>
      </c>
      <c r="O44" s="2">
        <v>292634.9018686153</v>
      </c>
      <c r="P44" s="2">
        <v>48772.483644769527</v>
      </c>
      <c r="Q44" s="2">
        <v>-195089.93457907671</v>
      </c>
      <c r="R44" s="2">
        <v>-438952.35280292248</v>
      </c>
    </row>
    <row r="45" spans="1:18" x14ac:dyDescent="0.3">
      <c r="G45" s="2">
        <v>440</v>
      </c>
      <c r="H45" s="2">
        <v>1008701.5979665397</v>
      </c>
      <c r="J45" s="33"/>
      <c r="K45" s="2">
        <v>480</v>
      </c>
      <c r="L45" s="2">
        <v>1034275.8155834542</v>
      </c>
      <c r="M45" s="2">
        <v>809433.24697835557</v>
      </c>
      <c r="N45" s="2">
        <v>584590.67837325693</v>
      </c>
      <c r="O45" s="2">
        <v>359748.10976815806</v>
      </c>
      <c r="P45" s="2">
        <v>134905.54116305942</v>
      </c>
      <c r="Q45" s="2">
        <v>-89937.027442039456</v>
      </c>
      <c r="R45" s="2">
        <v>-314779.59604713786</v>
      </c>
    </row>
    <row r="46" spans="1:18" x14ac:dyDescent="0.3">
      <c r="G46" s="2">
        <v>460</v>
      </c>
      <c r="H46" s="2">
        <v>1024222.1565401531</v>
      </c>
      <c r="J46" s="33"/>
      <c r="K46" s="2">
        <v>500</v>
      </c>
      <c r="L46" s="2">
        <v>1039972.9779989794</v>
      </c>
      <c r="M46" s="2">
        <v>831978.3823991837</v>
      </c>
      <c r="N46" s="2">
        <v>623983.78679938777</v>
      </c>
      <c r="O46" s="2">
        <v>415989.19119959185</v>
      </c>
      <c r="P46" s="2">
        <v>207994.59559979592</v>
      </c>
      <c r="Q46" s="2">
        <v>0</v>
      </c>
      <c r="R46" s="2">
        <v>-207994.59559979569</v>
      </c>
    </row>
    <row r="47" spans="1:18" x14ac:dyDescent="0.3">
      <c r="G47" s="2">
        <v>480</v>
      </c>
      <c r="H47" s="2">
        <v>1034275.8155834542</v>
      </c>
      <c r="J47" s="33"/>
      <c r="K47" s="2">
        <v>520</v>
      </c>
      <c r="L47" s="2">
        <v>1042188.3139489595</v>
      </c>
      <c r="M47" s="2">
        <v>849190.47803248558</v>
      </c>
      <c r="N47" s="2">
        <v>656192.64211601159</v>
      </c>
      <c r="O47" s="2">
        <v>463194.80619953759</v>
      </c>
      <c r="P47" s="2">
        <v>270196.97028306359</v>
      </c>
      <c r="Q47" s="2">
        <v>77199.134366589598</v>
      </c>
      <c r="R47" s="2">
        <v>-115798.70154988416</v>
      </c>
    </row>
    <row r="48" spans="1:18" x14ac:dyDescent="0.3">
      <c r="G48" s="2">
        <v>500</v>
      </c>
      <c r="H48" s="2">
        <v>1039972.9779989794</v>
      </c>
      <c r="J48" s="33"/>
      <c r="K48" s="2">
        <v>540</v>
      </c>
      <c r="L48" s="2">
        <v>1041615.7035724644</v>
      </c>
      <c r="M48" s="2">
        <v>862026.78916341881</v>
      </c>
      <c r="N48" s="2">
        <v>682437.87475437322</v>
      </c>
      <c r="O48" s="2">
        <v>502848.96034532762</v>
      </c>
      <c r="P48" s="2">
        <v>323260.04593628203</v>
      </c>
      <c r="Q48" s="2">
        <v>143671.13152723666</v>
      </c>
      <c r="R48" s="2">
        <v>-35917.782881808933</v>
      </c>
    </row>
    <row r="49" spans="7:18" x14ac:dyDescent="0.3">
      <c r="G49" s="2">
        <v>520</v>
      </c>
      <c r="H49" s="29">
        <v>1042188.3139489595</v>
      </c>
      <c r="J49" s="33"/>
      <c r="K49" s="2">
        <v>560</v>
      </c>
      <c r="L49" s="2">
        <v>1038809.1179690239</v>
      </c>
      <c r="M49" s="2">
        <v>871259.26023208455</v>
      </c>
      <c r="N49" s="2">
        <v>703709.4024951451</v>
      </c>
      <c r="O49" s="2">
        <v>536159.544758206</v>
      </c>
      <c r="P49" s="2">
        <v>368609.68702126667</v>
      </c>
      <c r="Q49" s="2">
        <v>201059.82928432734</v>
      </c>
      <c r="R49" s="2">
        <v>33509.971547388006</v>
      </c>
    </row>
    <row r="50" spans="7:18" x14ac:dyDescent="0.3">
      <c r="G50" s="2">
        <v>540</v>
      </c>
      <c r="H50" s="2">
        <v>1041615.7035724644</v>
      </c>
      <c r="J50" s="33"/>
      <c r="K50" s="2">
        <v>580</v>
      </c>
      <c r="L50" s="2">
        <v>1034213.3577876764</v>
      </c>
      <c r="M50" s="2">
        <v>877514.36418348295</v>
      </c>
      <c r="N50" s="2">
        <v>720815.37057928951</v>
      </c>
      <c r="O50" s="2">
        <v>564116.37697509606</v>
      </c>
      <c r="P50" s="2">
        <v>407417.38337090285</v>
      </c>
      <c r="Q50" s="2">
        <v>250718.38976670941</v>
      </c>
      <c r="R50" s="2">
        <v>94019.396162515972</v>
      </c>
    </row>
    <row r="51" spans="7:18" x14ac:dyDescent="0.3">
      <c r="G51" s="2">
        <v>560</v>
      </c>
      <c r="H51" s="2">
        <v>1038809.1179690239</v>
      </c>
      <c r="J51" s="33"/>
      <c r="K51" s="2">
        <v>600</v>
      </c>
      <c r="L51" s="2">
        <v>1028187.3899667513</v>
      </c>
      <c r="M51" s="2">
        <v>881303.47711435833</v>
      </c>
      <c r="N51" s="2">
        <v>734419.56426196522</v>
      </c>
      <c r="O51" s="2">
        <v>587535.65140957222</v>
      </c>
      <c r="P51" s="2">
        <v>440651.73855717899</v>
      </c>
      <c r="Q51" s="2">
        <v>293767.825704786</v>
      </c>
      <c r="R51" s="2">
        <v>146883.912852393</v>
      </c>
    </row>
    <row r="52" spans="7:18" x14ac:dyDescent="0.3">
      <c r="K52" s="2">
        <v>620</v>
      </c>
      <c r="L52" s="2">
        <v>1021022.2237432048</v>
      </c>
      <c r="M52" s="2">
        <v>883046.24756169063</v>
      </c>
      <c r="N52" s="2">
        <v>745070.27138017653</v>
      </c>
      <c r="O52" s="2">
        <v>607094.29519866221</v>
      </c>
      <c r="P52" s="2">
        <v>469118.31901714811</v>
      </c>
      <c r="Q52" s="2">
        <v>331142.34283563402</v>
      </c>
      <c r="R52" s="2">
        <v>193166.36665411969</v>
      </c>
    </row>
    <row r="53" spans="7:18" x14ac:dyDescent="0.3">
      <c r="K53" s="2">
        <v>640</v>
      </c>
      <c r="L53" s="2">
        <v>1012954.7173026291</v>
      </c>
      <c r="M53" s="2">
        <v>883088.7279048562</v>
      </c>
      <c r="N53" s="2">
        <v>753222.73850708327</v>
      </c>
      <c r="O53" s="2">
        <v>623356.74910931021</v>
      </c>
      <c r="P53" s="2">
        <v>493490.75971153728</v>
      </c>
      <c r="Q53" s="2">
        <v>363624.77031376422</v>
      </c>
      <c r="R53" s="2">
        <v>233758.7809159914</v>
      </c>
    </row>
    <row r="54" spans="7:18" x14ac:dyDescent="0.3">
      <c r="K54" s="2">
        <v>660</v>
      </c>
      <c r="L54" s="2">
        <v>1004178.3234829371</v>
      </c>
      <c r="M54" s="2">
        <v>881717.55232648132</v>
      </c>
      <c r="N54" s="2">
        <v>759256.78117002558</v>
      </c>
      <c r="O54" s="2">
        <v>636796.01001356984</v>
      </c>
      <c r="P54" s="2">
        <v>514335.23885711422</v>
      </c>
      <c r="Q54" s="2">
        <v>391874.46770065837</v>
      </c>
      <c r="R54" s="2">
        <v>269413.69654420274</v>
      </c>
    </row>
    <row r="55" spans="7:18" x14ac:dyDescent="0.3">
      <c r="K55" s="2">
        <v>680</v>
      </c>
      <c r="L55" s="2">
        <v>994851.51295467373</v>
      </c>
      <c r="M55" s="2">
        <v>879171.10447157209</v>
      </c>
      <c r="N55" s="2">
        <v>763490.69598847057</v>
      </c>
      <c r="O55" s="2">
        <v>647810.28750536893</v>
      </c>
      <c r="P55" s="2">
        <v>532129.8790222673</v>
      </c>
      <c r="Q55" s="2">
        <v>416449.47053916566</v>
      </c>
      <c r="R55" s="2">
        <v>300769.06205606414</v>
      </c>
    </row>
    <row r="56" spans="7:18" x14ac:dyDescent="0.3">
      <c r="K56" s="2">
        <v>700</v>
      </c>
      <c r="L56" s="2">
        <v>985104.42081539321</v>
      </c>
      <c r="M56" s="2">
        <v>875648.37405812729</v>
      </c>
      <c r="N56" s="2">
        <v>766192.32730086136</v>
      </c>
      <c r="O56" s="2">
        <v>656736.28054359555</v>
      </c>
      <c r="P56" s="2">
        <v>547280.23378632963</v>
      </c>
      <c r="Q56" s="2">
        <v>437824.1870290637</v>
      </c>
      <c r="R56" s="2">
        <v>328368.14027179778</v>
      </c>
    </row>
    <row r="57" spans="7:18" x14ac:dyDescent="0.3">
      <c r="K57" s="2">
        <v>720</v>
      </c>
      <c r="L57" s="2">
        <v>975044.1238656675</v>
      </c>
      <c r="M57" s="2">
        <v>871316.02558208595</v>
      </c>
      <c r="N57" s="2">
        <v>767587.92729850428</v>
      </c>
      <c r="O57" s="2">
        <v>663859.82901492261</v>
      </c>
      <c r="P57" s="2">
        <v>560131.73073134094</v>
      </c>
      <c r="Q57" s="2">
        <v>456403.63244775927</v>
      </c>
      <c r="R57" s="2">
        <v>352675.53416417772</v>
      </c>
    </row>
    <row r="58" spans="7:18" x14ac:dyDescent="0.3">
      <c r="K58" s="2">
        <v>740</v>
      </c>
      <c r="L58" s="2">
        <v>964758.8549528002</v>
      </c>
      <c r="M58" s="2">
        <v>866314.07383516757</v>
      </c>
      <c r="N58" s="2">
        <v>767869.29271753482</v>
      </c>
      <c r="O58" s="2">
        <v>669424.51159990218</v>
      </c>
      <c r="P58" s="2">
        <v>570979.73048226954</v>
      </c>
      <c r="Q58" s="2">
        <v>472534.94936463679</v>
      </c>
      <c r="R58" s="2">
        <v>374090.16824700404</v>
      </c>
    </row>
    <row r="59" spans="7:18" x14ac:dyDescent="0.3">
      <c r="K59" s="2">
        <v>760</v>
      </c>
      <c r="L59" s="2">
        <v>954321.38670201262</v>
      </c>
      <c r="M59" s="2">
        <v>860760.4664371094</v>
      </c>
      <c r="N59" s="2">
        <v>767199.54617220617</v>
      </c>
      <c r="O59" s="2">
        <v>673638.62590730307</v>
      </c>
      <c r="P59" s="2">
        <v>580077.70564239984</v>
      </c>
      <c r="Q59" s="2">
        <v>486516.78537749662</v>
      </c>
      <c r="R59" s="2">
        <v>392955.8651125934</v>
      </c>
    </row>
    <row r="60" spans="7:18" x14ac:dyDescent="0.3">
      <c r="K60" s="2">
        <v>780</v>
      </c>
      <c r="L60" s="2">
        <v>943791.76210536808</v>
      </c>
      <c r="M60" s="2">
        <v>854754.80341618229</v>
      </c>
      <c r="N60" s="2">
        <v>765717.84472699661</v>
      </c>
      <c r="O60" s="2">
        <v>676680.88603781094</v>
      </c>
      <c r="P60" s="2">
        <v>587643.92734862538</v>
      </c>
      <c r="Q60" s="2">
        <v>498606.96865943971</v>
      </c>
      <c r="R60" s="2">
        <v>409570.00997025403</v>
      </c>
    </row>
    <row r="61" spans="7:18" x14ac:dyDescent="0.3">
      <c r="K61" s="2">
        <v>800</v>
      </c>
      <c r="L61" s="2">
        <v>933219.50848926988</v>
      </c>
      <c r="M61" s="2">
        <v>848381.37135388167</v>
      </c>
      <c r="N61" s="2">
        <v>763543.23421849345</v>
      </c>
      <c r="O61" s="2">
        <v>678705.09708310536</v>
      </c>
      <c r="P61" s="2">
        <v>593866.95994771714</v>
      </c>
      <c r="Q61" s="2">
        <v>509028.82281232905</v>
      </c>
      <c r="R61" s="2">
        <v>424190.68567694083</v>
      </c>
    </row>
  </sheetData>
  <mergeCells count="3">
    <mergeCell ref="A15:C15"/>
    <mergeCell ref="L32:R32"/>
    <mergeCell ref="J34:J51"/>
  </mergeCells>
  <conditionalFormatting sqref="H35:H51">
    <cfRule type="cellIs" dxfId="4" priority="8" operator="equal">
      <formula>MAX($H$35:$H$51)</formula>
    </cfRule>
  </conditionalFormatting>
  <conditionalFormatting sqref="M34:M61">
    <cfRule type="cellIs" dxfId="2" priority="3" operator="equal">
      <formula>MAX($M$34:$M$61)</formula>
    </cfRule>
  </conditionalFormatting>
  <conditionalFormatting sqref="N34:N61">
    <cfRule type="cellIs" dxfId="1" priority="2" operator="equal">
      <formula>MAX($N$34:$N$61)</formula>
    </cfRule>
  </conditionalFormatting>
  <conditionalFormatting sqref="O34:O61">
    <cfRule type="cellIs" dxfId="0" priority="1" operator="equal">
      <formula>MAX($O$34:$O$61)</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containsText" priority="7" operator="containsText" id="{3C195466-0840-472A-9DCF-FFD6CE2122C6}">
            <xm:f>NOT(ISERROR(SEARCH(MAX($L$34:$L$51),L34)))</xm:f>
            <xm:f>MAX($L$34:$L$51)</xm:f>
            <x14:dxf>
              <font>
                <b val="0"/>
                <i val="0"/>
              </font>
              <fill>
                <patternFill>
                  <bgColor theme="6" tint="0.39994506668294322"/>
                </patternFill>
              </fill>
            </x14:dxf>
          </x14:cfRule>
          <xm:sqref>L34:L51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65F16-F835-49E4-8318-48606CC07B0D}">
  <dimension ref="B11:D23"/>
  <sheetViews>
    <sheetView workbookViewId="0">
      <selection activeCell="B11" sqref="B11:D23"/>
    </sheetView>
  </sheetViews>
  <sheetFormatPr defaultRowHeight="14.4" x14ac:dyDescent="0.3"/>
  <cols>
    <col min="4" max="4" width="11.77734375" bestFit="1" customWidth="1"/>
  </cols>
  <sheetData>
    <row r="11" spans="2:4" x14ac:dyDescent="0.3">
      <c r="B11" t="s">
        <v>0</v>
      </c>
      <c r="C11" t="s">
        <v>1</v>
      </c>
      <c r="D11" t="s">
        <v>2</v>
      </c>
    </row>
    <row r="12" spans="2:4" x14ac:dyDescent="0.3">
      <c r="B12">
        <v>1</v>
      </c>
      <c r="C12">
        <v>450</v>
      </c>
      <c r="D12">
        <v>45</v>
      </c>
    </row>
    <row r="13" spans="2:4" x14ac:dyDescent="0.3">
      <c r="B13">
        <v>2</v>
      </c>
      <c r="C13">
        <v>300</v>
      </c>
      <c r="D13">
        <v>103</v>
      </c>
    </row>
    <row r="14" spans="2:4" x14ac:dyDescent="0.3">
      <c r="B14">
        <v>3</v>
      </c>
      <c r="C14">
        <v>440</v>
      </c>
      <c r="D14">
        <v>49</v>
      </c>
    </row>
    <row r="15" spans="2:4" x14ac:dyDescent="0.3">
      <c r="B15">
        <v>4</v>
      </c>
      <c r="C15">
        <v>360</v>
      </c>
      <c r="D15">
        <v>86</v>
      </c>
    </row>
    <row r="16" spans="2:4" x14ac:dyDescent="0.3">
      <c r="B16">
        <v>5</v>
      </c>
      <c r="C16">
        <v>290</v>
      </c>
      <c r="D16">
        <v>125</v>
      </c>
    </row>
    <row r="17" spans="2:4" x14ac:dyDescent="0.3">
      <c r="B17">
        <v>6</v>
      </c>
      <c r="C17">
        <v>450</v>
      </c>
      <c r="D17">
        <v>52</v>
      </c>
    </row>
    <row r="18" spans="2:4" x14ac:dyDescent="0.3">
      <c r="B18">
        <v>7</v>
      </c>
      <c r="C18">
        <v>340</v>
      </c>
      <c r="D18">
        <v>87</v>
      </c>
    </row>
    <row r="19" spans="2:4" x14ac:dyDescent="0.3">
      <c r="B19">
        <v>8</v>
      </c>
      <c r="C19">
        <v>370</v>
      </c>
      <c r="D19">
        <v>68</v>
      </c>
    </row>
    <row r="20" spans="2:4" x14ac:dyDescent="0.3">
      <c r="B20">
        <v>9</v>
      </c>
      <c r="C20">
        <v>500</v>
      </c>
      <c r="D20">
        <v>45</v>
      </c>
    </row>
    <row r="21" spans="2:4" x14ac:dyDescent="0.3">
      <c r="B21">
        <v>10</v>
      </c>
      <c r="C21">
        <v>490</v>
      </c>
      <c r="D21">
        <v>44</v>
      </c>
    </row>
    <row r="22" spans="2:4" x14ac:dyDescent="0.3">
      <c r="B22">
        <v>11</v>
      </c>
      <c r="C22">
        <v>430</v>
      </c>
      <c r="D22">
        <v>58</v>
      </c>
    </row>
    <row r="23" spans="2:4" x14ac:dyDescent="0.3">
      <c r="B23">
        <v>12</v>
      </c>
      <c r="C23">
        <v>390</v>
      </c>
      <c r="D23">
        <v>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problem_statement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kumar pandey</dc:creator>
  <cp:lastModifiedBy>vipin kumar pandey</cp:lastModifiedBy>
  <dcterms:created xsi:type="dcterms:W3CDTF">2025-09-26T01:22:51Z</dcterms:created>
  <dcterms:modified xsi:type="dcterms:W3CDTF">2025-09-26T17:09:24Z</dcterms:modified>
</cp:coreProperties>
</file>