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OneDrive\Documentos\CONTINENTAL\CONTI - 2026-I\ANALISIS ESTRUCT. II\"/>
    </mc:Choice>
  </mc:AlternateContent>
  <xr:revisionPtr revIDLastSave="0" documentId="13_ncr:1_{0881692C-FDBD-48E1-A384-487799DF0347}" xr6:coauthVersionLast="47" xr6:coauthVersionMax="47" xr10:uidLastSave="{00000000-0000-0000-0000-000000000000}"/>
  <bookViews>
    <workbookView xWindow="-108" yWindow="-108" windowWidth="23256" windowHeight="12456" firstSheet="2" activeTab="6" xr2:uid="{F289B408-8958-46F6-89C2-AA14816E4B7D}"/>
  </bookViews>
  <sheets>
    <sheet name="BARRA SIMPLE" sheetId="1" r:id="rId1"/>
    <sheet name="ARMADURA N°1" sheetId="2" r:id="rId2"/>
    <sheet name="ARMADURA N°2" sheetId="3" r:id="rId3"/>
    <sheet name="ARMADURA N°1 (hiper)" sheetId="4" r:id="rId4"/>
    <sheet name="ARMADURA N°2 (hiper)" sheetId="5" r:id="rId5"/>
    <sheet name="XXXX" sheetId="6" r:id="rId6"/>
    <sheet name="ULTIMA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9" i="7" l="1"/>
  <c r="K29" i="7"/>
  <c r="J29" i="7"/>
  <c r="I29" i="7"/>
  <c r="H29" i="7"/>
  <c r="G29" i="7"/>
  <c r="J27" i="7"/>
  <c r="K27" i="7"/>
  <c r="L27" i="7"/>
  <c r="J28" i="7"/>
  <c r="K28" i="7"/>
  <c r="L28" i="7"/>
  <c r="H28" i="7"/>
  <c r="G28" i="7"/>
  <c r="I28" i="7"/>
  <c r="H27" i="7"/>
  <c r="I27" i="7"/>
  <c r="G27" i="7"/>
  <c r="L26" i="7"/>
  <c r="K26" i="7"/>
  <c r="J26" i="7"/>
  <c r="I26" i="7"/>
  <c r="H26" i="7"/>
  <c r="G26" i="7"/>
  <c r="J25" i="7"/>
  <c r="K25" i="7"/>
  <c r="K24" i="7"/>
  <c r="J24" i="7"/>
  <c r="L25" i="7"/>
  <c r="L24" i="7"/>
  <c r="I25" i="7"/>
  <c r="H25" i="7"/>
  <c r="G25" i="7"/>
  <c r="I24" i="7"/>
  <c r="H24" i="7"/>
  <c r="G24" i="7"/>
  <c r="S5" i="7"/>
  <c r="P5" i="7"/>
  <c r="Q5" i="7"/>
  <c r="R5" i="7"/>
  <c r="O5" i="7"/>
  <c r="N5" i="7"/>
  <c r="L5" i="7"/>
  <c r="H5" i="7"/>
  <c r="G5" i="7"/>
  <c r="I5" i="7" s="1"/>
  <c r="J5" i="7" s="1"/>
  <c r="C29" i="6"/>
  <c r="D29" i="6"/>
  <c r="E29" i="6"/>
  <c r="F29" i="6"/>
  <c r="C30" i="6"/>
  <c r="D30" i="6"/>
  <c r="E30" i="6"/>
  <c r="F30" i="6"/>
  <c r="C31" i="6"/>
  <c r="D31" i="6"/>
  <c r="E31" i="6"/>
  <c r="F31" i="6"/>
  <c r="D28" i="6"/>
  <c r="E28" i="6"/>
  <c r="F28" i="6"/>
  <c r="C28" i="6"/>
  <c r="J177" i="5"/>
  <c r="K177" i="5"/>
  <c r="J176" i="5"/>
  <c r="J175" i="5"/>
  <c r="K175" i="5"/>
  <c r="J174" i="5"/>
  <c r="K176" i="5"/>
  <c r="K174" i="5"/>
  <c r="F177" i="5"/>
  <c r="E177" i="5"/>
  <c r="C177" i="5"/>
  <c r="B180" i="5"/>
  <c r="H177" i="5"/>
  <c r="G177" i="5"/>
  <c r="H176" i="5"/>
  <c r="G176" i="5"/>
  <c r="F176" i="5"/>
  <c r="E176" i="5"/>
  <c r="J164" i="5"/>
  <c r="J165" i="5"/>
  <c r="J166" i="5"/>
  <c r="J163" i="5"/>
  <c r="K164" i="5"/>
  <c r="K165" i="5"/>
  <c r="K166" i="5"/>
  <c r="K163" i="5"/>
  <c r="F166" i="5"/>
  <c r="E166" i="5"/>
  <c r="C166" i="5"/>
  <c r="B169" i="5"/>
  <c r="H166" i="5"/>
  <c r="G166" i="5"/>
  <c r="C169" i="5" s="1"/>
  <c r="H165" i="5"/>
  <c r="G165" i="5"/>
  <c r="F165" i="5"/>
  <c r="E165" i="5"/>
  <c r="C159" i="5"/>
  <c r="B159" i="5"/>
  <c r="J154" i="5"/>
  <c r="J155" i="5"/>
  <c r="J156" i="5"/>
  <c r="J153" i="5"/>
  <c r="K154" i="5"/>
  <c r="K155" i="5"/>
  <c r="K156" i="5"/>
  <c r="K153" i="5"/>
  <c r="H155" i="5"/>
  <c r="G155" i="5"/>
  <c r="F155" i="5"/>
  <c r="E155" i="5"/>
  <c r="F157" i="4"/>
  <c r="H156" i="5"/>
  <c r="G156" i="5"/>
  <c r="F156" i="5"/>
  <c r="E156" i="5"/>
  <c r="C156" i="5"/>
  <c r="C146" i="5"/>
  <c r="C145" i="5"/>
  <c r="F169" i="4"/>
  <c r="D169" i="4"/>
  <c r="D158" i="4"/>
  <c r="F158" i="4"/>
  <c r="D173" i="4"/>
  <c r="C43" i="6"/>
  <c r="D43" i="6"/>
  <c r="E43" i="6"/>
  <c r="F43" i="6"/>
  <c r="C44" i="6"/>
  <c r="D44" i="6"/>
  <c r="E44" i="6"/>
  <c r="F44" i="6"/>
  <c r="C45" i="6"/>
  <c r="D45" i="6"/>
  <c r="E45" i="6"/>
  <c r="F45" i="6"/>
  <c r="D42" i="6"/>
  <c r="E42" i="6"/>
  <c r="F42" i="6"/>
  <c r="C42" i="6"/>
  <c r="B43" i="6"/>
  <c r="G37" i="6"/>
  <c r="H37" i="6"/>
  <c r="H36" i="6"/>
  <c r="G36" i="6"/>
  <c r="E37" i="6"/>
  <c r="F37" i="6"/>
  <c r="F36" i="6"/>
  <c r="E36" i="6"/>
  <c r="G35" i="6"/>
  <c r="H35" i="6"/>
  <c r="H34" i="6"/>
  <c r="G34" i="6"/>
  <c r="F35" i="6"/>
  <c r="E35" i="6"/>
  <c r="F34" i="6"/>
  <c r="E34" i="6"/>
  <c r="C36" i="6"/>
  <c r="B36" i="6"/>
  <c r="E22" i="6" a="1"/>
  <c r="E22" i="6" s="1"/>
  <c r="H16" i="6" a="1"/>
  <c r="H16" i="6"/>
  <c r="I16" i="6"/>
  <c r="J16" i="6"/>
  <c r="K16" i="6"/>
  <c r="H17" i="6"/>
  <c r="I17" i="6"/>
  <c r="J17" i="6"/>
  <c r="K17" i="6"/>
  <c r="N10" i="6"/>
  <c r="M10" i="6"/>
  <c r="L9" i="6"/>
  <c r="K9" i="6"/>
  <c r="E16" i="6"/>
  <c r="F16" i="6"/>
  <c r="E17" i="6"/>
  <c r="F17" i="6"/>
  <c r="E18" i="6"/>
  <c r="F18" i="6"/>
  <c r="F15" i="6"/>
  <c r="E15" i="6"/>
  <c r="B23" i="6"/>
  <c r="D12" i="6"/>
  <c r="D11" i="6"/>
  <c r="C10" i="6"/>
  <c r="C9" i="6"/>
  <c r="F5" i="6"/>
  <c r="E5" i="6"/>
  <c r="D5" i="6"/>
  <c r="C5" i="6"/>
  <c r="G5" i="6"/>
  <c r="H4" i="6"/>
  <c r="G4" i="6"/>
  <c r="G158" i="4"/>
  <c r="B184" i="4"/>
  <c r="G180" i="4"/>
  <c r="I180" i="4" s="1"/>
  <c r="F180" i="4"/>
  <c r="H180" i="4" s="1"/>
  <c r="D180" i="4"/>
  <c r="L179" i="4"/>
  <c r="I179" i="4"/>
  <c r="H179" i="4"/>
  <c r="G179" i="4"/>
  <c r="F179" i="4"/>
  <c r="L178" i="4"/>
  <c r="B173" i="4"/>
  <c r="L170" i="4"/>
  <c r="L169" i="4"/>
  <c r="I169" i="4"/>
  <c r="G169" i="4"/>
  <c r="H169" i="4"/>
  <c r="I168" i="4"/>
  <c r="H168" i="4"/>
  <c r="G168" i="4"/>
  <c r="F168" i="4"/>
  <c r="L167" i="4"/>
  <c r="B162" i="4"/>
  <c r="H158" i="4"/>
  <c r="I158" i="4"/>
  <c r="I157" i="4"/>
  <c r="H157" i="4"/>
  <c r="G157" i="4"/>
  <c r="C147" i="4"/>
  <c r="L156" i="4" s="1"/>
  <c r="C144" i="4"/>
  <c r="L181" i="4" s="1"/>
  <c r="C143" i="4"/>
  <c r="L180" i="4" s="1"/>
  <c r="C143" i="3"/>
  <c r="L159" i="3"/>
  <c r="L158" i="3"/>
  <c r="L157" i="3"/>
  <c r="L156" i="3"/>
  <c r="L170" i="3"/>
  <c r="L169" i="3"/>
  <c r="L168" i="3"/>
  <c r="L167" i="3"/>
  <c r="D173" i="3" s="1"/>
  <c r="F169" i="3"/>
  <c r="L181" i="3"/>
  <c r="L180" i="3"/>
  <c r="L178" i="3"/>
  <c r="L179" i="3"/>
  <c r="D169" i="3"/>
  <c r="C146" i="3"/>
  <c r="C145" i="3"/>
  <c r="B184" i="3"/>
  <c r="G180" i="3"/>
  <c r="I180" i="3" s="1"/>
  <c r="F180" i="3"/>
  <c r="H180" i="3" s="1"/>
  <c r="D180" i="3"/>
  <c r="I179" i="3"/>
  <c r="H179" i="3"/>
  <c r="G179" i="3"/>
  <c r="F179" i="3"/>
  <c r="B173" i="3"/>
  <c r="I169" i="3"/>
  <c r="G169" i="3"/>
  <c r="H169" i="3"/>
  <c r="I168" i="3"/>
  <c r="H168" i="3"/>
  <c r="G168" i="3"/>
  <c r="F168" i="3"/>
  <c r="B162" i="3"/>
  <c r="G158" i="3"/>
  <c r="I158" i="3" s="1"/>
  <c r="F158" i="3"/>
  <c r="H158" i="3" s="1"/>
  <c r="D158" i="3"/>
  <c r="I157" i="3"/>
  <c r="H157" i="3"/>
  <c r="G157" i="3"/>
  <c r="F157" i="3"/>
  <c r="C147" i="3"/>
  <c r="C144" i="3"/>
  <c r="L181" i="2"/>
  <c r="L180" i="2"/>
  <c r="L179" i="2"/>
  <c r="L178" i="2"/>
  <c r="G180" i="2"/>
  <c r="F180" i="2"/>
  <c r="D180" i="2"/>
  <c r="L170" i="2"/>
  <c r="L169" i="2"/>
  <c r="L167" i="2"/>
  <c r="G169" i="2"/>
  <c r="F169" i="2"/>
  <c r="D169" i="2"/>
  <c r="H169" i="2"/>
  <c r="B184" i="2"/>
  <c r="I180" i="2"/>
  <c r="H180" i="2"/>
  <c r="I179" i="2"/>
  <c r="H179" i="2"/>
  <c r="G179" i="2"/>
  <c r="F179" i="2"/>
  <c r="B173" i="2"/>
  <c r="I169" i="2"/>
  <c r="I168" i="2"/>
  <c r="H168" i="2"/>
  <c r="G168" i="2"/>
  <c r="F168" i="2"/>
  <c r="B162" i="2"/>
  <c r="L156" i="2"/>
  <c r="I158" i="2"/>
  <c r="D162" i="2" s="1"/>
  <c r="H158" i="2"/>
  <c r="G158" i="2"/>
  <c r="F158" i="2"/>
  <c r="I157" i="2"/>
  <c r="H157" i="2"/>
  <c r="G157" i="2"/>
  <c r="F157" i="2"/>
  <c r="D158" i="2"/>
  <c r="C147" i="2"/>
  <c r="C144" i="2"/>
  <c r="C143" i="2"/>
  <c r="E130" i="4" a="1"/>
  <c r="E133" i="4" s="1"/>
  <c r="E132" i="4"/>
  <c r="I104" i="5"/>
  <c r="I103" i="5"/>
  <c r="C109" i="5"/>
  <c r="C114" i="5" s="1"/>
  <c r="D104" i="5"/>
  <c r="L96" i="5"/>
  <c r="C96" i="5"/>
  <c r="C128" i="5" s="1"/>
  <c r="C134" i="5" s="1"/>
  <c r="L95" i="5"/>
  <c r="C95" i="5"/>
  <c r="C127" i="5" s="1"/>
  <c r="C133" i="5" s="1"/>
  <c r="L94" i="5"/>
  <c r="D94" i="5"/>
  <c r="C94" i="5"/>
  <c r="L93" i="5"/>
  <c r="C93" i="5"/>
  <c r="I109" i="5" s="1"/>
  <c r="L92" i="5"/>
  <c r="C92" i="5"/>
  <c r="C126" i="5" s="1"/>
  <c r="C132" i="5" s="1"/>
  <c r="L91" i="5"/>
  <c r="C91" i="5"/>
  <c r="I108" i="5" s="1"/>
  <c r="G47" i="5"/>
  <c r="G46" i="5"/>
  <c r="G44" i="5"/>
  <c r="F43" i="5"/>
  <c r="E43" i="5"/>
  <c r="D43" i="5"/>
  <c r="G45" i="5" s="1"/>
  <c r="C43" i="5"/>
  <c r="G35" i="5"/>
  <c r="G34" i="5"/>
  <c r="G32" i="5"/>
  <c r="F31" i="5"/>
  <c r="E31" i="5"/>
  <c r="D31" i="5"/>
  <c r="G33" i="5" s="1"/>
  <c r="C31" i="5"/>
  <c r="G23" i="5"/>
  <c r="G21" i="5"/>
  <c r="G20" i="5"/>
  <c r="F19" i="5"/>
  <c r="E19" i="5"/>
  <c r="G22" i="5" s="1"/>
  <c r="D19" i="5"/>
  <c r="C19" i="5"/>
  <c r="H7" i="5"/>
  <c r="G7" i="5"/>
  <c r="H6" i="5"/>
  <c r="G6" i="5"/>
  <c r="H5" i="5"/>
  <c r="G5" i="5"/>
  <c r="D131" i="4"/>
  <c r="D115" i="4"/>
  <c r="I110" i="4"/>
  <c r="I109" i="4"/>
  <c r="L96" i="4"/>
  <c r="C96" i="4"/>
  <c r="C127" i="4" s="1"/>
  <c r="L95" i="4"/>
  <c r="C95" i="4"/>
  <c r="L94" i="4"/>
  <c r="C94" i="4"/>
  <c r="C125" i="4" s="1"/>
  <c r="C131" i="4" s="1"/>
  <c r="L93" i="4"/>
  <c r="C93" i="4"/>
  <c r="C124" i="4" s="1"/>
  <c r="C130" i="4" s="1"/>
  <c r="L92" i="4"/>
  <c r="I105" i="4" s="1"/>
  <c r="C110" i="4" s="1"/>
  <c r="C115" i="4" s="1"/>
  <c r="C92" i="4"/>
  <c r="L91" i="4"/>
  <c r="I104" i="4" s="1"/>
  <c r="C109" i="4" s="1"/>
  <c r="C114" i="4" s="1"/>
  <c r="C91" i="4"/>
  <c r="G44" i="4"/>
  <c r="F43" i="4"/>
  <c r="G47" i="4" s="1"/>
  <c r="E43" i="4"/>
  <c r="G46" i="4" s="1"/>
  <c r="D43" i="4"/>
  <c r="G45" i="4" s="1"/>
  <c r="C43" i="4"/>
  <c r="G32" i="4"/>
  <c r="F31" i="4"/>
  <c r="G35" i="4" s="1"/>
  <c r="E31" i="4"/>
  <c r="G34" i="4" s="1"/>
  <c r="D31" i="4"/>
  <c r="G33" i="4" s="1"/>
  <c r="C31" i="4"/>
  <c r="G21" i="4"/>
  <c r="G20" i="4"/>
  <c r="F19" i="4"/>
  <c r="G23" i="4" s="1"/>
  <c r="E19" i="4"/>
  <c r="G22" i="4" s="1"/>
  <c r="D19" i="4"/>
  <c r="C19" i="4"/>
  <c r="H7" i="4"/>
  <c r="G7" i="4"/>
  <c r="I7" i="4" s="1"/>
  <c r="N7" i="4" s="1"/>
  <c r="H6" i="4"/>
  <c r="G6" i="4"/>
  <c r="H5" i="4"/>
  <c r="K5" i="4" s="1"/>
  <c r="D21" i="4" s="1"/>
  <c r="G5" i="4"/>
  <c r="I5" i="4" s="1"/>
  <c r="N5" i="4" s="1"/>
  <c r="K5" i="7" l="1"/>
  <c r="C180" i="5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H5" i="6"/>
  <c r="I5" i="6"/>
  <c r="N5" i="6" s="1"/>
  <c r="I4" i="6"/>
  <c r="D184" i="4"/>
  <c r="D162" i="4"/>
  <c r="E131" i="4"/>
  <c r="E130" i="4"/>
  <c r="H131" i="4" s="1"/>
  <c r="D162" i="3"/>
  <c r="D184" i="3"/>
  <c r="D184" i="2"/>
  <c r="D173" i="2"/>
  <c r="C108" i="5"/>
  <c r="C113" i="5" s="1"/>
  <c r="I6" i="5"/>
  <c r="N6" i="5" s="1"/>
  <c r="I7" i="5"/>
  <c r="N7" i="5" s="1"/>
  <c r="K7" i="5"/>
  <c r="D45" i="5" s="1"/>
  <c r="I5" i="5"/>
  <c r="J5" i="5" s="1"/>
  <c r="K7" i="4"/>
  <c r="D45" i="4" s="1"/>
  <c r="P24" i="4"/>
  <c r="F23" i="4"/>
  <c r="N22" i="4" s="1"/>
  <c r="F21" i="4"/>
  <c r="J7" i="4"/>
  <c r="J5" i="4"/>
  <c r="I6" i="4"/>
  <c r="N6" i="4" s="1"/>
  <c r="C131" i="3"/>
  <c r="C126" i="3"/>
  <c r="C125" i="3"/>
  <c r="C130" i="3" s="1"/>
  <c r="C124" i="3"/>
  <c r="C129" i="3" s="1"/>
  <c r="I104" i="3"/>
  <c r="C108" i="3" s="1"/>
  <c r="C113" i="3" s="1"/>
  <c r="I103" i="3"/>
  <c r="C107" i="3" s="1"/>
  <c r="C112" i="3" s="1"/>
  <c r="L92" i="3"/>
  <c r="L93" i="3"/>
  <c r="L94" i="3"/>
  <c r="I105" i="3" s="1"/>
  <c r="C109" i="3" s="1"/>
  <c r="C114" i="3" s="1"/>
  <c r="L95" i="3"/>
  <c r="L96" i="3"/>
  <c r="L91" i="3"/>
  <c r="D94" i="3"/>
  <c r="D104" i="3" s="1"/>
  <c r="C92" i="3"/>
  <c r="C93" i="3"/>
  <c r="C104" i="3" s="1"/>
  <c r="I108" i="3" s="1"/>
  <c r="C94" i="3"/>
  <c r="C105" i="3" s="1"/>
  <c r="I109" i="3" s="1"/>
  <c r="C95" i="3"/>
  <c r="C96" i="3"/>
  <c r="C91" i="3"/>
  <c r="C103" i="3" s="1"/>
  <c r="I107" i="3" s="1"/>
  <c r="D136" i="2"/>
  <c r="C137" i="2"/>
  <c r="D115" i="2"/>
  <c r="I110" i="2"/>
  <c r="I111" i="2"/>
  <c r="I109" i="2"/>
  <c r="L92" i="2"/>
  <c r="I105" i="2" s="1"/>
  <c r="C110" i="2" s="1"/>
  <c r="C115" i="2" s="1"/>
  <c r="L93" i="2"/>
  <c r="L94" i="2"/>
  <c r="L95" i="2"/>
  <c r="I106" i="2" s="1"/>
  <c r="C111" i="2" s="1"/>
  <c r="C116" i="2" s="1"/>
  <c r="L96" i="2"/>
  <c r="L91" i="2"/>
  <c r="I104" i="2" s="1"/>
  <c r="C109" i="2" s="1"/>
  <c r="C114" i="2" s="1"/>
  <c r="C92" i="2"/>
  <c r="C93" i="2"/>
  <c r="C130" i="2" s="1"/>
  <c r="C135" i="2" s="1"/>
  <c r="C94" i="2"/>
  <c r="C131" i="2" s="1"/>
  <c r="C136" i="2" s="1"/>
  <c r="C95" i="2"/>
  <c r="C96" i="2"/>
  <c r="C132" i="2" s="1"/>
  <c r="C91" i="2"/>
  <c r="F43" i="3"/>
  <c r="G47" i="3" s="1"/>
  <c r="E43" i="3"/>
  <c r="G46" i="3" s="1"/>
  <c r="D43" i="3"/>
  <c r="G45" i="3" s="1"/>
  <c r="C43" i="3"/>
  <c r="G44" i="3" s="1"/>
  <c r="F31" i="3"/>
  <c r="G35" i="3" s="1"/>
  <c r="E31" i="3"/>
  <c r="G34" i="3" s="1"/>
  <c r="D31" i="3"/>
  <c r="G33" i="3" s="1"/>
  <c r="C31" i="3"/>
  <c r="G32" i="3" s="1"/>
  <c r="F19" i="3"/>
  <c r="G23" i="3" s="1"/>
  <c r="E19" i="3"/>
  <c r="G22" i="3" s="1"/>
  <c r="D19" i="3"/>
  <c r="G21" i="3" s="1"/>
  <c r="C19" i="3"/>
  <c r="G20" i="3" s="1"/>
  <c r="H7" i="3"/>
  <c r="G7" i="3"/>
  <c r="H6" i="3"/>
  <c r="G6" i="3"/>
  <c r="H5" i="3"/>
  <c r="G5" i="3"/>
  <c r="D31" i="2"/>
  <c r="G33" i="2" s="1"/>
  <c r="E31" i="2"/>
  <c r="G34" i="2" s="1"/>
  <c r="F31" i="2"/>
  <c r="G35" i="2" s="1"/>
  <c r="C31" i="2"/>
  <c r="G32" i="2" s="1"/>
  <c r="D43" i="2"/>
  <c r="G45" i="2" s="1"/>
  <c r="E43" i="2"/>
  <c r="G46" i="2" s="1"/>
  <c r="F43" i="2"/>
  <c r="G47" i="2" s="1"/>
  <c r="C43" i="2"/>
  <c r="G44" i="2" s="1"/>
  <c r="M47" i="1"/>
  <c r="N47" i="1"/>
  <c r="P50" i="1" s="1"/>
  <c r="O47" i="1"/>
  <c r="L47" i="1"/>
  <c r="M54" i="1"/>
  <c r="P56" i="1" s="1"/>
  <c r="N54" i="1"/>
  <c r="P57" i="1" s="1"/>
  <c r="O54" i="1"/>
  <c r="P58" i="1" s="1"/>
  <c r="L54" i="1"/>
  <c r="P55" i="1" s="1"/>
  <c r="F19" i="2"/>
  <c r="G23" i="2" s="1"/>
  <c r="E19" i="2"/>
  <c r="G22" i="2" s="1"/>
  <c r="D19" i="2"/>
  <c r="G21" i="2" s="1"/>
  <c r="C19" i="2"/>
  <c r="G20" i="2" s="1"/>
  <c r="H7" i="2"/>
  <c r="G7" i="2"/>
  <c r="H6" i="2"/>
  <c r="G6" i="2"/>
  <c r="H5" i="2"/>
  <c r="G5" i="2"/>
  <c r="F11" i="1"/>
  <c r="E11" i="1"/>
  <c r="G11" i="1" s="1"/>
  <c r="D11" i="1"/>
  <c r="C11" i="1"/>
  <c r="G10" i="1"/>
  <c r="H10" i="1"/>
  <c r="I10" i="1"/>
  <c r="J10" i="1" s="1"/>
  <c r="L48" i="1" s="1"/>
  <c r="N50" i="1" s="1"/>
  <c r="K56" i="1"/>
  <c r="P51" i="1"/>
  <c r="P49" i="1"/>
  <c r="K49" i="1"/>
  <c r="P48" i="1"/>
  <c r="D54" i="1"/>
  <c r="G56" i="1" s="1"/>
  <c r="E54" i="1"/>
  <c r="G57" i="1" s="1"/>
  <c r="F54" i="1"/>
  <c r="G58" i="1" s="1"/>
  <c r="C54" i="1"/>
  <c r="G55" i="1" s="1"/>
  <c r="D47" i="1"/>
  <c r="G49" i="1" s="1"/>
  <c r="E47" i="1"/>
  <c r="G50" i="1" s="1"/>
  <c r="F47" i="1"/>
  <c r="G51" i="1" s="1"/>
  <c r="C47" i="1"/>
  <c r="G48" i="1"/>
  <c r="F9" i="1"/>
  <c r="H9" i="1" s="1"/>
  <c r="E9" i="1"/>
  <c r="D9" i="1"/>
  <c r="C9" i="1"/>
  <c r="G9" i="1" s="1"/>
  <c r="I9" i="1" s="1"/>
  <c r="J9" i="1" s="1"/>
  <c r="G8" i="1"/>
  <c r="H8" i="1"/>
  <c r="I8" i="1"/>
  <c r="J8" i="1"/>
  <c r="D48" i="1" s="1"/>
  <c r="F48" i="1" s="1"/>
  <c r="D50" i="1" s="1"/>
  <c r="K8" i="1"/>
  <c r="D49" i="1" s="1"/>
  <c r="F51" i="1" s="1"/>
  <c r="N8" i="1"/>
  <c r="B49" i="1" s="1"/>
  <c r="L36" i="1"/>
  <c r="K37" i="1"/>
  <c r="M35" i="1"/>
  <c r="P37" i="1" s="1"/>
  <c r="N35" i="1"/>
  <c r="P38" i="1" s="1"/>
  <c r="O35" i="1"/>
  <c r="P39" i="1" s="1"/>
  <c r="L35" i="1"/>
  <c r="P36" i="1" s="1"/>
  <c r="M28" i="1"/>
  <c r="P30" i="1" s="1"/>
  <c r="N28" i="1"/>
  <c r="P31" i="1" s="1"/>
  <c r="O28" i="1"/>
  <c r="P32" i="1" s="1"/>
  <c r="L28" i="1"/>
  <c r="P29" i="1" s="1"/>
  <c r="N38" i="1"/>
  <c r="N36" i="1"/>
  <c r="L38" i="1" s="1"/>
  <c r="G6" i="1"/>
  <c r="H6" i="1"/>
  <c r="G7" i="1"/>
  <c r="H7" i="1"/>
  <c r="I7" i="1"/>
  <c r="J7" i="1" s="1"/>
  <c r="D35" i="1"/>
  <c r="G37" i="1" s="1"/>
  <c r="E35" i="1"/>
  <c r="G38" i="1" s="1"/>
  <c r="F35" i="1"/>
  <c r="G39" i="1" s="1"/>
  <c r="C35" i="1"/>
  <c r="G36" i="1" s="1"/>
  <c r="C28" i="1"/>
  <c r="G29" i="1" s="1"/>
  <c r="D28" i="1"/>
  <c r="G30" i="1" s="1"/>
  <c r="E28" i="1"/>
  <c r="G31" i="1" s="1"/>
  <c r="F28" i="1"/>
  <c r="G32" i="1" s="1"/>
  <c r="G5" i="1"/>
  <c r="I5" i="1" s="1"/>
  <c r="N5" i="1" s="1"/>
  <c r="B37" i="1" s="1"/>
  <c r="H5" i="1"/>
  <c r="H4" i="1"/>
  <c r="G4" i="1"/>
  <c r="K5" i="6" l="1"/>
  <c r="J5" i="6"/>
  <c r="N4" i="6"/>
  <c r="F10" i="6" s="1"/>
  <c r="C17" i="6" s="1"/>
  <c r="C23" i="6" s="1"/>
  <c r="K4" i="6"/>
  <c r="J4" i="6"/>
  <c r="F45" i="5"/>
  <c r="P48" i="5"/>
  <c r="F47" i="5"/>
  <c r="L44" i="5" s="1"/>
  <c r="K6" i="5"/>
  <c r="D33" i="5" s="1"/>
  <c r="N5" i="5"/>
  <c r="C20" i="5" s="1"/>
  <c r="K5" i="5"/>
  <c r="D21" i="5" s="1"/>
  <c r="J7" i="5"/>
  <c r="J6" i="5"/>
  <c r="J6" i="4"/>
  <c r="C20" i="4"/>
  <c r="D20" i="4"/>
  <c r="N24" i="4"/>
  <c r="H63" i="4" s="1"/>
  <c r="H96" i="4" s="1"/>
  <c r="D23" i="4"/>
  <c r="P22" i="4" s="1"/>
  <c r="J61" i="4" s="1"/>
  <c r="J94" i="4" s="1"/>
  <c r="D44" i="4"/>
  <c r="C44" i="4"/>
  <c r="N46" i="4"/>
  <c r="H61" i="4" s="1"/>
  <c r="H94" i="4" s="1"/>
  <c r="F45" i="4"/>
  <c r="F47" i="4"/>
  <c r="L44" i="4" s="1"/>
  <c r="K6" i="4"/>
  <c r="D33" i="4" s="1"/>
  <c r="C55" i="1"/>
  <c r="K5" i="1"/>
  <c r="D37" i="1" s="1"/>
  <c r="F39" i="1" s="1"/>
  <c r="N10" i="1"/>
  <c r="C48" i="1"/>
  <c r="E48" i="1" s="1"/>
  <c r="C50" i="1" s="1"/>
  <c r="K10" i="1"/>
  <c r="J5" i="1"/>
  <c r="I6" i="1"/>
  <c r="I7" i="3"/>
  <c r="I6" i="3"/>
  <c r="N6" i="3" s="1"/>
  <c r="I5" i="3"/>
  <c r="N5" i="3" s="1"/>
  <c r="I7" i="2"/>
  <c r="N7" i="2" s="1"/>
  <c r="I5" i="2"/>
  <c r="N5" i="2" s="1"/>
  <c r="I6" i="2"/>
  <c r="J6" i="2" s="1"/>
  <c r="H11" i="1"/>
  <c r="I11" i="1"/>
  <c r="N11" i="1" s="1"/>
  <c r="N48" i="1"/>
  <c r="L50" i="1" s="1"/>
  <c r="F49" i="1"/>
  <c r="D51" i="1" s="1"/>
  <c r="C49" i="1"/>
  <c r="F50" i="1"/>
  <c r="N9" i="1"/>
  <c r="B56" i="1" s="1"/>
  <c r="K9" i="1"/>
  <c r="D56" i="1" s="1"/>
  <c r="F58" i="1" s="1"/>
  <c r="J6" i="1"/>
  <c r="N6" i="1"/>
  <c r="K30" i="1" s="1"/>
  <c r="I4" i="1"/>
  <c r="N4" i="1" s="1"/>
  <c r="B30" i="1" s="1"/>
  <c r="K4" i="1"/>
  <c r="D30" i="1" s="1"/>
  <c r="N7" i="1"/>
  <c r="K7" i="1"/>
  <c r="M37" i="1" s="1"/>
  <c r="O39" i="1" s="1"/>
  <c r="K6" i="1"/>
  <c r="M30" i="1" s="1"/>
  <c r="O30" i="1" s="1"/>
  <c r="M32" i="1" s="1"/>
  <c r="E22" i="5" l="1"/>
  <c r="O23" i="5" s="1"/>
  <c r="E20" i="5"/>
  <c r="M21" i="5"/>
  <c r="D32" i="5"/>
  <c r="C32" i="5"/>
  <c r="C44" i="5"/>
  <c r="D44" i="5"/>
  <c r="N22" i="5"/>
  <c r="F23" i="5"/>
  <c r="P24" i="5" s="1"/>
  <c r="J63" i="5" s="1"/>
  <c r="J96" i="5" s="1"/>
  <c r="F21" i="5"/>
  <c r="F35" i="5"/>
  <c r="N34" i="5" s="1"/>
  <c r="F33" i="5"/>
  <c r="L32" i="5"/>
  <c r="F59" i="5" s="1"/>
  <c r="F92" i="5" s="1"/>
  <c r="L48" i="5"/>
  <c r="F63" i="5" s="1"/>
  <c r="F96" i="5" s="1"/>
  <c r="D47" i="5"/>
  <c r="P44" i="5" s="1"/>
  <c r="J59" i="5" s="1"/>
  <c r="J92" i="5" s="1"/>
  <c r="D20" i="5"/>
  <c r="D47" i="4"/>
  <c r="N44" i="4" s="1"/>
  <c r="H59" i="4" s="1"/>
  <c r="H92" i="4" s="1"/>
  <c r="L46" i="4"/>
  <c r="F61" i="4" s="1"/>
  <c r="F94" i="4" s="1"/>
  <c r="F125" i="4" s="1"/>
  <c r="E44" i="4"/>
  <c r="M45" i="4"/>
  <c r="E46" i="4"/>
  <c r="K43" i="4" s="1"/>
  <c r="F35" i="4"/>
  <c r="L32" i="4" s="1"/>
  <c r="F59" i="4" s="1"/>
  <c r="F92" i="4" s="1"/>
  <c r="F105" i="4" s="1"/>
  <c r="F33" i="4"/>
  <c r="P36" i="4"/>
  <c r="J63" i="4" s="1"/>
  <c r="J96" i="4" s="1"/>
  <c r="F44" i="4"/>
  <c r="F46" i="4"/>
  <c r="L43" i="4" s="1"/>
  <c r="C45" i="4"/>
  <c r="N45" i="4"/>
  <c r="F22" i="4"/>
  <c r="N21" i="4" s="1"/>
  <c r="H60" i="4" s="1"/>
  <c r="H93" i="4" s="1"/>
  <c r="C21" i="4"/>
  <c r="P23" i="4"/>
  <c r="F20" i="4"/>
  <c r="E20" i="4"/>
  <c r="E22" i="4"/>
  <c r="M21" i="4" s="1"/>
  <c r="G60" i="4" s="1"/>
  <c r="G93" i="4" s="1"/>
  <c r="O23" i="4"/>
  <c r="D32" i="4"/>
  <c r="C32" i="4"/>
  <c r="M29" i="1"/>
  <c r="L29" i="1"/>
  <c r="O37" i="1"/>
  <c r="M39" i="1" s="1"/>
  <c r="M36" i="1"/>
  <c r="F37" i="1"/>
  <c r="D39" i="1" s="1"/>
  <c r="F56" i="1"/>
  <c r="D58" i="1" s="1"/>
  <c r="E57" i="1"/>
  <c r="E55" i="1"/>
  <c r="C57" i="1" s="1"/>
  <c r="O32" i="1"/>
  <c r="D36" i="1"/>
  <c r="C36" i="1"/>
  <c r="E50" i="1"/>
  <c r="D55" i="1"/>
  <c r="N7" i="3"/>
  <c r="K7" i="3"/>
  <c r="D45" i="3" s="1"/>
  <c r="P48" i="3" s="1"/>
  <c r="J7" i="3"/>
  <c r="K5" i="3"/>
  <c r="D21" i="3" s="1"/>
  <c r="N22" i="3" s="1"/>
  <c r="J5" i="3"/>
  <c r="C20" i="3" s="1"/>
  <c r="M21" i="3" s="1"/>
  <c r="K6" i="3"/>
  <c r="D33" i="3" s="1"/>
  <c r="L32" i="3" s="1"/>
  <c r="J6" i="3"/>
  <c r="K7" i="2"/>
  <c r="J7" i="2"/>
  <c r="K5" i="2"/>
  <c r="D21" i="2" s="1"/>
  <c r="P24" i="2" s="1"/>
  <c r="J5" i="2"/>
  <c r="N6" i="2"/>
  <c r="K6" i="2"/>
  <c r="J11" i="1"/>
  <c r="K11" i="1"/>
  <c r="E51" i="1"/>
  <c r="E49" i="1"/>
  <c r="C51" i="1" s="1"/>
  <c r="F30" i="1"/>
  <c r="D32" i="1" s="1"/>
  <c r="F32" i="1"/>
  <c r="J4" i="1"/>
  <c r="F22" i="5" l="1"/>
  <c r="P23" i="5" s="1"/>
  <c r="C21" i="5"/>
  <c r="F20" i="5"/>
  <c r="N21" i="5"/>
  <c r="D35" i="5"/>
  <c r="L34" i="5" s="1"/>
  <c r="F61" i="5" s="1"/>
  <c r="F94" i="5" s="1"/>
  <c r="N32" i="5"/>
  <c r="H59" i="5" s="1"/>
  <c r="H92" i="5" s="1"/>
  <c r="F126" i="5" s="1"/>
  <c r="D23" i="5"/>
  <c r="N24" i="5" s="1"/>
  <c r="H63" i="5" s="1"/>
  <c r="H96" i="5" s="1"/>
  <c r="F128" i="5" s="1"/>
  <c r="P22" i="5"/>
  <c r="J61" i="5" s="1"/>
  <c r="J94" i="5" s="1"/>
  <c r="H61" i="5"/>
  <c r="H94" i="5" s="1"/>
  <c r="F104" i="5" s="1"/>
  <c r="F46" i="5"/>
  <c r="L43" i="5" s="1"/>
  <c r="C45" i="5"/>
  <c r="F44" i="5"/>
  <c r="P47" i="5"/>
  <c r="E46" i="5"/>
  <c r="K43" i="5" s="1"/>
  <c r="E44" i="5"/>
  <c r="O47" i="5"/>
  <c r="I62" i="5" s="1"/>
  <c r="I95" i="5" s="1"/>
  <c r="K31" i="5"/>
  <c r="E58" i="5" s="1"/>
  <c r="E91" i="5" s="1"/>
  <c r="E34" i="5"/>
  <c r="M33" i="5" s="1"/>
  <c r="G60" i="5" s="1"/>
  <c r="G93" i="5" s="1"/>
  <c r="E103" i="5" s="1"/>
  <c r="E32" i="5"/>
  <c r="L31" i="5"/>
  <c r="F58" i="5" s="1"/>
  <c r="F91" i="5" s="1"/>
  <c r="C33" i="5"/>
  <c r="F34" i="5"/>
  <c r="N33" i="5" s="1"/>
  <c r="F32" i="5"/>
  <c r="C22" i="5"/>
  <c r="M23" i="5" s="1"/>
  <c r="G62" i="5" s="1"/>
  <c r="G95" i="5" s="1"/>
  <c r="E127" i="5" s="1"/>
  <c r="O21" i="5"/>
  <c r="I60" i="5" s="1"/>
  <c r="I93" i="5" s="1"/>
  <c r="D22" i="4"/>
  <c r="P21" i="4" s="1"/>
  <c r="J60" i="4" s="1"/>
  <c r="J93" i="4" s="1"/>
  <c r="N23" i="4"/>
  <c r="H62" i="4" s="1"/>
  <c r="H95" i="4" s="1"/>
  <c r="L45" i="4"/>
  <c r="F60" i="4" s="1"/>
  <c r="F93" i="4" s="1"/>
  <c r="F124" i="4" s="1"/>
  <c r="D46" i="4"/>
  <c r="N43" i="4" s="1"/>
  <c r="H58" i="4" s="1"/>
  <c r="H91" i="4" s="1"/>
  <c r="O24" i="4"/>
  <c r="E21" i="4"/>
  <c r="E23" i="4"/>
  <c r="M22" i="4" s="1"/>
  <c r="P35" i="4"/>
  <c r="J62" i="4" s="1"/>
  <c r="J95" i="4" s="1"/>
  <c r="F34" i="4"/>
  <c r="L31" i="4" s="1"/>
  <c r="F58" i="4" s="1"/>
  <c r="F91" i="4" s="1"/>
  <c r="F104" i="4" s="1"/>
  <c r="F32" i="4"/>
  <c r="C33" i="4"/>
  <c r="C22" i="4"/>
  <c r="O21" i="4" s="1"/>
  <c r="I60" i="4" s="1"/>
  <c r="I93" i="4" s="1"/>
  <c r="M23" i="4"/>
  <c r="G62" i="4" s="1"/>
  <c r="G95" i="4" s="1"/>
  <c r="E45" i="4"/>
  <c r="E47" i="4"/>
  <c r="K44" i="4" s="1"/>
  <c r="M46" i="4"/>
  <c r="D35" i="4"/>
  <c r="P32" i="4" s="1"/>
  <c r="J59" i="4" s="1"/>
  <c r="J92" i="4" s="1"/>
  <c r="L36" i="4"/>
  <c r="F63" i="4" s="1"/>
  <c r="F96" i="4" s="1"/>
  <c r="F127" i="4" s="1"/>
  <c r="K45" i="4"/>
  <c r="E60" i="4" s="1"/>
  <c r="E93" i="4" s="1"/>
  <c r="E124" i="4" s="1"/>
  <c r="C46" i="4"/>
  <c r="M43" i="4" s="1"/>
  <c r="G58" i="4" s="1"/>
  <c r="G91" i="4" s="1"/>
  <c r="O35" i="4"/>
  <c r="I62" i="4" s="1"/>
  <c r="I95" i="4" s="1"/>
  <c r="E32" i="4"/>
  <c r="E34" i="4"/>
  <c r="K31" i="4" s="1"/>
  <c r="E58" i="4" s="1"/>
  <c r="E91" i="4" s="1"/>
  <c r="E104" i="4" s="1"/>
  <c r="E38" i="1"/>
  <c r="E36" i="1"/>
  <c r="C38" i="1" s="1"/>
  <c r="F57" i="1"/>
  <c r="C56" i="1"/>
  <c r="F55" i="1"/>
  <c r="D57" i="1" s="1"/>
  <c r="F38" i="1"/>
  <c r="F36" i="1"/>
  <c r="D38" i="1" s="1"/>
  <c r="C37" i="1"/>
  <c r="M56" i="1"/>
  <c r="M49" i="1"/>
  <c r="M55" i="1"/>
  <c r="M48" i="1"/>
  <c r="L55" i="1"/>
  <c r="L37" i="1"/>
  <c r="O38" i="1"/>
  <c r="O36" i="1"/>
  <c r="M38" i="1" s="1"/>
  <c r="N31" i="1"/>
  <c r="N29" i="1"/>
  <c r="L31" i="1" s="1"/>
  <c r="O31" i="1"/>
  <c r="L30" i="1"/>
  <c r="O29" i="1"/>
  <c r="M31" i="1" s="1"/>
  <c r="D44" i="3"/>
  <c r="P47" i="3" s="1"/>
  <c r="C44" i="3"/>
  <c r="O47" i="3" s="1"/>
  <c r="F47" i="3"/>
  <c r="L44" i="3" s="1"/>
  <c r="F59" i="3" s="1"/>
  <c r="F92" i="3" s="1"/>
  <c r="F45" i="3"/>
  <c r="L48" i="3" s="1"/>
  <c r="F63" i="3" s="1"/>
  <c r="F96" i="3" s="1"/>
  <c r="C32" i="3"/>
  <c r="K31" i="3" s="1"/>
  <c r="D32" i="3"/>
  <c r="L31" i="3" s="1"/>
  <c r="F33" i="3"/>
  <c r="N32" i="3" s="1"/>
  <c r="H59" i="3" s="1"/>
  <c r="H92" i="3" s="1"/>
  <c r="G124" i="3" s="1"/>
  <c r="F35" i="3"/>
  <c r="N34" i="3" s="1"/>
  <c r="H61" i="3" s="1"/>
  <c r="H94" i="3" s="1"/>
  <c r="G105" i="3" s="1"/>
  <c r="D20" i="3"/>
  <c r="N21" i="3" s="1"/>
  <c r="F21" i="3"/>
  <c r="P22" i="3" s="1"/>
  <c r="J61" i="3" s="1"/>
  <c r="J94" i="3" s="1"/>
  <c r="F23" i="3"/>
  <c r="P24" i="3" s="1"/>
  <c r="J63" i="3" s="1"/>
  <c r="J96" i="3" s="1"/>
  <c r="D20" i="2"/>
  <c r="P23" i="2" s="1"/>
  <c r="C20" i="2"/>
  <c r="O23" i="2" s="1"/>
  <c r="D33" i="2"/>
  <c r="P36" i="2" s="1"/>
  <c r="J63" i="2" s="1"/>
  <c r="J96" i="2" s="1"/>
  <c r="D32" i="2"/>
  <c r="P35" i="2" s="1"/>
  <c r="C32" i="2"/>
  <c r="O35" i="2" s="1"/>
  <c r="D44" i="2"/>
  <c r="N45" i="2" s="1"/>
  <c r="C44" i="2"/>
  <c r="M45" i="2" s="1"/>
  <c r="D45" i="2"/>
  <c r="F23" i="2"/>
  <c r="N22" i="2" s="1"/>
  <c r="F21" i="2"/>
  <c r="D29" i="1"/>
  <c r="C29" i="1"/>
  <c r="H60" i="5" l="1"/>
  <c r="H93" i="5" s="1"/>
  <c r="F103" i="5" s="1"/>
  <c r="C34" i="5"/>
  <c r="K33" i="5" s="1"/>
  <c r="E60" i="5" s="1"/>
  <c r="E93" i="5" s="1"/>
  <c r="M31" i="5"/>
  <c r="G58" i="5" s="1"/>
  <c r="G91" i="5" s="1"/>
  <c r="E125" i="5" s="1"/>
  <c r="D46" i="5"/>
  <c r="P43" i="5" s="1"/>
  <c r="J58" i="5" s="1"/>
  <c r="J91" i="5" s="1"/>
  <c r="L47" i="5"/>
  <c r="F62" i="5" s="1"/>
  <c r="F95" i="5" s="1"/>
  <c r="E45" i="5"/>
  <c r="O48" i="5"/>
  <c r="E47" i="5"/>
  <c r="K44" i="5" s="1"/>
  <c r="C46" i="5"/>
  <c r="O43" i="5" s="1"/>
  <c r="I58" i="5" s="1"/>
  <c r="I91" i="5" s="1"/>
  <c r="K47" i="5"/>
  <c r="E62" i="5" s="1"/>
  <c r="E95" i="5" s="1"/>
  <c r="P21" i="5"/>
  <c r="J60" i="5" s="1"/>
  <c r="J93" i="5" s="1"/>
  <c r="D22" i="5"/>
  <c r="N23" i="5" s="1"/>
  <c r="H62" i="5" s="1"/>
  <c r="H95" i="5" s="1"/>
  <c r="F127" i="5" s="1"/>
  <c r="M22" i="5"/>
  <c r="E23" i="5"/>
  <c r="O24" i="5" s="1"/>
  <c r="I63" i="5" s="1"/>
  <c r="I96" i="5" s="1"/>
  <c r="E21" i="5"/>
  <c r="D34" i="5"/>
  <c r="L33" i="5" s="1"/>
  <c r="F60" i="5" s="1"/>
  <c r="F93" i="5" s="1"/>
  <c r="N31" i="5"/>
  <c r="H58" i="5" s="1"/>
  <c r="H91" i="5" s="1"/>
  <c r="F125" i="5" s="1"/>
  <c r="E35" i="5"/>
  <c r="M34" i="5" s="1"/>
  <c r="E33" i="5"/>
  <c r="K32" i="5"/>
  <c r="E59" i="5" s="1"/>
  <c r="E92" i="5" s="1"/>
  <c r="J62" i="5"/>
  <c r="J95" i="5" s="1"/>
  <c r="E33" i="4"/>
  <c r="O36" i="4"/>
  <c r="E35" i="4"/>
  <c r="K32" i="4" s="1"/>
  <c r="E59" i="4" s="1"/>
  <c r="E92" i="4" s="1"/>
  <c r="E105" i="4" s="1"/>
  <c r="E109" i="4" s="1" a="1"/>
  <c r="C47" i="4"/>
  <c r="M44" i="4" s="1"/>
  <c r="G59" i="4" s="1"/>
  <c r="G92" i="4" s="1"/>
  <c r="K46" i="4"/>
  <c r="E61" i="4" s="1"/>
  <c r="E94" i="4" s="1"/>
  <c r="E125" i="4" s="1"/>
  <c r="D34" i="4"/>
  <c r="P31" i="4" s="1"/>
  <c r="J58" i="4" s="1"/>
  <c r="J91" i="4" s="1"/>
  <c r="L35" i="4"/>
  <c r="F62" i="4" s="1"/>
  <c r="F95" i="4" s="1"/>
  <c r="F126" i="4" s="1"/>
  <c r="I63" i="4"/>
  <c r="I96" i="4" s="1"/>
  <c r="G61" i="4"/>
  <c r="G94" i="4" s="1"/>
  <c r="C34" i="4"/>
  <c r="O31" i="4" s="1"/>
  <c r="I58" i="4" s="1"/>
  <c r="I91" i="4" s="1"/>
  <c r="K35" i="4"/>
  <c r="E62" i="4" s="1"/>
  <c r="E95" i="4" s="1"/>
  <c r="E126" i="4" s="1"/>
  <c r="M24" i="4"/>
  <c r="G63" i="4" s="1"/>
  <c r="G96" i="4" s="1"/>
  <c r="C23" i="4"/>
  <c r="O22" i="4" s="1"/>
  <c r="I61" i="4" s="1"/>
  <c r="I94" i="4" s="1"/>
  <c r="O48" i="1"/>
  <c r="M50" i="1" s="1"/>
  <c r="L49" i="1"/>
  <c r="O50" i="1"/>
  <c r="N39" i="1"/>
  <c r="N37" i="1"/>
  <c r="L39" i="1" s="1"/>
  <c r="N55" i="1"/>
  <c r="L57" i="1" s="1"/>
  <c r="N57" i="1"/>
  <c r="O51" i="1"/>
  <c r="O49" i="1"/>
  <c r="M51" i="1" s="1"/>
  <c r="O57" i="1"/>
  <c r="L56" i="1"/>
  <c r="O55" i="1"/>
  <c r="M57" i="1" s="1"/>
  <c r="E58" i="3"/>
  <c r="E91" i="3" s="1"/>
  <c r="E103" i="3" s="1"/>
  <c r="H60" i="3"/>
  <c r="H93" i="3" s="1"/>
  <c r="G104" i="3" s="1"/>
  <c r="O58" i="1"/>
  <c r="O56" i="1"/>
  <c r="M58" i="1" s="1"/>
  <c r="E37" i="1"/>
  <c r="C39" i="1" s="1"/>
  <c r="E39" i="1"/>
  <c r="E58" i="1"/>
  <c r="E56" i="1"/>
  <c r="C58" i="1" s="1"/>
  <c r="N32" i="1"/>
  <c r="N30" i="1"/>
  <c r="L32" i="1" s="1"/>
  <c r="E32" i="2"/>
  <c r="I62" i="2"/>
  <c r="I95" i="2" s="1"/>
  <c r="G106" i="2" s="1"/>
  <c r="E34" i="2"/>
  <c r="K31" i="2" s="1"/>
  <c r="C33" i="2"/>
  <c r="O36" i="2" s="1"/>
  <c r="F32" i="2"/>
  <c r="J62" i="2"/>
  <c r="J95" i="2" s="1"/>
  <c r="E58" i="2"/>
  <c r="E91" i="2" s="1"/>
  <c r="E104" i="2" s="1"/>
  <c r="F34" i="2"/>
  <c r="L31" i="2" s="1"/>
  <c r="D47" i="3"/>
  <c r="P44" i="3" s="1"/>
  <c r="J59" i="3" s="1"/>
  <c r="J92" i="3" s="1"/>
  <c r="E46" i="3"/>
  <c r="K43" i="3" s="1"/>
  <c r="E44" i="3"/>
  <c r="K47" i="3" s="1"/>
  <c r="E62" i="3" s="1"/>
  <c r="E95" i="3" s="1"/>
  <c r="E125" i="3" s="1"/>
  <c r="F44" i="3"/>
  <c r="L47" i="3" s="1"/>
  <c r="F62" i="3" s="1"/>
  <c r="F95" i="3" s="1"/>
  <c r="F46" i="3"/>
  <c r="L43" i="3" s="1"/>
  <c r="F58" i="3" s="1"/>
  <c r="F91" i="3" s="1"/>
  <c r="C45" i="3"/>
  <c r="O48" i="3" s="1"/>
  <c r="E20" i="3"/>
  <c r="O21" i="3" s="1"/>
  <c r="I60" i="3" s="1"/>
  <c r="I93" i="3" s="1"/>
  <c r="E22" i="3"/>
  <c r="O23" i="3" s="1"/>
  <c r="I62" i="3" s="1"/>
  <c r="I95" i="3" s="1"/>
  <c r="D35" i="3"/>
  <c r="L34" i="3" s="1"/>
  <c r="F61" i="3" s="1"/>
  <c r="F94" i="3" s="1"/>
  <c r="D23" i="3"/>
  <c r="N24" i="3" s="1"/>
  <c r="H63" i="3" s="1"/>
  <c r="H96" i="3" s="1"/>
  <c r="G126" i="3" s="1"/>
  <c r="F20" i="3"/>
  <c r="P21" i="3" s="1"/>
  <c r="J60" i="3" s="1"/>
  <c r="J93" i="3" s="1"/>
  <c r="C21" i="3"/>
  <c r="M22" i="3" s="1"/>
  <c r="F22" i="3"/>
  <c r="P23" i="3" s="1"/>
  <c r="J62" i="3" s="1"/>
  <c r="J95" i="3" s="1"/>
  <c r="F32" i="3"/>
  <c r="N31" i="3" s="1"/>
  <c r="H58" i="3" s="1"/>
  <c r="H91" i="3" s="1"/>
  <c r="G103" i="3" s="1"/>
  <c r="F34" i="3"/>
  <c r="N33" i="3" s="1"/>
  <c r="C33" i="3"/>
  <c r="K32" i="3" s="1"/>
  <c r="E34" i="3"/>
  <c r="M33" i="3" s="1"/>
  <c r="G60" i="3" s="1"/>
  <c r="G93" i="3" s="1"/>
  <c r="F104" i="3" s="1"/>
  <c r="E32" i="3"/>
  <c r="M31" i="3" s="1"/>
  <c r="G58" i="3" s="1"/>
  <c r="G91" i="3" s="1"/>
  <c r="F103" i="3" s="1"/>
  <c r="C34" i="2"/>
  <c r="O31" i="2" s="1"/>
  <c r="I58" i="2" s="1"/>
  <c r="I91" i="2" s="1"/>
  <c r="G104" i="2" s="1"/>
  <c r="K35" i="2"/>
  <c r="E62" i="2" s="1"/>
  <c r="E95" i="2" s="1"/>
  <c r="E106" i="2" s="1"/>
  <c r="D23" i="2"/>
  <c r="P22" i="2" s="1"/>
  <c r="J61" i="2" s="1"/>
  <c r="J94" i="2" s="1"/>
  <c r="N24" i="2"/>
  <c r="H63" i="2" s="1"/>
  <c r="H96" i="2" s="1"/>
  <c r="D34" i="2"/>
  <c r="P31" i="2" s="1"/>
  <c r="J58" i="2" s="1"/>
  <c r="J91" i="2" s="1"/>
  <c r="L35" i="2"/>
  <c r="F62" i="2" s="1"/>
  <c r="F95" i="2" s="1"/>
  <c r="F106" i="2" s="1"/>
  <c r="F45" i="2"/>
  <c r="N46" i="2"/>
  <c r="H61" i="2" s="1"/>
  <c r="H94" i="2" s="1"/>
  <c r="F35" i="2"/>
  <c r="L32" i="2" s="1"/>
  <c r="F33" i="2"/>
  <c r="F47" i="2"/>
  <c r="L44" i="2" s="1"/>
  <c r="E46" i="2"/>
  <c r="K43" i="2" s="1"/>
  <c r="E44" i="2"/>
  <c r="F46" i="2"/>
  <c r="L43" i="2" s="1"/>
  <c r="F44" i="2"/>
  <c r="C45" i="2"/>
  <c r="M46" i="2" s="1"/>
  <c r="E20" i="2"/>
  <c r="E22" i="2"/>
  <c r="M21" i="2" s="1"/>
  <c r="G60" i="2" s="1"/>
  <c r="G93" i="2" s="1"/>
  <c r="F22" i="2"/>
  <c r="N21" i="2" s="1"/>
  <c r="H60" i="2" s="1"/>
  <c r="H93" i="2" s="1"/>
  <c r="F20" i="2"/>
  <c r="C21" i="2"/>
  <c r="O24" i="2" s="1"/>
  <c r="I63" i="2" s="1"/>
  <c r="I96" i="2" s="1"/>
  <c r="G132" i="2" s="1"/>
  <c r="E35" i="2"/>
  <c r="K32" i="2" s="1"/>
  <c r="E33" i="2"/>
  <c r="E29" i="1"/>
  <c r="C31" i="1" s="1"/>
  <c r="E31" i="1"/>
  <c r="F29" i="1"/>
  <c r="D31" i="1" s="1"/>
  <c r="F31" i="1"/>
  <c r="C30" i="1"/>
  <c r="E109" i="4" l="1"/>
  <c r="F109" i="4"/>
  <c r="E110" i="4"/>
  <c r="F110" i="4"/>
  <c r="C35" i="5"/>
  <c r="K34" i="5" s="1"/>
  <c r="E61" i="5" s="1"/>
  <c r="E94" i="5" s="1"/>
  <c r="M32" i="5"/>
  <c r="G59" i="5" s="1"/>
  <c r="G92" i="5" s="1"/>
  <c r="E126" i="5" s="1"/>
  <c r="G61" i="5"/>
  <c r="G94" i="5" s="1"/>
  <c r="E104" i="5" s="1"/>
  <c r="E108" i="5" s="1" a="1"/>
  <c r="K48" i="5"/>
  <c r="E63" i="5" s="1"/>
  <c r="E96" i="5" s="1"/>
  <c r="C47" i="5"/>
  <c r="O44" i="5" s="1"/>
  <c r="I59" i="5" s="1"/>
  <c r="I92" i="5" s="1"/>
  <c r="O22" i="5"/>
  <c r="I61" i="5" s="1"/>
  <c r="I94" i="5" s="1"/>
  <c r="C23" i="5"/>
  <c r="M24" i="5" s="1"/>
  <c r="G63" i="5" s="1"/>
  <c r="G96" i="5" s="1"/>
  <c r="E128" i="5" s="1"/>
  <c r="C35" i="4"/>
  <c r="O32" i="4" s="1"/>
  <c r="I59" i="4" s="1"/>
  <c r="I92" i="4" s="1"/>
  <c r="K36" i="4"/>
  <c r="E63" i="4" s="1"/>
  <c r="E96" i="4" s="1"/>
  <c r="E127" i="4" s="1"/>
  <c r="N56" i="1"/>
  <c r="L58" i="1" s="1"/>
  <c r="N58" i="1"/>
  <c r="N49" i="1"/>
  <c r="L51" i="1" s="1"/>
  <c r="N51" i="1"/>
  <c r="F58" i="2"/>
  <c r="F91" i="2" s="1"/>
  <c r="F104" i="2" s="1"/>
  <c r="F59" i="2"/>
  <c r="F92" i="2" s="1"/>
  <c r="F105" i="2" s="1"/>
  <c r="D46" i="3"/>
  <c r="P43" i="3" s="1"/>
  <c r="J58" i="3" s="1"/>
  <c r="J91" i="3" s="1"/>
  <c r="C46" i="3"/>
  <c r="O43" i="3" s="1"/>
  <c r="I58" i="3" s="1"/>
  <c r="I91" i="3" s="1"/>
  <c r="E45" i="3"/>
  <c r="K48" i="3" s="1"/>
  <c r="E63" i="3" s="1"/>
  <c r="E96" i="3" s="1"/>
  <c r="E126" i="3" s="1"/>
  <c r="E47" i="3"/>
  <c r="K44" i="3" s="1"/>
  <c r="E59" i="3" s="1"/>
  <c r="E92" i="3" s="1"/>
  <c r="E124" i="3" s="1"/>
  <c r="E33" i="3"/>
  <c r="M32" i="3" s="1"/>
  <c r="G59" i="3" s="1"/>
  <c r="G92" i="3" s="1"/>
  <c r="F124" i="3" s="1"/>
  <c r="E35" i="3"/>
  <c r="M34" i="3" s="1"/>
  <c r="G61" i="3" s="1"/>
  <c r="G94" i="3" s="1"/>
  <c r="F105" i="3" s="1"/>
  <c r="C34" i="3"/>
  <c r="K33" i="3" s="1"/>
  <c r="E60" i="3" s="1"/>
  <c r="E93" i="3" s="1"/>
  <c r="E104" i="3" s="1"/>
  <c r="D34" i="3"/>
  <c r="L33" i="3" s="1"/>
  <c r="F60" i="3" s="1"/>
  <c r="F93" i="3" s="1"/>
  <c r="E21" i="3"/>
  <c r="O22" i="3" s="1"/>
  <c r="I61" i="3" s="1"/>
  <c r="I94" i="3" s="1"/>
  <c r="E23" i="3"/>
  <c r="O24" i="3" s="1"/>
  <c r="I63" i="3" s="1"/>
  <c r="I96" i="3" s="1"/>
  <c r="D22" i="3"/>
  <c r="N23" i="3" s="1"/>
  <c r="H62" i="3" s="1"/>
  <c r="H95" i="3" s="1"/>
  <c r="G125" i="3" s="1"/>
  <c r="C22" i="3"/>
  <c r="M23" i="3" s="1"/>
  <c r="G62" i="3" s="1"/>
  <c r="G95" i="3" s="1"/>
  <c r="F125" i="3" s="1"/>
  <c r="C22" i="2"/>
  <c r="O21" i="2" s="1"/>
  <c r="I60" i="2" s="1"/>
  <c r="I93" i="2" s="1"/>
  <c r="G130" i="2" s="1"/>
  <c r="M23" i="2"/>
  <c r="G62" i="2" s="1"/>
  <c r="G95" i="2" s="1"/>
  <c r="D46" i="2"/>
  <c r="N43" i="2" s="1"/>
  <c r="H58" i="2" s="1"/>
  <c r="H91" i="2" s="1"/>
  <c r="L45" i="2"/>
  <c r="F60" i="2" s="1"/>
  <c r="F93" i="2" s="1"/>
  <c r="F130" i="2" s="1"/>
  <c r="C46" i="2"/>
  <c r="M43" i="2" s="1"/>
  <c r="G58" i="2" s="1"/>
  <c r="G91" i="2" s="1"/>
  <c r="K45" i="2"/>
  <c r="E60" i="2" s="1"/>
  <c r="E93" i="2" s="1"/>
  <c r="E130" i="2" s="1"/>
  <c r="D35" i="2"/>
  <c r="P32" i="2" s="1"/>
  <c r="J59" i="2" s="1"/>
  <c r="J92" i="2" s="1"/>
  <c r="L36" i="2"/>
  <c r="F63" i="2" s="1"/>
  <c r="F96" i="2" s="1"/>
  <c r="F132" i="2" s="1"/>
  <c r="D22" i="2"/>
  <c r="P21" i="2" s="1"/>
  <c r="J60" i="2" s="1"/>
  <c r="J93" i="2" s="1"/>
  <c r="N23" i="2"/>
  <c r="H62" i="2" s="1"/>
  <c r="H95" i="2" s="1"/>
  <c r="D47" i="2"/>
  <c r="N44" i="2" s="1"/>
  <c r="H59" i="2" s="1"/>
  <c r="H92" i="2" s="1"/>
  <c r="L46" i="2"/>
  <c r="F61" i="2" s="1"/>
  <c r="F94" i="2" s="1"/>
  <c r="F131" i="2" s="1"/>
  <c r="C35" i="2"/>
  <c r="O32" i="2" s="1"/>
  <c r="I59" i="2" s="1"/>
  <c r="I92" i="2" s="1"/>
  <c r="G105" i="2" s="1"/>
  <c r="K36" i="2"/>
  <c r="E63" i="2" s="1"/>
  <c r="E96" i="2" s="1"/>
  <c r="E132" i="2" s="1"/>
  <c r="E45" i="2"/>
  <c r="E47" i="2"/>
  <c r="K44" i="2" s="1"/>
  <c r="E59" i="2" s="1"/>
  <c r="E92" i="2" s="1"/>
  <c r="E105" i="2" s="1"/>
  <c r="E109" i="2" s="1" a="1"/>
  <c r="E21" i="2"/>
  <c r="E23" i="2"/>
  <c r="M22" i="2" s="1"/>
  <c r="G61" i="2" s="1"/>
  <c r="G94" i="2" s="1"/>
  <c r="E30" i="1"/>
  <c r="C32" i="1" s="1"/>
  <c r="E32" i="1"/>
  <c r="E108" i="5" l="1"/>
  <c r="F108" i="5"/>
  <c r="E109" i="5"/>
  <c r="F109" i="5"/>
  <c r="E114" i="4" a="1"/>
  <c r="E109" i="2"/>
  <c r="F109" i="2"/>
  <c r="G109" i="2"/>
  <c r="G111" i="2"/>
  <c r="G110" i="2"/>
  <c r="F111" i="2"/>
  <c r="E111" i="2"/>
  <c r="F110" i="2"/>
  <c r="E110" i="2"/>
  <c r="C47" i="3"/>
  <c r="O44" i="3" s="1"/>
  <c r="I59" i="3" s="1"/>
  <c r="I92" i="3" s="1"/>
  <c r="C23" i="3"/>
  <c r="M24" i="3" s="1"/>
  <c r="G63" i="3" s="1"/>
  <c r="G96" i="3" s="1"/>
  <c r="F126" i="3" s="1"/>
  <c r="C35" i="3"/>
  <c r="K34" i="3" s="1"/>
  <c r="E61" i="3" s="1"/>
  <c r="E94" i="3" s="1"/>
  <c r="E105" i="3" s="1"/>
  <c r="E107" i="3" s="1" a="1"/>
  <c r="C23" i="2"/>
  <c r="O22" i="2" s="1"/>
  <c r="I61" i="2" s="1"/>
  <c r="I94" i="2" s="1"/>
  <c r="G131" i="2" s="1"/>
  <c r="M24" i="2"/>
  <c r="G63" i="2" s="1"/>
  <c r="G96" i="2" s="1"/>
  <c r="C47" i="2"/>
  <c r="M44" i="2" s="1"/>
  <c r="G59" i="2" s="1"/>
  <c r="G92" i="2" s="1"/>
  <c r="K46" i="2"/>
  <c r="E61" i="2" s="1"/>
  <c r="E94" i="2" s="1"/>
  <c r="E131" i="2" s="1"/>
  <c r="E113" i="5" l="1" a="1"/>
  <c r="E115" i="4"/>
  <c r="E114" i="4"/>
  <c r="E107" i="3"/>
  <c r="G109" i="3"/>
  <c r="F109" i="3"/>
  <c r="F108" i="3"/>
  <c r="F107" i="3"/>
  <c r="G107" i="3"/>
  <c r="G108" i="3"/>
  <c r="E108" i="3"/>
  <c r="E109" i="3"/>
  <c r="E114" i="2" a="1"/>
  <c r="E113" i="5" l="1"/>
  <c r="E114" i="5"/>
  <c r="I127" i="5"/>
  <c r="I126" i="5"/>
  <c r="E131" i="5" s="1" a="1"/>
  <c r="I124" i="4"/>
  <c r="I125" i="4"/>
  <c r="E112" i="3" a="1"/>
  <c r="E114" i="2"/>
  <c r="I130" i="2" s="1"/>
  <c r="E116" i="2"/>
  <c r="I132" i="2" s="1"/>
  <c r="E115" i="2"/>
  <c r="I131" i="2" s="1"/>
  <c r="E131" i="5" l="1"/>
  <c r="E134" i="5"/>
  <c r="E133" i="5"/>
  <c r="E132" i="5"/>
  <c r="E135" i="2" a="1"/>
  <c r="E112" i="3"/>
  <c r="I124" i="3" s="1"/>
  <c r="E129" i="3" s="1" a="1"/>
  <c r="E114" i="3"/>
  <c r="I126" i="3" s="1"/>
  <c r="E113" i="3"/>
  <c r="I125" i="3" s="1"/>
  <c r="E135" i="2"/>
  <c r="E137" i="2"/>
  <c r="E136" i="2"/>
  <c r="E129" i="3" l="1"/>
  <c r="E130" i="3"/>
  <c r="E131" i="3"/>
</calcChain>
</file>

<file path=xl/sharedStrings.xml><?xml version="1.0" encoding="utf-8"?>
<sst xmlns="http://schemas.openxmlformats.org/spreadsheetml/2006/main" count="654" uniqueCount="90">
  <si>
    <t>BARRA</t>
  </si>
  <si>
    <t>Xi</t>
  </si>
  <si>
    <t>Yi</t>
  </si>
  <si>
    <t>Xf</t>
  </si>
  <si>
    <t>Yf</t>
  </si>
  <si>
    <t>Nudo Final</t>
  </si>
  <si>
    <t>Nudo Inicio</t>
  </si>
  <si>
    <t>Dx</t>
  </si>
  <si>
    <t>Dy</t>
  </si>
  <si>
    <t>L</t>
  </si>
  <si>
    <t>Cosx</t>
  </si>
  <si>
    <t>Cosy</t>
  </si>
  <si>
    <t>A</t>
  </si>
  <si>
    <t>E</t>
  </si>
  <si>
    <t>AE/L</t>
  </si>
  <si>
    <t>Grado de Libertar Inicio</t>
  </si>
  <si>
    <t>Grado de Libertad Fin</t>
  </si>
  <si>
    <t>X</t>
  </si>
  <si>
    <t>Y</t>
  </si>
  <si>
    <t>Ida</t>
  </si>
  <si>
    <t>vuelta</t>
  </si>
  <si>
    <t>K1=</t>
  </si>
  <si>
    <t>K12=</t>
  </si>
  <si>
    <t>K21=</t>
  </si>
  <si>
    <t>BARRA 1</t>
  </si>
  <si>
    <t>BARRA 2</t>
  </si>
  <si>
    <t>BARRA 3</t>
  </si>
  <si>
    <t>BARRA 4</t>
  </si>
  <si>
    <t>K2=</t>
  </si>
  <si>
    <t>K3=</t>
  </si>
  <si>
    <t>U1X</t>
  </si>
  <si>
    <t>U1Y</t>
  </si>
  <si>
    <t>U2X</t>
  </si>
  <si>
    <t>U2Y</t>
  </si>
  <si>
    <t>U3X</t>
  </si>
  <si>
    <t>U3Y</t>
  </si>
  <si>
    <t>K armadura=</t>
  </si>
  <si>
    <t>K11=</t>
  </si>
  <si>
    <t>K22=</t>
  </si>
  <si>
    <t>K31=</t>
  </si>
  <si>
    <t>K32=</t>
  </si>
  <si>
    <t>K41=</t>
  </si>
  <si>
    <t>K42=</t>
  </si>
  <si>
    <t>MATRIZ DE ARMADURA</t>
  </si>
  <si>
    <t>MATRIZ DE CARGA</t>
  </si>
  <si>
    <t>P</t>
  </si>
  <si>
    <t>C1X</t>
  </si>
  <si>
    <t>C1Y</t>
  </si>
  <si>
    <t>C2X</t>
  </si>
  <si>
    <t>C2Y</t>
  </si>
  <si>
    <t>C3X</t>
  </si>
  <si>
    <t>C3Y</t>
  </si>
  <si>
    <t>=</t>
  </si>
  <si>
    <t>MATRIZ DE DESPLAZAMIENTO</t>
  </si>
  <si>
    <t>D=</t>
  </si>
  <si>
    <t>D1X</t>
  </si>
  <si>
    <t>D1Y</t>
  </si>
  <si>
    <t>D2X</t>
  </si>
  <si>
    <t>D2Y</t>
  </si>
  <si>
    <t>D3X</t>
  </si>
  <si>
    <t>D3Y</t>
  </si>
  <si>
    <t>ECUACIÓN MATRICIAL</t>
  </si>
  <si>
    <t>Se anula las que en el desplazamiento sea 00</t>
  </si>
  <si>
    <t xml:space="preserve">Asi mismo se anulan las columnas </t>
  </si>
  <si>
    <t>Ecuación matricial reducida para el calculo de los desplazamientos</t>
  </si>
  <si>
    <t>*</t>
  </si>
  <si>
    <t>Ecuación matricial reducida para el calculo de las REACCIONES</t>
  </si>
  <si>
    <t>Ecuación matricial reducida para el calculo de los REACCIONES</t>
  </si>
  <si>
    <t>minver</t>
  </si>
  <si>
    <t>Matriz de DESPLAZAMIENTO</t>
  </si>
  <si>
    <t>Calculo de fuerzas en cada barra</t>
  </si>
  <si>
    <t>F1=</t>
  </si>
  <si>
    <t>F2=</t>
  </si>
  <si>
    <t>F3=</t>
  </si>
  <si>
    <t>(TRACCIÓN)</t>
  </si>
  <si>
    <t>(CONTRACCIÓN)</t>
  </si>
  <si>
    <t>(COMPRESIÓN)</t>
  </si>
  <si>
    <t>k=</t>
  </si>
  <si>
    <t>Ecuación matricial reducida para el calculo de los DESPLAZAMIENTOS</t>
  </si>
  <si>
    <t>Calculo de las fuerzas en cada nudo</t>
  </si>
  <si>
    <t>Kg.f</t>
  </si>
  <si>
    <t>12EI/L^3</t>
  </si>
  <si>
    <t>I</t>
  </si>
  <si>
    <t>6EI/L^2</t>
  </si>
  <si>
    <t>4EI/L</t>
  </si>
  <si>
    <t>2EI/L</t>
  </si>
  <si>
    <t>K=</t>
  </si>
  <si>
    <t>TETA INICIAL</t>
  </si>
  <si>
    <t>TETA FINAL</t>
  </si>
  <si>
    <t>EA/L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</si>
</sst>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8" xfId="0" applyFont="1" applyBorder="1"/>
    <xf numFmtId="0" fontId="1" fillId="0" borderId="29" xfId="0" applyFont="1" applyBorder="1"/>
    <xf numFmtId="2" fontId="0" fillId="0" borderId="6" xfId="0" applyNumberFormat="1" applyBorder="1"/>
    <xf numFmtId="0" fontId="2" fillId="0" borderId="6" xfId="0" applyFont="1" applyBorder="1"/>
    <xf numFmtId="0" fontId="2" fillId="0" borderId="15" xfId="0" applyFont="1" applyBorder="1"/>
    <xf numFmtId="2" fontId="2" fillId="0" borderId="15" xfId="0" applyNumberFormat="1" applyFont="1" applyBorder="1"/>
    <xf numFmtId="164" fontId="2" fillId="0" borderId="15" xfId="0" applyNumberFormat="1" applyFont="1" applyBorder="1"/>
    <xf numFmtId="0" fontId="2" fillId="0" borderId="16" xfId="0" applyFont="1" applyBorder="1"/>
    <xf numFmtId="0" fontId="3" fillId="0" borderId="15" xfId="0" applyFont="1" applyBorder="1"/>
    <xf numFmtId="2" fontId="3" fillId="0" borderId="15" xfId="0" applyNumberFormat="1" applyFont="1" applyBorder="1"/>
    <xf numFmtId="164" fontId="3" fillId="0" borderId="15" xfId="0" applyNumberFormat="1" applyFont="1" applyBorder="1"/>
    <xf numFmtId="0" fontId="3" fillId="0" borderId="16" xfId="0" applyFont="1" applyBorder="1"/>
    <xf numFmtId="0" fontId="1" fillId="0" borderId="1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13" fontId="2" fillId="0" borderId="1" xfId="0" applyNumberFormat="1" applyFont="1" applyBorder="1"/>
    <xf numFmtId="13" fontId="4" fillId="0" borderId="1" xfId="0" applyNumberFormat="1" applyFont="1" applyBorder="1"/>
    <xf numFmtId="0" fontId="3" fillId="0" borderId="26" xfId="0" applyFont="1" applyBorder="1"/>
    <xf numFmtId="0" fontId="2" fillId="0" borderId="21" xfId="0" applyFont="1" applyBorder="1"/>
    <xf numFmtId="0" fontId="2" fillId="0" borderId="12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6" xfId="0" applyFont="1" applyBorder="1"/>
    <xf numFmtId="0" fontId="0" fillId="0" borderId="34" xfId="0" applyBorder="1"/>
    <xf numFmtId="0" fontId="0" fillId="0" borderId="35" xfId="0" applyBorder="1"/>
    <xf numFmtId="0" fontId="1" fillId="0" borderId="11" xfId="0" applyFont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3" fillId="0" borderId="21" xfId="0" applyFont="1" applyBorder="1"/>
    <xf numFmtId="0" fontId="2" fillId="0" borderId="23" xfId="0" applyFont="1" applyBorder="1"/>
    <xf numFmtId="0" fontId="2" fillId="0" borderId="24" xfId="0" applyFont="1" applyBorder="1"/>
    <xf numFmtId="2" fontId="2" fillId="0" borderId="1" xfId="0" applyNumberFormat="1" applyFont="1" applyBorder="1"/>
    <xf numFmtId="2" fontId="4" fillId="0" borderId="1" xfId="0" applyNumberFormat="1" applyFont="1" applyBorder="1"/>
    <xf numFmtId="0" fontId="3" fillId="0" borderId="42" xfId="0" applyFont="1" applyBorder="1"/>
    <xf numFmtId="0" fontId="3" fillId="0" borderId="43" xfId="0" applyFont="1" applyBorder="1"/>
    <xf numFmtId="0" fontId="3" fillId="0" borderId="44" xfId="0" applyFont="1" applyBorder="1" applyAlignment="1">
      <alignment horizontal="center"/>
    </xf>
    <xf numFmtId="0" fontId="3" fillId="0" borderId="45" xfId="0" applyFont="1" applyBorder="1"/>
    <xf numFmtId="2" fontId="3" fillId="0" borderId="45" xfId="0" applyNumberFormat="1" applyFont="1" applyBorder="1"/>
    <xf numFmtId="164" fontId="3" fillId="0" borderId="45" xfId="0" applyNumberFormat="1" applyFont="1" applyBorder="1"/>
    <xf numFmtId="0" fontId="3" fillId="0" borderId="46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/>
    <xf numFmtId="0" fontId="3" fillId="0" borderId="47" xfId="0" applyFont="1" applyBorder="1"/>
    <xf numFmtId="2" fontId="3" fillId="0" borderId="47" xfId="0" applyNumberFormat="1" applyFont="1" applyBorder="1"/>
    <xf numFmtId="164" fontId="3" fillId="0" borderId="47" xfId="0" applyNumberFormat="1" applyFont="1" applyBorder="1"/>
    <xf numFmtId="0" fontId="3" fillId="0" borderId="48" xfId="0" applyFont="1" applyBorder="1"/>
    <xf numFmtId="2" fontId="0" fillId="0" borderId="1" xfId="0" applyNumberFormat="1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1" fillId="0" borderId="31" xfId="0" applyFont="1" applyBorder="1"/>
    <xf numFmtId="0" fontId="1" fillId="0" borderId="34" xfId="0" applyFont="1" applyBorder="1"/>
    <xf numFmtId="0" fontId="2" fillId="0" borderId="1" xfId="0" applyFon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0" fontId="2" fillId="0" borderId="22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47" xfId="0" applyFont="1" applyBorder="1"/>
    <xf numFmtId="2" fontId="2" fillId="0" borderId="47" xfId="0" applyNumberFormat="1" applyFont="1" applyBorder="1"/>
    <xf numFmtId="164" fontId="2" fillId="0" borderId="47" xfId="0" applyNumberFormat="1" applyFont="1" applyBorder="1"/>
    <xf numFmtId="0" fontId="2" fillId="0" borderId="48" xfId="0" applyFont="1" applyBorder="1"/>
    <xf numFmtId="0" fontId="1" fillId="0" borderId="49" xfId="0" applyFont="1" applyBorder="1"/>
    <xf numFmtId="0" fontId="1" fillId="0" borderId="50" xfId="0" applyFont="1" applyBorder="1" applyAlignment="1">
      <alignment horizontal="center"/>
    </xf>
    <xf numFmtId="0" fontId="5" fillId="0" borderId="42" xfId="0" applyFont="1" applyBorder="1"/>
    <xf numFmtId="0" fontId="5" fillId="0" borderId="43" xfId="0" applyFont="1" applyBorder="1"/>
    <xf numFmtId="0" fontId="5" fillId="0" borderId="2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/>
    <xf numFmtId="0" fontId="5" fillId="0" borderId="47" xfId="0" applyFont="1" applyBorder="1"/>
    <xf numFmtId="2" fontId="5" fillId="0" borderId="47" xfId="0" applyNumberFormat="1" applyFont="1" applyBorder="1"/>
    <xf numFmtId="164" fontId="5" fillId="0" borderId="47" xfId="0" applyNumberFormat="1" applyFont="1" applyBorder="1"/>
    <xf numFmtId="0" fontId="5" fillId="0" borderId="48" xfId="0" applyFont="1" applyBorder="1"/>
    <xf numFmtId="0" fontId="0" fillId="0" borderId="0" xfId="0" applyAlignment="1">
      <alignment horizontal="center"/>
    </xf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2" fontId="0" fillId="0" borderId="31" xfId="0" applyNumberFormat="1" applyBorder="1"/>
    <xf numFmtId="2" fontId="0" fillId="0" borderId="32" xfId="0" applyNumberFormat="1" applyBorder="1"/>
    <xf numFmtId="2" fontId="0" fillId="0" borderId="33" xfId="0" applyNumberFormat="1" applyBorder="1"/>
    <xf numFmtId="2" fontId="0" fillId="0" borderId="34" xfId="0" applyNumberFormat="1" applyBorder="1"/>
    <xf numFmtId="2" fontId="0" fillId="0" borderId="0" xfId="0" applyNumberFormat="1"/>
    <xf numFmtId="2" fontId="0" fillId="0" borderId="35" xfId="0" applyNumberFormat="1" applyBorder="1"/>
    <xf numFmtId="2" fontId="0" fillId="0" borderId="36" xfId="0" applyNumberFormat="1" applyBorder="1"/>
    <xf numFmtId="2" fontId="0" fillId="0" borderId="37" xfId="0" applyNumberFormat="1" applyBorder="1"/>
    <xf numFmtId="2" fontId="0" fillId="0" borderId="38" xfId="0" applyNumberFormat="1" applyBorder="1"/>
    <xf numFmtId="2" fontId="0" fillId="0" borderId="51" xfId="0" applyNumberFormat="1" applyBorder="1" applyAlignment="1">
      <alignment horizontal="center"/>
    </xf>
    <xf numFmtId="2" fontId="0" fillId="0" borderId="52" xfId="0" applyNumberFormat="1" applyBorder="1" applyAlignment="1">
      <alignment horizontal="center"/>
    </xf>
    <xf numFmtId="2" fontId="0" fillId="0" borderId="53" xfId="0" applyNumberFormat="1" applyBorder="1" applyAlignment="1">
      <alignment horizontal="center"/>
    </xf>
    <xf numFmtId="0" fontId="0" fillId="2" borderId="0" xfId="0" applyFill="1"/>
    <xf numFmtId="2" fontId="0" fillId="2" borderId="0" xfId="0" applyNumberFormat="1" applyFill="1"/>
    <xf numFmtId="2" fontId="0" fillId="2" borderId="52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2" fontId="0" fillId="2" borderId="32" xfId="0" applyNumberFormat="1" applyFill="1" applyBorder="1"/>
    <xf numFmtId="0" fontId="0" fillId="3" borderId="0" xfId="0" applyFill="1"/>
    <xf numFmtId="2" fontId="0" fillId="3" borderId="37" xfId="0" applyNumberFormat="1" applyFill="1" applyBorder="1"/>
    <xf numFmtId="2" fontId="0" fillId="3" borderId="38" xfId="0" applyNumberFormat="1" applyFill="1" applyBorder="1"/>
    <xf numFmtId="2" fontId="0" fillId="3" borderId="53" xfId="0" applyNumberFormat="1" applyFill="1" applyBorder="1" applyAlignment="1">
      <alignment horizontal="center"/>
    </xf>
    <xf numFmtId="2" fontId="0" fillId="3" borderId="33" xfId="0" applyNumberFormat="1" applyFill="1" applyBorder="1"/>
    <xf numFmtId="2" fontId="0" fillId="3" borderId="35" xfId="0" applyNumberFormat="1" applyFill="1" applyBorder="1"/>
    <xf numFmtId="165" fontId="0" fillId="0" borderId="51" xfId="0" applyNumberFormat="1" applyBorder="1"/>
    <xf numFmtId="165" fontId="0" fillId="0" borderId="52" xfId="0" applyNumberFormat="1" applyBorder="1"/>
    <xf numFmtId="165" fontId="0" fillId="0" borderId="53" xfId="0" applyNumberFormat="1" applyBorder="1"/>
    <xf numFmtId="0" fontId="2" fillId="0" borderId="0" xfId="0" applyFont="1"/>
    <xf numFmtId="0" fontId="0" fillId="4" borderId="52" xfId="0" applyFill="1" applyBorder="1" applyAlignment="1">
      <alignment horizontal="center"/>
    </xf>
    <xf numFmtId="0" fontId="0" fillId="4" borderId="53" xfId="0" applyFill="1" applyBorder="1" applyAlignment="1">
      <alignment horizontal="center"/>
    </xf>
    <xf numFmtId="2" fontId="0" fillId="4" borderId="34" xfId="0" applyNumberFormat="1" applyFill="1" applyBorder="1"/>
    <xf numFmtId="2" fontId="0" fillId="4" borderId="0" xfId="0" applyNumberFormat="1" applyFill="1"/>
    <xf numFmtId="2" fontId="0" fillId="4" borderId="36" xfId="0" applyNumberFormat="1" applyFill="1" applyBorder="1"/>
    <xf numFmtId="2" fontId="0" fillId="4" borderId="37" xfId="0" applyNumberFormat="1" applyFill="1" applyBorder="1"/>
    <xf numFmtId="2" fontId="0" fillId="0" borderId="51" xfId="0" applyNumberFormat="1" applyBorder="1"/>
    <xf numFmtId="2" fontId="0" fillId="0" borderId="52" xfId="0" applyNumberFormat="1" applyBorder="1"/>
    <xf numFmtId="2" fontId="0" fillId="0" borderId="53" xfId="0" applyNumberFormat="1" applyBorder="1"/>
    <xf numFmtId="165" fontId="0" fillId="0" borderId="51" xfId="0" applyNumberFormat="1" applyBorder="1" applyAlignment="1">
      <alignment horizontal="center"/>
    </xf>
    <xf numFmtId="165" fontId="0" fillId="0" borderId="52" xfId="0" applyNumberFormat="1" applyBorder="1" applyAlignment="1">
      <alignment horizontal="center"/>
    </xf>
    <xf numFmtId="165" fontId="0" fillId="0" borderId="53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4" borderId="0" xfId="0" applyFill="1"/>
    <xf numFmtId="0" fontId="0" fillId="5" borderId="0" xfId="0" applyFill="1"/>
    <xf numFmtId="2" fontId="0" fillId="4" borderId="32" xfId="0" applyNumberFormat="1" applyFill="1" applyBorder="1"/>
    <xf numFmtId="2" fontId="0" fillId="4" borderId="33" xfId="0" applyNumberFormat="1" applyFill="1" applyBorder="1"/>
    <xf numFmtId="2" fontId="0" fillId="5" borderId="34" xfId="0" applyNumberFormat="1" applyFill="1" applyBorder="1"/>
    <xf numFmtId="2" fontId="0" fillId="5" borderId="0" xfId="0" applyNumberFormat="1" applyFill="1"/>
    <xf numFmtId="2" fontId="0" fillId="4" borderId="35" xfId="0" applyNumberFormat="1" applyFill="1" applyBorder="1"/>
    <xf numFmtId="2" fontId="0" fillId="5" borderId="36" xfId="0" applyNumberFormat="1" applyFill="1" applyBorder="1"/>
    <xf numFmtId="2" fontId="0" fillId="5" borderId="37" xfId="0" applyNumberFormat="1" applyFill="1" applyBorder="1"/>
    <xf numFmtId="2" fontId="0" fillId="4" borderId="38" xfId="0" applyNumberFormat="1" applyFill="1" applyBorder="1"/>
    <xf numFmtId="2" fontId="0" fillId="4" borderId="52" xfId="0" applyNumberFormat="1" applyFill="1" applyBorder="1" applyAlignment="1">
      <alignment horizontal="center"/>
    </xf>
    <xf numFmtId="2" fontId="0" fillId="4" borderId="53" xfId="0" applyNumberFormat="1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5" borderId="53" xfId="0" applyFill="1" applyBorder="1" applyAlignment="1">
      <alignment horizontal="center"/>
    </xf>
    <xf numFmtId="0" fontId="0" fillId="2" borderId="52" xfId="0" applyFill="1" applyBorder="1" applyAlignment="1">
      <alignment horizontal="center"/>
    </xf>
    <xf numFmtId="2" fontId="0" fillId="2" borderId="34" xfId="0" applyNumberFormat="1" applyFill="1" applyBorder="1"/>
    <xf numFmtId="2" fontId="0" fillId="2" borderId="35" xfId="0" applyNumberFormat="1" applyFill="1" applyBorder="1"/>
    <xf numFmtId="0" fontId="0" fillId="2" borderId="53" xfId="0" applyFill="1" applyBorder="1" applyAlignment="1">
      <alignment horizontal="center"/>
    </xf>
    <xf numFmtId="2" fontId="0" fillId="2" borderId="36" xfId="0" applyNumberFormat="1" applyFill="1" applyBorder="1"/>
    <xf numFmtId="2" fontId="0" fillId="2" borderId="37" xfId="0" applyNumberFormat="1" applyFill="1" applyBorder="1"/>
    <xf numFmtId="2" fontId="0" fillId="2" borderId="38" xfId="0" applyNumberFormat="1" applyFill="1" applyBorder="1"/>
    <xf numFmtId="2" fontId="0" fillId="2" borderId="53" xfId="0" applyNumberFormat="1" applyFill="1" applyBorder="1" applyAlignment="1">
      <alignment horizontal="center"/>
    </xf>
    <xf numFmtId="2" fontId="0" fillId="2" borderId="33" xfId="0" applyNumberFormat="1" applyFill="1" applyBorder="1"/>
    <xf numFmtId="0" fontId="0" fillId="5" borderId="51" xfId="0" applyFill="1" applyBorder="1" applyAlignment="1">
      <alignment horizontal="center"/>
    </xf>
    <xf numFmtId="2" fontId="0" fillId="5" borderId="31" xfId="0" applyNumberFormat="1" applyFill="1" applyBorder="1"/>
    <xf numFmtId="2" fontId="0" fillId="5" borderId="32" xfId="0" applyNumberFormat="1" applyFill="1" applyBorder="1"/>
    <xf numFmtId="2" fontId="0" fillId="5" borderId="33" xfId="0" applyNumberFormat="1" applyFill="1" applyBorder="1"/>
    <xf numFmtId="2" fontId="0" fillId="5" borderId="51" xfId="0" applyNumberFormat="1" applyFill="1" applyBorder="1" applyAlignment="1">
      <alignment horizontal="center"/>
    </xf>
    <xf numFmtId="2" fontId="0" fillId="5" borderId="35" xfId="0" applyNumberFormat="1" applyFill="1" applyBorder="1"/>
    <xf numFmtId="2" fontId="0" fillId="5" borderId="52" xfId="0" applyNumberFormat="1" applyFill="1" applyBorder="1" applyAlignment="1">
      <alignment horizontal="center"/>
    </xf>
    <xf numFmtId="2" fontId="0" fillId="5" borderId="38" xfId="0" applyNumberFormat="1" applyFill="1" applyBorder="1"/>
    <xf numFmtId="2" fontId="0" fillId="5" borderId="53" xfId="0" applyNumberFormat="1" applyFill="1" applyBorder="1" applyAlignment="1">
      <alignment horizontal="center"/>
    </xf>
    <xf numFmtId="164" fontId="0" fillId="0" borderId="0" xfId="0" applyNumberFormat="1"/>
    <xf numFmtId="0" fontId="6" fillId="0" borderId="0" xfId="0" applyFont="1"/>
    <xf numFmtId="2" fontId="0" fillId="0" borderId="0" xfId="0" applyNumberFormat="1" applyAlignment="1">
      <alignment horizontal="center"/>
    </xf>
    <xf numFmtId="165" fontId="0" fillId="0" borderId="31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165" fontId="0" fillId="0" borderId="34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8" xfId="0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165" fontId="0" fillId="0" borderId="36" xfId="0" applyNumberFormat="1" applyBorder="1" applyAlignment="1">
      <alignment horizontal="center"/>
    </xf>
    <xf numFmtId="2" fontId="1" fillId="0" borderId="0" xfId="0" applyNumberFormat="1" applyFont="1"/>
    <xf numFmtId="2" fontId="0" fillId="0" borderId="34" xfId="0" applyNumberFormat="1" applyBorder="1" applyAlignment="1">
      <alignment horizontal="center"/>
    </xf>
    <xf numFmtId="164" fontId="0" fillId="0" borderId="31" xfId="0" applyNumberFormat="1" applyBorder="1"/>
    <xf numFmtId="164" fontId="0" fillId="0" borderId="34" xfId="0" applyNumberFormat="1" applyBorder="1"/>
    <xf numFmtId="164" fontId="0" fillId="0" borderId="35" xfId="0" applyNumberFormat="1" applyBorder="1"/>
    <xf numFmtId="164" fontId="0" fillId="0" borderId="38" xfId="0" applyNumberFormat="1" applyBorder="1"/>
    <xf numFmtId="164" fontId="0" fillId="0" borderId="32" xfId="0" applyNumberFormat="1" applyBorder="1"/>
    <xf numFmtId="164" fontId="0" fillId="0" borderId="37" xfId="0" applyNumberFormat="1" applyBorder="1"/>
    <xf numFmtId="164" fontId="0" fillId="0" borderId="33" xfId="0" applyNumberFormat="1" applyBorder="1"/>
    <xf numFmtId="164" fontId="0" fillId="0" borderId="36" xfId="0" applyNumberFormat="1" applyBorder="1"/>
    <xf numFmtId="164" fontId="0" fillId="0" borderId="0" xfId="0" applyNumberFormat="1" applyAlignment="1">
      <alignment horizontal="center"/>
    </xf>
    <xf numFmtId="164" fontId="0" fillId="0" borderId="49" xfId="0" applyNumberFormat="1" applyBorder="1"/>
    <xf numFmtId="0" fontId="6" fillId="0" borderId="0" xfId="0" applyFont="1" applyAlignment="1">
      <alignment horizontal="center"/>
    </xf>
    <xf numFmtId="164" fontId="6" fillId="0" borderId="31" xfId="0" applyNumberFormat="1" applyFont="1" applyBorder="1"/>
    <xf numFmtId="0" fontId="6" fillId="0" borderId="32" xfId="0" applyFont="1" applyBorder="1"/>
    <xf numFmtId="0" fontId="6" fillId="0" borderId="33" xfId="0" applyFont="1" applyBorder="1"/>
    <xf numFmtId="0" fontId="6" fillId="0" borderId="34" xfId="0" applyFont="1" applyBorder="1"/>
    <xf numFmtId="164" fontId="6" fillId="0" borderId="0" xfId="0" applyNumberFormat="1" applyFont="1"/>
    <xf numFmtId="0" fontId="6" fillId="0" borderId="35" xfId="0" applyFont="1" applyBorder="1"/>
    <xf numFmtId="0" fontId="6" fillId="0" borderId="49" xfId="0" applyFont="1" applyBorder="1"/>
    <xf numFmtId="164" fontId="6" fillId="0" borderId="35" xfId="0" applyNumberFormat="1" applyFont="1" applyBorder="1"/>
    <xf numFmtId="0" fontId="6" fillId="0" borderId="36" xfId="0" applyFont="1" applyBorder="1"/>
    <xf numFmtId="0" fontId="6" fillId="0" borderId="37" xfId="0" applyFont="1" applyBorder="1"/>
    <xf numFmtId="164" fontId="6" fillId="0" borderId="37" xfId="0" applyNumberFormat="1" applyFont="1" applyBorder="1"/>
    <xf numFmtId="164" fontId="6" fillId="0" borderId="38" xfId="0" applyNumberFormat="1" applyFont="1" applyBorder="1"/>
    <xf numFmtId="0" fontId="6" fillId="0" borderId="31" xfId="0" applyFont="1" applyBorder="1"/>
    <xf numFmtId="0" fontId="6" fillId="0" borderId="38" xfId="0" applyFont="1" applyBorder="1"/>
    <xf numFmtId="2" fontId="2" fillId="0" borderId="0" xfId="0" applyNumberFormat="1" applyFont="1"/>
    <xf numFmtId="2" fontId="1" fillId="0" borderId="0" xfId="0" applyNumberFormat="1" applyFont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1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2" fontId="0" fillId="0" borderId="0" xfId="0" applyNumberFormat="1" applyBorder="1"/>
    <xf numFmtId="0" fontId="1" fillId="0" borderId="0" xfId="0" applyFont="1" applyBorder="1" applyAlignment="1"/>
    <xf numFmtId="0" fontId="0" fillId="0" borderId="0" xfId="0" applyBorder="1" applyAlignment="1"/>
    <xf numFmtId="0" fontId="0" fillId="0" borderId="0" xfId="0" applyFill="1" applyBorder="1" applyAlignment="1"/>
    <xf numFmtId="0" fontId="1" fillId="0" borderId="3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381000</xdr:colOff>
      <xdr:row>47</xdr:row>
      <xdr:rowOff>99060</xdr:rowOff>
    </xdr:from>
    <xdr:to>
      <xdr:col>16</xdr:col>
      <xdr:colOff>396240</xdr:colOff>
      <xdr:row>57</xdr:row>
      <xdr:rowOff>15240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F25FAC7-5F50-4203-9712-E6DC1AE37E9F}"/>
            </a:ext>
          </a:extLst>
        </xdr:cNvPr>
        <xdr:cNvCxnSpPr/>
      </xdr:nvCxnSpPr>
      <xdr:spPr>
        <a:xfrm>
          <a:off x="13060680" y="8823960"/>
          <a:ext cx="15240" cy="174498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167640</xdr:colOff>
      <xdr:row>51</xdr:row>
      <xdr:rowOff>160020</xdr:rowOff>
    </xdr:from>
    <xdr:to>
      <xdr:col>5</xdr:col>
      <xdr:colOff>129540</xdr:colOff>
      <xdr:row>51</xdr:row>
      <xdr:rowOff>167640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D72291D6-F091-4846-937C-DCED2C84CA70}"/>
            </a:ext>
          </a:extLst>
        </xdr:cNvPr>
        <xdr:cNvCxnSpPr/>
      </xdr:nvCxnSpPr>
      <xdr:spPr>
        <a:xfrm flipV="1">
          <a:off x="1752600" y="9616440"/>
          <a:ext cx="2339340" cy="762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396240</xdr:colOff>
      <xdr:row>30</xdr:row>
      <xdr:rowOff>152400</xdr:rowOff>
    </xdr:from>
    <xdr:to>
      <xdr:col>10</xdr:col>
      <xdr:colOff>556260</xdr:colOff>
      <xdr:row>35</xdr:row>
      <xdr:rowOff>15240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19DEA384-027F-464A-ABE1-365092FBFFF0}"/>
            </a:ext>
          </a:extLst>
        </xdr:cNvPr>
        <xdr:cNvCxnSpPr/>
      </xdr:nvCxnSpPr>
      <xdr:spPr>
        <a:xfrm>
          <a:off x="7528560" y="5745480"/>
          <a:ext cx="952500" cy="7772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</xdr:colOff>
      <xdr:row>30</xdr:row>
      <xdr:rowOff>114300</xdr:rowOff>
    </xdr:from>
    <xdr:to>
      <xdr:col>1</xdr:col>
      <xdr:colOff>601980</xdr:colOff>
      <xdr:row>35</xdr:row>
      <xdr:rowOff>53340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D7180687-A3E4-4C83-845D-E3F19CA42056}"/>
            </a:ext>
          </a:extLst>
        </xdr:cNvPr>
        <xdr:cNvCxnSpPr/>
      </xdr:nvCxnSpPr>
      <xdr:spPr>
        <a:xfrm flipV="1">
          <a:off x="144780" y="5707380"/>
          <a:ext cx="1249680" cy="8534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613410</xdr:colOff>
      <xdr:row>0</xdr:row>
      <xdr:rowOff>0</xdr:rowOff>
    </xdr:from>
    <xdr:to>
      <xdr:col>20</xdr:col>
      <xdr:colOff>464299</xdr:colOff>
      <xdr:row>13</xdr:row>
      <xdr:rowOff>17346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35B8D7-F8AB-4125-B29F-53BBD9503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00610" y="0"/>
          <a:ext cx="3813289" cy="2455746"/>
        </a:xfrm>
        <a:prstGeom prst="rect">
          <a:avLst/>
        </a:prstGeom>
      </xdr:spPr>
    </xdr:pic>
    <xdr:clientData/>
  </xdr:twoCellAnchor>
  <xdr:twoCellAnchor editAs="oneCell">
    <xdr:from>
      <xdr:col>7</xdr:col>
      <xdr:colOff>613410</xdr:colOff>
      <xdr:row>9</xdr:row>
      <xdr:rowOff>22860</xdr:rowOff>
    </xdr:from>
    <xdr:to>
      <xdr:col>12</xdr:col>
      <xdr:colOff>464299</xdr:colOff>
      <xdr:row>22</xdr:row>
      <xdr:rowOff>47826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25547F-3BDF-4E6D-83B1-9C5FA04A4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0770" y="1706880"/>
          <a:ext cx="3813289" cy="2455746"/>
        </a:xfrm>
        <a:prstGeom prst="rect">
          <a:avLst/>
        </a:prstGeom>
      </xdr:spPr>
    </xdr:pic>
    <xdr:clientData/>
  </xdr:twoCellAnchor>
  <xdr:twoCellAnchor editAs="oneCell">
    <xdr:from>
      <xdr:col>6</xdr:col>
      <xdr:colOff>205740</xdr:colOff>
      <xdr:row>68</xdr:row>
      <xdr:rowOff>7620</xdr:rowOff>
    </xdr:from>
    <xdr:to>
      <xdr:col>12</xdr:col>
      <xdr:colOff>548640</xdr:colOff>
      <xdr:row>85</xdr:row>
      <xdr:rowOff>158754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4E9E315-5E57-457C-B71B-89F1FF172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0620" y="12611100"/>
          <a:ext cx="5097780" cy="3282954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685800</xdr:colOff>
      <xdr:row>121</xdr:row>
      <xdr:rowOff>0</xdr:rowOff>
    </xdr:from>
    <xdr:to>
      <xdr:col>12</xdr:col>
      <xdr:colOff>55948</xdr:colOff>
      <xdr:row>127</xdr:row>
      <xdr:rowOff>106784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072D1D6-B4F0-4EE3-894D-FBF0C587D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" y="22379940"/>
          <a:ext cx="8116003" cy="1204064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151</xdr:row>
      <xdr:rowOff>142875</xdr:rowOff>
    </xdr:from>
    <xdr:to>
      <xdr:col>6</xdr:col>
      <xdr:colOff>466725</xdr:colOff>
      <xdr:row>155</xdr:row>
      <xdr:rowOff>152400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349B001-2388-4F9A-B4EB-F8CDAA959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1550" y="29279850"/>
          <a:ext cx="4095750" cy="781050"/>
        </a:xfrm>
        <a:prstGeom prst="rect">
          <a:avLst/>
        </a:prstGeom>
      </xdr:spPr>
    </xdr:pic>
    <xdr:clientData/>
  </xdr:twoCellAnchor>
  <xdr:twoCellAnchor editAs="oneCell">
    <xdr:from>
      <xdr:col>12</xdr:col>
      <xdr:colOff>342900</xdr:colOff>
      <xdr:row>124</xdr:row>
      <xdr:rowOff>152400</xdr:rowOff>
    </xdr:from>
    <xdr:to>
      <xdr:col>18</xdr:col>
      <xdr:colOff>685800</xdr:colOff>
      <xdr:row>142</xdr:row>
      <xdr:rowOff>93984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3A42829-0528-466D-8C8B-9F4C63584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5475" y="24088725"/>
          <a:ext cx="4914900" cy="34182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752475</xdr:colOff>
      <xdr:row>2</xdr:row>
      <xdr:rowOff>12421</xdr:rowOff>
    </xdr:from>
    <xdr:to>
      <xdr:col>21</xdr:col>
      <xdr:colOff>142875</xdr:colOff>
      <xdr:row>15</xdr:row>
      <xdr:rowOff>108283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D3E355-646B-44FE-BE9E-AE3328DD4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0475" y="402946"/>
          <a:ext cx="4724400" cy="2656182"/>
        </a:xfrm>
        <a:prstGeom prst="rect">
          <a:avLst/>
        </a:prstGeom>
      </xdr:spPr>
    </xdr:pic>
    <xdr:clientData/>
  </xdr:twoCellAnchor>
  <xdr:twoCellAnchor editAs="oneCell">
    <xdr:from>
      <xdr:col>12</xdr:col>
      <xdr:colOff>160020</xdr:colOff>
      <xdr:row>52</xdr:row>
      <xdr:rowOff>152400</xdr:rowOff>
    </xdr:from>
    <xdr:to>
      <xdr:col>18</xdr:col>
      <xdr:colOff>342900</xdr:colOff>
      <xdr:row>66</xdr:row>
      <xdr:rowOff>118722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EF19A2B-BED4-4C33-B0D2-80DBA4D6B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69780" y="9806940"/>
          <a:ext cx="4937760" cy="2541882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151</xdr:row>
      <xdr:rowOff>142875</xdr:rowOff>
    </xdr:from>
    <xdr:to>
      <xdr:col>6</xdr:col>
      <xdr:colOff>495300</xdr:colOff>
      <xdr:row>155</xdr:row>
      <xdr:rowOff>161925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7C4609F-B5E5-4E55-B122-28DA7CF6D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550" y="29279850"/>
          <a:ext cx="4095750" cy="781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137</xdr:row>
      <xdr:rowOff>0</xdr:rowOff>
    </xdr:from>
    <xdr:to>
      <xdr:col>14</xdr:col>
      <xdr:colOff>182880</xdr:colOff>
      <xdr:row>150</xdr:row>
      <xdr:rowOff>156822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FF08C48-D500-43E0-AB9E-5BF883C6B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26450925"/>
          <a:ext cx="4754880" cy="26523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613410</xdr:colOff>
      <xdr:row>0</xdr:row>
      <xdr:rowOff>0</xdr:rowOff>
    </xdr:from>
    <xdr:to>
      <xdr:col>20</xdr:col>
      <xdr:colOff>464299</xdr:colOff>
      <xdr:row>13</xdr:row>
      <xdr:rowOff>17346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432378-4897-4EB7-9BC0-2612C000A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43410" y="0"/>
          <a:ext cx="3660889" cy="2570046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138</xdr:row>
      <xdr:rowOff>15240</xdr:rowOff>
    </xdr:from>
    <xdr:to>
      <xdr:col>13</xdr:col>
      <xdr:colOff>22339</xdr:colOff>
      <xdr:row>151</xdr:row>
      <xdr:rowOff>78306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A56557-4706-479C-9470-6628E193D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6530" y="25534620"/>
          <a:ext cx="3813289" cy="2455746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67</xdr:row>
      <xdr:rowOff>144780</xdr:rowOff>
    </xdr:from>
    <xdr:to>
      <xdr:col>12</xdr:col>
      <xdr:colOff>495300</xdr:colOff>
      <xdr:row>85</xdr:row>
      <xdr:rowOff>105414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D795AAD-36F4-4CB7-B85D-AE09056CE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2520" y="12557760"/>
          <a:ext cx="5097780" cy="3282954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116</xdr:row>
      <xdr:rowOff>85725</xdr:rowOff>
    </xdr:from>
    <xdr:to>
      <xdr:col>20</xdr:col>
      <xdr:colOff>629775</xdr:colOff>
      <xdr:row>125</xdr:row>
      <xdr:rowOff>105018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83A5A87-F9D5-4518-A00F-EC2F0D6AD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22498050"/>
          <a:ext cx="8059275" cy="1743318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151</xdr:row>
      <xdr:rowOff>142875</xdr:rowOff>
    </xdr:from>
    <xdr:to>
      <xdr:col>6</xdr:col>
      <xdr:colOff>457200</xdr:colOff>
      <xdr:row>155</xdr:row>
      <xdr:rowOff>161925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2ACD7CE-4241-4CA0-A571-3B88BAF89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1550" y="29279850"/>
          <a:ext cx="4095750" cy="7810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752475</xdr:colOff>
      <xdr:row>2</xdr:row>
      <xdr:rowOff>12421</xdr:rowOff>
    </xdr:from>
    <xdr:to>
      <xdr:col>21</xdr:col>
      <xdr:colOff>142875</xdr:colOff>
      <xdr:row>15</xdr:row>
      <xdr:rowOff>108283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D9FFB0-0EDC-49FD-9A78-D653B7E05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0475" y="402946"/>
          <a:ext cx="4724400" cy="2658087"/>
        </a:xfrm>
        <a:prstGeom prst="rect">
          <a:avLst/>
        </a:prstGeom>
      </xdr:spPr>
    </xdr:pic>
    <xdr:clientData/>
  </xdr:twoCellAnchor>
  <xdr:twoCellAnchor editAs="oneCell">
    <xdr:from>
      <xdr:col>12</xdr:col>
      <xdr:colOff>160020</xdr:colOff>
      <xdr:row>52</xdr:row>
      <xdr:rowOff>152400</xdr:rowOff>
    </xdr:from>
    <xdr:to>
      <xdr:col>18</xdr:col>
      <xdr:colOff>342900</xdr:colOff>
      <xdr:row>66</xdr:row>
      <xdr:rowOff>118722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8C573-C092-4FCE-9D25-04E659975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4020" y="10239375"/>
          <a:ext cx="4754880" cy="2652372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571500</xdr:colOff>
      <xdr:row>55</xdr:row>
      <xdr:rowOff>28575</xdr:rowOff>
    </xdr:from>
    <xdr:to>
      <xdr:col>17</xdr:col>
      <xdr:colOff>754380</xdr:colOff>
      <xdr:row>68</xdr:row>
      <xdr:rowOff>185397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0845333-1B6D-48AC-A7C6-B7B94B022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4020" y="10239375"/>
          <a:ext cx="4937760" cy="2541882"/>
        </a:xfrm>
        <a:prstGeom prst="rect">
          <a:avLst/>
        </a:prstGeom>
      </xdr:spPr>
    </xdr:pic>
    <xdr:clientData/>
  </xdr:twoCellAnchor>
  <xdr:twoCellAnchor editAs="oneCell">
    <xdr:from>
      <xdr:col>7</xdr:col>
      <xdr:colOff>205740</xdr:colOff>
      <xdr:row>130</xdr:row>
      <xdr:rowOff>22860</xdr:rowOff>
    </xdr:from>
    <xdr:to>
      <xdr:col>13</xdr:col>
      <xdr:colOff>388620</xdr:colOff>
      <xdr:row>143</xdr:row>
      <xdr:rowOff>179682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9B4EA52-06F7-4014-903D-75B745E04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8340" y="24071580"/>
          <a:ext cx="4937760" cy="254188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374649</xdr:colOff>
      <xdr:row>1</xdr:row>
      <xdr:rowOff>114300</xdr:rowOff>
    </xdr:from>
    <xdr:to>
      <xdr:col>21</xdr:col>
      <xdr:colOff>133349</xdr:colOff>
      <xdr:row>21</xdr:row>
      <xdr:rowOff>11430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E48E05-ED18-4FD7-8E58-050CB0F77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2649" y="314325"/>
          <a:ext cx="5092700" cy="3819525"/>
        </a:xfrm>
        <a:prstGeom prst="rect">
          <a:avLst/>
        </a:prstGeom>
      </xdr:spPr>
    </xdr:pic>
    <xdr:clientData/>
  </xdr:twoCellAnchor>
  <xdr:twoCellAnchor editAs="oneCell">
    <xdr:from>
      <xdr:col>9</xdr:col>
      <xdr:colOff>143848</xdr:colOff>
      <xdr:row>22</xdr:row>
      <xdr:rowOff>151428</xdr:rowOff>
    </xdr:from>
    <xdr:to>
      <xdr:col>14</xdr:col>
      <xdr:colOff>394024</xdr:colOff>
      <xdr:row>34</xdr:row>
      <xdr:rowOff>25466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972255-1371-4CFD-97BA-E33D9DF276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9657" t="29618" r="41908" b="34809"/>
        <a:stretch/>
      </xdr:blipFill>
      <xdr:spPr>
        <a:xfrm>
          <a:off x="7281766" y="4365755"/>
          <a:ext cx="4215687" cy="216781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121</xdr:row>
      <xdr:rowOff>0</xdr:rowOff>
    </xdr:from>
    <xdr:to>
      <xdr:col>12</xdr:col>
      <xdr:colOff>55948</xdr:colOff>
      <xdr:row>127</xdr:row>
      <xdr:rowOff>106784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1EAD76B-8C20-4F53-AF54-F7E0CCA66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" y="22379940"/>
          <a:ext cx="8110288" cy="1204064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151</xdr:row>
      <xdr:rowOff>142875</xdr:rowOff>
    </xdr:from>
    <xdr:to>
      <xdr:col>6</xdr:col>
      <xdr:colOff>466725</xdr:colOff>
      <xdr:row>155</xdr:row>
      <xdr:rowOff>160020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3414B7A-2502-4327-A9BF-2917513BF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2030" y="28054935"/>
          <a:ext cx="4242435" cy="748665"/>
        </a:xfrm>
        <a:prstGeom prst="rect">
          <a:avLst/>
        </a:prstGeom>
      </xdr:spPr>
    </xdr:pic>
    <xdr:clientData/>
  </xdr:twoCellAnchor>
  <xdr:twoCellAnchor editAs="oneCell">
    <xdr:from>
      <xdr:col>12</xdr:col>
      <xdr:colOff>342900</xdr:colOff>
      <xdr:row>124</xdr:row>
      <xdr:rowOff>152400</xdr:rowOff>
    </xdr:from>
    <xdr:to>
      <xdr:col>18</xdr:col>
      <xdr:colOff>624840</xdr:colOff>
      <xdr:row>142</xdr:row>
      <xdr:rowOff>132084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060021F-7422-4534-B7A6-C56B4C4AC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75520" y="23080980"/>
          <a:ext cx="5097780" cy="3271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1CFD-FE6F-46AA-85EB-985AC0E18F05}">
  <sheetPr>
    <tabColor rgb="FFFFFF00"/>
  </sheetPr>
  <dimension ref="A1:Q60"/>
  <sheetViews>
    <sheetView workbookViewId="0">
      <selection activeCell="B2" sqref="B2:N5"/>
    </sheetView>
  </sheetViews>
  <sheetFormatPr baseColWidth="10" defaultRowHeight="14.4" x14ac:dyDescent="0.3"/>
  <sheetData>
    <row r="1" spans="2:15" ht="15" thickBot="1" x14ac:dyDescent="0.35"/>
    <row r="2" spans="2:15" ht="15" thickBot="1" x14ac:dyDescent="0.35">
      <c r="B2" s="218" t="s">
        <v>0</v>
      </c>
      <c r="C2" s="221" t="s">
        <v>6</v>
      </c>
      <c r="D2" s="221"/>
      <c r="E2" s="221" t="s">
        <v>5</v>
      </c>
      <c r="F2" s="221"/>
      <c r="G2" s="218" t="s">
        <v>7</v>
      </c>
      <c r="H2" s="218" t="s">
        <v>8</v>
      </c>
      <c r="I2" s="218" t="s">
        <v>9</v>
      </c>
      <c r="J2" s="218" t="s">
        <v>10</v>
      </c>
      <c r="K2" s="218" t="s">
        <v>11</v>
      </c>
      <c r="L2" s="218" t="s">
        <v>12</v>
      </c>
      <c r="M2" s="218" t="s">
        <v>13</v>
      </c>
      <c r="N2" s="218" t="s">
        <v>14</v>
      </c>
    </row>
    <row r="3" spans="2:15" ht="15" thickBot="1" x14ac:dyDescent="0.35">
      <c r="B3" s="218"/>
      <c r="C3" s="82" t="s">
        <v>1</v>
      </c>
      <c r="D3" s="82" t="s">
        <v>2</v>
      </c>
      <c r="E3" s="82" t="s">
        <v>3</v>
      </c>
      <c r="F3" s="82" t="s">
        <v>4</v>
      </c>
      <c r="G3" s="218"/>
      <c r="H3" s="218"/>
      <c r="I3" s="218"/>
      <c r="J3" s="218"/>
      <c r="K3" s="218"/>
      <c r="L3" s="218"/>
      <c r="M3" s="218"/>
      <c r="N3" s="218"/>
    </row>
    <row r="4" spans="2:15" x14ac:dyDescent="0.3">
      <c r="B4" s="48">
        <v>1</v>
      </c>
      <c r="C4" s="49">
        <v>200</v>
      </c>
      <c r="D4" s="49">
        <v>-100</v>
      </c>
      <c r="E4" s="49">
        <v>500</v>
      </c>
      <c r="F4" s="49">
        <v>600</v>
      </c>
      <c r="G4" s="49">
        <f>E4-C4</f>
        <v>300</v>
      </c>
      <c r="H4" s="49">
        <f>F4-D4</f>
        <v>700</v>
      </c>
      <c r="I4" s="50">
        <f>SQRT(G4^2+H4^2)</f>
        <v>761.57731058639081</v>
      </c>
      <c r="J4" s="51">
        <f>G4/I4</f>
        <v>0.39391929857916769</v>
      </c>
      <c r="K4" s="51">
        <f>H4/I4</f>
        <v>0.91914503001805792</v>
      </c>
      <c r="L4" s="49">
        <v>1</v>
      </c>
      <c r="M4" s="49">
        <v>1</v>
      </c>
      <c r="N4" s="52">
        <f>(L4*M4)/I4</f>
        <v>1.3130643285972257E-3</v>
      </c>
      <c r="O4" t="s">
        <v>19</v>
      </c>
    </row>
    <row r="5" spans="2:15" x14ac:dyDescent="0.3">
      <c r="B5" s="29">
        <v>1</v>
      </c>
      <c r="C5" s="14">
        <v>500</v>
      </c>
      <c r="D5" s="14">
        <v>600</v>
      </c>
      <c r="E5" s="14">
        <v>200</v>
      </c>
      <c r="F5" s="14">
        <v>-100</v>
      </c>
      <c r="G5" s="15">
        <f>E5-C5</f>
        <v>-300</v>
      </c>
      <c r="H5" s="15">
        <f>F5-D5</f>
        <v>-700</v>
      </c>
      <c r="I5" s="16">
        <f>SQRT(G5^2+H5^2)</f>
        <v>761.57731058639081</v>
      </c>
      <c r="J5" s="17">
        <f>G5/I5</f>
        <v>-0.39391929857916769</v>
      </c>
      <c r="K5" s="17">
        <f>H5/I5</f>
        <v>-0.91914503001805792</v>
      </c>
      <c r="L5" s="15">
        <v>1</v>
      </c>
      <c r="M5" s="15">
        <v>1</v>
      </c>
      <c r="N5" s="18">
        <f>(L5*M5)/I5</f>
        <v>1.3130643285972257E-3</v>
      </c>
      <c r="O5" t="s">
        <v>20</v>
      </c>
    </row>
    <row r="6" spans="2:15" x14ac:dyDescent="0.3">
      <c r="B6" s="33">
        <v>2</v>
      </c>
      <c r="C6" s="34">
        <v>0</v>
      </c>
      <c r="D6" s="34">
        <v>800</v>
      </c>
      <c r="E6" s="34">
        <v>1000</v>
      </c>
      <c r="F6" s="34">
        <v>-500</v>
      </c>
      <c r="G6" s="19">
        <f t="shared" ref="G6:G7" si="0">E6-C6</f>
        <v>1000</v>
      </c>
      <c r="H6" s="19">
        <f t="shared" ref="H6:H7" si="1">F6-D6</f>
        <v>-1300</v>
      </c>
      <c r="I6" s="20">
        <f t="shared" ref="I6:I7" si="2">SQRT(G6^2+H6^2)</f>
        <v>1640.1219466856726</v>
      </c>
      <c r="J6" s="21">
        <f t="shared" ref="J6:J7" si="3">G6/I6</f>
        <v>0.60971076084969233</v>
      </c>
      <c r="K6" s="21">
        <f t="shared" ref="K6:K7" si="4">H6/I6</f>
        <v>-0.79262398910460008</v>
      </c>
      <c r="L6" s="19">
        <v>1</v>
      </c>
      <c r="M6" s="19">
        <v>1</v>
      </c>
      <c r="N6" s="22">
        <f t="shared" ref="N6:N7" si="5">(L6*M6)/I6</f>
        <v>6.0971076084969235E-4</v>
      </c>
    </row>
    <row r="7" spans="2:15" x14ac:dyDescent="0.3">
      <c r="B7" s="29">
        <v>2</v>
      </c>
      <c r="C7" s="14">
        <v>1000</v>
      </c>
      <c r="D7" s="14">
        <v>-500</v>
      </c>
      <c r="E7" s="14">
        <v>0</v>
      </c>
      <c r="F7" s="14">
        <v>800</v>
      </c>
      <c r="G7" s="15">
        <f t="shared" si="0"/>
        <v>-1000</v>
      </c>
      <c r="H7" s="15">
        <f t="shared" si="1"/>
        <v>1300</v>
      </c>
      <c r="I7" s="16">
        <f t="shared" si="2"/>
        <v>1640.1219466856726</v>
      </c>
      <c r="J7" s="17">
        <f t="shared" si="3"/>
        <v>-0.60971076084969233</v>
      </c>
      <c r="K7" s="17">
        <f t="shared" si="4"/>
        <v>0.79262398910460008</v>
      </c>
      <c r="L7" s="15">
        <v>1</v>
      </c>
      <c r="M7" s="15">
        <v>1</v>
      </c>
      <c r="N7" s="18">
        <f t="shared" si="5"/>
        <v>6.0971076084969235E-4</v>
      </c>
    </row>
    <row r="8" spans="2:15" x14ac:dyDescent="0.3">
      <c r="B8" s="33">
        <v>3</v>
      </c>
      <c r="C8" s="34">
        <v>200</v>
      </c>
      <c r="D8" s="34">
        <v>-400</v>
      </c>
      <c r="E8" s="34">
        <v>1000</v>
      </c>
      <c r="F8" s="34">
        <v>-400</v>
      </c>
      <c r="G8" s="19">
        <f t="shared" ref="G8" si="6">E8-C8</f>
        <v>800</v>
      </c>
      <c r="H8" s="19">
        <f t="shared" ref="H8" si="7">F8-D8</f>
        <v>0</v>
      </c>
      <c r="I8" s="20">
        <f t="shared" ref="I8" si="8">SQRT(G8^2+H8^2)</f>
        <v>800</v>
      </c>
      <c r="J8" s="21">
        <f t="shared" ref="J8" si="9">G8/I8</f>
        <v>1</v>
      </c>
      <c r="K8" s="21">
        <f t="shared" ref="K8" si="10">H8/I8</f>
        <v>0</v>
      </c>
      <c r="L8" s="19">
        <v>1</v>
      </c>
      <c r="M8" s="19">
        <v>1</v>
      </c>
      <c r="N8" s="22">
        <f t="shared" ref="N8" si="11">(L8*M8)/I8</f>
        <v>1.25E-3</v>
      </c>
    </row>
    <row r="9" spans="2:15" x14ac:dyDescent="0.3">
      <c r="B9" s="29">
        <v>3</v>
      </c>
      <c r="C9" s="14">
        <f>E8</f>
        <v>1000</v>
      </c>
      <c r="D9" s="14">
        <f>F8</f>
        <v>-400</v>
      </c>
      <c r="E9" s="14">
        <f>C8</f>
        <v>200</v>
      </c>
      <c r="F9" s="14">
        <f>D8</f>
        <v>-400</v>
      </c>
      <c r="G9" s="15">
        <f t="shared" ref="G9" si="12">E9-C9</f>
        <v>-800</v>
      </c>
      <c r="H9" s="15">
        <f t="shared" ref="H9" si="13">F9-D9</f>
        <v>0</v>
      </c>
      <c r="I9" s="16">
        <f t="shared" ref="I9" si="14">SQRT(G9^2+H9^2)</f>
        <v>800</v>
      </c>
      <c r="J9" s="17">
        <f t="shared" ref="J9" si="15">G9/I9</f>
        <v>-1</v>
      </c>
      <c r="K9" s="17">
        <f t="shared" ref="K9" si="16">H9/I9</f>
        <v>0</v>
      </c>
      <c r="L9" s="15">
        <v>1</v>
      </c>
      <c r="M9" s="15">
        <v>1</v>
      </c>
      <c r="N9" s="18">
        <f t="shared" ref="N9" si="17">(L9*M9)/I9</f>
        <v>1.25E-3</v>
      </c>
    </row>
    <row r="10" spans="2:15" x14ac:dyDescent="0.3">
      <c r="B10" s="33">
        <v>4</v>
      </c>
      <c r="C10" s="34">
        <v>400</v>
      </c>
      <c r="D10" s="34">
        <v>800</v>
      </c>
      <c r="E10" s="34">
        <v>400</v>
      </c>
      <c r="F10" s="34">
        <v>-200</v>
      </c>
      <c r="G10" s="19">
        <f t="shared" ref="G10:G11" si="18">E10-C10</f>
        <v>0</v>
      </c>
      <c r="H10" s="19">
        <f t="shared" ref="H10:H11" si="19">F10-D10</f>
        <v>-1000</v>
      </c>
      <c r="I10" s="20">
        <f t="shared" ref="I10:I11" si="20">SQRT(G10^2+H10^2)</f>
        <v>1000</v>
      </c>
      <c r="J10" s="21">
        <f t="shared" ref="J10:J11" si="21">G10/I10</f>
        <v>0</v>
      </c>
      <c r="K10" s="21">
        <f t="shared" ref="K10:K11" si="22">H10/I10</f>
        <v>-1</v>
      </c>
      <c r="L10" s="19">
        <v>1</v>
      </c>
      <c r="M10" s="19">
        <v>1</v>
      </c>
      <c r="N10" s="22">
        <f t="shared" ref="N10:N11" si="23">(L10*M10)/I10</f>
        <v>1E-3</v>
      </c>
    </row>
    <row r="11" spans="2:15" ht="15" thickBot="1" x14ac:dyDescent="0.35">
      <c r="B11" s="76">
        <v>4</v>
      </c>
      <c r="C11" s="77">
        <f>E10</f>
        <v>400</v>
      </c>
      <c r="D11" s="77">
        <f>F10</f>
        <v>-200</v>
      </c>
      <c r="E11" s="77">
        <f>C10</f>
        <v>400</v>
      </c>
      <c r="F11" s="77">
        <f>D10</f>
        <v>800</v>
      </c>
      <c r="G11" s="78">
        <f t="shared" si="18"/>
        <v>0</v>
      </c>
      <c r="H11" s="78">
        <f t="shared" si="19"/>
        <v>1000</v>
      </c>
      <c r="I11" s="79">
        <f t="shared" si="20"/>
        <v>1000</v>
      </c>
      <c r="J11" s="80">
        <f t="shared" si="21"/>
        <v>0</v>
      </c>
      <c r="K11" s="80">
        <f t="shared" si="22"/>
        <v>1</v>
      </c>
      <c r="L11" s="78">
        <v>1</v>
      </c>
      <c r="M11" s="78">
        <v>1</v>
      </c>
      <c r="N11" s="81">
        <f t="shared" si="23"/>
        <v>1E-3</v>
      </c>
    </row>
    <row r="13" spans="2:15" ht="15" thickBot="1" x14ac:dyDescent="0.35"/>
    <row r="14" spans="2:15" ht="15.6" thickTop="1" thickBot="1" x14ac:dyDescent="0.35">
      <c r="B14" s="219" t="s">
        <v>0</v>
      </c>
      <c r="C14" s="220" t="s">
        <v>15</v>
      </c>
      <c r="D14" s="220"/>
      <c r="E14" s="220" t="s">
        <v>16</v>
      </c>
      <c r="F14" s="220"/>
    </row>
    <row r="15" spans="2:15" ht="15.6" thickTop="1" thickBot="1" x14ac:dyDescent="0.35">
      <c r="B15" s="219"/>
      <c r="C15" s="83" t="s">
        <v>17</v>
      </c>
      <c r="D15" s="83" t="s">
        <v>18</v>
      </c>
      <c r="E15" s="83" t="s">
        <v>17</v>
      </c>
      <c r="F15" s="83" t="s">
        <v>18</v>
      </c>
    </row>
    <row r="16" spans="2:15" ht="15" thickTop="1" x14ac:dyDescent="0.3">
      <c r="B16" s="30">
        <v>1</v>
      </c>
      <c r="C16" s="19">
        <v>1</v>
      </c>
      <c r="D16" s="19">
        <v>1</v>
      </c>
      <c r="E16" s="19">
        <v>2</v>
      </c>
      <c r="F16" s="27">
        <v>2</v>
      </c>
    </row>
    <row r="17" spans="1:17" x14ac:dyDescent="0.3">
      <c r="B17" s="31">
        <v>1</v>
      </c>
      <c r="C17" s="14">
        <v>2</v>
      </c>
      <c r="D17" s="14">
        <v>2</v>
      </c>
      <c r="E17" s="14">
        <v>1</v>
      </c>
      <c r="F17" s="28">
        <v>1</v>
      </c>
    </row>
    <row r="18" spans="1:17" x14ac:dyDescent="0.3">
      <c r="B18" s="75">
        <v>2</v>
      </c>
      <c r="C18" s="19">
        <v>1</v>
      </c>
      <c r="D18" s="19">
        <v>1</v>
      </c>
      <c r="E18" s="19">
        <v>2</v>
      </c>
      <c r="F18" s="27">
        <v>2</v>
      </c>
    </row>
    <row r="19" spans="1:17" x14ac:dyDescent="0.3">
      <c r="B19" s="31">
        <v>2</v>
      </c>
      <c r="C19" s="14">
        <v>2</v>
      </c>
      <c r="D19" s="14">
        <v>2</v>
      </c>
      <c r="E19" s="14">
        <v>1</v>
      </c>
      <c r="F19" s="28">
        <v>1</v>
      </c>
    </row>
    <row r="20" spans="1:17" x14ac:dyDescent="0.3">
      <c r="B20" s="75">
        <v>3</v>
      </c>
      <c r="C20" s="19">
        <v>1</v>
      </c>
      <c r="D20" s="19">
        <v>1</v>
      </c>
      <c r="E20" s="19">
        <v>2</v>
      </c>
      <c r="F20" s="27">
        <v>2</v>
      </c>
    </row>
    <row r="21" spans="1:17" x14ac:dyDescent="0.3">
      <c r="B21" s="31">
        <v>3</v>
      </c>
      <c r="C21" s="14">
        <v>2</v>
      </c>
      <c r="D21" s="14">
        <v>2</v>
      </c>
      <c r="E21" s="14">
        <v>1</v>
      </c>
      <c r="F21" s="28">
        <v>1</v>
      </c>
    </row>
    <row r="22" spans="1:17" x14ac:dyDescent="0.3">
      <c r="B22" s="75">
        <v>4</v>
      </c>
      <c r="C22" s="34">
        <v>1</v>
      </c>
      <c r="D22" s="34">
        <v>1</v>
      </c>
      <c r="E22" s="34">
        <v>2</v>
      </c>
      <c r="F22" s="41">
        <v>2</v>
      </c>
    </row>
    <row r="23" spans="1:17" ht="15" thickBot="1" x14ac:dyDescent="0.35">
      <c r="B23" s="74">
        <v>4</v>
      </c>
      <c r="C23" s="42">
        <v>2</v>
      </c>
      <c r="D23" s="42">
        <v>2</v>
      </c>
      <c r="E23" s="42">
        <v>1</v>
      </c>
      <c r="F23" s="43">
        <v>1</v>
      </c>
    </row>
    <row r="24" spans="1:17" ht="15" thickTop="1" x14ac:dyDescent="0.3"/>
    <row r="25" spans="1:17" ht="15" thickBot="1" x14ac:dyDescent="0.35"/>
    <row r="26" spans="1:17" ht="15" thickBot="1" x14ac:dyDescent="0.35">
      <c r="A26" s="215" t="s">
        <v>24</v>
      </c>
      <c r="B26" s="216"/>
      <c r="C26" s="216"/>
      <c r="D26" s="216"/>
      <c r="E26" s="216"/>
      <c r="F26" s="216"/>
      <c r="G26" s="216"/>
      <c r="H26" s="217"/>
      <c r="J26" s="215" t="s">
        <v>25</v>
      </c>
      <c r="K26" s="216"/>
      <c r="L26" s="216"/>
      <c r="M26" s="216"/>
      <c r="N26" s="216"/>
      <c r="O26" s="216"/>
      <c r="P26" s="216"/>
      <c r="Q26" s="217"/>
    </row>
    <row r="27" spans="1:17" x14ac:dyDescent="0.3">
      <c r="A27" s="35"/>
      <c r="H27" s="36"/>
      <c r="J27" s="35"/>
      <c r="Q27" s="36"/>
    </row>
    <row r="28" spans="1:17" x14ac:dyDescent="0.3">
      <c r="A28" s="35"/>
      <c r="C28" s="23" t="str">
        <f>CONCATENATE("U",C16,C15)</f>
        <v>U1X</v>
      </c>
      <c r="D28" s="23" t="str">
        <f t="shared" ref="D28:F28" si="24">CONCATENATE("U",D16,D15)</f>
        <v>U1Y</v>
      </c>
      <c r="E28" s="23" t="str">
        <f t="shared" si="24"/>
        <v>U2X</v>
      </c>
      <c r="F28" s="24" t="str">
        <f t="shared" si="24"/>
        <v>U2Y</v>
      </c>
      <c r="H28" s="36"/>
      <c r="J28" s="35"/>
      <c r="L28" s="23" t="str">
        <f>CONCATENATE("U",C18,C15)</f>
        <v>U1X</v>
      </c>
      <c r="M28" s="23" t="str">
        <f t="shared" ref="M28:O28" si="25">CONCATENATE("U",D18,D15)</f>
        <v>U1Y</v>
      </c>
      <c r="N28" s="23" t="str">
        <f t="shared" si="25"/>
        <v>U2X</v>
      </c>
      <c r="O28" s="23" t="str">
        <f t="shared" si="25"/>
        <v>U2Y</v>
      </c>
      <c r="Q28" s="36"/>
    </row>
    <row r="29" spans="1:17" x14ac:dyDescent="0.3">
      <c r="A29" s="35"/>
      <c r="C29" s="25">
        <f>J4^2</f>
        <v>0.15517241379310345</v>
      </c>
      <c r="D29" s="25">
        <f>J4*K4</f>
        <v>0.36206896551724138</v>
      </c>
      <c r="E29" s="26">
        <f>-1*C29</f>
        <v>-0.15517241379310345</v>
      </c>
      <c r="F29" s="26">
        <f>-1*D29</f>
        <v>-0.36206896551724138</v>
      </c>
      <c r="G29" s="1" t="str">
        <f>C28</f>
        <v>U1X</v>
      </c>
      <c r="H29" s="36"/>
      <c r="J29" s="35"/>
      <c r="L29" s="25">
        <f>J6^2</f>
        <v>0.3717472118959107</v>
      </c>
      <c r="M29" s="25">
        <f>J6*K6</f>
        <v>-0.48327137546468396</v>
      </c>
      <c r="N29" s="26">
        <f>-1*L29</f>
        <v>-0.3717472118959107</v>
      </c>
      <c r="O29" s="26">
        <f>-1*M29</f>
        <v>0.48327137546468396</v>
      </c>
      <c r="P29" s="1" t="str">
        <f>L28</f>
        <v>U1X</v>
      </c>
      <c r="Q29" s="36"/>
    </row>
    <row r="30" spans="1:17" x14ac:dyDescent="0.3">
      <c r="A30" s="37" t="s">
        <v>37</v>
      </c>
      <c r="B30" s="2">
        <f>N4</f>
        <v>1.3130643285972257E-3</v>
      </c>
      <c r="C30" s="25">
        <f>D29</f>
        <v>0.36206896551724138</v>
      </c>
      <c r="D30" s="25">
        <f>K4^2</f>
        <v>0.84482758620689657</v>
      </c>
      <c r="E30" s="26">
        <f>-1*C30</f>
        <v>-0.36206896551724138</v>
      </c>
      <c r="F30" s="26">
        <f>-1*D30</f>
        <v>-0.84482758620689657</v>
      </c>
      <c r="G30" s="1" t="str">
        <f>D28</f>
        <v>U1Y</v>
      </c>
      <c r="H30" s="36"/>
      <c r="J30" s="37" t="s">
        <v>23</v>
      </c>
      <c r="K30" s="2">
        <f>N6</f>
        <v>6.0971076084969235E-4</v>
      </c>
      <c r="L30" s="25">
        <f>M29</f>
        <v>-0.48327137546468396</v>
      </c>
      <c r="M30" s="25">
        <f>K6^2</f>
        <v>0.62825278810408913</v>
      </c>
      <c r="N30" s="26">
        <f>-1*L30</f>
        <v>0.48327137546468396</v>
      </c>
      <c r="O30" s="26">
        <f>-1*M30</f>
        <v>-0.62825278810408913</v>
      </c>
      <c r="P30" s="1" t="str">
        <f>M28</f>
        <v>U1Y</v>
      </c>
      <c r="Q30" s="36"/>
    </row>
    <row r="31" spans="1:17" x14ac:dyDescent="0.3">
      <c r="A31" s="35"/>
      <c r="C31" s="26">
        <f>E29</f>
        <v>-0.15517241379310345</v>
      </c>
      <c r="D31" s="26">
        <f>F29</f>
        <v>-0.36206896551724138</v>
      </c>
      <c r="E31" s="25">
        <f>C29</f>
        <v>0.15517241379310345</v>
      </c>
      <c r="F31" s="25">
        <f>D29</f>
        <v>0.36206896551724138</v>
      </c>
      <c r="G31" s="1" t="str">
        <f>E28</f>
        <v>U2X</v>
      </c>
      <c r="H31" s="36"/>
      <c r="J31" s="35"/>
      <c r="L31" s="26">
        <f>N29</f>
        <v>-0.3717472118959107</v>
      </c>
      <c r="M31" s="26">
        <f>O29</f>
        <v>0.48327137546468396</v>
      </c>
      <c r="N31" s="25">
        <f>L29</f>
        <v>0.3717472118959107</v>
      </c>
      <c r="O31" s="25">
        <f>M29</f>
        <v>-0.48327137546468396</v>
      </c>
      <c r="P31" s="1" t="str">
        <f>N28</f>
        <v>U2X</v>
      </c>
      <c r="Q31" s="36"/>
    </row>
    <row r="32" spans="1:17" x14ac:dyDescent="0.3">
      <c r="A32" s="35"/>
      <c r="C32" s="26">
        <f>E30</f>
        <v>-0.36206896551724138</v>
      </c>
      <c r="D32" s="26">
        <f>F30</f>
        <v>-0.84482758620689657</v>
      </c>
      <c r="E32" s="25">
        <f>C30</f>
        <v>0.36206896551724138</v>
      </c>
      <c r="F32" s="25">
        <f>D30</f>
        <v>0.84482758620689657</v>
      </c>
      <c r="G32" s="1" t="str">
        <f>F28</f>
        <v>U2Y</v>
      </c>
      <c r="H32" s="36"/>
      <c r="J32" s="35"/>
      <c r="L32" s="26">
        <f>N30</f>
        <v>0.48327137546468396</v>
      </c>
      <c r="M32" s="26">
        <f>O30</f>
        <v>-0.62825278810408913</v>
      </c>
      <c r="N32" s="25">
        <f>L30</f>
        <v>-0.48327137546468396</v>
      </c>
      <c r="O32" s="25">
        <f>M30</f>
        <v>0.62825278810408913</v>
      </c>
      <c r="P32" s="1" t="str">
        <f>O28</f>
        <v>U2Y</v>
      </c>
      <c r="Q32" s="36"/>
    </row>
    <row r="33" spans="1:17" x14ac:dyDescent="0.3">
      <c r="A33" s="35"/>
      <c r="H33" s="36"/>
      <c r="J33" s="35"/>
      <c r="Q33" s="36"/>
    </row>
    <row r="34" spans="1:17" x14ac:dyDescent="0.3">
      <c r="A34" s="35"/>
      <c r="H34" s="36"/>
      <c r="J34" s="35"/>
      <c r="Q34" s="36"/>
    </row>
    <row r="35" spans="1:17" x14ac:dyDescent="0.3">
      <c r="A35" s="35"/>
      <c r="C35" s="23" t="str">
        <f>CONCATENATE("U",C17,C15)</f>
        <v>U2X</v>
      </c>
      <c r="D35" s="23" t="str">
        <f t="shared" ref="D35:F35" si="26">CONCATENATE("U",D17,D15)</f>
        <v>U2Y</v>
      </c>
      <c r="E35" s="23" t="str">
        <f t="shared" si="26"/>
        <v>U1X</v>
      </c>
      <c r="F35" s="23" t="str">
        <f t="shared" si="26"/>
        <v>U1Y</v>
      </c>
      <c r="H35" s="36"/>
      <c r="J35" s="35"/>
      <c r="L35" s="23" t="str">
        <f>CONCATENATE("U",C19,C15)</f>
        <v>U2X</v>
      </c>
      <c r="M35" s="23" t="str">
        <f t="shared" ref="M35:O35" si="27">CONCATENATE("U",D19,D15)</f>
        <v>U2Y</v>
      </c>
      <c r="N35" s="23" t="str">
        <f t="shared" si="27"/>
        <v>U1X</v>
      </c>
      <c r="O35" s="23" t="str">
        <f t="shared" si="27"/>
        <v>U1Y</v>
      </c>
      <c r="Q35" s="36"/>
    </row>
    <row r="36" spans="1:17" x14ac:dyDescent="0.3">
      <c r="A36" s="35"/>
      <c r="C36" s="25">
        <f>J5^2</f>
        <v>0.15517241379310345</v>
      </c>
      <c r="D36" s="25">
        <f>J5*K5</f>
        <v>0.36206896551724138</v>
      </c>
      <c r="E36" s="26">
        <f>-1*C36</f>
        <v>-0.15517241379310345</v>
      </c>
      <c r="F36" s="26">
        <f>-1*D36</f>
        <v>-0.36206896551724138</v>
      </c>
      <c r="G36" s="1" t="str">
        <f>C35</f>
        <v>U2X</v>
      </c>
      <c r="H36" s="36"/>
      <c r="J36" s="35"/>
      <c r="L36" s="25">
        <f>J7^2</f>
        <v>0.3717472118959107</v>
      </c>
      <c r="M36" s="25">
        <f>J7*K7</f>
        <v>-0.48327137546468396</v>
      </c>
      <c r="N36" s="26">
        <f>-1*L36</f>
        <v>-0.3717472118959107</v>
      </c>
      <c r="O36" s="26">
        <f>-1*M36</f>
        <v>0.48327137546468396</v>
      </c>
      <c r="P36" s="1" t="str">
        <f>L35</f>
        <v>U2X</v>
      </c>
      <c r="Q36" s="36"/>
    </row>
    <row r="37" spans="1:17" x14ac:dyDescent="0.3">
      <c r="A37" s="37" t="s">
        <v>22</v>
      </c>
      <c r="B37" s="2">
        <f>N5</f>
        <v>1.3130643285972257E-3</v>
      </c>
      <c r="C37" s="25">
        <f>D36</f>
        <v>0.36206896551724138</v>
      </c>
      <c r="D37" s="25">
        <f>K5^2</f>
        <v>0.84482758620689657</v>
      </c>
      <c r="E37" s="26">
        <f>-1*C37</f>
        <v>-0.36206896551724138</v>
      </c>
      <c r="F37" s="26">
        <f>-1*D37</f>
        <v>-0.84482758620689657</v>
      </c>
      <c r="G37" s="1" t="str">
        <f>D35</f>
        <v>U2Y</v>
      </c>
      <c r="H37" s="36"/>
      <c r="J37" s="37" t="s">
        <v>38</v>
      </c>
      <c r="K37" s="2">
        <f>M7</f>
        <v>1</v>
      </c>
      <c r="L37" s="25">
        <f>M36</f>
        <v>-0.48327137546468396</v>
      </c>
      <c r="M37" s="25">
        <f>K7^2</f>
        <v>0.62825278810408913</v>
      </c>
      <c r="N37" s="26">
        <f>-1*L37</f>
        <v>0.48327137546468396</v>
      </c>
      <c r="O37" s="26">
        <f>-1*M37</f>
        <v>-0.62825278810408913</v>
      </c>
      <c r="P37" s="1" t="str">
        <f>M35</f>
        <v>U2Y</v>
      </c>
      <c r="Q37" s="36"/>
    </row>
    <row r="38" spans="1:17" x14ac:dyDescent="0.3">
      <c r="A38" s="35"/>
      <c r="C38" s="26">
        <f>E36</f>
        <v>-0.15517241379310345</v>
      </c>
      <c r="D38" s="26">
        <f>F36</f>
        <v>-0.36206896551724138</v>
      </c>
      <c r="E38" s="25">
        <f>C36</f>
        <v>0.15517241379310345</v>
      </c>
      <c r="F38" s="25">
        <f>D36</f>
        <v>0.36206896551724138</v>
      </c>
      <c r="G38" s="1" t="str">
        <f>E35</f>
        <v>U1X</v>
      </c>
      <c r="H38" s="36"/>
      <c r="J38" s="35"/>
      <c r="L38" s="26">
        <f>N36</f>
        <v>-0.3717472118959107</v>
      </c>
      <c r="M38" s="26">
        <f>O36</f>
        <v>0.48327137546468396</v>
      </c>
      <c r="N38" s="25">
        <f>L36</f>
        <v>0.3717472118959107</v>
      </c>
      <c r="O38" s="25">
        <f>M36</f>
        <v>-0.48327137546468396</v>
      </c>
      <c r="P38" s="1" t="str">
        <f>N35</f>
        <v>U1X</v>
      </c>
      <c r="Q38" s="36"/>
    </row>
    <row r="39" spans="1:17" x14ac:dyDescent="0.3">
      <c r="A39" s="35"/>
      <c r="C39" s="26">
        <f>E37</f>
        <v>-0.36206896551724138</v>
      </c>
      <c r="D39" s="26">
        <f>F37</f>
        <v>-0.84482758620689657</v>
      </c>
      <c r="E39" s="25">
        <f>C37</f>
        <v>0.36206896551724138</v>
      </c>
      <c r="F39" s="25">
        <f>D37</f>
        <v>0.84482758620689657</v>
      </c>
      <c r="G39" s="1" t="str">
        <f>F35</f>
        <v>U1Y</v>
      </c>
      <c r="H39" s="36"/>
      <c r="J39" s="35"/>
      <c r="L39" s="26">
        <f>N37</f>
        <v>0.48327137546468396</v>
      </c>
      <c r="M39" s="26">
        <f>O37</f>
        <v>-0.62825278810408913</v>
      </c>
      <c r="N39" s="25">
        <f>L37</f>
        <v>-0.48327137546468396</v>
      </c>
      <c r="O39" s="25">
        <f>M37</f>
        <v>0.62825278810408913</v>
      </c>
      <c r="P39" s="1" t="str">
        <f>O35</f>
        <v>U1Y</v>
      </c>
      <c r="Q39" s="36"/>
    </row>
    <row r="40" spans="1:17" x14ac:dyDescent="0.3">
      <c r="A40" s="35"/>
      <c r="H40" s="36"/>
      <c r="J40" s="35"/>
      <c r="Q40" s="36"/>
    </row>
    <row r="41" spans="1:17" ht="15" thickBot="1" x14ac:dyDescent="0.35">
      <c r="A41" s="38"/>
      <c r="B41" s="39"/>
      <c r="C41" s="39"/>
      <c r="D41" s="39"/>
      <c r="E41" s="39"/>
      <c r="F41" s="39"/>
      <c r="G41" s="39"/>
      <c r="H41" s="40"/>
      <c r="J41" s="38"/>
      <c r="K41" s="39"/>
      <c r="L41" s="39"/>
      <c r="M41" s="39"/>
      <c r="N41" s="39"/>
      <c r="O41" s="39"/>
      <c r="P41" s="39"/>
      <c r="Q41" s="40"/>
    </row>
    <row r="44" spans="1:17" ht="15" thickBot="1" x14ac:dyDescent="0.35"/>
    <row r="45" spans="1:17" ht="15" thickBot="1" x14ac:dyDescent="0.35">
      <c r="A45" s="215" t="s">
        <v>26</v>
      </c>
      <c r="B45" s="216"/>
      <c r="C45" s="216"/>
      <c r="D45" s="216"/>
      <c r="E45" s="216"/>
      <c r="F45" s="216"/>
      <c r="G45" s="216"/>
      <c r="H45" s="217"/>
      <c r="J45" s="215" t="s">
        <v>27</v>
      </c>
      <c r="K45" s="216"/>
      <c r="L45" s="216"/>
      <c r="M45" s="216"/>
      <c r="N45" s="216"/>
      <c r="O45" s="216"/>
      <c r="P45" s="216"/>
      <c r="Q45" s="217"/>
    </row>
    <row r="46" spans="1:17" x14ac:dyDescent="0.3">
      <c r="A46" s="35"/>
      <c r="H46" s="36"/>
      <c r="J46" s="35"/>
      <c r="Q46" s="36"/>
    </row>
    <row r="47" spans="1:17" x14ac:dyDescent="0.3">
      <c r="A47" s="35"/>
      <c r="C47" s="23" t="str">
        <f>CONCATENATE("U",C20,C15)</f>
        <v>U1X</v>
      </c>
      <c r="D47" s="23" t="str">
        <f t="shared" ref="D47:F47" si="28">CONCATENATE("U",D20,D15)</f>
        <v>U1Y</v>
      </c>
      <c r="E47" s="23" t="str">
        <f t="shared" si="28"/>
        <v>U2X</v>
      </c>
      <c r="F47" s="23" t="str">
        <f t="shared" si="28"/>
        <v>U2Y</v>
      </c>
      <c r="H47" s="36"/>
      <c r="J47" s="35"/>
      <c r="L47" s="23" t="str">
        <f>CONCATENATE("U",C22,C15)</f>
        <v>U1X</v>
      </c>
      <c r="M47" s="23" t="str">
        <f t="shared" ref="M47:O47" si="29">CONCATENATE("U",D22,D15)</f>
        <v>U1Y</v>
      </c>
      <c r="N47" s="23" t="str">
        <f t="shared" si="29"/>
        <v>U2X</v>
      </c>
      <c r="O47" s="23" t="str">
        <f t="shared" si="29"/>
        <v>U2Y</v>
      </c>
      <c r="Q47" s="36"/>
    </row>
    <row r="48" spans="1:17" x14ac:dyDescent="0.3">
      <c r="A48" s="35"/>
      <c r="C48" s="25">
        <f>J8^2</f>
        <v>1</v>
      </c>
      <c r="D48" s="25">
        <f>J8*K8</f>
        <v>0</v>
      </c>
      <c r="E48" s="26">
        <f>-1*C48</f>
        <v>-1</v>
      </c>
      <c r="F48" s="26">
        <f>-1*D48</f>
        <v>0</v>
      </c>
      <c r="G48" s="1" t="str">
        <f>C47</f>
        <v>U1X</v>
      </c>
      <c r="H48" s="36"/>
      <c r="J48" s="35"/>
      <c r="L48" s="25">
        <f>J10^2</f>
        <v>0</v>
      </c>
      <c r="M48" s="25">
        <f>J11*K11</f>
        <v>0</v>
      </c>
      <c r="N48" s="26">
        <f>-1*L48</f>
        <v>0</v>
      </c>
      <c r="O48" s="26">
        <f>-1*M48</f>
        <v>0</v>
      </c>
      <c r="P48" s="1" t="str">
        <f>L47</f>
        <v>U1X</v>
      </c>
      <c r="Q48" s="36"/>
    </row>
    <row r="49" spans="1:17" x14ac:dyDescent="0.3">
      <c r="A49" s="37" t="s">
        <v>39</v>
      </c>
      <c r="B49" s="2">
        <f>N8</f>
        <v>1.25E-3</v>
      </c>
      <c r="C49" s="25">
        <f>D48</f>
        <v>0</v>
      </c>
      <c r="D49" s="25">
        <f>K8^2</f>
        <v>0</v>
      </c>
      <c r="E49" s="26">
        <f>-1*C49</f>
        <v>0</v>
      </c>
      <c r="F49" s="26">
        <f>-1*D49</f>
        <v>0</v>
      </c>
      <c r="G49" s="1" t="str">
        <f>D47</f>
        <v>U1Y</v>
      </c>
      <c r="H49" s="36"/>
      <c r="J49" s="37" t="s">
        <v>41</v>
      </c>
      <c r="K49" s="2">
        <f>W8</f>
        <v>0</v>
      </c>
      <c r="L49" s="25">
        <f>M48</f>
        <v>0</v>
      </c>
      <c r="M49" s="25">
        <f>K11^2</f>
        <v>1</v>
      </c>
      <c r="N49" s="26">
        <f>-1*L49</f>
        <v>0</v>
      </c>
      <c r="O49" s="26">
        <f>-1*M49</f>
        <v>-1</v>
      </c>
      <c r="P49" s="1" t="str">
        <f>M47</f>
        <v>U1Y</v>
      </c>
      <c r="Q49" s="36"/>
    </row>
    <row r="50" spans="1:17" x14ac:dyDescent="0.3">
      <c r="A50" s="35"/>
      <c r="C50" s="26">
        <f>E48</f>
        <v>-1</v>
      </c>
      <c r="D50" s="26">
        <f>F48</f>
        <v>0</v>
      </c>
      <c r="E50" s="25">
        <f>C48</f>
        <v>1</v>
      </c>
      <c r="F50" s="25">
        <f>D48</f>
        <v>0</v>
      </c>
      <c r="G50" s="1" t="str">
        <f>E47</f>
        <v>U2X</v>
      </c>
      <c r="H50" s="36"/>
      <c r="J50" s="35"/>
      <c r="L50" s="26">
        <f>N48</f>
        <v>0</v>
      </c>
      <c r="M50" s="26">
        <f>O48</f>
        <v>0</v>
      </c>
      <c r="N50" s="25">
        <f>L48</f>
        <v>0</v>
      </c>
      <c r="O50" s="25">
        <f>M48</f>
        <v>0</v>
      </c>
      <c r="P50" s="1" t="str">
        <f>N47</f>
        <v>U2X</v>
      </c>
      <c r="Q50" s="36"/>
    </row>
    <row r="51" spans="1:17" x14ac:dyDescent="0.3">
      <c r="A51" s="35"/>
      <c r="C51" s="26">
        <f>E49</f>
        <v>0</v>
      </c>
      <c r="D51" s="26">
        <f>F49</f>
        <v>0</v>
      </c>
      <c r="E51" s="25">
        <f>C49</f>
        <v>0</v>
      </c>
      <c r="F51" s="25">
        <f>D49</f>
        <v>0</v>
      </c>
      <c r="G51" s="1" t="str">
        <f>F47</f>
        <v>U2Y</v>
      </c>
      <c r="H51" s="36"/>
      <c r="J51" s="35"/>
      <c r="L51" s="26">
        <f>N49</f>
        <v>0</v>
      </c>
      <c r="M51" s="26">
        <f>O49</f>
        <v>-1</v>
      </c>
      <c r="N51" s="25">
        <f>L49</f>
        <v>0</v>
      </c>
      <c r="O51" s="25">
        <f>M49</f>
        <v>1</v>
      </c>
      <c r="P51" s="1" t="str">
        <f>O47</f>
        <v>U2Y</v>
      </c>
      <c r="Q51" s="36"/>
    </row>
    <row r="52" spans="1:17" x14ac:dyDescent="0.3">
      <c r="A52" s="35"/>
      <c r="H52" s="36"/>
      <c r="J52" s="35"/>
      <c r="Q52" s="36"/>
    </row>
    <row r="53" spans="1:17" x14ac:dyDescent="0.3">
      <c r="A53" s="35"/>
      <c r="H53" s="36"/>
      <c r="J53" s="35"/>
      <c r="Q53" s="36"/>
    </row>
    <row r="54" spans="1:17" x14ac:dyDescent="0.3">
      <c r="A54" s="35"/>
      <c r="C54" s="23" t="str">
        <f>CONCATENATE("U",C21,C15)</f>
        <v>U2X</v>
      </c>
      <c r="D54" s="23" t="str">
        <f t="shared" ref="D54:F54" si="30">CONCATENATE("U",D21,D15)</f>
        <v>U2Y</v>
      </c>
      <c r="E54" s="23" t="str">
        <f t="shared" si="30"/>
        <v>U1X</v>
      </c>
      <c r="F54" s="23" t="str">
        <f t="shared" si="30"/>
        <v>U1Y</v>
      </c>
      <c r="H54" s="36"/>
      <c r="J54" s="35"/>
      <c r="L54" s="23" t="str">
        <f>CONCATENATE("U",C23,C15)</f>
        <v>U2X</v>
      </c>
      <c r="M54" s="23" t="str">
        <f t="shared" ref="M54:O54" si="31">CONCATENATE("U",D23,D15)</f>
        <v>U2Y</v>
      </c>
      <c r="N54" s="23" t="str">
        <f t="shared" si="31"/>
        <v>U1X</v>
      </c>
      <c r="O54" s="23" t="str">
        <f t="shared" si="31"/>
        <v>U1Y</v>
      </c>
      <c r="Q54" s="36"/>
    </row>
    <row r="55" spans="1:17" x14ac:dyDescent="0.3">
      <c r="A55" s="35"/>
      <c r="C55" s="25">
        <f>J9^2</f>
        <v>1</v>
      </c>
      <c r="D55" s="25">
        <f>J9*K9</f>
        <v>0</v>
      </c>
      <c r="E55" s="26">
        <f>-1*C55</f>
        <v>-1</v>
      </c>
      <c r="F55" s="26">
        <f>-1*D55</f>
        <v>0</v>
      </c>
      <c r="G55" s="1" t="str">
        <f>C54</f>
        <v>U2X</v>
      </c>
      <c r="H55" s="36"/>
      <c r="J55" s="35"/>
      <c r="L55" s="25">
        <f>J11^2</f>
        <v>0</v>
      </c>
      <c r="M55" s="25">
        <f>J11*K11</f>
        <v>0</v>
      </c>
      <c r="N55" s="26">
        <f>-1*L55</f>
        <v>0</v>
      </c>
      <c r="O55" s="26">
        <f>-1*M55</f>
        <v>0</v>
      </c>
      <c r="P55" s="1" t="str">
        <f>L54</f>
        <v>U2X</v>
      </c>
      <c r="Q55" s="36"/>
    </row>
    <row r="56" spans="1:17" x14ac:dyDescent="0.3">
      <c r="A56" s="37" t="s">
        <v>40</v>
      </c>
      <c r="B56" s="2">
        <f>N9</f>
        <v>1.25E-3</v>
      </c>
      <c r="C56" s="25">
        <f>D55</f>
        <v>0</v>
      </c>
      <c r="D56" s="25">
        <f>K9^2</f>
        <v>0</v>
      </c>
      <c r="E56" s="26">
        <f>-1*C56</f>
        <v>0</v>
      </c>
      <c r="F56" s="26">
        <f>-1*D56</f>
        <v>0</v>
      </c>
      <c r="G56" s="1" t="str">
        <f>D54</f>
        <v>U2Y</v>
      </c>
      <c r="H56" s="36"/>
      <c r="J56" s="37" t="s">
        <v>42</v>
      </c>
      <c r="K56" s="2">
        <f>W9</f>
        <v>0</v>
      </c>
      <c r="L56" s="25">
        <f>M55</f>
        <v>0</v>
      </c>
      <c r="M56" s="25">
        <f>K11^2</f>
        <v>1</v>
      </c>
      <c r="N56" s="26">
        <f>-1*L56</f>
        <v>0</v>
      </c>
      <c r="O56" s="26">
        <f>-1*M56</f>
        <v>-1</v>
      </c>
      <c r="P56" s="1" t="str">
        <f>M54</f>
        <v>U2Y</v>
      </c>
      <c r="Q56" s="36"/>
    </row>
    <row r="57" spans="1:17" x14ac:dyDescent="0.3">
      <c r="A57" s="35"/>
      <c r="C57" s="26">
        <f>E55</f>
        <v>-1</v>
      </c>
      <c r="D57" s="26">
        <f>F55</f>
        <v>0</v>
      </c>
      <c r="E57" s="25">
        <f>C55</f>
        <v>1</v>
      </c>
      <c r="F57" s="25">
        <f>D55</f>
        <v>0</v>
      </c>
      <c r="G57" s="1" t="str">
        <f>E54</f>
        <v>U1X</v>
      </c>
      <c r="H57" s="36"/>
      <c r="J57" s="35"/>
      <c r="L57" s="26">
        <f>N55</f>
        <v>0</v>
      </c>
      <c r="M57" s="26">
        <f>O55</f>
        <v>0</v>
      </c>
      <c r="N57" s="25">
        <f>L55</f>
        <v>0</v>
      </c>
      <c r="O57" s="25">
        <f>M55</f>
        <v>0</v>
      </c>
      <c r="P57" s="1" t="str">
        <f>N54</f>
        <v>U1X</v>
      </c>
      <c r="Q57" s="36"/>
    </row>
    <row r="58" spans="1:17" x14ac:dyDescent="0.3">
      <c r="A58" s="35"/>
      <c r="C58" s="26">
        <f>E56</f>
        <v>0</v>
      </c>
      <c r="D58" s="26">
        <f>F56</f>
        <v>0</v>
      </c>
      <c r="E58" s="25">
        <f>C56</f>
        <v>0</v>
      </c>
      <c r="F58" s="25">
        <f>D56</f>
        <v>0</v>
      </c>
      <c r="G58" s="1" t="str">
        <f>F54</f>
        <v>U1Y</v>
      </c>
      <c r="H58" s="36"/>
      <c r="J58" s="35"/>
      <c r="L58" s="26">
        <f>N56</f>
        <v>0</v>
      </c>
      <c r="M58" s="26">
        <f>O56</f>
        <v>-1</v>
      </c>
      <c r="N58" s="25">
        <f>L56</f>
        <v>0</v>
      </c>
      <c r="O58" s="25">
        <f>M56</f>
        <v>1</v>
      </c>
      <c r="P58" s="1" t="str">
        <f>O54</f>
        <v>U1Y</v>
      </c>
      <c r="Q58" s="36"/>
    </row>
    <row r="59" spans="1:17" x14ac:dyDescent="0.3">
      <c r="A59" s="35"/>
      <c r="H59" s="36"/>
      <c r="J59" s="35"/>
      <c r="Q59" s="36"/>
    </row>
    <row r="60" spans="1:17" ht="15" thickBot="1" x14ac:dyDescent="0.35">
      <c r="A60" s="38"/>
      <c r="B60" s="39"/>
      <c r="C60" s="39"/>
      <c r="D60" s="39"/>
      <c r="E60" s="39"/>
      <c r="F60" s="39"/>
      <c r="G60" s="39"/>
      <c r="H60" s="40"/>
      <c r="J60" s="38"/>
      <c r="K60" s="39"/>
      <c r="L60" s="39"/>
      <c r="M60" s="39"/>
      <c r="N60" s="39"/>
      <c r="O60" s="39"/>
      <c r="P60" s="39"/>
      <c r="Q60" s="40"/>
    </row>
  </sheetData>
  <mergeCells count="18">
    <mergeCell ref="I2:I3"/>
    <mergeCell ref="A26:H26"/>
    <mergeCell ref="J26:Q26"/>
    <mergeCell ref="A45:H45"/>
    <mergeCell ref="J45:Q45"/>
    <mergeCell ref="J2:J3"/>
    <mergeCell ref="K2:K3"/>
    <mergeCell ref="L2:L3"/>
    <mergeCell ref="M2:M3"/>
    <mergeCell ref="N2:N3"/>
    <mergeCell ref="B14:B15"/>
    <mergeCell ref="C14:D14"/>
    <mergeCell ref="E14:F14"/>
    <mergeCell ref="C2:D2"/>
    <mergeCell ref="E2:F2"/>
    <mergeCell ref="B2:B3"/>
    <mergeCell ref="G2:G3"/>
    <mergeCell ref="H2:H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3E1AB-565C-4E6B-A958-A88CDC310B2E}">
  <sheetPr>
    <tabColor rgb="FF00B0F0"/>
  </sheetPr>
  <dimension ref="A2:R184"/>
  <sheetViews>
    <sheetView topLeftCell="A10" workbookViewId="0">
      <selection activeCell="E149" sqref="E149"/>
    </sheetView>
  </sheetViews>
  <sheetFormatPr baseColWidth="10" defaultRowHeight="14.4" x14ac:dyDescent="0.3"/>
  <cols>
    <col min="6" max="6" width="11.88671875" bestFit="1" customWidth="1"/>
  </cols>
  <sheetData>
    <row r="2" spans="2:15" ht="15" thickBot="1" x14ac:dyDescent="0.35"/>
    <row r="3" spans="2:15" ht="15" thickBot="1" x14ac:dyDescent="0.35">
      <c r="B3" s="218" t="s">
        <v>0</v>
      </c>
      <c r="C3" s="221" t="s">
        <v>6</v>
      </c>
      <c r="D3" s="221"/>
      <c r="E3" s="221" t="s">
        <v>5</v>
      </c>
      <c r="F3" s="221"/>
      <c r="G3" s="218" t="s">
        <v>7</v>
      </c>
      <c r="H3" s="218" t="s">
        <v>8</v>
      </c>
      <c r="I3" s="218" t="s">
        <v>9</v>
      </c>
      <c r="J3" s="218" t="s">
        <v>10</v>
      </c>
      <c r="K3" s="218" t="s">
        <v>11</v>
      </c>
      <c r="L3" s="218" t="s">
        <v>12</v>
      </c>
      <c r="M3" s="218" t="s">
        <v>13</v>
      </c>
      <c r="N3" s="218" t="s">
        <v>14</v>
      </c>
    </row>
    <row r="4" spans="2:15" ht="15" thickBot="1" x14ac:dyDescent="0.35">
      <c r="B4" s="218"/>
      <c r="C4" s="82" t="s">
        <v>1</v>
      </c>
      <c r="D4" s="82" t="s">
        <v>2</v>
      </c>
      <c r="E4" s="82" t="s">
        <v>3</v>
      </c>
      <c r="F4" s="82" t="s">
        <v>4</v>
      </c>
      <c r="G4" s="218"/>
      <c r="H4" s="218"/>
      <c r="I4" s="218"/>
      <c r="J4" s="218"/>
      <c r="K4" s="218"/>
      <c r="L4" s="218"/>
      <c r="M4" s="218"/>
      <c r="N4" s="218"/>
    </row>
    <row r="5" spans="2:15" x14ac:dyDescent="0.3">
      <c r="B5" s="48">
        <v>1</v>
      </c>
      <c r="C5" s="49">
        <v>700</v>
      </c>
      <c r="D5" s="49">
        <v>0</v>
      </c>
      <c r="E5" s="49">
        <v>0</v>
      </c>
      <c r="F5" s="49">
        <v>0</v>
      </c>
      <c r="G5" s="49">
        <f>E5-C5</f>
        <v>-700</v>
      </c>
      <c r="H5" s="49">
        <f>F5-D5</f>
        <v>0</v>
      </c>
      <c r="I5" s="50">
        <f>SQRT(G5^2+H5^2)</f>
        <v>700</v>
      </c>
      <c r="J5" s="51">
        <f>G5/I5</f>
        <v>-1</v>
      </c>
      <c r="K5" s="51">
        <f>H5/I5</f>
        <v>0</v>
      </c>
      <c r="L5" s="49">
        <v>4</v>
      </c>
      <c r="M5" s="49">
        <v>150000</v>
      </c>
      <c r="N5" s="52">
        <f>(L5*M5)/I5</f>
        <v>857.14285714285711</v>
      </c>
      <c r="O5" t="s">
        <v>19</v>
      </c>
    </row>
    <row r="6" spans="2:15" x14ac:dyDescent="0.3">
      <c r="B6" s="29">
        <v>2</v>
      </c>
      <c r="C6" s="14">
        <v>700</v>
      </c>
      <c r="D6" s="14">
        <v>0</v>
      </c>
      <c r="E6" s="14">
        <v>300</v>
      </c>
      <c r="F6" s="14">
        <v>400</v>
      </c>
      <c r="G6" s="15">
        <f>E6-C6</f>
        <v>-400</v>
      </c>
      <c r="H6" s="15">
        <f>F6-D6</f>
        <v>400</v>
      </c>
      <c r="I6" s="16">
        <f>SQRT(G6^2+H6^2)</f>
        <v>565.68542494923804</v>
      </c>
      <c r="J6" s="17">
        <f>G6/I6</f>
        <v>-0.70710678118654746</v>
      </c>
      <c r="K6" s="17">
        <f>H6/I6</f>
        <v>0.70710678118654746</v>
      </c>
      <c r="L6" s="15">
        <v>4</v>
      </c>
      <c r="M6" s="15">
        <v>150000</v>
      </c>
      <c r="N6" s="18">
        <f>(L6*M6)/I6</f>
        <v>1060.6601717798212</v>
      </c>
      <c r="O6" t="s">
        <v>20</v>
      </c>
    </row>
    <row r="7" spans="2:15" ht="15" thickBot="1" x14ac:dyDescent="0.35">
      <c r="B7" s="87">
        <v>3</v>
      </c>
      <c r="C7" s="88">
        <v>0</v>
      </c>
      <c r="D7" s="88">
        <v>0</v>
      </c>
      <c r="E7" s="88">
        <v>300</v>
      </c>
      <c r="F7" s="88">
        <v>400</v>
      </c>
      <c r="G7" s="89">
        <f t="shared" ref="G7:H7" si="0">E7-C7</f>
        <v>300</v>
      </c>
      <c r="H7" s="89">
        <f t="shared" si="0"/>
        <v>400</v>
      </c>
      <c r="I7" s="90">
        <f t="shared" ref="I7" si="1">SQRT(G7^2+H7^2)</f>
        <v>500</v>
      </c>
      <c r="J7" s="91">
        <f t="shared" ref="J7" si="2">G7/I7</f>
        <v>0.6</v>
      </c>
      <c r="K7" s="91">
        <f t="shared" ref="K7" si="3">H7/I7</f>
        <v>0.8</v>
      </c>
      <c r="L7" s="89">
        <v>4</v>
      </c>
      <c r="M7" s="89">
        <v>150000</v>
      </c>
      <c r="N7" s="92">
        <f t="shared" ref="N7" si="4">(L7*M7)/I7</f>
        <v>1200</v>
      </c>
    </row>
    <row r="9" spans="2:15" ht="15" thickBot="1" x14ac:dyDescent="0.35"/>
    <row r="10" spans="2:15" ht="15" thickTop="1" x14ac:dyDescent="0.3">
      <c r="B10" s="224" t="s">
        <v>0</v>
      </c>
      <c r="C10" s="226" t="s">
        <v>15</v>
      </c>
      <c r="D10" s="226"/>
      <c r="E10" s="226" t="s">
        <v>16</v>
      </c>
      <c r="F10" s="227"/>
    </row>
    <row r="11" spans="2:15" ht="15" thickBot="1" x14ac:dyDescent="0.35">
      <c r="B11" s="225"/>
      <c r="C11" s="11" t="s">
        <v>17</v>
      </c>
      <c r="D11" s="11" t="s">
        <v>18</v>
      </c>
      <c r="E11" s="11" t="s">
        <v>17</v>
      </c>
      <c r="F11" s="12" t="s">
        <v>18</v>
      </c>
    </row>
    <row r="12" spans="2:15" ht="15" thickTop="1" x14ac:dyDescent="0.3">
      <c r="B12" s="30">
        <v>1</v>
      </c>
      <c r="C12" s="19">
        <v>3</v>
      </c>
      <c r="D12" s="19">
        <v>3</v>
      </c>
      <c r="E12" s="19">
        <v>2</v>
      </c>
      <c r="F12" s="27">
        <v>2</v>
      </c>
    </row>
    <row r="13" spans="2:15" x14ac:dyDescent="0.3">
      <c r="B13" s="31">
        <v>2</v>
      </c>
      <c r="C13" s="14">
        <v>3</v>
      </c>
      <c r="D13" s="14">
        <v>3</v>
      </c>
      <c r="E13" s="14">
        <v>1</v>
      </c>
      <c r="F13" s="28">
        <v>1</v>
      </c>
    </row>
    <row r="14" spans="2:15" ht="15" thickBot="1" x14ac:dyDescent="0.35">
      <c r="B14" s="86">
        <v>3</v>
      </c>
      <c r="C14" s="84">
        <v>2</v>
      </c>
      <c r="D14" s="84">
        <v>2</v>
      </c>
      <c r="E14" s="84">
        <v>1</v>
      </c>
      <c r="F14" s="85">
        <v>1</v>
      </c>
    </row>
    <row r="15" spans="2:15" ht="15" thickTop="1" x14ac:dyDescent="0.3"/>
    <row r="16" spans="2:15" ht="15" thickBot="1" x14ac:dyDescent="0.35"/>
    <row r="17" spans="1:18" ht="15" thickBot="1" x14ac:dyDescent="0.35">
      <c r="A17" s="215" t="s">
        <v>24</v>
      </c>
      <c r="B17" s="216"/>
      <c r="C17" s="216"/>
      <c r="D17" s="216"/>
      <c r="E17" s="216"/>
      <c r="F17" s="216"/>
      <c r="G17" s="216"/>
      <c r="H17" s="217"/>
      <c r="J17" s="60"/>
      <c r="K17" s="61"/>
      <c r="L17" s="61"/>
      <c r="M17" s="61"/>
      <c r="N17" s="61"/>
      <c r="O17" s="61"/>
      <c r="P17" s="61"/>
      <c r="Q17" s="61"/>
      <c r="R17" s="62"/>
    </row>
    <row r="18" spans="1:18" x14ac:dyDescent="0.3">
      <c r="A18" s="35"/>
      <c r="H18" s="36"/>
      <c r="J18" s="35"/>
      <c r="K18" s="23" t="s">
        <v>30</v>
      </c>
      <c r="L18" s="23" t="s">
        <v>31</v>
      </c>
      <c r="M18" s="23" t="s">
        <v>32</v>
      </c>
      <c r="N18" s="23" t="s">
        <v>33</v>
      </c>
      <c r="O18" s="23" t="s">
        <v>34</v>
      </c>
      <c r="P18" s="23" t="s">
        <v>35</v>
      </c>
      <c r="R18" s="36"/>
    </row>
    <row r="19" spans="1:18" x14ac:dyDescent="0.3">
      <c r="A19" s="35"/>
      <c r="C19" s="23" t="str">
        <f>CONCATENATE("U",C12,C11)</f>
        <v>U3X</v>
      </c>
      <c r="D19" s="23" t="str">
        <f>CONCATENATE("U",D12,D11)</f>
        <v>U3Y</v>
      </c>
      <c r="E19" s="23" t="str">
        <f>CONCATENATE("U",E12,E11)</f>
        <v>U2X</v>
      </c>
      <c r="F19" s="24" t="str">
        <f>CONCATENATE("U",F12,F11)</f>
        <v>U2Y</v>
      </c>
      <c r="H19" s="36"/>
      <c r="J19" s="35"/>
      <c r="K19" s="2"/>
      <c r="L19" s="2"/>
      <c r="M19" s="2"/>
      <c r="N19" s="2"/>
      <c r="O19" s="2"/>
      <c r="P19" s="2"/>
      <c r="Q19" s="23" t="s">
        <v>30</v>
      </c>
      <c r="R19" s="36"/>
    </row>
    <row r="20" spans="1:18" x14ac:dyDescent="0.3">
      <c r="A20" s="35"/>
      <c r="C20" s="44">
        <f>J5^2*N5</f>
        <v>857.14285714285711</v>
      </c>
      <c r="D20" s="44">
        <f>J5*K5*N5</f>
        <v>0</v>
      </c>
      <c r="E20" s="45">
        <f>-1*C20</f>
        <v>-857.14285714285711</v>
      </c>
      <c r="F20" s="45">
        <f>-1*D20</f>
        <v>0</v>
      </c>
      <c r="G20" s="1" t="str">
        <f>C19</f>
        <v>U3X</v>
      </c>
      <c r="H20" s="36"/>
      <c r="J20" s="35"/>
      <c r="K20" s="2"/>
      <c r="L20" s="2"/>
      <c r="M20" s="2"/>
      <c r="N20" s="2"/>
      <c r="O20" s="2"/>
      <c r="P20" s="2"/>
      <c r="Q20" s="23" t="s">
        <v>31</v>
      </c>
      <c r="R20" s="36"/>
    </row>
    <row r="21" spans="1:18" x14ac:dyDescent="0.3">
      <c r="A21" s="37" t="s">
        <v>21</v>
      </c>
      <c r="B21" s="2"/>
      <c r="C21" s="44">
        <f>D20</f>
        <v>0</v>
      </c>
      <c r="D21" s="44">
        <f>K5^2*N5</f>
        <v>0</v>
      </c>
      <c r="E21" s="45">
        <f>-1*C21</f>
        <v>0</v>
      </c>
      <c r="F21" s="45">
        <f>-1*D21</f>
        <v>0</v>
      </c>
      <c r="G21" s="1" t="str">
        <f>D19</f>
        <v>U3Y</v>
      </c>
      <c r="H21" s="36"/>
      <c r="J21" s="35"/>
      <c r="K21" s="2"/>
      <c r="L21" s="2"/>
      <c r="M21" s="59">
        <f>E22</f>
        <v>857.14285714285711</v>
      </c>
      <c r="N21" s="59">
        <f>F22</f>
        <v>0</v>
      </c>
      <c r="O21" s="59">
        <f>C22</f>
        <v>-857.14285714285711</v>
      </c>
      <c r="P21" s="59">
        <f>D22</f>
        <v>0</v>
      </c>
      <c r="Q21" s="23" t="s">
        <v>32</v>
      </c>
      <c r="R21" s="36"/>
    </row>
    <row r="22" spans="1:18" x14ac:dyDescent="0.3">
      <c r="A22" s="35"/>
      <c r="C22" s="45">
        <f>E20</f>
        <v>-857.14285714285711</v>
      </c>
      <c r="D22" s="45">
        <f>F20</f>
        <v>0</v>
      </c>
      <c r="E22" s="44">
        <f>C20</f>
        <v>857.14285714285711</v>
      </c>
      <c r="F22" s="44">
        <f>D20</f>
        <v>0</v>
      </c>
      <c r="G22" s="1" t="str">
        <f>E19</f>
        <v>U2X</v>
      </c>
      <c r="H22" s="36"/>
      <c r="J22" s="35"/>
      <c r="K22" s="2"/>
      <c r="L22" s="2"/>
      <c r="M22" s="59">
        <f>E23</f>
        <v>0</v>
      </c>
      <c r="N22" s="59">
        <f>F23</f>
        <v>0</v>
      </c>
      <c r="O22" s="59">
        <f>C23</f>
        <v>0</v>
      </c>
      <c r="P22" s="59">
        <f>D23</f>
        <v>0</v>
      </c>
      <c r="Q22" s="23" t="s">
        <v>33</v>
      </c>
      <c r="R22" s="36"/>
    </row>
    <row r="23" spans="1:18" x14ac:dyDescent="0.3">
      <c r="A23" s="35"/>
      <c r="C23" s="45">
        <f>E21</f>
        <v>0</v>
      </c>
      <c r="D23" s="45">
        <f>F21</f>
        <v>0</v>
      </c>
      <c r="E23" s="44">
        <f>C21</f>
        <v>0</v>
      </c>
      <c r="F23" s="44">
        <f>D21</f>
        <v>0</v>
      </c>
      <c r="G23" s="1" t="str">
        <f>F19</f>
        <v>U2Y</v>
      </c>
      <c r="H23" s="36"/>
      <c r="J23" s="35"/>
      <c r="K23" s="2"/>
      <c r="L23" s="2"/>
      <c r="M23" s="59">
        <f>E20</f>
        <v>-857.14285714285711</v>
      </c>
      <c r="N23" s="59">
        <f>F20</f>
        <v>0</v>
      </c>
      <c r="O23" s="59">
        <f>C20</f>
        <v>857.14285714285711</v>
      </c>
      <c r="P23" s="59">
        <f>D20</f>
        <v>0</v>
      </c>
      <c r="Q23" s="23" t="s">
        <v>34</v>
      </c>
      <c r="R23" s="36"/>
    </row>
    <row r="24" spans="1:18" x14ac:dyDescent="0.3">
      <c r="A24" s="35"/>
      <c r="H24" s="36"/>
      <c r="J24" s="35"/>
      <c r="K24" s="2"/>
      <c r="L24" s="2"/>
      <c r="M24" s="59">
        <f>E21</f>
        <v>0</v>
      </c>
      <c r="N24" s="59">
        <f>F21</f>
        <v>0</v>
      </c>
      <c r="O24" s="59">
        <f>C21</f>
        <v>0</v>
      </c>
      <c r="P24" s="59">
        <f>D21</f>
        <v>0</v>
      </c>
      <c r="Q24" s="23" t="s">
        <v>35</v>
      </c>
      <c r="R24" s="36"/>
    </row>
    <row r="25" spans="1:18" ht="15" thickBot="1" x14ac:dyDescent="0.35">
      <c r="A25" s="38"/>
      <c r="B25" s="39"/>
      <c r="C25" s="39"/>
      <c r="D25" s="39"/>
      <c r="E25" s="39"/>
      <c r="F25" s="39"/>
      <c r="G25" s="39"/>
      <c r="H25" s="40"/>
      <c r="J25" s="38"/>
      <c r="K25" s="39"/>
      <c r="L25" s="39"/>
      <c r="M25" s="39"/>
      <c r="N25" s="39"/>
      <c r="O25" s="39"/>
      <c r="P25" s="39"/>
      <c r="Q25" s="39"/>
      <c r="R25" s="40"/>
    </row>
    <row r="28" spans="1:18" ht="15" thickBot="1" x14ac:dyDescent="0.35"/>
    <row r="29" spans="1:18" ht="15" thickBot="1" x14ac:dyDescent="0.35">
      <c r="A29" s="215" t="s">
        <v>25</v>
      </c>
      <c r="B29" s="216"/>
      <c r="C29" s="216"/>
      <c r="D29" s="216"/>
      <c r="E29" s="216"/>
      <c r="F29" s="216"/>
      <c r="G29" s="216"/>
      <c r="H29" s="217"/>
      <c r="J29" s="63"/>
      <c r="K29" s="61"/>
      <c r="L29" s="61"/>
      <c r="M29" s="61"/>
      <c r="N29" s="61"/>
      <c r="O29" s="61"/>
      <c r="P29" s="61"/>
      <c r="Q29" s="61"/>
      <c r="R29" s="62"/>
    </row>
    <row r="30" spans="1:18" x14ac:dyDescent="0.3">
      <c r="A30" s="35"/>
      <c r="H30" s="36"/>
      <c r="J30" s="35"/>
      <c r="K30" s="23" t="s">
        <v>30</v>
      </c>
      <c r="L30" s="23" t="s">
        <v>31</v>
      </c>
      <c r="M30" s="23" t="s">
        <v>32</v>
      </c>
      <c r="N30" s="23" t="s">
        <v>33</v>
      </c>
      <c r="O30" s="23" t="s">
        <v>34</v>
      </c>
      <c r="P30" s="23" t="s">
        <v>35</v>
      </c>
      <c r="R30" s="36"/>
    </row>
    <row r="31" spans="1:18" x14ac:dyDescent="0.3">
      <c r="A31" s="35"/>
      <c r="C31" s="23" t="str">
        <f>CONCATENATE("U",C13,C11)</f>
        <v>U3X</v>
      </c>
      <c r="D31" s="23" t="str">
        <f>CONCATENATE("U",D13,D11)</f>
        <v>U3Y</v>
      </c>
      <c r="E31" s="23" t="str">
        <f>CONCATENATE("U",E13,E11)</f>
        <v>U1X</v>
      </c>
      <c r="F31" s="23" t="str">
        <f>CONCATENATE("U",F13,F11)</f>
        <v>U1Y</v>
      </c>
      <c r="H31" s="36"/>
      <c r="J31" s="35"/>
      <c r="K31" s="59">
        <f>E34</f>
        <v>530.33008588991049</v>
      </c>
      <c r="L31" s="59">
        <f>F34</f>
        <v>-530.33008588991049</v>
      </c>
      <c r="M31" s="2"/>
      <c r="N31" s="2"/>
      <c r="O31" s="59">
        <f>C34</f>
        <v>-530.33008588991049</v>
      </c>
      <c r="P31" s="59">
        <f>D34</f>
        <v>530.33008588991049</v>
      </c>
      <c r="Q31" s="23" t="s">
        <v>30</v>
      </c>
      <c r="R31" s="36"/>
    </row>
    <row r="32" spans="1:18" x14ac:dyDescent="0.3">
      <c r="A32" s="35"/>
      <c r="C32" s="44">
        <f>J6^2*N6</f>
        <v>530.33008588991049</v>
      </c>
      <c r="D32" s="44">
        <f>J6*K6*N6</f>
        <v>-530.33008588991049</v>
      </c>
      <c r="E32" s="45">
        <f>-1*C32</f>
        <v>-530.33008588991049</v>
      </c>
      <c r="F32" s="45">
        <f>-1*D32</f>
        <v>530.33008588991049</v>
      </c>
      <c r="G32" s="1" t="str">
        <f>C31</f>
        <v>U3X</v>
      </c>
      <c r="H32" s="36"/>
      <c r="J32" s="35"/>
      <c r="K32" s="59">
        <f>E35</f>
        <v>-530.33008588991049</v>
      </c>
      <c r="L32" s="59">
        <f>F35</f>
        <v>530.33008588991049</v>
      </c>
      <c r="M32" s="2"/>
      <c r="N32" s="2"/>
      <c r="O32" s="59">
        <f>C35</f>
        <v>530.33008588991049</v>
      </c>
      <c r="P32" s="59">
        <f>D35</f>
        <v>-530.33008588991049</v>
      </c>
      <c r="Q32" s="23" t="s">
        <v>31</v>
      </c>
      <c r="R32" s="36"/>
    </row>
    <row r="33" spans="1:18" x14ac:dyDescent="0.3">
      <c r="A33" s="37" t="s">
        <v>28</v>
      </c>
      <c r="B33" s="2"/>
      <c r="C33" s="44">
        <f>D32</f>
        <v>-530.33008588991049</v>
      </c>
      <c r="D33" s="44">
        <f>K6^2*N6</f>
        <v>530.33008588991049</v>
      </c>
      <c r="E33" s="45">
        <f>-1*C33</f>
        <v>530.33008588991049</v>
      </c>
      <c r="F33" s="45">
        <f>-1*D33</f>
        <v>-530.33008588991049</v>
      </c>
      <c r="G33" s="1" t="str">
        <f>D31</f>
        <v>U3Y</v>
      </c>
      <c r="H33" s="36"/>
      <c r="J33" s="64"/>
      <c r="K33" s="2"/>
      <c r="L33" s="2"/>
      <c r="M33" s="59"/>
      <c r="N33" s="59"/>
      <c r="O33" s="59"/>
      <c r="P33" s="59"/>
      <c r="Q33" s="23" t="s">
        <v>32</v>
      </c>
      <c r="R33" s="36"/>
    </row>
    <row r="34" spans="1:18" x14ac:dyDescent="0.3">
      <c r="A34" s="35"/>
      <c r="C34" s="45">
        <f>E32</f>
        <v>-530.33008588991049</v>
      </c>
      <c r="D34" s="45">
        <f>F32</f>
        <v>530.33008588991049</v>
      </c>
      <c r="E34" s="44">
        <f>C32</f>
        <v>530.33008588991049</v>
      </c>
      <c r="F34" s="44">
        <f>D32</f>
        <v>-530.33008588991049</v>
      </c>
      <c r="G34" s="1" t="str">
        <f>E31</f>
        <v>U1X</v>
      </c>
      <c r="H34" s="36"/>
      <c r="J34" s="35"/>
      <c r="K34" s="2"/>
      <c r="L34" s="2"/>
      <c r="M34" s="59"/>
      <c r="N34" s="59"/>
      <c r="O34" s="59"/>
      <c r="P34" s="59"/>
      <c r="Q34" s="23" t="s">
        <v>33</v>
      </c>
      <c r="R34" s="36"/>
    </row>
    <row r="35" spans="1:18" x14ac:dyDescent="0.3">
      <c r="A35" s="35"/>
      <c r="C35" s="45">
        <f>E33</f>
        <v>530.33008588991049</v>
      </c>
      <c r="D35" s="45">
        <f>F33</f>
        <v>-530.33008588991049</v>
      </c>
      <c r="E35" s="44">
        <f>C33</f>
        <v>-530.33008588991049</v>
      </c>
      <c r="F35" s="44">
        <f>D33</f>
        <v>530.33008588991049</v>
      </c>
      <c r="G35" s="1" t="str">
        <f>F31</f>
        <v>U1Y</v>
      </c>
      <c r="H35" s="36"/>
      <c r="J35" s="35"/>
      <c r="K35" s="59">
        <f>E32</f>
        <v>-530.33008588991049</v>
      </c>
      <c r="L35" s="59">
        <f>F32</f>
        <v>530.33008588991049</v>
      </c>
      <c r="M35" s="59"/>
      <c r="N35" s="59"/>
      <c r="O35" s="59">
        <f>C32</f>
        <v>530.33008588991049</v>
      </c>
      <c r="P35" s="59">
        <f>D32</f>
        <v>-530.33008588991049</v>
      </c>
      <c r="Q35" s="23" t="s">
        <v>34</v>
      </c>
      <c r="R35" s="36"/>
    </row>
    <row r="36" spans="1:18" x14ac:dyDescent="0.3">
      <c r="A36" s="35"/>
      <c r="H36" s="36"/>
      <c r="J36" s="35"/>
      <c r="K36" s="59">
        <f>E33</f>
        <v>530.33008588991049</v>
      </c>
      <c r="L36" s="59">
        <f>F33</f>
        <v>-530.33008588991049</v>
      </c>
      <c r="M36" s="59"/>
      <c r="N36" s="59"/>
      <c r="O36" s="59">
        <f>C33</f>
        <v>-530.33008588991049</v>
      </c>
      <c r="P36" s="59">
        <f>D33</f>
        <v>530.33008588991049</v>
      </c>
      <c r="Q36" s="23" t="s">
        <v>35</v>
      </c>
      <c r="R36" s="36"/>
    </row>
    <row r="37" spans="1:18" ht="15" thickBot="1" x14ac:dyDescent="0.35">
      <c r="A37" s="38"/>
      <c r="B37" s="39"/>
      <c r="C37" s="39"/>
      <c r="D37" s="39"/>
      <c r="E37" s="39"/>
      <c r="F37" s="39"/>
      <c r="G37" s="39"/>
      <c r="H37" s="40"/>
      <c r="J37" s="38"/>
      <c r="K37" s="39"/>
      <c r="L37" s="39"/>
      <c r="M37" s="39"/>
      <c r="N37" s="39"/>
      <c r="O37" s="39"/>
      <c r="P37" s="39"/>
      <c r="Q37" s="39"/>
      <c r="R37" s="40"/>
    </row>
    <row r="40" spans="1:18" ht="15" thickBot="1" x14ac:dyDescent="0.35"/>
    <row r="41" spans="1:18" ht="15" thickBot="1" x14ac:dyDescent="0.35">
      <c r="A41" s="215" t="s">
        <v>26</v>
      </c>
      <c r="B41" s="216"/>
      <c r="C41" s="216"/>
      <c r="D41" s="216"/>
      <c r="E41" s="216"/>
      <c r="F41" s="216"/>
      <c r="G41" s="216"/>
      <c r="H41" s="217"/>
      <c r="J41" s="60"/>
      <c r="K41" s="61"/>
      <c r="L41" s="61"/>
      <c r="M41" s="61"/>
      <c r="N41" s="61"/>
      <c r="O41" s="61"/>
      <c r="P41" s="61"/>
      <c r="Q41" s="61"/>
      <c r="R41" s="62"/>
    </row>
    <row r="42" spans="1:18" x14ac:dyDescent="0.3">
      <c r="A42" s="35"/>
      <c r="H42" s="36"/>
      <c r="J42" s="35"/>
      <c r="K42" s="23" t="s">
        <v>30</v>
      </c>
      <c r="L42" s="23" t="s">
        <v>31</v>
      </c>
      <c r="M42" s="23" t="s">
        <v>32</v>
      </c>
      <c r="N42" s="23" t="s">
        <v>33</v>
      </c>
      <c r="O42" s="23" t="s">
        <v>34</v>
      </c>
      <c r="P42" s="23" t="s">
        <v>35</v>
      </c>
      <c r="R42" s="36"/>
    </row>
    <row r="43" spans="1:18" x14ac:dyDescent="0.3">
      <c r="A43" s="35"/>
      <c r="C43" s="23" t="str">
        <f>CONCATENATE("U",C14,C11)</f>
        <v>U2X</v>
      </c>
      <c r="D43" s="23" t="str">
        <f>CONCATENATE("U",D14,D11)</f>
        <v>U2Y</v>
      </c>
      <c r="E43" s="23" t="str">
        <f>CONCATENATE("U",E14,E11)</f>
        <v>U1X</v>
      </c>
      <c r="F43" s="23" t="str">
        <f>CONCATENATE("U",F14,F11)</f>
        <v>U1Y</v>
      </c>
      <c r="H43" s="36"/>
      <c r="J43" s="35"/>
      <c r="K43" s="59">
        <f>E46</f>
        <v>432</v>
      </c>
      <c r="L43" s="59">
        <f>F46</f>
        <v>576</v>
      </c>
      <c r="M43" s="59">
        <f>C46</f>
        <v>-432</v>
      </c>
      <c r="N43" s="59">
        <f>D46</f>
        <v>-576</v>
      </c>
      <c r="O43" s="2"/>
      <c r="P43" s="2"/>
      <c r="Q43" s="23" t="s">
        <v>30</v>
      </c>
      <c r="R43" s="36"/>
    </row>
    <row r="44" spans="1:18" x14ac:dyDescent="0.3">
      <c r="A44" s="35"/>
      <c r="C44" s="44">
        <f>J7^2*N7</f>
        <v>432</v>
      </c>
      <c r="D44" s="44">
        <f>J7*K7*N7</f>
        <v>576</v>
      </c>
      <c r="E44" s="45">
        <f>-1*C44</f>
        <v>-432</v>
      </c>
      <c r="F44" s="45">
        <f>-1*D44</f>
        <v>-576</v>
      </c>
      <c r="G44" s="23" t="str">
        <f>C43</f>
        <v>U2X</v>
      </c>
      <c r="H44" s="36"/>
      <c r="J44" s="35"/>
      <c r="K44" s="59">
        <f>E47</f>
        <v>576</v>
      </c>
      <c r="L44" s="59">
        <f>F47</f>
        <v>768.00000000000011</v>
      </c>
      <c r="M44" s="59">
        <f>C47</f>
        <v>-576</v>
      </c>
      <c r="N44" s="59">
        <f>D47</f>
        <v>-768.00000000000011</v>
      </c>
      <c r="O44" s="2"/>
      <c r="P44" s="2"/>
      <c r="Q44" s="23" t="s">
        <v>31</v>
      </c>
      <c r="R44" s="36"/>
    </row>
    <row r="45" spans="1:18" x14ac:dyDescent="0.3">
      <c r="A45" s="37" t="s">
        <v>29</v>
      </c>
      <c r="B45" s="2"/>
      <c r="C45" s="44">
        <f>D44</f>
        <v>576</v>
      </c>
      <c r="D45" s="44">
        <f>K7^2*N7</f>
        <v>768.00000000000011</v>
      </c>
      <c r="E45" s="45">
        <f>-1*C45</f>
        <v>-576</v>
      </c>
      <c r="F45" s="45">
        <f>-1*D45</f>
        <v>-768.00000000000011</v>
      </c>
      <c r="G45" s="23" t="str">
        <f>D43</f>
        <v>U2Y</v>
      </c>
      <c r="H45" s="36"/>
      <c r="J45" s="35"/>
      <c r="K45" s="59">
        <f>E44</f>
        <v>-432</v>
      </c>
      <c r="L45" s="59">
        <f>F44</f>
        <v>-576</v>
      </c>
      <c r="M45" s="59">
        <f>C44</f>
        <v>432</v>
      </c>
      <c r="N45" s="59">
        <f>D44</f>
        <v>576</v>
      </c>
      <c r="O45" s="59"/>
      <c r="P45" s="59"/>
      <c r="Q45" s="23" t="s">
        <v>32</v>
      </c>
      <c r="R45" s="36"/>
    </row>
    <row r="46" spans="1:18" x14ac:dyDescent="0.3">
      <c r="A46" s="35"/>
      <c r="C46" s="45">
        <f>E44</f>
        <v>-432</v>
      </c>
      <c r="D46" s="45">
        <f>F44</f>
        <v>-576</v>
      </c>
      <c r="E46" s="44">
        <f>C44</f>
        <v>432</v>
      </c>
      <c r="F46" s="44">
        <f>D44</f>
        <v>576</v>
      </c>
      <c r="G46" s="23" t="str">
        <f>E43</f>
        <v>U1X</v>
      </c>
      <c r="H46" s="36"/>
      <c r="J46" s="35"/>
      <c r="K46" s="59">
        <f>E45</f>
        <v>-576</v>
      </c>
      <c r="L46" s="59">
        <f>F45</f>
        <v>-768.00000000000011</v>
      </c>
      <c r="M46" s="59">
        <f>C45</f>
        <v>576</v>
      </c>
      <c r="N46" s="59">
        <f>D45</f>
        <v>768.00000000000011</v>
      </c>
      <c r="O46" s="59"/>
      <c r="P46" s="59"/>
      <c r="Q46" s="23" t="s">
        <v>33</v>
      </c>
      <c r="R46" s="36"/>
    </row>
    <row r="47" spans="1:18" x14ac:dyDescent="0.3">
      <c r="A47" s="35"/>
      <c r="C47" s="45">
        <f>E45</f>
        <v>-576</v>
      </c>
      <c r="D47" s="45">
        <f>F45</f>
        <v>-768.00000000000011</v>
      </c>
      <c r="E47" s="44">
        <f>C45</f>
        <v>576</v>
      </c>
      <c r="F47" s="44">
        <f>D45</f>
        <v>768.00000000000011</v>
      </c>
      <c r="G47" s="23" t="str">
        <f>F43</f>
        <v>U1Y</v>
      </c>
      <c r="H47" s="36"/>
      <c r="J47" s="35"/>
      <c r="K47" s="2"/>
      <c r="L47" s="2"/>
      <c r="M47" s="59"/>
      <c r="N47" s="59"/>
      <c r="O47" s="59"/>
      <c r="P47" s="59"/>
      <c r="Q47" s="23" t="s">
        <v>34</v>
      </c>
      <c r="R47" s="36"/>
    </row>
    <row r="48" spans="1:18" x14ac:dyDescent="0.3">
      <c r="A48" s="35"/>
      <c r="H48" s="36"/>
      <c r="J48" s="35"/>
      <c r="K48" s="2"/>
      <c r="L48" s="2"/>
      <c r="M48" s="59"/>
      <c r="N48" s="59"/>
      <c r="O48" s="59"/>
      <c r="P48" s="59"/>
      <c r="Q48" s="23" t="s">
        <v>35</v>
      </c>
      <c r="R48" s="36"/>
    </row>
    <row r="49" spans="1:18" ht="15" thickBot="1" x14ac:dyDescent="0.35">
      <c r="A49" s="38"/>
      <c r="B49" s="39"/>
      <c r="C49" s="39"/>
      <c r="D49" s="39"/>
      <c r="E49" s="39"/>
      <c r="F49" s="39"/>
      <c r="G49" s="39"/>
      <c r="H49" s="40"/>
      <c r="J49" s="38"/>
      <c r="K49" s="39"/>
      <c r="L49" s="39"/>
      <c r="M49" s="39"/>
      <c r="N49" s="39"/>
      <c r="O49" s="39"/>
      <c r="P49" s="39"/>
      <c r="Q49" s="39"/>
      <c r="R49" s="40"/>
    </row>
    <row r="54" spans="1:18" x14ac:dyDescent="0.3">
      <c r="A54" s="222" t="s">
        <v>43</v>
      </c>
      <c r="B54" s="222"/>
      <c r="C54" s="222"/>
    </row>
    <row r="55" spans="1:18" ht="15" thickBot="1" x14ac:dyDescent="0.35"/>
    <row r="56" spans="1:18" x14ac:dyDescent="0.3">
      <c r="C56" s="60"/>
      <c r="D56" s="61"/>
      <c r="E56" s="61"/>
      <c r="F56" s="61"/>
      <c r="G56" s="61"/>
      <c r="H56" s="61"/>
      <c r="I56" s="61"/>
      <c r="J56" s="61"/>
      <c r="K56" s="61"/>
      <c r="L56" s="62"/>
    </row>
    <row r="57" spans="1:18" x14ac:dyDescent="0.3">
      <c r="C57" s="35"/>
      <c r="E57" s="23" t="s">
        <v>30</v>
      </c>
      <c r="F57" s="23" t="s">
        <v>31</v>
      </c>
      <c r="G57" s="23" t="s">
        <v>32</v>
      </c>
      <c r="H57" s="23" t="s">
        <v>33</v>
      </c>
      <c r="I57" s="23" t="s">
        <v>34</v>
      </c>
      <c r="J57" s="23" t="s">
        <v>35</v>
      </c>
      <c r="L57" s="36"/>
    </row>
    <row r="58" spans="1:18" x14ac:dyDescent="0.3">
      <c r="C58" s="35"/>
      <c r="E58" s="59">
        <f>K19+K31+K43</f>
        <v>962.33008588991049</v>
      </c>
      <c r="F58" s="59">
        <f t="shared" ref="F58:J58" si="5">L19+L31+L43</f>
        <v>45.669914110089508</v>
      </c>
      <c r="G58" s="59">
        <f t="shared" si="5"/>
        <v>-432</v>
      </c>
      <c r="H58" s="59">
        <f t="shared" si="5"/>
        <v>-576</v>
      </c>
      <c r="I58" s="59">
        <f t="shared" si="5"/>
        <v>-530.33008588991049</v>
      </c>
      <c r="J58" s="59">
        <f t="shared" si="5"/>
        <v>530.33008588991049</v>
      </c>
      <c r="K58" s="23" t="s">
        <v>30</v>
      </c>
      <c r="L58" s="36"/>
    </row>
    <row r="59" spans="1:18" x14ac:dyDescent="0.3">
      <c r="C59" s="35"/>
      <c r="E59" s="59">
        <f t="shared" ref="E59:E63" si="6">K20+K32+K44</f>
        <v>45.669914110089508</v>
      </c>
      <c r="F59" s="59">
        <f t="shared" ref="F59:F63" si="7">L20+L32+L44</f>
        <v>1298.3300858899106</v>
      </c>
      <c r="G59" s="59">
        <f t="shared" ref="G59:G63" si="8">M20+M32+M44</f>
        <v>-576</v>
      </c>
      <c r="H59" s="59">
        <f t="shared" ref="H59:H63" si="9">N20+N32+N44</f>
        <v>-768.00000000000011</v>
      </c>
      <c r="I59" s="59">
        <f t="shared" ref="I59:I63" si="10">O20+O32+O44</f>
        <v>530.33008588991049</v>
      </c>
      <c r="J59" s="59">
        <f t="shared" ref="J59:J63" si="11">P20+P32+P44</f>
        <v>-530.33008588991049</v>
      </c>
      <c r="K59" s="23" t="s">
        <v>31</v>
      </c>
      <c r="L59" s="36"/>
    </row>
    <row r="60" spans="1:18" x14ac:dyDescent="0.3">
      <c r="C60" s="35"/>
      <c r="D60" s="65" t="s">
        <v>36</v>
      </c>
      <c r="E60" s="59">
        <f t="shared" si="6"/>
        <v>-432</v>
      </c>
      <c r="F60" s="59">
        <f t="shared" si="7"/>
        <v>-576</v>
      </c>
      <c r="G60" s="59">
        <f t="shared" si="8"/>
        <v>1289.1428571428571</v>
      </c>
      <c r="H60" s="59">
        <f t="shared" si="9"/>
        <v>576</v>
      </c>
      <c r="I60" s="59">
        <f t="shared" si="10"/>
        <v>-857.14285714285711</v>
      </c>
      <c r="J60" s="59">
        <f t="shared" si="11"/>
        <v>0</v>
      </c>
      <c r="K60" s="23" t="s">
        <v>32</v>
      </c>
      <c r="L60" s="36"/>
    </row>
    <row r="61" spans="1:18" x14ac:dyDescent="0.3">
      <c r="C61" s="35"/>
      <c r="E61" s="59">
        <f t="shared" si="6"/>
        <v>-576</v>
      </c>
      <c r="F61" s="59">
        <f t="shared" si="7"/>
        <v>-768.00000000000011</v>
      </c>
      <c r="G61" s="59">
        <f t="shared" si="8"/>
        <v>576</v>
      </c>
      <c r="H61" s="59">
        <f t="shared" si="9"/>
        <v>768.00000000000011</v>
      </c>
      <c r="I61" s="59">
        <f t="shared" si="10"/>
        <v>0</v>
      </c>
      <c r="J61" s="59">
        <f t="shared" si="11"/>
        <v>0</v>
      </c>
      <c r="K61" s="23" t="s">
        <v>33</v>
      </c>
      <c r="L61" s="36"/>
    </row>
    <row r="62" spans="1:18" x14ac:dyDescent="0.3">
      <c r="C62" s="35"/>
      <c r="E62" s="59">
        <f t="shared" si="6"/>
        <v>-530.33008588991049</v>
      </c>
      <c r="F62" s="59">
        <f t="shared" si="7"/>
        <v>530.33008588991049</v>
      </c>
      <c r="G62" s="59">
        <f t="shared" si="8"/>
        <v>-857.14285714285711</v>
      </c>
      <c r="H62" s="59">
        <f t="shared" si="9"/>
        <v>0</v>
      </c>
      <c r="I62" s="59">
        <f t="shared" si="10"/>
        <v>1387.4729430327675</v>
      </c>
      <c r="J62" s="59">
        <f t="shared" si="11"/>
        <v>-530.33008588991049</v>
      </c>
      <c r="K62" s="23" t="s">
        <v>34</v>
      </c>
      <c r="L62" s="36"/>
    </row>
    <row r="63" spans="1:18" x14ac:dyDescent="0.3">
      <c r="C63" s="35"/>
      <c r="E63" s="59">
        <f t="shared" si="6"/>
        <v>530.33008588991049</v>
      </c>
      <c r="F63" s="59">
        <f t="shared" si="7"/>
        <v>-530.33008588991049</v>
      </c>
      <c r="G63" s="59">
        <f t="shared" si="8"/>
        <v>0</v>
      </c>
      <c r="H63" s="59">
        <f t="shared" si="9"/>
        <v>0</v>
      </c>
      <c r="I63" s="59">
        <f t="shared" si="10"/>
        <v>-530.33008588991049</v>
      </c>
      <c r="J63" s="59">
        <f t="shared" si="11"/>
        <v>530.33008588991049</v>
      </c>
      <c r="K63" s="23" t="s">
        <v>35</v>
      </c>
      <c r="L63" s="36"/>
    </row>
    <row r="64" spans="1:18" ht="15" thickBot="1" x14ac:dyDescent="0.35">
      <c r="C64" s="38"/>
      <c r="D64" s="39"/>
      <c r="E64" s="39"/>
      <c r="F64" s="39"/>
      <c r="G64" s="39"/>
      <c r="H64" s="39"/>
      <c r="I64" s="39"/>
      <c r="J64" s="39"/>
      <c r="K64" s="39"/>
      <c r="L64" s="40"/>
    </row>
    <row r="67" spans="1:5" x14ac:dyDescent="0.3">
      <c r="A67" s="222" t="s">
        <v>44</v>
      </c>
      <c r="B67" s="222"/>
      <c r="C67" s="222"/>
    </row>
    <row r="68" spans="1:5" ht="15" thickBot="1" x14ac:dyDescent="0.35"/>
    <row r="69" spans="1:5" x14ac:dyDescent="0.3">
      <c r="C69" s="94" t="s">
        <v>46</v>
      </c>
      <c r="E69" s="97">
        <v>5000</v>
      </c>
    </row>
    <row r="70" spans="1:5" x14ac:dyDescent="0.3">
      <c r="C70" s="95" t="s">
        <v>47</v>
      </c>
      <c r="E70" s="98">
        <v>-4000</v>
      </c>
    </row>
    <row r="71" spans="1:5" x14ac:dyDescent="0.3">
      <c r="C71" s="95" t="s">
        <v>48</v>
      </c>
      <c r="D71" s="140"/>
      <c r="E71" s="98" t="s">
        <v>48</v>
      </c>
    </row>
    <row r="72" spans="1:5" x14ac:dyDescent="0.3">
      <c r="B72" t="s">
        <v>45</v>
      </c>
      <c r="C72" s="95" t="s">
        <v>49</v>
      </c>
      <c r="D72" s="139" t="s">
        <v>52</v>
      </c>
      <c r="E72" s="98" t="s">
        <v>49</v>
      </c>
    </row>
    <row r="73" spans="1:5" x14ac:dyDescent="0.3">
      <c r="C73" s="95" t="s">
        <v>50</v>
      </c>
      <c r="D73" s="140"/>
      <c r="E73" s="98">
        <v>0</v>
      </c>
    </row>
    <row r="74" spans="1:5" ht="15" thickBot="1" x14ac:dyDescent="0.35">
      <c r="C74" s="96" t="s">
        <v>51</v>
      </c>
      <c r="D74" s="140"/>
      <c r="E74" s="99" t="s">
        <v>51</v>
      </c>
    </row>
    <row r="75" spans="1:5" x14ac:dyDescent="0.3">
      <c r="D75" s="140"/>
    </row>
    <row r="76" spans="1:5" x14ac:dyDescent="0.3">
      <c r="D76" s="140"/>
    </row>
    <row r="77" spans="1:5" x14ac:dyDescent="0.3">
      <c r="D77" s="140"/>
    </row>
    <row r="78" spans="1:5" x14ac:dyDescent="0.3">
      <c r="A78" s="222" t="s">
        <v>53</v>
      </c>
      <c r="B78" s="222"/>
      <c r="C78" s="222"/>
      <c r="D78" s="140"/>
    </row>
    <row r="79" spans="1:5" ht="15" thickBot="1" x14ac:dyDescent="0.35">
      <c r="D79" s="140"/>
    </row>
    <row r="80" spans="1:5" x14ac:dyDescent="0.3">
      <c r="C80" s="94" t="s">
        <v>55</v>
      </c>
      <c r="D80" s="140"/>
      <c r="E80" s="97" t="s">
        <v>55</v>
      </c>
    </row>
    <row r="81" spans="1:15" x14ac:dyDescent="0.3">
      <c r="C81" s="95" t="s">
        <v>56</v>
      </c>
      <c r="D81" s="140"/>
      <c r="E81" s="98" t="s">
        <v>56</v>
      </c>
    </row>
    <row r="82" spans="1:15" x14ac:dyDescent="0.3">
      <c r="C82" s="95" t="s">
        <v>57</v>
      </c>
      <c r="D82" s="140"/>
      <c r="E82" s="98">
        <v>0</v>
      </c>
    </row>
    <row r="83" spans="1:15" x14ac:dyDescent="0.3">
      <c r="B83" t="s">
        <v>54</v>
      </c>
      <c r="C83" s="95" t="s">
        <v>58</v>
      </c>
      <c r="D83" s="139" t="s">
        <v>52</v>
      </c>
      <c r="E83" s="98">
        <v>0</v>
      </c>
    </row>
    <row r="84" spans="1:15" x14ac:dyDescent="0.3">
      <c r="C84" s="95" t="s">
        <v>59</v>
      </c>
      <c r="E84" s="98" t="s">
        <v>59</v>
      </c>
    </row>
    <row r="85" spans="1:15" ht="15" thickBot="1" x14ac:dyDescent="0.35">
      <c r="C85" s="96" t="s">
        <v>60</v>
      </c>
      <c r="E85" s="99">
        <v>0</v>
      </c>
    </row>
    <row r="88" spans="1:15" x14ac:dyDescent="0.3">
      <c r="A88" s="222" t="s">
        <v>61</v>
      </c>
      <c r="B88" s="222"/>
      <c r="C88" s="222"/>
      <c r="G88" s="223" t="s">
        <v>63</v>
      </c>
      <c r="H88" s="223"/>
    </row>
    <row r="89" spans="1:15" x14ac:dyDescent="0.3">
      <c r="G89" s="223"/>
      <c r="H89" s="223"/>
    </row>
    <row r="90" spans="1:15" ht="15" thickBot="1" x14ac:dyDescent="0.35"/>
    <row r="91" spans="1:15" x14ac:dyDescent="0.3">
      <c r="C91" s="97">
        <f>E69</f>
        <v>5000</v>
      </c>
      <c r="E91" s="100">
        <f>E58</f>
        <v>962.33008588991049</v>
      </c>
      <c r="F91" s="101">
        <f t="shared" ref="F91:J91" si="12">F58</f>
        <v>45.669914110089508</v>
      </c>
      <c r="G91" s="116">
        <f t="shared" si="12"/>
        <v>-432</v>
      </c>
      <c r="H91" s="116">
        <f t="shared" si="12"/>
        <v>-576</v>
      </c>
      <c r="I91" s="101">
        <f t="shared" si="12"/>
        <v>-530.33008588991049</v>
      </c>
      <c r="J91" s="121">
        <f t="shared" si="12"/>
        <v>530.33008588991049</v>
      </c>
      <c r="L91" s="109" t="str">
        <f>E80</f>
        <v>D1X</v>
      </c>
    </row>
    <row r="92" spans="1:15" x14ac:dyDescent="0.3">
      <c r="C92" s="98">
        <f t="shared" ref="C92:C96" si="13">E70</f>
        <v>-4000</v>
      </c>
      <c r="E92" s="103">
        <f t="shared" ref="E92:J92" si="14">E59</f>
        <v>45.669914110089508</v>
      </c>
      <c r="F92" s="104">
        <f t="shared" si="14"/>
        <v>1298.3300858899106</v>
      </c>
      <c r="G92" s="113">
        <f t="shared" si="14"/>
        <v>-576</v>
      </c>
      <c r="H92" s="113">
        <f t="shared" si="14"/>
        <v>-768.00000000000011</v>
      </c>
      <c r="I92" s="104">
        <f t="shared" si="14"/>
        <v>530.33008588991049</v>
      </c>
      <c r="J92" s="122">
        <f t="shared" si="14"/>
        <v>-530.33008588991049</v>
      </c>
      <c r="L92" s="110" t="str">
        <f t="shared" ref="L92:L96" si="15">E81</f>
        <v>D1Y</v>
      </c>
    </row>
    <row r="93" spans="1:15" x14ac:dyDescent="0.3">
      <c r="C93" s="127" t="str">
        <f t="shared" si="13"/>
        <v>C2X</v>
      </c>
      <c r="D93" s="112"/>
      <c r="E93" s="129">
        <f t="shared" ref="E93:J93" si="16">E60</f>
        <v>-432</v>
      </c>
      <c r="F93" s="130">
        <f t="shared" si="16"/>
        <v>-576</v>
      </c>
      <c r="G93" s="113">
        <f t="shared" si="16"/>
        <v>1289.1428571428571</v>
      </c>
      <c r="H93" s="113">
        <f t="shared" si="16"/>
        <v>576</v>
      </c>
      <c r="I93" s="130">
        <f t="shared" si="16"/>
        <v>-857.14285714285711</v>
      </c>
      <c r="J93" s="122">
        <f t="shared" si="16"/>
        <v>0</v>
      </c>
      <c r="K93" s="112"/>
      <c r="L93" s="114">
        <f t="shared" si="15"/>
        <v>0</v>
      </c>
      <c r="N93" s="223" t="s">
        <v>62</v>
      </c>
      <c r="O93" s="223"/>
    </row>
    <row r="94" spans="1:15" x14ac:dyDescent="0.3">
      <c r="C94" s="127" t="str">
        <f t="shared" si="13"/>
        <v>C2Y</v>
      </c>
      <c r="D94" s="115" t="s">
        <v>52</v>
      </c>
      <c r="E94" s="129">
        <f t="shared" ref="E94:J94" si="17">E61</f>
        <v>-576</v>
      </c>
      <c r="F94" s="130">
        <f t="shared" si="17"/>
        <v>-768.00000000000011</v>
      </c>
      <c r="G94" s="113">
        <f t="shared" si="17"/>
        <v>576</v>
      </c>
      <c r="H94" s="113">
        <f t="shared" si="17"/>
        <v>768.00000000000011</v>
      </c>
      <c r="I94" s="130">
        <f t="shared" si="17"/>
        <v>0</v>
      </c>
      <c r="J94" s="122">
        <f t="shared" si="17"/>
        <v>0</v>
      </c>
      <c r="K94" s="112"/>
      <c r="L94" s="114">
        <f t="shared" si="15"/>
        <v>0</v>
      </c>
      <c r="N94" s="223"/>
      <c r="O94" s="223"/>
    </row>
    <row r="95" spans="1:15" x14ac:dyDescent="0.3">
      <c r="C95" s="98">
        <f t="shared" si="13"/>
        <v>0</v>
      </c>
      <c r="E95" s="103">
        <f t="shared" ref="E95:J95" si="18">E62</f>
        <v>-530.33008588991049</v>
      </c>
      <c r="F95" s="104">
        <f t="shared" si="18"/>
        <v>530.33008588991049</v>
      </c>
      <c r="G95" s="113">
        <f t="shared" si="18"/>
        <v>-857.14285714285711</v>
      </c>
      <c r="H95" s="113">
        <f t="shared" si="18"/>
        <v>0</v>
      </c>
      <c r="I95" s="104">
        <f t="shared" si="18"/>
        <v>1387.4729430327675</v>
      </c>
      <c r="J95" s="122">
        <f t="shared" si="18"/>
        <v>-530.33008588991049</v>
      </c>
      <c r="L95" s="110" t="str">
        <f t="shared" si="15"/>
        <v>D3X</v>
      </c>
    </row>
    <row r="96" spans="1:15" ht="15" thickBot="1" x14ac:dyDescent="0.35">
      <c r="C96" s="128" t="str">
        <f t="shared" si="13"/>
        <v>C3Y</v>
      </c>
      <c r="D96" s="117"/>
      <c r="E96" s="131">
        <f t="shared" ref="E96:J96" si="19">E63</f>
        <v>530.33008588991049</v>
      </c>
      <c r="F96" s="132">
        <f t="shared" si="19"/>
        <v>-530.33008588991049</v>
      </c>
      <c r="G96" s="118">
        <f t="shared" si="19"/>
        <v>0</v>
      </c>
      <c r="H96" s="118">
        <f t="shared" si="19"/>
        <v>0</v>
      </c>
      <c r="I96" s="132">
        <f t="shared" si="19"/>
        <v>-530.33008588991049</v>
      </c>
      <c r="J96" s="119">
        <f t="shared" si="19"/>
        <v>530.33008588991049</v>
      </c>
      <c r="K96" s="117"/>
      <c r="L96" s="120">
        <f t="shared" si="15"/>
        <v>0</v>
      </c>
    </row>
    <row r="100" spans="1:9" x14ac:dyDescent="0.3">
      <c r="A100" s="126" t="s">
        <v>64</v>
      </c>
    </row>
    <row r="103" spans="1:9" ht="15" thickBot="1" x14ac:dyDescent="0.35"/>
    <row r="104" spans="1:9" x14ac:dyDescent="0.3">
      <c r="C104" s="97">
        <v>5000</v>
      </c>
      <c r="E104" s="100">
        <f>E91</f>
        <v>962.33008588991049</v>
      </c>
      <c r="F104" s="101">
        <f>F91</f>
        <v>45.669914110089508</v>
      </c>
      <c r="G104" s="102">
        <f>I91</f>
        <v>-530.33008588991049</v>
      </c>
      <c r="I104" s="109" t="str">
        <f>L91</f>
        <v>D1X</v>
      </c>
    </row>
    <row r="105" spans="1:9" x14ac:dyDescent="0.3">
      <c r="C105" s="98">
        <v>-4000</v>
      </c>
      <c r="D105" s="139" t="s">
        <v>52</v>
      </c>
      <c r="E105" s="103">
        <f>E92</f>
        <v>45.669914110089508</v>
      </c>
      <c r="F105" s="104">
        <f>F92</f>
        <v>1298.3300858899106</v>
      </c>
      <c r="G105" s="105">
        <f>I92</f>
        <v>530.33008588991049</v>
      </c>
      <c r="H105" s="93" t="s">
        <v>65</v>
      </c>
      <c r="I105" s="110" t="str">
        <f>L92</f>
        <v>D1Y</v>
      </c>
    </row>
    <row r="106" spans="1:9" ht="15" thickBot="1" x14ac:dyDescent="0.35">
      <c r="C106" s="99">
        <v>0</v>
      </c>
      <c r="D106" s="139"/>
      <c r="E106" s="106">
        <f>E95</f>
        <v>-530.33008588991049</v>
      </c>
      <c r="F106" s="107">
        <f>F95</f>
        <v>530.33008588991049</v>
      </c>
      <c r="G106" s="108">
        <f>I95</f>
        <v>1387.4729430327675</v>
      </c>
      <c r="H106" s="93"/>
      <c r="I106" s="111" t="str">
        <f>L95</f>
        <v>D3X</v>
      </c>
    </row>
    <row r="107" spans="1:9" x14ac:dyDescent="0.3">
      <c r="C107" s="93"/>
      <c r="D107" s="139"/>
      <c r="H107" s="93"/>
    </row>
    <row r="108" spans="1:9" ht="15" thickBot="1" x14ac:dyDescent="0.35">
      <c r="C108" s="93"/>
      <c r="D108" s="139"/>
      <c r="H108" s="93"/>
    </row>
    <row r="109" spans="1:9" x14ac:dyDescent="0.3">
      <c r="C109" s="109" t="str">
        <f>I104</f>
        <v>D1X</v>
      </c>
      <c r="D109" s="139"/>
      <c r="E109" s="60">
        <f t="array" ref="E109:G111">MINVERSE(E104:G106)</f>
        <v>1.4218344761352253E-3</v>
      </c>
      <c r="F109" s="61">
        <v>-3.2232823805379985E-4</v>
      </c>
      <c r="G109" s="62">
        <v>6.6666666666666675E-4</v>
      </c>
      <c r="H109" s="93"/>
      <c r="I109" s="97">
        <f>C104</f>
        <v>5000</v>
      </c>
    </row>
    <row r="110" spans="1:9" x14ac:dyDescent="0.3">
      <c r="C110" s="110" t="str">
        <f t="shared" ref="C110:C111" si="20">I105</f>
        <v>D1Y</v>
      </c>
      <c r="D110" s="139" t="s">
        <v>52</v>
      </c>
      <c r="E110" s="35">
        <v>-3.2232823805379991E-4</v>
      </c>
      <c r="F110">
        <v>9.8579379758796898E-4</v>
      </c>
      <c r="G110" s="36">
        <v>-5.0000000000000001E-4</v>
      </c>
      <c r="H110" s="93" t="s">
        <v>65</v>
      </c>
      <c r="I110" s="98">
        <f t="shared" ref="I110:I111" si="21">C105</f>
        <v>-4000</v>
      </c>
    </row>
    <row r="111" spans="1:9" ht="15" thickBot="1" x14ac:dyDescent="0.35">
      <c r="C111" s="111" t="str">
        <f t="shared" si="20"/>
        <v>D3X</v>
      </c>
      <c r="D111" s="139"/>
      <c r="E111" s="38">
        <v>6.6666666666666675E-4</v>
      </c>
      <c r="F111" s="39">
        <v>-5.0000000000000001E-4</v>
      </c>
      <c r="G111" s="40">
        <v>1.1666666666666668E-3</v>
      </c>
      <c r="I111" s="99">
        <f t="shared" si="21"/>
        <v>0</v>
      </c>
    </row>
    <row r="112" spans="1:9" x14ac:dyDescent="0.3">
      <c r="C112" s="93"/>
      <c r="D112" s="139"/>
    </row>
    <row r="113" spans="1:5" ht="15" thickBot="1" x14ac:dyDescent="0.35">
      <c r="C113" s="93"/>
      <c r="D113" s="139"/>
    </row>
    <row r="114" spans="1:5" x14ac:dyDescent="0.3">
      <c r="C114" s="109" t="str">
        <f>C109</f>
        <v>D1X</v>
      </c>
      <c r="D114" s="139"/>
      <c r="E114" s="123">
        <f t="array" ref="E114:E116">MMULT(E109:G111,I109:I111)</f>
        <v>8.398485332891326</v>
      </c>
    </row>
    <row r="115" spans="1:5" x14ac:dyDescent="0.3">
      <c r="C115" s="110" t="str">
        <f t="shared" ref="C115:C116" si="22">C110</f>
        <v>D1Y</v>
      </c>
      <c r="D115" s="139" t="str">
        <f>D110</f>
        <v>=</v>
      </c>
      <c r="E115" s="124">
        <v>-5.554816380620875</v>
      </c>
    </row>
    <row r="116" spans="1:5" ht="15" thickBot="1" x14ac:dyDescent="0.35">
      <c r="C116" s="111" t="str">
        <f t="shared" si="22"/>
        <v>D3X</v>
      </c>
      <c r="E116" s="125">
        <v>5.3333333333333339</v>
      </c>
    </row>
    <row r="120" spans="1:5" x14ac:dyDescent="0.3">
      <c r="A120" s="126" t="s">
        <v>64</v>
      </c>
    </row>
    <row r="129" spans="1:9" ht="15" thickBot="1" x14ac:dyDescent="0.35"/>
    <row r="130" spans="1:9" x14ac:dyDescent="0.3">
      <c r="C130" s="97" t="str">
        <f>C93</f>
        <v>C2X</v>
      </c>
      <c r="D130" s="140"/>
      <c r="E130" s="100">
        <f>E93</f>
        <v>-432</v>
      </c>
      <c r="F130" s="101">
        <f>F93</f>
        <v>-576</v>
      </c>
      <c r="G130" s="102">
        <f>I93</f>
        <v>-857.14285714285711</v>
      </c>
      <c r="I130" s="136">
        <f>E114</f>
        <v>8.398485332891326</v>
      </c>
    </row>
    <row r="131" spans="1:9" x14ac:dyDescent="0.3">
      <c r="C131" s="98" t="str">
        <f>C94</f>
        <v>C2Y</v>
      </c>
      <c r="D131" s="139" t="s">
        <v>52</v>
      </c>
      <c r="E131" s="103">
        <f>E94</f>
        <v>-576</v>
      </c>
      <c r="F131" s="104">
        <f>F94</f>
        <v>-768.00000000000011</v>
      </c>
      <c r="G131" s="105">
        <f>I94</f>
        <v>0</v>
      </c>
      <c r="H131" s="93" t="s">
        <v>65</v>
      </c>
      <c r="I131" s="137">
        <f t="shared" ref="I131:I132" si="23">E115</f>
        <v>-5.554816380620875</v>
      </c>
    </row>
    <row r="132" spans="1:9" ht="15" thickBot="1" x14ac:dyDescent="0.35">
      <c r="C132" s="99" t="str">
        <f>C96</f>
        <v>C3Y</v>
      </c>
      <c r="D132" s="140"/>
      <c r="E132" s="106">
        <f>E96</f>
        <v>530.33008588991049</v>
      </c>
      <c r="F132" s="107">
        <f>F96</f>
        <v>-530.33008588991049</v>
      </c>
      <c r="G132" s="108">
        <f>I96</f>
        <v>-530.33008588991049</v>
      </c>
      <c r="I132" s="138">
        <f t="shared" si="23"/>
        <v>5.3333333333333339</v>
      </c>
    </row>
    <row r="133" spans="1:9" x14ac:dyDescent="0.3">
      <c r="D133" s="140"/>
    </row>
    <row r="134" spans="1:9" ht="15" thickBot="1" x14ac:dyDescent="0.35">
      <c r="D134" s="140"/>
    </row>
    <row r="135" spans="1:9" x14ac:dyDescent="0.3">
      <c r="C135" s="97" t="str">
        <f>C130</f>
        <v>C2X</v>
      </c>
      <c r="D135" s="140"/>
      <c r="E135" s="133">
        <f t="array" ref="E135:E137">MMULT(E130:G132,I130:I132)</f>
        <v>-5000</v>
      </c>
    </row>
    <row r="136" spans="1:9" x14ac:dyDescent="0.3">
      <c r="C136" s="98" t="str">
        <f t="shared" ref="C136:C137" si="24">C131</f>
        <v>C2Y</v>
      </c>
      <c r="D136" s="139" t="str">
        <f>D131</f>
        <v>=</v>
      </c>
      <c r="E136" s="134">
        <v>-571.42857142857156</v>
      </c>
    </row>
    <row r="137" spans="1:9" ht="15" thickBot="1" x14ac:dyDescent="0.35">
      <c r="C137" s="99" t="str">
        <f t="shared" si="24"/>
        <v>C3Y</v>
      </c>
      <c r="E137" s="135">
        <v>4571.4285714285706</v>
      </c>
    </row>
    <row r="140" spans="1:9" x14ac:dyDescent="0.3">
      <c r="A140" s="126" t="s">
        <v>69</v>
      </c>
    </row>
    <row r="142" spans="1:9" ht="15" thickBot="1" x14ac:dyDescent="0.35"/>
    <row r="143" spans="1:9" x14ac:dyDescent="0.3">
      <c r="C143" s="136">
        <f>E114</f>
        <v>8.398485332891326</v>
      </c>
      <c r="D143" s="177" t="s">
        <v>30</v>
      </c>
    </row>
    <row r="144" spans="1:9" x14ac:dyDescent="0.3">
      <c r="C144" s="137">
        <f t="shared" ref="C144" si="25">E115</f>
        <v>-5.554816380620875</v>
      </c>
      <c r="D144" s="179" t="s">
        <v>31</v>
      </c>
    </row>
    <row r="145" spans="1:13" x14ac:dyDescent="0.3">
      <c r="B145" t="s">
        <v>54</v>
      </c>
      <c r="C145" s="137">
        <v>0</v>
      </c>
      <c r="D145" s="179" t="s">
        <v>32</v>
      </c>
    </row>
    <row r="146" spans="1:13" x14ac:dyDescent="0.3">
      <c r="C146" s="98">
        <v>0</v>
      </c>
      <c r="D146" s="179" t="s">
        <v>33</v>
      </c>
    </row>
    <row r="147" spans="1:13" x14ac:dyDescent="0.3">
      <c r="C147" s="137">
        <f>E116</f>
        <v>5.3333333333333339</v>
      </c>
      <c r="D147" s="179" t="s">
        <v>34</v>
      </c>
    </row>
    <row r="148" spans="1:13" ht="15" thickBot="1" x14ac:dyDescent="0.35">
      <c r="C148" s="99">
        <v>0</v>
      </c>
      <c r="D148" s="181" t="s">
        <v>35</v>
      </c>
    </row>
    <row r="151" spans="1:13" x14ac:dyDescent="0.3">
      <c r="A151" s="126" t="s">
        <v>70</v>
      </c>
    </row>
    <row r="155" spans="1:13" ht="15" thickBot="1" x14ac:dyDescent="0.35"/>
    <row r="156" spans="1:13" ht="15" thickBot="1" x14ac:dyDescent="0.35">
      <c r="L156" s="176">
        <f>C147</f>
        <v>5.3333333333333339</v>
      </c>
      <c r="M156" s="177" t="s">
        <v>59</v>
      </c>
    </row>
    <row r="157" spans="1:13" x14ac:dyDescent="0.3">
      <c r="F157" s="182" t="str">
        <f>"-CX"</f>
        <v>-CX</v>
      </c>
      <c r="G157" s="183" t="str">
        <f>"-CY"</f>
        <v>-CY</v>
      </c>
      <c r="H157" s="183" t="str">
        <f>"CX"</f>
        <v>CX</v>
      </c>
      <c r="I157" s="184" t="str">
        <f>"CX"</f>
        <v>CX</v>
      </c>
      <c r="L157" s="180">
        <v>0</v>
      </c>
      <c r="M157" s="179" t="s">
        <v>60</v>
      </c>
    </row>
    <row r="158" spans="1:13" ht="15" thickBot="1" x14ac:dyDescent="0.35">
      <c r="B158" s="140" t="s">
        <v>71</v>
      </c>
      <c r="C158" s="140"/>
      <c r="D158" s="140">
        <f>N5</f>
        <v>857.14285714285711</v>
      </c>
      <c r="F158" s="106">
        <f>J5*-1</f>
        <v>1</v>
      </c>
      <c r="G158" s="107">
        <f>K5*-1</f>
        <v>0</v>
      </c>
      <c r="H158" s="107">
        <f>F158*-1</f>
        <v>-1</v>
      </c>
      <c r="I158" s="108">
        <f>G158*-1</f>
        <v>0</v>
      </c>
      <c r="L158" s="178">
        <v>0</v>
      </c>
      <c r="M158" s="179" t="s">
        <v>57</v>
      </c>
    </row>
    <row r="159" spans="1:13" ht="15" thickBot="1" x14ac:dyDescent="0.35">
      <c r="B159" s="140"/>
      <c r="C159" s="140"/>
      <c r="D159" s="140"/>
      <c r="L159" s="185">
        <v>0</v>
      </c>
      <c r="M159" s="181" t="s">
        <v>58</v>
      </c>
    </row>
    <row r="160" spans="1:13" x14ac:dyDescent="0.3">
      <c r="B160" s="140"/>
      <c r="C160" s="140"/>
      <c r="D160" s="140"/>
      <c r="L160" s="93"/>
      <c r="M160" s="93"/>
    </row>
    <row r="161" spans="2:13" x14ac:dyDescent="0.3">
      <c r="B161" s="140"/>
      <c r="C161" s="140"/>
      <c r="D161" s="140"/>
      <c r="L161" s="93"/>
      <c r="M161" s="93"/>
    </row>
    <row r="162" spans="2:13" x14ac:dyDescent="0.3">
      <c r="B162" s="140" t="str">
        <f>B158</f>
        <v>F1=</v>
      </c>
      <c r="C162" s="140"/>
      <c r="D162" s="186">
        <f>D158*MMULT(F158:I158,L156:L159)</f>
        <v>4571.4285714285716</v>
      </c>
      <c r="F162" t="s">
        <v>74</v>
      </c>
      <c r="L162" s="93"/>
      <c r="M162" s="93"/>
    </row>
    <row r="163" spans="2:13" x14ac:dyDescent="0.3">
      <c r="B163" s="140"/>
      <c r="C163" s="140"/>
      <c r="D163" s="140"/>
      <c r="L163" s="93"/>
      <c r="M163" s="93"/>
    </row>
    <row r="164" spans="2:13" x14ac:dyDescent="0.3">
      <c r="B164" s="140"/>
      <c r="C164" s="140"/>
      <c r="D164" s="140"/>
      <c r="L164" s="93"/>
      <c r="M164" s="93"/>
    </row>
    <row r="165" spans="2:13" x14ac:dyDescent="0.3">
      <c r="B165" s="140"/>
      <c r="C165" s="140"/>
      <c r="D165" s="140"/>
      <c r="L165" s="93"/>
      <c r="M165" s="93"/>
    </row>
    <row r="166" spans="2:13" ht="15" thickBot="1" x14ac:dyDescent="0.35">
      <c r="B166" s="140"/>
      <c r="C166" s="140"/>
      <c r="D166" s="140"/>
      <c r="L166" s="93"/>
      <c r="M166" s="93"/>
    </row>
    <row r="167" spans="2:13" ht="15" thickBot="1" x14ac:dyDescent="0.35">
      <c r="B167" s="140"/>
      <c r="C167" s="140"/>
      <c r="D167" s="140"/>
      <c r="L167" s="176">
        <f>C147</f>
        <v>5.3333333333333339</v>
      </c>
      <c r="M167" s="177" t="s">
        <v>59</v>
      </c>
    </row>
    <row r="168" spans="2:13" x14ac:dyDescent="0.3">
      <c r="B168" s="140"/>
      <c r="C168" s="140"/>
      <c r="D168" s="140"/>
      <c r="F168" s="182" t="str">
        <f>"-CX"</f>
        <v>-CX</v>
      </c>
      <c r="G168" s="183" t="str">
        <f>"-CY"</f>
        <v>-CY</v>
      </c>
      <c r="H168" s="183" t="str">
        <f>"CX"</f>
        <v>CX</v>
      </c>
      <c r="I168" s="184" t="str">
        <f>"CX"</f>
        <v>CX</v>
      </c>
      <c r="L168" s="180">
        <v>0</v>
      </c>
      <c r="M168" s="179" t="s">
        <v>60</v>
      </c>
    </row>
    <row r="169" spans="2:13" ht="15" thickBot="1" x14ac:dyDescent="0.35">
      <c r="B169" s="140" t="s">
        <v>72</v>
      </c>
      <c r="C169" s="140"/>
      <c r="D169" s="140">
        <f>N6</f>
        <v>1060.6601717798212</v>
      </c>
      <c r="F169" s="106">
        <f>J6*-1</f>
        <v>0.70710678118654746</v>
      </c>
      <c r="G169" s="107">
        <f>K6*-1</f>
        <v>-0.70710678118654746</v>
      </c>
      <c r="H169" s="107">
        <f>F169*-1</f>
        <v>-0.70710678118654746</v>
      </c>
      <c r="I169" s="108">
        <f>G169*-1</f>
        <v>0.70710678118654746</v>
      </c>
      <c r="L169" s="178">
        <f>C143</f>
        <v>8.398485332891326</v>
      </c>
      <c r="M169" s="179" t="s">
        <v>55</v>
      </c>
    </row>
    <row r="170" spans="2:13" ht="15" thickBot="1" x14ac:dyDescent="0.35">
      <c r="B170" s="140"/>
      <c r="C170" s="140"/>
      <c r="D170" s="140"/>
      <c r="L170" s="185">
        <f>C144</f>
        <v>-5.554816380620875</v>
      </c>
      <c r="M170" s="181" t="s">
        <v>56</v>
      </c>
    </row>
    <row r="171" spans="2:13" x14ac:dyDescent="0.3">
      <c r="B171" s="140"/>
      <c r="C171" s="140"/>
      <c r="D171" s="140"/>
      <c r="L171" s="93"/>
      <c r="M171" s="93"/>
    </row>
    <row r="172" spans="2:13" x14ac:dyDescent="0.3">
      <c r="B172" s="140"/>
      <c r="C172" s="140"/>
      <c r="D172" s="140"/>
      <c r="L172" s="93"/>
      <c r="M172" s="93"/>
    </row>
    <row r="173" spans="2:13" x14ac:dyDescent="0.3">
      <c r="B173" s="140" t="str">
        <f>B169</f>
        <v>F2=</v>
      </c>
      <c r="C173" s="140"/>
      <c r="D173" s="186">
        <f>D169*MMULT(F169:I169,L167:L170)</f>
        <v>-6464.9762851341502</v>
      </c>
      <c r="F173" t="s">
        <v>75</v>
      </c>
      <c r="L173" s="93"/>
      <c r="M173" s="93"/>
    </row>
    <row r="174" spans="2:13" x14ac:dyDescent="0.3">
      <c r="B174" s="140"/>
      <c r="C174" s="140"/>
      <c r="D174" s="140"/>
      <c r="L174" s="93"/>
      <c r="M174" s="93"/>
    </row>
    <row r="175" spans="2:13" x14ac:dyDescent="0.3">
      <c r="B175" s="140"/>
      <c r="C175" s="140"/>
      <c r="D175" s="140"/>
      <c r="L175" s="93"/>
      <c r="M175" s="93"/>
    </row>
    <row r="176" spans="2:13" x14ac:dyDescent="0.3">
      <c r="B176" s="140"/>
      <c r="C176" s="140"/>
      <c r="D176" s="140"/>
      <c r="L176" s="93"/>
      <c r="M176" s="93"/>
    </row>
    <row r="177" spans="2:13" ht="15" thickBot="1" x14ac:dyDescent="0.35">
      <c r="B177" s="140"/>
      <c r="C177" s="140"/>
      <c r="D177" s="140"/>
      <c r="L177" s="93"/>
      <c r="M177" s="93"/>
    </row>
    <row r="178" spans="2:13" ht="15" thickBot="1" x14ac:dyDescent="0.35">
      <c r="B178" s="140"/>
      <c r="C178" s="140"/>
      <c r="D178" s="140"/>
      <c r="L178" s="176">
        <f>C145</f>
        <v>0</v>
      </c>
      <c r="M178" s="177" t="s">
        <v>57</v>
      </c>
    </row>
    <row r="179" spans="2:13" x14ac:dyDescent="0.3">
      <c r="B179" s="140"/>
      <c r="C179" s="140"/>
      <c r="D179" s="140"/>
      <c r="F179" s="182" t="str">
        <f>"-CX"</f>
        <v>-CX</v>
      </c>
      <c r="G179" s="183" t="str">
        <f>"-CY"</f>
        <v>-CY</v>
      </c>
      <c r="H179" s="183" t="str">
        <f>"CX"</f>
        <v>CX</v>
      </c>
      <c r="I179" s="184" t="str">
        <f>"CX"</f>
        <v>CX</v>
      </c>
      <c r="L179" s="180">
        <f>C146</f>
        <v>0</v>
      </c>
      <c r="M179" s="179" t="s">
        <v>58</v>
      </c>
    </row>
    <row r="180" spans="2:13" ht="15" thickBot="1" x14ac:dyDescent="0.35">
      <c r="B180" s="140" t="s">
        <v>73</v>
      </c>
      <c r="C180" s="140"/>
      <c r="D180" s="140">
        <f>N7</f>
        <v>1200</v>
      </c>
      <c r="F180" s="106">
        <f>J7*-1</f>
        <v>-0.6</v>
      </c>
      <c r="G180" s="107">
        <f>K7*-1</f>
        <v>-0.8</v>
      </c>
      <c r="H180" s="107">
        <f>F180*-1</f>
        <v>0.6</v>
      </c>
      <c r="I180" s="108">
        <f>G180*-1</f>
        <v>0.8</v>
      </c>
      <c r="L180" s="178">
        <f>C143</f>
        <v>8.398485332891326</v>
      </c>
      <c r="M180" s="179" t="s">
        <v>55</v>
      </c>
    </row>
    <row r="181" spans="2:13" ht="15" thickBot="1" x14ac:dyDescent="0.35">
      <c r="B181" s="140"/>
      <c r="C181" s="140"/>
      <c r="D181" s="140"/>
      <c r="L181" s="185">
        <f>C144</f>
        <v>-5.554816380620875</v>
      </c>
      <c r="M181" s="181" t="s">
        <v>56</v>
      </c>
    </row>
    <row r="182" spans="2:13" x14ac:dyDescent="0.3">
      <c r="B182" s="140"/>
      <c r="C182" s="140"/>
      <c r="D182" s="140"/>
    </row>
    <row r="183" spans="2:13" x14ac:dyDescent="0.3">
      <c r="B183" s="140"/>
      <c r="C183" s="140"/>
      <c r="D183" s="140"/>
    </row>
    <row r="184" spans="2:13" x14ac:dyDescent="0.3">
      <c r="B184" s="140" t="str">
        <f>B180</f>
        <v>F3=</v>
      </c>
      <c r="C184" s="140"/>
      <c r="D184" s="186">
        <f>D180*MMULT(F180:I180,L178:L181)</f>
        <v>714.2857142857149</v>
      </c>
      <c r="F184" t="s">
        <v>74</v>
      </c>
    </row>
  </sheetData>
  <mergeCells count="23">
    <mergeCell ref="A17:H17"/>
    <mergeCell ref="A29:H29"/>
    <mergeCell ref="A41:H41"/>
    <mergeCell ref="J3:J4"/>
    <mergeCell ref="K3:K4"/>
    <mergeCell ref="L3:L4"/>
    <mergeCell ref="M3:M4"/>
    <mergeCell ref="N3:N4"/>
    <mergeCell ref="B10:B11"/>
    <mergeCell ref="C10:D10"/>
    <mergeCell ref="E10:F10"/>
    <mergeCell ref="B3:B4"/>
    <mergeCell ref="C3:D3"/>
    <mergeCell ref="E3:F3"/>
    <mergeCell ref="G3:G4"/>
    <mergeCell ref="H3:H4"/>
    <mergeCell ref="I3:I4"/>
    <mergeCell ref="A54:C54"/>
    <mergeCell ref="A67:C67"/>
    <mergeCell ref="A78:C78"/>
    <mergeCell ref="A88:C88"/>
    <mergeCell ref="N93:O94"/>
    <mergeCell ref="G88:H8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1776-C852-41B6-980E-FC178EA4A873}">
  <sheetPr>
    <tabColor rgb="FF92D050"/>
  </sheetPr>
  <dimension ref="A2:R184"/>
  <sheetViews>
    <sheetView topLeftCell="A118" workbookViewId="0">
      <selection activeCell="AM177" sqref="AM177"/>
    </sheetView>
  </sheetViews>
  <sheetFormatPr baseColWidth="10" defaultRowHeight="14.4" x14ac:dyDescent="0.3"/>
  <sheetData>
    <row r="2" spans="2:15" ht="15" thickBot="1" x14ac:dyDescent="0.35"/>
    <row r="3" spans="2:15" ht="15" thickBot="1" x14ac:dyDescent="0.35">
      <c r="B3" s="218" t="s">
        <v>0</v>
      </c>
      <c r="C3" s="221" t="s">
        <v>6</v>
      </c>
      <c r="D3" s="221"/>
      <c r="E3" s="221" t="s">
        <v>5</v>
      </c>
      <c r="F3" s="221"/>
      <c r="G3" s="218" t="s">
        <v>7</v>
      </c>
      <c r="H3" s="218" t="s">
        <v>8</v>
      </c>
      <c r="I3" s="218" t="s">
        <v>9</v>
      </c>
      <c r="J3" s="218" t="s">
        <v>10</v>
      </c>
      <c r="K3" s="218" t="s">
        <v>11</v>
      </c>
      <c r="L3" s="218" t="s">
        <v>12</v>
      </c>
      <c r="M3" s="218" t="s">
        <v>13</v>
      </c>
      <c r="N3" s="218" t="s">
        <v>14</v>
      </c>
    </row>
    <row r="4" spans="2:15" ht="15" thickBot="1" x14ac:dyDescent="0.35">
      <c r="B4" s="218"/>
      <c r="C4" s="82" t="s">
        <v>1</v>
      </c>
      <c r="D4" s="82" t="s">
        <v>2</v>
      </c>
      <c r="E4" s="82" t="s">
        <v>3</v>
      </c>
      <c r="F4" s="82" t="s">
        <v>4</v>
      </c>
      <c r="G4" s="218"/>
      <c r="H4" s="218"/>
      <c r="I4" s="218"/>
      <c r="J4" s="218"/>
      <c r="K4" s="218"/>
      <c r="L4" s="218"/>
      <c r="M4" s="218"/>
      <c r="N4" s="218"/>
    </row>
    <row r="5" spans="2:15" x14ac:dyDescent="0.3">
      <c r="B5" s="48">
        <v>1</v>
      </c>
      <c r="C5" s="49">
        <v>0</v>
      </c>
      <c r="D5" s="49">
        <v>0</v>
      </c>
      <c r="E5" s="49">
        <v>-300</v>
      </c>
      <c r="F5" s="49">
        <v>-400</v>
      </c>
      <c r="G5" s="49">
        <f>E5-C5</f>
        <v>-300</v>
      </c>
      <c r="H5" s="49">
        <f>F5-D5</f>
        <v>-400</v>
      </c>
      <c r="I5" s="50">
        <f>SQRT(G5^2+H5^2)</f>
        <v>500</v>
      </c>
      <c r="J5" s="51">
        <f>G5/I5</f>
        <v>-0.6</v>
      </c>
      <c r="K5" s="51">
        <f>H5/I5</f>
        <v>-0.8</v>
      </c>
      <c r="L5" s="49">
        <v>4</v>
      </c>
      <c r="M5" s="49">
        <v>150000</v>
      </c>
      <c r="N5" s="52">
        <f>(L5*M5)/I5</f>
        <v>1200</v>
      </c>
      <c r="O5" t="s">
        <v>19</v>
      </c>
    </row>
    <row r="6" spans="2:15" x14ac:dyDescent="0.3">
      <c r="B6" s="29">
        <v>2</v>
      </c>
      <c r="C6" s="14">
        <v>400</v>
      </c>
      <c r="D6" s="14">
        <v>-400</v>
      </c>
      <c r="E6" s="14">
        <v>0</v>
      </c>
      <c r="F6" s="14">
        <v>0</v>
      </c>
      <c r="G6" s="15">
        <f>E6-C6</f>
        <v>-400</v>
      </c>
      <c r="H6" s="15">
        <f>F6-D6</f>
        <v>400</v>
      </c>
      <c r="I6" s="16">
        <f>SQRT(G6^2+H6^2)</f>
        <v>565.68542494923804</v>
      </c>
      <c r="J6" s="17">
        <f>G6/I6</f>
        <v>-0.70710678118654746</v>
      </c>
      <c r="K6" s="17">
        <f>H6/I6</f>
        <v>0.70710678118654746</v>
      </c>
      <c r="L6" s="15">
        <v>4</v>
      </c>
      <c r="M6" s="15">
        <v>150000</v>
      </c>
      <c r="N6" s="18">
        <f>(L6*M6)/I6</f>
        <v>1060.6601717798212</v>
      </c>
      <c r="O6" t="s">
        <v>20</v>
      </c>
    </row>
    <row r="7" spans="2:15" ht="15" thickBot="1" x14ac:dyDescent="0.35">
      <c r="B7" s="53">
        <v>3</v>
      </c>
      <c r="C7" s="54">
        <v>-300</v>
      </c>
      <c r="D7" s="54">
        <v>-400</v>
      </c>
      <c r="E7" s="54">
        <v>400</v>
      </c>
      <c r="F7" s="54">
        <v>-400</v>
      </c>
      <c r="G7" s="55">
        <f t="shared" ref="G7:H7" si="0">E7-C7</f>
        <v>700</v>
      </c>
      <c r="H7" s="55">
        <f t="shared" si="0"/>
        <v>0</v>
      </c>
      <c r="I7" s="56">
        <f t="shared" ref="I7" si="1">SQRT(G7^2+H7^2)</f>
        <v>700</v>
      </c>
      <c r="J7" s="57">
        <f t="shared" ref="J7" si="2">G7/I7</f>
        <v>1</v>
      </c>
      <c r="K7" s="57">
        <f t="shared" ref="K7" si="3">H7/I7</f>
        <v>0</v>
      </c>
      <c r="L7" s="55">
        <v>4</v>
      </c>
      <c r="M7" s="55">
        <v>150000</v>
      </c>
      <c r="N7" s="58">
        <f t="shared" ref="N7" si="4">(L7*M7)/I7</f>
        <v>857.14285714285711</v>
      </c>
    </row>
    <row r="9" spans="2:15" ht="15" thickBot="1" x14ac:dyDescent="0.35"/>
    <row r="10" spans="2:15" ht="15" thickTop="1" x14ac:dyDescent="0.3">
      <c r="B10" s="224" t="s">
        <v>0</v>
      </c>
      <c r="C10" s="226" t="s">
        <v>15</v>
      </c>
      <c r="D10" s="226"/>
      <c r="E10" s="226" t="s">
        <v>16</v>
      </c>
      <c r="F10" s="227"/>
    </row>
    <row r="11" spans="2:15" ht="15" thickBot="1" x14ac:dyDescent="0.35">
      <c r="B11" s="225"/>
      <c r="C11" s="11" t="s">
        <v>17</v>
      </c>
      <c r="D11" s="11" t="s">
        <v>18</v>
      </c>
      <c r="E11" s="11" t="s">
        <v>17</v>
      </c>
      <c r="F11" s="12" t="s">
        <v>18</v>
      </c>
    </row>
    <row r="12" spans="2:15" ht="15" thickTop="1" x14ac:dyDescent="0.3">
      <c r="B12" s="30">
        <v>1</v>
      </c>
      <c r="C12" s="19">
        <v>2</v>
      </c>
      <c r="D12" s="19">
        <v>2</v>
      </c>
      <c r="E12" s="19">
        <v>3</v>
      </c>
      <c r="F12" s="27">
        <v>3</v>
      </c>
    </row>
    <row r="13" spans="2:15" x14ac:dyDescent="0.3">
      <c r="B13" s="31">
        <v>2</v>
      </c>
      <c r="C13" s="14">
        <v>1</v>
      </c>
      <c r="D13" s="14">
        <v>1</v>
      </c>
      <c r="E13" s="14">
        <v>2</v>
      </c>
      <c r="F13" s="28">
        <v>2</v>
      </c>
    </row>
    <row r="14" spans="2:15" ht="15" thickBot="1" x14ac:dyDescent="0.35">
      <c r="B14" s="32">
        <v>3</v>
      </c>
      <c r="C14" s="46">
        <v>3</v>
      </c>
      <c r="D14" s="46">
        <v>3</v>
      </c>
      <c r="E14" s="46">
        <v>1</v>
      </c>
      <c r="F14" s="47">
        <v>1</v>
      </c>
    </row>
    <row r="15" spans="2:15" ht="15" thickTop="1" x14ac:dyDescent="0.3"/>
    <row r="16" spans="2:15" ht="15" thickBot="1" x14ac:dyDescent="0.35"/>
    <row r="17" spans="1:18" ht="15" thickBot="1" x14ac:dyDescent="0.35">
      <c r="A17" s="215" t="s">
        <v>24</v>
      </c>
      <c r="B17" s="216"/>
      <c r="C17" s="216"/>
      <c r="D17" s="216"/>
      <c r="E17" s="216"/>
      <c r="F17" s="216"/>
      <c r="G17" s="216"/>
      <c r="H17" s="217"/>
      <c r="J17" s="60"/>
      <c r="K17" s="61"/>
      <c r="L17" s="61"/>
      <c r="M17" s="61"/>
      <c r="N17" s="61"/>
      <c r="O17" s="61"/>
      <c r="P17" s="61"/>
      <c r="Q17" s="61"/>
      <c r="R17" s="62"/>
    </row>
    <row r="18" spans="1:18" x14ac:dyDescent="0.3">
      <c r="A18" s="35"/>
      <c r="H18" s="36"/>
      <c r="J18" s="35"/>
      <c r="K18" s="23" t="s">
        <v>30</v>
      </c>
      <c r="L18" s="23" t="s">
        <v>31</v>
      </c>
      <c r="M18" s="23" t="s">
        <v>32</v>
      </c>
      <c r="N18" s="23" t="s">
        <v>33</v>
      </c>
      <c r="O18" s="23" t="s">
        <v>34</v>
      </c>
      <c r="P18" s="23" t="s">
        <v>35</v>
      </c>
      <c r="R18" s="36"/>
    </row>
    <row r="19" spans="1:18" x14ac:dyDescent="0.3">
      <c r="A19" s="35"/>
      <c r="C19" s="23" t="str">
        <f>CONCATENATE("U",C12,C11)</f>
        <v>U2X</v>
      </c>
      <c r="D19" s="23" t="str">
        <f>CONCATENATE("U",D12,D11)</f>
        <v>U2Y</v>
      </c>
      <c r="E19" s="23" t="str">
        <f>CONCATENATE("U",E12,E11)</f>
        <v>U3X</v>
      </c>
      <c r="F19" s="24" t="str">
        <f>CONCATENATE("U",F12,F11)</f>
        <v>U3Y</v>
      </c>
      <c r="H19" s="36"/>
      <c r="J19" s="35"/>
      <c r="K19" s="3"/>
      <c r="L19" s="4"/>
      <c r="M19" s="4"/>
      <c r="N19" s="4"/>
      <c r="O19" s="4"/>
      <c r="P19" s="5"/>
      <c r="Q19" s="23" t="s">
        <v>30</v>
      </c>
      <c r="R19" s="36"/>
    </row>
    <row r="20" spans="1:18" x14ac:dyDescent="0.3">
      <c r="A20" s="35"/>
      <c r="C20" s="44">
        <f>J5^2*N5</f>
        <v>432</v>
      </c>
      <c r="D20" s="44">
        <f>J5*K5*N5</f>
        <v>576</v>
      </c>
      <c r="E20" s="45">
        <f>-1*C20</f>
        <v>-432</v>
      </c>
      <c r="F20" s="45">
        <f>-1*D20</f>
        <v>-576</v>
      </c>
      <c r="G20" s="1" t="str">
        <f>C19</f>
        <v>U2X</v>
      </c>
      <c r="H20" s="36"/>
      <c r="J20" s="35"/>
      <c r="K20" s="6"/>
      <c r="L20" s="7"/>
      <c r="M20" s="7"/>
      <c r="N20" s="7"/>
      <c r="O20" s="7"/>
      <c r="P20" s="8"/>
      <c r="Q20" s="23" t="s">
        <v>31</v>
      </c>
      <c r="R20" s="36"/>
    </row>
    <row r="21" spans="1:18" x14ac:dyDescent="0.3">
      <c r="A21" s="37" t="s">
        <v>21</v>
      </c>
      <c r="B21" s="2"/>
      <c r="C21" s="44">
        <f>D20</f>
        <v>576</v>
      </c>
      <c r="D21" s="44">
        <f>K5^2*N5</f>
        <v>768.00000000000011</v>
      </c>
      <c r="E21" s="45">
        <f>-1*C21</f>
        <v>-576</v>
      </c>
      <c r="F21" s="45">
        <f>-1*D21</f>
        <v>-768.00000000000011</v>
      </c>
      <c r="G21" s="1" t="str">
        <f>D19</f>
        <v>U2Y</v>
      </c>
      <c r="H21" s="36"/>
      <c r="J21" s="35"/>
      <c r="K21" s="6"/>
      <c r="L21" s="7"/>
      <c r="M21" s="13">
        <f>C20</f>
        <v>432</v>
      </c>
      <c r="N21" s="13">
        <f>D20</f>
        <v>576</v>
      </c>
      <c r="O21" s="13">
        <f>E20</f>
        <v>-432</v>
      </c>
      <c r="P21" s="70">
        <f>F20</f>
        <v>-576</v>
      </c>
      <c r="Q21" s="23" t="s">
        <v>32</v>
      </c>
      <c r="R21" s="36"/>
    </row>
    <row r="22" spans="1:18" x14ac:dyDescent="0.3">
      <c r="A22" s="35"/>
      <c r="C22" s="45">
        <f>E20</f>
        <v>-432</v>
      </c>
      <c r="D22" s="45">
        <f>F20</f>
        <v>-576</v>
      </c>
      <c r="E22" s="44">
        <f>C20</f>
        <v>432</v>
      </c>
      <c r="F22" s="44">
        <f>D20</f>
        <v>576</v>
      </c>
      <c r="G22" s="1" t="str">
        <f>E19</f>
        <v>U3X</v>
      </c>
      <c r="H22" s="36"/>
      <c r="J22" s="35"/>
      <c r="K22" s="6"/>
      <c r="L22" s="7"/>
      <c r="M22" s="13">
        <f t="shared" ref="M22:N24" si="5">C21</f>
        <v>576</v>
      </c>
      <c r="N22" s="13">
        <f t="shared" si="5"/>
        <v>768.00000000000011</v>
      </c>
      <c r="O22" s="13">
        <f t="shared" ref="O22:O24" si="6">E21</f>
        <v>-576</v>
      </c>
      <c r="P22" s="70">
        <f t="shared" ref="P22:P24" si="7">F21</f>
        <v>-768.00000000000011</v>
      </c>
      <c r="Q22" s="23" t="s">
        <v>33</v>
      </c>
      <c r="R22" s="36"/>
    </row>
    <row r="23" spans="1:18" x14ac:dyDescent="0.3">
      <c r="A23" s="35"/>
      <c r="C23" s="45">
        <f>E21</f>
        <v>-576</v>
      </c>
      <c r="D23" s="45">
        <f>F21</f>
        <v>-768.00000000000011</v>
      </c>
      <c r="E23" s="44">
        <f>C21</f>
        <v>576</v>
      </c>
      <c r="F23" s="44">
        <f>D21</f>
        <v>768.00000000000011</v>
      </c>
      <c r="G23" s="1" t="str">
        <f>F19</f>
        <v>U3Y</v>
      </c>
      <c r="H23" s="36"/>
      <c r="J23" s="35"/>
      <c r="K23" s="6"/>
      <c r="L23" s="7"/>
      <c r="M23" s="13">
        <f t="shared" si="5"/>
        <v>-432</v>
      </c>
      <c r="N23" s="13">
        <f t="shared" si="5"/>
        <v>-576</v>
      </c>
      <c r="O23" s="13">
        <f t="shared" si="6"/>
        <v>432</v>
      </c>
      <c r="P23" s="70">
        <f t="shared" si="7"/>
        <v>576</v>
      </c>
      <c r="Q23" s="23" t="s">
        <v>34</v>
      </c>
      <c r="R23" s="36"/>
    </row>
    <row r="24" spans="1:18" x14ac:dyDescent="0.3">
      <c r="A24" s="35"/>
      <c r="H24" s="36"/>
      <c r="J24" s="35"/>
      <c r="K24" s="9"/>
      <c r="L24" s="10"/>
      <c r="M24" s="72">
        <f t="shared" si="5"/>
        <v>-576</v>
      </c>
      <c r="N24" s="72">
        <f t="shared" si="5"/>
        <v>-768.00000000000011</v>
      </c>
      <c r="O24" s="72">
        <f t="shared" si="6"/>
        <v>576</v>
      </c>
      <c r="P24" s="73">
        <f t="shared" si="7"/>
        <v>768.00000000000011</v>
      </c>
      <c r="Q24" s="23" t="s">
        <v>35</v>
      </c>
      <c r="R24" s="36"/>
    </row>
    <row r="25" spans="1:18" ht="15" thickBot="1" x14ac:dyDescent="0.35">
      <c r="A25" s="38"/>
      <c r="B25" s="39"/>
      <c r="C25" s="39"/>
      <c r="D25" s="39"/>
      <c r="E25" s="39"/>
      <c r="F25" s="39"/>
      <c r="G25" s="39"/>
      <c r="H25" s="40"/>
      <c r="J25" s="38"/>
      <c r="K25" s="39"/>
      <c r="L25" s="39"/>
      <c r="M25" s="39"/>
      <c r="N25" s="39"/>
      <c r="O25" s="39"/>
      <c r="P25" s="39"/>
      <c r="Q25" s="39"/>
      <c r="R25" s="40"/>
    </row>
    <row r="28" spans="1:18" ht="15" thickBot="1" x14ac:dyDescent="0.35"/>
    <row r="29" spans="1:18" ht="15" thickBot="1" x14ac:dyDescent="0.35">
      <c r="A29" s="215" t="s">
        <v>25</v>
      </c>
      <c r="B29" s="216"/>
      <c r="C29" s="216"/>
      <c r="D29" s="216"/>
      <c r="E29" s="216"/>
      <c r="F29" s="216"/>
      <c r="G29" s="216"/>
      <c r="H29" s="217"/>
      <c r="J29" s="63"/>
      <c r="K29" s="61"/>
      <c r="L29" s="61"/>
      <c r="M29" s="61"/>
      <c r="N29" s="61"/>
      <c r="O29" s="61"/>
      <c r="P29" s="61"/>
      <c r="Q29" s="61"/>
      <c r="R29" s="62"/>
    </row>
    <row r="30" spans="1:18" x14ac:dyDescent="0.3">
      <c r="A30" s="35"/>
      <c r="H30" s="36"/>
      <c r="J30" s="35"/>
      <c r="K30" s="23" t="s">
        <v>30</v>
      </c>
      <c r="L30" s="23" t="s">
        <v>31</v>
      </c>
      <c r="M30" s="23" t="s">
        <v>32</v>
      </c>
      <c r="N30" s="23" t="s">
        <v>33</v>
      </c>
      <c r="O30" s="23" t="s">
        <v>34</v>
      </c>
      <c r="P30" s="23" t="s">
        <v>35</v>
      </c>
      <c r="R30" s="36"/>
    </row>
    <row r="31" spans="1:18" x14ac:dyDescent="0.3">
      <c r="A31" s="35"/>
      <c r="C31" s="23" t="str">
        <f>CONCATENATE("U",C13,C11)</f>
        <v>U1X</v>
      </c>
      <c r="D31" s="23" t="str">
        <f>CONCATENATE("U",D13,D11)</f>
        <v>U1Y</v>
      </c>
      <c r="E31" s="23" t="str">
        <f>CONCATENATE("U",E13,E11)</f>
        <v>U2X</v>
      </c>
      <c r="F31" s="23" t="str">
        <f>CONCATENATE("U",F13,F11)</f>
        <v>U2Y</v>
      </c>
      <c r="H31" s="36"/>
      <c r="J31" s="35"/>
      <c r="K31" s="66">
        <f>C32</f>
        <v>530.33008588991049</v>
      </c>
      <c r="L31" s="67">
        <f>D32</f>
        <v>-530.33008588991049</v>
      </c>
      <c r="M31" s="67">
        <f>E32</f>
        <v>-530.33008588991049</v>
      </c>
      <c r="N31" s="67">
        <f>F32</f>
        <v>530.33008588991049</v>
      </c>
      <c r="O31" s="67"/>
      <c r="P31" s="68"/>
      <c r="Q31" s="23" t="s">
        <v>30</v>
      </c>
      <c r="R31" s="36"/>
    </row>
    <row r="32" spans="1:18" x14ac:dyDescent="0.3">
      <c r="A32" s="35"/>
      <c r="C32" s="44">
        <f>J6^2*N6</f>
        <v>530.33008588991049</v>
      </c>
      <c r="D32" s="44">
        <f>J6*K6*N6</f>
        <v>-530.33008588991049</v>
      </c>
      <c r="E32" s="45">
        <f>-1*C32</f>
        <v>-530.33008588991049</v>
      </c>
      <c r="F32" s="45">
        <f>-1*D32</f>
        <v>530.33008588991049</v>
      </c>
      <c r="G32" s="1" t="str">
        <f>C31</f>
        <v>U1X</v>
      </c>
      <c r="H32" s="36"/>
      <c r="J32" s="35"/>
      <c r="K32" s="69">
        <f t="shared" ref="K32:K34" si="8">C33</f>
        <v>-530.33008588991049</v>
      </c>
      <c r="L32" s="13">
        <f t="shared" ref="L32:L34" si="9">D33</f>
        <v>530.33008588991049</v>
      </c>
      <c r="M32" s="13">
        <f t="shared" ref="M32:M34" si="10">E33</f>
        <v>530.33008588991049</v>
      </c>
      <c r="N32" s="13">
        <f t="shared" ref="N32:N34" si="11">F33</f>
        <v>-530.33008588991049</v>
      </c>
      <c r="O32" s="13"/>
      <c r="P32" s="70"/>
      <c r="Q32" s="23" t="s">
        <v>31</v>
      </c>
      <c r="R32" s="36"/>
    </row>
    <row r="33" spans="1:18" x14ac:dyDescent="0.3">
      <c r="A33" s="37" t="s">
        <v>28</v>
      </c>
      <c r="B33" s="2"/>
      <c r="C33" s="44">
        <f>D32</f>
        <v>-530.33008588991049</v>
      </c>
      <c r="D33" s="44">
        <f>K6^2*N6</f>
        <v>530.33008588991049</v>
      </c>
      <c r="E33" s="45">
        <f>-1*C33</f>
        <v>530.33008588991049</v>
      </c>
      <c r="F33" s="45">
        <f>-1*D33</f>
        <v>-530.33008588991049</v>
      </c>
      <c r="G33" s="1" t="str">
        <f>D31</f>
        <v>U1Y</v>
      </c>
      <c r="H33" s="36"/>
      <c r="J33" s="64"/>
      <c r="K33" s="69">
        <f t="shared" si="8"/>
        <v>-530.33008588991049</v>
      </c>
      <c r="L33" s="13">
        <f t="shared" si="9"/>
        <v>530.33008588991049</v>
      </c>
      <c r="M33" s="13">
        <f t="shared" si="10"/>
        <v>530.33008588991049</v>
      </c>
      <c r="N33" s="13">
        <f t="shared" si="11"/>
        <v>-530.33008588991049</v>
      </c>
      <c r="O33" s="13"/>
      <c r="P33" s="70"/>
      <c r="Q33" s="23" t="s">
        <v>32</v>
      </c>
      <c r="R33" s="36"/>
    </row>
    <row r="34" spans="1:18" x14ac:dyDescent="0.3">
      <c r="A34" s="35"/>
      <c r="C34" s="45">
        <f>E32</f>
        <v>-530.33008588991049</v>
      </c>
      <c r="D34" s="45">
        <f>F32</f>
        <v>530.33008588991049</v>
      </c>
      <c r="E34" s="44">
        <f>C32</f>
        <v>530.33008588991049</v>
      </c>
      <c r="F34" s="44">
        <f>D32</f>
        <v>-530.33008588991049</v>
      </c>
      <c r="G34" s="1" t="str">
        <f>E31</f>
        <v>U2X</v>
      </c>
      <c r="H34" s="36"/>
      <c r="J34" s="35"/>
      <c r="K34" s="69">
        <f t="shared" si="8"/>
        <v>530.33008588991049</v>
      </c>
      <c r="L34" s="13">
        <f t="shared" si="9"/>
        <v>-530.33008588991049</v>
      </c>
      <c r="M34" s="13">
        <f t="shared" si="10"/>
        <v>-530.33008588991049</v>
      </c>
      <c r="N34" s="13">
        <f t="shared" si="11"/>
        <v>530.33008588991049</v>
      </c>
      <c r="O34" s="13"/>
      <c r="P34" s="70"/>
      <c r="Q34" s="23" t="s">
        <v>33</v>
      </c>
      <c r="R34" s="36"/>
    </row>
    <row r="35" spans="1:18" x14ac:dyDescent="0.3">
      <c r="A35" s="35"/>
      <c r="C35" s="45">
        <f>E33</f>
        <v>530.33008588991049</v>
      </c>
      <c r="D35" s="45">
        <f>F33</f>
        <v>-530.33008588991049</v>
      </c>
      <c r="E35" s="44">
        <f>C33</f>
        <v>-530.33008588991049</v>
      </c>
      <c r="F35" s="44">
        <f>D33</f>
        <v>530.33008588991049</v>
      </c>
      <c r="G35" s="1" t="str">
        <f>F31</f>
        <v>U2Y</v>
      </c>
      <c r="H35" s="36"/>
      <c r="J35" s="35"/>
      <c r="K35" s="69"/>
      <c r="L35" s="13"/>
      <c r="M35" s="13"/>
      <c r="N35" s="13"/>
      <c r="O35" s="13"/>
      <c r="P35" s="70"/>
      <c r="Q35" s="23" t="s">
        <v>34</v>
      </c>
      <c r="R35" s="36"/>
    </row>
    <row r="36" spans="1:18" x14ac:dyDescent="0.3">
      <c r="A36" s="35"/>
      <c r="H36" s="36"/>
      <c r="J36" s="35"/>
      <c r="K36" s="71"/>
      <c r="L36" s="72"/>
      <c r="M36" s="72"/>
      <c r="N36" s="72"/>
      <c r="O36" s="72"/>
      <c r="P36" s="73"/>
      <c r="Q36" s="23" t="s">
        <v>35</v>
      </c>
      <c r="R36" s="36"/>
    </row>
    <row r="37" spans="1:18" ht="15" thickBot="1" x14ac:dyDescent="0.35">
      <c r="A37" s="38"/>
      <c r="B37" s="39"/>
      <c r="C37" s="39"/>
      <c r="D37" s="39"/>
      <c r="E37" s="39"/>
      <c r="F37" s="39"/>
      <c r="G37" s="39"/>
      <c r="H37" s="40"/>
      <c r="J37" s="38"/>
      <c r="K37" s="39"/>
      <c r="L37" s="39"/>
      <c r="M37" s="39"/>
      <c r="N37" s="39"/>
      <c r="O37" s="39"/>
      <c r="P37" s="39"/>
      <c r="Q37" s="39"/>
      <c r="R37" s="40"/>
    </row>
    <row r="40" spans="1:18" ht="15" thickBot="1" x14ac:dyDescent="0.35"/>
    <row r="41" spans="1:18" ht="15" thickBot="1" x14ac:dyDescent="0.35">
      <c r="A41" s="215" t="s">
        <v>26</v>
      </c>
      <c r="B41" s="216"/>
      <c r="C41" s="216"/>
      <c r="D41" s="216"/>
      <c r="E41" s="216"/>
      <c r="F41" s="216"/>
      <c r="G41" s="216"/>
      <c r="H41" s="217"/>
      <c r="J41" s="60"/>
      <c r="K41" s="61"/>
      <c r="L41" s="61"/>
      <c r="M41" s="61"/>
      <c r="N41" s="61"/>
      <c r="O41" s="61"/>
      <c r="P41" s="61"/>
      <c r="Q41" s="61"/>
      <c r="R41" s="62"/>
    </row>
    <row r="42" spans="1:18" x14ac:dyDescent="0.3">
      <c r="A42" s="35"/>
      <c r="H42" s="36"/>
      <c r="J42" s="35"/>
      <c r="K42" s="23" t="s">
        <v>30</v>
      </c>
      <c r="L42" s="23" t="s">
        <v>31</v>
      </c>
      <c r="M42" s="23" t="s">
        <v>32</v>
      </c>
      <c r="N42" s="23" t="s">
        <v>33</v>
      </c>
      <c r="O42" s="23" t="s">
        <v>34</v>
      </c>
      <c r="P42" s="23" t="s">
        <v>35</v>
      </c>
      <c r="R42" s="36"/>
    </row>
    <row r="43" spans="1:18" x14ac:dyDescent="0.3">
      <c r="A43" s="35"/>
      <c r="C43" s="23" t="str">
        <f>CONCATENATE("U",C14,C11)</f>
        <v>U3X</v>
      </c>
      <c r="D43" s="23" t="str">
        <f>CONCATENATE("U",D14,D11)</f>
        <v>U3Y</v>
      </c>
      <c r="E43" s="23" t="str">
        <f>CONCATENATE("U",E14,E11)</f>
        <v>U1X</v>
      </c>
      <c r="F43" s="23" t="str">
        <f>CONCATENATE("U",F14,F11)</f>
        <v>U1Y</v>
      </c>
      <c r="H43" s="36"/>
      <c r="J43" s="35"/>
      <c r="K43" s="66">
        <f>E46</f>
        <v>857.14285714285711</v>
      </c>
      <c r="L43" s="67">
        <f>F46</f>
        <v>0</v>
      </c>
      <c r="M43" s="67"/>
      <c r="N43" s="67"/>
      <c r="O43" s="67">
        <f>C46</f>
        <v>-857.14285714285711</v>
      </c>
      <c r="P43" s="68">
        <f>D46</f>
        <v>0</v>
      </c>
      <c r="Q43" s="23" t="s">
        <v>30</v>
      </c>
      <c r="R43" s="36"/>
    </row>
    <row r="44" spans="1:18" x14ac:dyDescent="0.3">
      <c r="A44" s="35"/>
      <c r="C44" s="44">
        <f>J7^2*N7</f>
        <v>857.14285714285711</v>
      </c>
      <c r="D44" s="44">
        <f>J7*K7*N7</f>
        <v>0</v>
      </c>
      <c r="E44" s="45">
        <f>-1*C44</f>
        <v>-857.14285714285711</v>
      </c>
      <c r="F44" s="45">
        <f>-1*D44</f>
        <v>0</v>
      </c>
      <c r="G44" s="23" t="str">
        <f>C43</f>
        <v>U3X</v>
      </c>
      <c r="H44" s="36"/>
      <c r="J44" s="35"/>
      <c r="K44" s="69">
        <f>E47</f>
        <v>0</v>
      </c>
      <c r="L44" s="13">
        <f>F47</f>
        <v>0</v>
      </c>
      <c r="M44" s="13"/>
      <c r="N44" s="13"/>
      <c r="O44" s="13">
        <f>C47</f>
        <v>0</v>
      </c>
      <c r="P44" s="70">
        <f>D47</f>
        <v>0</v>
      </c>
      <c r="Q44" s="23" t="s">
        <v>31</v>
      </c>
      <c r="R44" s="36"/>
    </row>
    <row r="45" spans="1:18" x14ac:dyDescent="0.3">
      <c r="A45" s="37" t="s">
        <v>29</v>
      </c>
      <c r="B45" s="2"/>
      <c r="C45" s="44">
        <f>D44</f>
        <v>0</v>
      </c>
      <c r="D45" s="44">
        <f>K7^2*N7</f>
        <v>0</v>
      </c>
      <c r="E45" s="45">
        <f>-1*C45</f>
        <v>0</v>
      </c>
      <c r="F45" s="45">
        <f>-1*D45</f>
        <v>0</v>
      </c>
      <c r="G45" s="23" t="str">
        <f>D43</f>
        <v>U3Y</v>
      </c>
      <c r="H45" s="36"/>
      <c r="J45" s="35"/>
      <c r="K45" s="69"/>
      <c r="L45" s="13"/>
      <c r="M45" s="13"/>
      <c r="N45" s="13"/>
      <c r="O45" s="13"/>
      <c r="P45" s="70"/>
      <c r="Q45" s="23" t="s">
        <v>32</v>
      </c>
      <c r="R45" s="36"/>
    </row>
    <row r="46" spans="1:18" x14ac:dyDescent="0.3">
      <c r="A46" s="35"/>
      <c r="C46" s="45">
        <f>E44</f>
        <v>-857.14285714285711</v>
      </c>
      <c r="D46" s="45">
        <f>F44</f>
        <v>0</v>
      </c>
      <c r="E46" s="44">
        <f>C44</f>
        <v>857.14285714285711</v>
      </c>
      <c r="F46" s="44">
        <f>D44</f>
        <v>0</v>
      </c>
      <c r="G46" s="23" t="str">
        <f>E43</f>
        <v>U1X</v>
      </c>
      <c r="H46" s="36"/>
      <c r="J46" s="35"/>
      <c r="K46" s="69"/>
      <c r="L46" s="13"/>
      <c r="M46" s="13"/>
      <c r="N46" s="13"/>
      <c r="O46" s="13"/>
      <c r="P46" s="70"/>
      <c r="Q46" s="23" t="s">
        <v>33</v>
      </c>
      <c r="R46" s="36"/>
    </row>
    <row r="47" spans="1:18" x14ac:dyDescent="0.3">
      <c r="A47" s="35"/>
      <c r="C47" s="45">
        <f>E45</f>
        <v>0</v>
      </c>
      <c r="D47" s="45">
        <f>F45</f>
        <v>0</v>
      </c>
      <c r="E47" s="44">
        <f>C45</f>
        <v>0</v>
      </c>
      <c r="F47" s="44">
        <f>D45</f>
        <v>0</v>
      </c>
      <c r="G47" s="23" t="str">
        <f>F43</f>
        <v>U1Y</v>
      </c>
      <c r="H47" s="36"/>
      <c r="J47" s="35"/>
      <c r="K47" s="69">
        <f>E44</f>
        <v>-857.14285714285711</v>
      </c>
      <c r="L47" s="13">
        <f>F44</f>
        <v>0</v>
      </c>
      <c r="M47" s="13"/>
      <c r="N47" s="13"/>
      <c r="O47" s="13">
        <f>C44</f>
        <v>857.14285714285711</v>
      </c>
      <c r="P47" s="70">
        <f>D44</f>
        <v>0</v>
      </c>
      <c r="Q47" s="23" t="s">
        <v>34</v>
      </c>
      <c r="R47" s="36"/>
    </row>
    <row r="48" spans="1:18" x14ac:dyDescent="0.3">
      <c r="A48" s="35"/>
      <c r="H48" s="36"/>
      <c r="J48" s="35"/>
      <c r="K48" s="71">
        <f>E45</f>
        <v>0</v>
      </c>
      <c r="L48" s="72">
        <f>F45</f>
        <v>0</v>
      </c>
      <c r="M48" s="72"/>
      <c r="N48" s="72"/>
      <c r="O48" s="72">
        <f>C45</f>
        <v>0</v>
      </c>
      <c r="P48" s="73">
        <f>D45</f>
        <v>0</v>
      </c>
      <c r="Q48" s="23" t="s">
        <v>35</v>
      </c>
      <c r="R48" s="36"/>
    </row>
    <row r="49" spans="1:18" ht="15" thickBot="1" x14ac:dyDescent="0.35">
      <c r="A49" s="38"/>
      <c r="B49" s="39"/>
      <c r="C49" s="39"/>
      <c r="D49" s="39"/>
      <c r="E49" s="39"/>
      <c r="F49" s="39"/>
      <c r="G49" s="39"/>
      <c r="H49" s="40"/>
      <c r="J49" s="38"/>
      <c r="K49" s="39"/>
      <c r="L49" s="39"/>
      <c r="M49" s="39"/>
      <c r="N49" s="39"/>
      <c r="O49" s="39"/>
      <c r="P49" s="39"/>
      <c r="Q49" s="39"/>
      <c r="R49" s="40"/>
    </row>
    <row r="55" spans="1:18" ht="15" thickBot="1" x14ac:dyDescent="0.35"/>
    <row r="56" spans="1:18" x14ac:dyDescent="0.3">
      <c r="C56" s="60"/>
      <c r="D56" s="61"/>
      <c r="E56" s="61"/>
      <c r="F56" s="61"/>
      <c r="G56" s="61"/>
      <c r="H56" s="61"/>
      <c r="I56" s="61"/>
      <c r="J56" s="61"/>
      <c r="K56" s="61"/>
      <c r="L56" s="62"/>
    </row>
    <row r="57" spans="1:18" x14ac:dyDescent="0.3">
      <c r="C57" s="35"/>
      <c r="E57" s="23" t="s">
        <v>30</v>
      </c>
      <c r="F57" s="23" t="s">
        <v>31</v>
      </c>
      <c r="G57" s="23" t="s">
        <v>32</v>
      </c>
      <c r="H57" s="23" t="s">
        <v>33</v>
      </c>
      <c r="I57" s="23" t="s">
        <v>34</v>
      </c>
      <c r="J57" s="23" t="s">
        <v>35</v>
      </c>
      <c r="L57" s="36"/>
    </row>
    <row r="58" spans="1:18" x14ac:dyDescent="0.3">
      <c r="C58" s="35"/>
      <c r="E58" s="66">
        <f>K19+K31+K43</f>
        <v>1387.4729430327675</v>
      </c>
      <c r="F58" s="67">
        <f t="shared" ref="F58:J58" si="12">L19+L31+L43</f>
        <v>-530.33008588991049</v>
      </c>
      <c r="G58" s="67">
        <f t="shared" si="12"/>
        <v>-530.33008588991049</v>
      </c>
      <c r="H58" s="67">
        <f t="shared" si="12"/>
        <v>530.33008588991049</v>
      </c>
      <c r="I58" s="67">
        <f t="shared" si="12"/>
        <v>-857.14285714285711</v>
      </c>
      <c r="J58" s="68">
        <f t="shared" si="12"/>
        <v>0</v>
      </c>
      <c r="K58" s="23" t="s">
        <v>30</v>
      </c>
      <c r="L58" s="36"/>
    </row>
    <row r="59" spans="1:18" x14ac:dyDescent="0.3">
      <c r="C59" s="35"/>
      <c r="E59" s="69">
        <f t="shared" ref="E59:E63" si="13">K20+K32+K44</f>
        <v>-530.33008588991049</v>
      </c>
      <c r="F59" s="13">
        <f t="shared" ref="F59:F63" si="14">L20+L32+L44</f>
        <v>530.33008588991049</v>
      </c>
      <c r="G59" s="13">
        <f t="shared" ref="G59:G63" si="15">M20+M32+M44</f>
        <v>530.33008588991049</v>
      </c>
      <c r="H59" s="13">
        <f t="shared" ref="H59:H63" si="16">N20+N32+N44</f>
        <v>-530.33008588991049</v>
      </c>
      <c r="I59" s="13">
        <f t="shared" ref="I59:I63" si="17">O20+O32+O44</f>
        <v>0</v>
      </c>
      <c r="J59" s="70">
        <f t="shared" ref="J59:J63" si="18">P20+P32+P44</f>
        <v>0</v>
      </c>
      <c r="K59" s="23" t="s">
        <v>31</v>
      </c>
      <c r="L59" s="36"/>
    </row>
    <row r="60" spans="1:18" x14ac:dyDescent="0.3">
      <c r="C60" s="35"/>
      <c r="D60" s="65" t="s">
        <v>36</v>
      </c>
      <c r="E60" s="69">
        <f t="shared" si="13"/>
        <v>-530.33008588991049</v>
      </c>
      <c r="F60" s="13">
        <f t="shared" si="14"/>
        <v>530.33008588991049</v>
      </c>
      <c r="G60" s="13">
        <f t="shared" si="15"/>
        <v>962.33008588991049</v>
      </c>
      <c r="H60" s="13">
        <f t="shared" si="16"/>
        <v>45.669914110089508</v>
      </c>
      <c r="I60" s="13">
        <f t="shared" si="17"/>
        <v>-432</v>
      </c>
      <c r="J60" s="70">
        <f t="shared" si="18"/>
        <v>-576</v>
      </c>
      <c r="K60" s="23" t="s">
        <v>32</v>
      </c>
      <c r="L60" s="36"/>
    </row>
    <row r="61" spans="1:18" x14ac:dyDescent="0.3">
      <c r="C61" s="35"/>
      <c r="E61" s="69">
        <f t="shared" si="13"/>
        <v>530.33008588991049</v>
      </c>
      <c r="F61" s="13">
        <f t="shared" si="14"/>
        <v>-530.33008588991049</v>
      </c>
      <c r="G61" s="13">
        <f t="shared" si="15"/>
        <v>45.669914110089508</v>
      </c>
      <c r="H61" s="13">
        <f t="shared" si="16"/>
        <v>1298.3300858899106</v>
      </c>
      <c r="I61" s="13">
        <f t="shared" si="17"/>
        <v>-576</v>
      </c>
      <c r="J61" s="70">
        <f t="shared" si="18"/>
        <v>-768.00000000000011</v>
      </c>
      <c r="K61" s="23" t="s">
        <v>33</v>
      </c>
      <c r="L61" s="36"/>
    </row>
    <row r="62" spans="1:18" x14ac:dyDescent="0.3">
      <c r="C62" s="35"/>
      <c r="E62" s="69">
        <f t="shared" si="13"/>
        <v>-857.14285714285711</v>
      </c>
      <c r="F62" s="13">
        <f t="shared" si="14"/>
        <v>0</v>
      </c>
      <c r="G62" s="13">
        <f t="shared" si="15"/>
        <v>-432</v>
      </c>
      <c r="H62" s="13">
        <f t="shared" si="16"/>
        <v>-576</v>
      </c>
      <c r="I62" s="13">
        <f t="shared" si="17"/>
        <v>1289.1428571428571</v>
      </c>
      <c r="J62" s="70">
        <f t="shared" si="18"/>
        <v>576</v>
      </c>
      <c r="K62" s="23" t="s">
        <v>34</v>
      </c>
      <c r="L62" s="36"/>
    </row>
    <row r="63" spans="1:18" x14ac:dyDescent="0.3">
      <c r="C63" s="35"/>
      <c r="E63" s="71">
        <f t="shared" si="13"/>
        <v>0</v>
      </c>
      <c r="F63" s="72">
        <f t="shared" si="14"/>
        <v>0</v>
      </c>
      <c r="G63" s="72">
        <f t="shared" si="15"/>
        <v>-576</v>
      </c>
      <c r="H63" s="72">
        <f t="shared" si="16"/>
        <v>-768.00000000000011</v>
      </c>
      <c r="I63" s="72">
        <f t="shared" si="17"/>
        <v>576</v>
      </c>
      <c r="J63" s="73">
        <f t="shared" si="18"/>
        <v>768.00000000000011</v>
      </c>
      <c r="K63" s="23" t="s">
        <v>35</v>
      </c>
      <c r="L63" s="36"/>
    </row>
    <row r="64" spans="1:18" ht="15" thickBot="1" x14ac:dyDescent="0.35">
      <c r="C64" s="38"/>
      <c r="D64" s="39"/>
      <c r="E64" s="39"/>
      <c r="F64" s="39"/>
      <c r="G64" s="39"/>
      <c r="H64" s="39"/>
      <c r="I64" s="39"/>
      <c r="J64" s="39"/>
      <c r="K64" s="39"/>
      <c r="L64" s="40"/>
    </row>
    <row r="67" spans="1:5" x14ac:dyDescent="0.3">
      <c r="A67" s="222" t="s">
        <v>44</v>
      </c>
      <c r="B67" s="222"/>
      <c r="C67" s="222"/>
    </row>
    <row r="69" spans="1:5" ht="15" thickBot="1" x14ac:dyDescent="0.35"/>
    <row r="70" spans="1:5" x14ac:dyDescent="0.3">
      <c r="C70" s="94" t="s">
        <v>46</v>
      </c>
      <c r="E70" s="97">
        <v>0</v>
      </c>
    </row>
    <row r="71" spans="1:5" x14ac:dyDescent="0.3">
      <c r="C71" s="95" t="s">
        <v>47</v>
      </c>
      <c r="E71" s="98" t="s">
        <v>47</v>
      </c>
    </row>
    <row r="72" spans="1:5" x14ac:dyDescent="0.3">
      <c r="C72" s="95" t="s">
        <v>48</v>
      </c>
      <c r="D72" s="140"/>
      <c r="E72" s="98">
        <v>5000</v>
      </c>
    </row>
    <row r="73" spans="1:5" x14ac:dyDescent="0.3">
      <c r="C73" s="95" t="s">
        <v>49</v>
      </c>
      <c r="D73" s="139" t="s">
        <v>52</v>
      </c>
      <c r="E73" s="98">
        <v>-4000</v>
      </c>
    </row>
    <row r="74" spans="1:5" x14ac:dyDescent="0.3">
      <c r="C74" s="95" t="s">
        <v>50</v>
      </c>
      <c r="D74" s="140"/>
      <c r="E74" s="98" t="s">
        <v>50</v>
      </c>
    </row>
    <row r="75" spans="1:5" ht="15" thickBot="1" x14ac:dyDescent="0.35">
      <c r="C75" s="96" t="s">
        <v>51</v>
      </c>
      <c r="D75" s="140"/>
      <c r="E75" s="99" t="s">
        <v>51</v>
      </c>
    </row>
    <row r="78" spans="1:5" x14ac:dyDescent="0.3">
      <c r="A78" s="222" t="s">
        <v>53</v>
      </c>
      <c r="B78" s="222"/>
      <c r="C78" s="222"/>
      <c r="D78" s="140"/>
    </row>
    <row r="79" spans="1:5" ht="15" thickBot="1" x14ac:dyDescent="0.35">
      <c r="D79" s="140"/>
    </row>
    <row r="80" spans="1:5" x14ac:dyDescent="0.3">
      <c r="C80" s="94" t="s">
        <v>55</v>
      </c>
      <c r="D80" s="140"/>
      <c r="E80" s="97" t="s">
        <v>55</v>
      </c>
    </row>
    <row r="81" spans="1:12" x14ac:dyDescent="0.3">
      <c r="C81" s="95" t="s">
        <v>56</v>
      </c>
      <c r="D81" s="140"/>
      <c r="E81" s="98">
        <v>0</v>
      </c>
    </row>
    <row r="82" spans="1:12" x14ac:dyDescent="0.3">
      <c r="C82" s="95" t="s">
        <v>57</v>
      </c>
      <c r="D82" s="140"/>
      <c r="E82" s="98" t="s">
        <v>57</v>
      </c>
    </row>
    <row r="83" spans="1:12" x14ac:dyDescent="0.3">
      <c r="B83" t="s">
        <v>54</v>
      </c>
      <c r="C83" s="95" t="s">
        <v>58</v>
      </c>
      <c r="D83" s="139" t="s">
        <v>52</v>
      </c>
      <c r="E83" s="98" t="s">
        <v>58</v>
      </c>
    </row>
    <row r="84" spans="1:12" x14ac:dyDescent="0.3">
      <c r="C84" s="95" t="s">
        <v>59</v>
      </c>
      <c r="E84" s="98">
        <v>0</v>
      </c>
    </row>
    <row r="85" spans="1:12" ht="15" thickBot="1" x14ac:dyDescent="0.35">
      <c r="C85" s="96" t="s">
        <v>60</v>
      </c>
      <c r="E85" s="99">
        <v>0</v>
      </c>
    </row>
    <row r="88" spans="1:12" x14ac:dyDescent="0.3">
      <c r="A88" s="222" t="s">
        <v>61</v>
      </c>
      <c r="B88" s="222"/>
      <c r="C88" s="222"/>
    </row>
    <row r="90" spans="1:12" ht="15" thickBot="1" x14ac:dyDescent="0.35"/>
    <row r="91" spans="1:12" x14ac:dyDescent="0.3">
      <c r="C91" s="97">
        <f t="shared" ref="C91:C96" si="19">E70</f>
        <v>0</v>
      </c>
      <c r="E91" s="100">
        <f t="shared" ref="E91:J96" si="20">E58</f>
        <v>1387.4729430327675</v>
      </c>
      <c r="F91" s="143">
        <f t="shared" si="20"/>
        <v>-530.33008588991049</v>
      </c>
      <c r="G91" s="101">
        <f t="shared" si="20"/>
        <v>-530.33008588991049</v>
      </c>
      <c r="H91" s="101">
        <f t="shared" si="20"/>
        <v>530.33008588991049</v>
      </c>
      <c r="I91" s="143">
        <f t="shared" si="20"/>
        <v>-857.14285714285711</v>
      </c>
      <c r="J91" s="144">
        <f t="shared" si="20"/>
        <v>0</v>
      </c>
      <c r="L91" s="109" t="str">
        <f t="shared" ref="L91:L96" si="21">E80</f>
        <v>D1X</v>
      </c>
    </row>
    <row r="92" spans="1:12" x14ac:dyDescent="0.3">
      <c r="C92" s="153" t="str">
        <f t="shared" si="19"/>
        <v>C1Y</v>
      </c>
      <c r="D92" s="142"/>
      <c r="E92" s="145">
        <f t="shared" si="20"/>
        <v>-530.33008588991049</v>
      </c>
      <c r="F92" s="130">
        <f t="shared" si="20"/>
        <v>530.33008588991049</v>
      </c>
      <c r="G92" s="146">
        <f t="shared" si="20"/>
        <v>530.33008588991049</v>
      </c>
      <c r="H92" s="146">
        <f t="shared" si="20"/>
        <v>-530.33008588991049</v>
      </c>
      <c r="I92" s="130">
        <f t="shared" si="20"/>
        <v>0</v>
      </c>
      <c r="J92" s="147">
        <f t="shared" si="20"/>
        <v>0</v>
      </c>
      <c r="K92" s="141"/>
      <c r="L92" s="151">
        <f t="shared" si="21"/>
        <v>0</v>
      </c>
    </row>
    <row r="93" spans="1:12" x14ac:dyDescent="0.3">
      <c r="C93" s="98">
        <f t="shared" si="19"/>
        <v>5000</v>
      </c>
      <c r="E93" s="103">
        <f t="shared" si="20"/>
        <v>-530.33008588991049</v>
      </c>
      <c r="F93" s="130">
        <f t="shared" si="20"/>
        <v>530.33008588991049</v>
      </c>
      <c r="G93" s="104">
        <f t="shared" si="20"/>
        <v>962.33008588991049</v>
      </c>
      <c r="H93" s="104">
        <f t="shared" si="20"/>
        <v>45.669914110089508</v>
      </c>
      <c r="I93" s="130">
        <f t="shared" si="20"/>
        <v>-432</v>
      </c>
      <c r="J93" s="147">
        <f t="shared" si="20"/>
        <v>-576</v>
      </c>
      <c r="K93" s="93" t="s">
        <v>65</v>
      </c>
      <c r="L93" s="110" t="str">
        <f t="shared" si="21"/>
        <v>D2X</v>
      </c>
    </row>
    <row r="94" spans="1:12" x14ac:dyDescent="0.3">
      <c r="C94" s="98">
        <f t="shared" si="19"/>
        <v>-4000</v>
      </c>
      <c r="D94" s="139" t="str">
        <f>D83</f>
        <v>=</v>
      </c>
      <c r="E94" s="103">
        <f t="shared" si="20"/>
        <v>530.33008588991049</v>
      </c>
      <c r="F94" s="130">
        <f t="shared" si="20"/>
        <v>-530.33008588991049</v>
      </c>
      <c r="G94" s="104">
        <f t="shared" si="20"/>
        <v>45.669914110089508</v>
      </c>
      <c r="H94" s="104">
        <f t="shared" si="20"/>
        <v>1298.3300858899106</v>
      </c>
      <c r="I94" s="130">
        <f t="shared" si="20"/>
        <v>-576</v>
      </c>
      <c r="J94" s="147">
        <f t="shared" si="20"/>
        <v>-768.00000000000011</v>
      </c>
      <c r="L94" s="110" t="str">
        <f t="shared" si="21"/>
        <v>D2Y</v>
      </c>
    </row>
    <row r="95" spans="1:12" x14ac:dyDescent="0.3">
      <c r="C95" s="153" t="str">
        <f t="shared" si="19"/>
        <v>C3X</v>
      </c>
      <c r="D95" s="142"/>
      <c r="E95" s="145">
        <f t="shared" si="20"/>
        <v>-857.14285714285711</v>
      </c>
      <c r="F95" s="130">
        <f t="shared" si="20"/>
        <v>0</v>
      </c>
      <c r="G95" s="146">
        <f t="shared" si="20"/>
        <v>-432</v>
      </c>
      <c r="H95" s="146">
        <f t="shared" si="20"/>
        <v>-576</v>
      </c>
      <c r="I95" s="130">
        <f t="shared" si="20"/>
        <v>1289.1428571428571</v>
      </c>
      <c r="J95" s="147">
        <f t="shared" si="20"/>
        <v>576</v>
      </c>
      <c r="K95" s="141"/>
      <c r="L95" s="151">
        <f t="shared" si="21"/>
        <v>0</v>
      </c>
    </row>
    <row r="96" spans="1:12" ht="15" thickBot="1" x14ac:dyDescent="0.35">
      <c r="C96" s="154" t="str">
        <f t="shared" si="19"/>
        <v>C3Y</v>
      </c>
      <c r="D96" s="142"/>
      <c r="E96" s="148">
        <f t="shared" si="20"/>
        <v>0</v>
      </c>
      <c r="F96" s="132">
        <f t="shared" si="20"/>
        <v>0</v>
      </c>
      <c r="G96" s="149">
        <f t="shared" si="20"/>
        <v>-576</v>
      </c>
      <c r="H96" s="149">
        <f t="shared" si="20"/>
        <v>-768.00000000000011</v>
      </c>
      <c r="I96" s="132">
        <f t="shared" si="20"/>
        <v>576</v>
      </c>
      <c r="J96" s="150">
        <f t="shared" si="20"/>
        <v>768.00000000000011</v>
      </c>
      <c r="K96" s="141"/>
      <c r="L96" s="152">
        <f t="shared" si="21"/>
        <v>0</v>
      </c>
    </row>
    <row r="100" spans="1:9" x14ac:dyDescent="0.3">
      <c r="A100" s="126" t="s">
        <v>78</v>
      </c>
    </row>
    <row r="102" spans="1:9" ht="15" thickBot="1" x14ac:dyDescent="0.35"/>
    <row r="103" spans="1:9" x14ac:dyDescent="0.3">
      <c r="C103" s="94">
        <f>C91</f>
        <v>0</v>
      </c>
      <c r="E103" s="100">
        <f>E91</f>
        <v>1387.4729430327675</v>
      </c>
      <c r="F103" s="101">
        <f>G91</f>
        <v>-530.33008588991049</v>
      </c>
      <c r="G103" s="102">
        <f>H91</f>
        <v>530.33008588991049</v>
      </c>
      <c r="I103" s="109" t="str">
        <f>L91</f>
        <v>D1X</v>
      </c>
    </row>
    <row r="104" spans="1:9" x14ac:dyDescent="0.3">
      <c r="C104" s="95">
        <f>C93</f>
        <v>5000</v>
      </c>
      <c r="D104" s="139" t="str">
        <f>D94</f>
        <v>=</v>
      </c>
      <c r="E104" s="103">
        <f>E93</f>
        <v>-530.33008588991049</v>
      </c>
      <c r="F104" s="104">
        <f>G93</f>
        <v>962.33008588991049</v>
      </c>
      <c r="G104" s="105">
        <f>H93</f>
        <v>45.669914110089508</v>
      </c>
      <c r="H104" s="93" t="s">
        <v>65</v>
      </c>
      <c r="I104" s="110" t="str">
        <f>L93</f>
        <v>D2X</v>
      </c>
    </row>
    <row r="105" spans="1:9" ht="15" thickBot="1" x14ac:dyDescent="0.35">
      <c r="C105" s="96">
        <f>C94</f>
        <v>-4000</v>
      </c>
      <c r="D105" s="139"/>
      <c r="E105" s="106">
        <f>E94</f>
        <v>530.33008588991049</v>
      </c>
      <c r="F105" s="107">
        <f>G94</f>
        <v>45.669914110089508</v>
      </c>
      <c r="G105" s="108">
        <f>H94</f>
        <v>1298.3300858899106</v>
      </c>
      <c r="H105" s="93"/>
      <c r="I105" s="111" t="str">
        <f>L94</f>
        <v>D2Y</v>
      </c>
    </row>
    <row r="106" spans="1:9" ht="15" thickBot="1" x14ac:dyDescent="0.35">
      <c r="D106" s="139"/>
      <c r="H106" s="93"/>
    </row>
    <row r="107" spans="1:9" x14ac:dyDescent="0.3">
      <c r="C107" s="133" t="str">
        <f>I103</f>
        <v>D1X</v>
      </c>
      <c r="D107" s="139"/>
      <c r="E107" s="60">
        <f t="array" ref="E107:G109">MINVERSE(E103:G105)</f>
        <v>1.1666666666666668E-3</v>
      </c>
      <c r="F107" s="61">
        <v>6.6666666666666686E-4</v>
      </c>
      <c r="G107" s="62">
        <v>-5.0000000000000001E-4</v>
      </c>
      <c r="H107" s="93"/>
      <c r="I107" s="97">
        <f>C103</f>
        <v>0</v>
      </c>
    </row>
    <row r="108" spans="1:9" x14ac:dyDescent="0.3">
      <c r="C108" s="134" t="str">
        <f t="shared" ref="C108:C109" si="22">I104</f>
        <v>D2X</v>
      </c>
      <c r="D108" s="139" t="s">
        <v>52</v>
      </c>
      <c r="E108" s="35">
        <v>6.6666666666666675E-4</v>
      </c>
      <c r="F108">
        <v>1.4218344761352255E-3</v>
      </c>
      <c r="G108" s="36">
        <v>-3.2232823805379985E-4</v>
      </c>
      <c r="H108" s="93" t="s">
        <v>65</v>
      </c>
      <c r="I108" s="98">
        <f t="shared" ref="I108:I109" si="23">C104</f>
        <v>5000</v>
      </c>
    </row>
    <row r="109" spans="1:9" ht="15" thickBot="1" x14ac:dyDescent="0.35">
      <c r="C109" s="135" t="str">
        <f t="shared" si="22"/>
        <v>D2Y</v>
      </c>
      <c r="D109" s="139"/>
      <c r="E109" s="38">
        <v>-5.0000000000000001E-4</v>
      </c>
      <c r="F109" s="39">
        <v>-3.2232823805379985E-4</v>
      </c>
      <c r="G109" s="40">
        <v>9.8579379758796876E-4</v>
      </c>
      <c r="I109" s="99">
        <f t="shared" si="23"/>
        <v>-4000</v>
      </c>
    </row>
    <row r="110" spans="1:9" x14ac:dyDescent="0.3">
      <c r="D110" s="139"/>
    </row>
    <row r="111" spans="1:9" ht="15" thickBot="1" x14ac:dyDescent="0.35">
      <c r="D111" s="139"/>
    </row>
    <row r="112" spans="1:9" x14ac:dyDescent="0.3">
      <c r="C112" s="133" t="str">
        <f>C107</f>
        <v>D1X</v>
      </c>
      <c r="D112" s="139"/>
      <c r="E112" s="133">
        <f t="array" ref="E112:E114">MMULT(E107:G109,I107:I109)</f>
        <v>5.3333333333333339</v>
      </c>
    </row>
    <row r="113" spans="1:9" x14ac:dyDescent="0.3">
      <c r="C113" s="134" t="str">
        <f t="shared" ref="C113:C114" si="24">C108</f>
        <v>D2X</v>
      </c>
      <c r="D113" s="139" t="s">
        <v>52</v>
      </c>
      <c r="E113" s="134">
        <v>8.398485332891326</v>
      </c>
    </row>
    <row r="114" spans="1:9" ht="15" thickBot="1" x14ac:dyDescent="0.35">
      <c r="C114" s="135" t="str">
        <f t="shared" si="24"/>
        <v>D2Y</v>
      </c>
      <c r="E114" s="135">
        <v>-5.5548163806208741</v>
      </c>
    </row>
    <row r="120" spans="1:9" x14ac:dyDescent="0.3">
      <c r="A120" s="126" t="s">
        <v>66</v>
      </c>
    </row>
    <row r="123" spans="1:9" ht="15" thickBot="1" x14ac:dyDescent="0.35"/>
    <row r="124" spans="1:9" x14ac:dyDescent="0.3">
      <c r="C124" s="94" t="str">
        <f>C92</f>
        <v>C1Y</v>
      </c>
      <c r="E124" s="100">
        <f>E92</f>
        <v>-530.33008588991049</v>
      </c>
      <c r="F124" s="101">
        <f>G92</f>
        <v>530.33008588991049</v>
      </c>
      <c r="G124" s="102">
        <f>H92</f>
        <v>-530.33008588991049</v>
      </c>
      <c r="I124" s="94">
        <f>E112</f>
        <v>5.3333333333333339</v>
      </c>
    </row>
    <row r="125" spans="1:9" x14ac:dyDescent="0.3">
      <c r="C125" s="95" t="str">
        <f>C95</f>
        <v>C3X</v>
      </c>
      <c r="D125" s="139" t="s">
        <v>52</v>
      </c>
      <c r="E125" s="103">
        <f>E95</f>
        <v>-857.14285714285711</v>
      </c>
      <c r="F125" s="104">
        <f>G95</f>
        <v>-432</v>
      </c>
      <c r="G125" s="105">
        <f>H95</f>
        <v>-576</v>
      </c>
      <c r="H125" s="93" t="s">
        <v>65</v>
      </c>
      <c r="I125" s="95">
        <f t="shared" ref="I125:I126" si="25">E113</f>
        <v>8.398485332891326</v>
      </c>
    </row>
    <row r="126" spans="1:9" ht="15" thickBot="1" x14ac:dyDescent="0.35">
      <c r="C126" s="96" t="str">
        <f>C96</f>
        <v>C3Y</v>
      </c>
      <c r="D126" s="139"/>
      <c r="E126" s="106">
        <f>E96</f>
        <v>0</v>
      </c>
      <c r="F126" s="107">
        <f>G96</f>
        <v>-576</v>
      </c>
      <c r="G126" s="108">
        <f>H96</f>
        <v>-768.00000000000011</v>
      </c>
      <c r="I126" s="96">
        <f t="shared" si="25"/>
        <v>-5.5548163806208741</v>
      </c>
    </row>
    <row r="127" spans="1:9" x14ac:dyDescent="0.3">
      <c r="D127" s="139"/>
    </row>
    <row r="128" spans="1:9" ht="15" thickBot="1" x14ac:dyDescent="0.35">
      <c r="D128" s="139"/>
    </row>
    <row r="129" spans="1:5" x14ac:dyDescent="0.3">
      <c r="C129" s="94" t="str">
        <f>C124</f>
        <v>C1Y</v>
      </c>
      <c r="D129" s="139"/>
      <c r="E129" s="94">
        <f t="array" ref="E129:E131">MMULT(E124:G126,I124:I126)</f>
        <v>4571.4285714285706</v>
      </c>
    </row>
    <row r="130" spans="1:5" x14ac:dyDescent="0.3">
      <c r="C130" s="95" t="str">
        <f t="shared" ref="C130:C131" si="26">C125</f>
        <v>C3X</v>
      </c>
      <c r="D130" s="139" t="s">
        <v>52</v>
      </c>
      <c r="E130" s="95">
        <v>-5000.0000000000018</v>
      </c>
    </row>
    <row r="131" spans="1:5" ht="15" thickBot="1" x14ac:dyDescent="0.35">
      <c r="C131" s="96" t="str">
        <f t="shared" si="26"/>
        <v>C3Y</v>
      </c>
      <c r="E131" s="96">
        <v>-571.42857142857156</v>
      </c>
    </row>
    <row r="140" spans="1:5" x14ac:dyDescent="0.3">
      <c r="A140" s="126" t="s">
        <v>69</v>
      </c>
    </row>
    <row r="142" spans="1:5" ht="15" thickBot="1" x14ac:dyDescent="0.35"/>
    <row r="143" spans="1:5" x14ac:dyDescent="0.3">
      <c r="C143" s="109">
        <f>E112</f>
        <v>5.3333333333333339</v>
      </c>
      <c r="D143" s="177" t="s">
        <v>30</v>
      </c>
    </row>
    <row r="144" spans="1:5" x14ac:dyDescent="0.3">
      <c r="C144" s="110">
        <f t="shared" ref="C144" si="27">E115</f>
        <v>0</v>
      </c>
      <c r="D144" s="179" t="s">
        <v>31</v>
      </c>
    </row>
    <row r="145" spans="1:13" x14ac:dyDescent="0.3">
      <c r="B145" t="s">
        <v>54</v>
      </c>
      <c r="C145" s="110">
        <f>E113</f>
        <v>8.398485332891326</v>
      </c>
      <c r="D145" s="179" t="s">
        <v>32</v>
      </c>
    </row>
    <row r="146" spans="1:13" x14ac:dyDescent="0.3">
      <c r="C146" s="110">
        <f>E114</f>
        <v>-5.5548163806208741</v>
      </c>
      <c r="D146" s="179" t="s">
        <v>33</v>
      </c>
    </row>
    <row r="147" spans="1:13" x14ac:dyDescent="0.3">
      <c r="C147" s="110">
        <f>E116</f>
        <v>0</v>
      </c>
      <c r="D147" s="179" t="s">
        <v>34</v>
      </c>
    </row>
    <row r="148" spans="1:13" ht="15" thickBot="1" x14ac:dyDescent="0.35">
      <c r="C148" s="111">
        <v>0</v>
      </c>
      <c r="D148" s="181" t="s">
        <v>35</v>
      </c>
    </row>
    <row r="151" spans="1:13" x14ac:dyDescent="0.3">
      <c r="A151" s="126" t="s">
        <v>70</v>
      </c>
    </row>
    <row r="155" spans="1:13" ht="15" thickBot="1" x14ac:dyDescent="0.35"/>
    <row r="156" spans="1:13" ht="15" thickBot="1" x14ac:dyDescent="0.35">
      <c r="L156" s="176">
        <f>C145</f>
        <v>8.398485332891326</v>
      </c>
      <c r="M156" s="177" t="s">
        <v>57</v>
      </c>
    </row>
    <row r="157" spans="1:13" x14ac:dyDescent="0.3">
      <c r="F157" s="182" t="str">
        <f>"-CX"</f>
        <v>-CX</v>
      </c>
      <c r="G157" s="183" t="str">
        <f>"-CY"</f>
        <v>-CY</v>
      </c>
      <c r="H157" s="183" t="str">
        <f>"CX"</f>
        <v>CX</v>
      </c>
      <c r="I157" s="184" t="str">
        <f>"CX"</f>
        <v>CX</v>
      </c>
      <c r="L157" s="187">
        <f>C146</f>
        <v>-5.5548163806208741</v>
      </c>
      <c r="M157" s="179" t="s">
        <v>58</v>
      </c>
    </row>
    <row r="158" spans="1:13" ht="15" thickBot="1" x14ac:dyDescent="0.35">
      <c r="B158" s="140" t="s">
        <v>71</v>
      </c>
      <c r="C158" s="140"/>
      <c r="D158" s="140">
        <f>N5</f>
        <v>1200</v>
      </c>
      <c r="F158" s="106">
        <f>J5*-1</f>
        <v>0.6</v>
      </c>
      <c r="G158" s="107">
        <f>K5*-1</f>
        <v>0.8</v>
      </c>
      <c r="H158" s="107">
        <f>F158*-1</f>
        <v>-0.6</v>
      </c>
      <c r="I158" s="108">
        <f>G158*-1</f>
        <v>-0.8</v>
      </c>
      <c r="L158" s="178">
        <f>C147</f>
        <v>0</v>
      </c>
      <c r="M158" s="179" t="s">
        <v>59</v>
      </c>
    </row>
    <row r="159" spans="1:13" ht="15" thickBot="1" x14ac:dyDescent="0.35">
      <c r="B159" s="140"/>
      <c r="C159" s="140"/>
      <c r="D159" s="140"/>
      <c r="L159" s="178">
        <f>C148</f>
        <v>0</v>
      </c>
      <c r="M159" s="181" t="s">
        <v>60</v>
      </c>
    </row>
    <row r="160" spans="1:13" x14ac:dyDescent="0.3">
      <c r="B160" s="140"/>
      <c r="C160" s="140"/>
      <c r="D160" s="140"/>
      <c r="L160" s="93"/>
      <c r="M160" s="93"/>
    </row>
    <row r="161" spans="2:13" x14ac:dyDescent="0.3">
      <c r="B161" s="140"/>
      <c r="C161" s="140"/>
      <c r="D161" s="140"/>
      <c r="L161" s="93"/>
      <c r="M161" s="93"/>
    </row>
    <row r="162" spans="2:13" x14ac:dyDescent="0.3">
      <c r="B162" s="140" t="str">
        <f>B158</f>
        <v>F1=</v>
      </c>
      <c r="C162" s="140"/>
      <c r="D162" s="213">
        <f>D158*MMULT(F158:I158,L156:L159)</f>
        <v>714.28571428571604</v>
      </c>
      <c r="F162" t="s">
        <v>76</v>
      </c>
      <c r="L162" s="93"/>
      <c r="M162" s="93"/>
    </row>
    <row r="163" spans="2:13" x14ac:dyDescent="0.3">
      <c r="B163" s="140"/>
      <c r="C163" s="140"/>
      <c r="D163" s="140"/>
      <c r="L163" s="93"/>
      <c r="M163" s="93"/>
    </row>
    <row r="164" spans="2:13" x14ac:dyDescent="0.3">
      <c r="B164" s="140"/>
      <c r="C164" s="140"/>
      <c r="D164" s="140"/>
      <c r="L164" s="93"/>
      <c r="M164" s="93"/>
    </row>
    <row r="165" spans="2:13" x14ac:dyDescent="0.3">
      <c r="B165" s="140"/>
      <c r="C165" s="140"/>
      <c r="D165" s="140"/>
      <c r="L165" s="93"/>
      <c r="M165" s="93"/>
    </row>
    <row r="166" spans="2:13" ht="15" thickBot="1" x14ac:dyDescent="0.35">
      <c r="B166" s="140"/>
      <c r="C166" s="140"/>
      <c r="D166" s="140"/>
      <c r="L166" s="93"/>
      <c r="M166" s="93"/>
    </row>
    <row r="167" spans="2:13" ht="15" thickBot="1" x14ac:dyDescent="0.35">
      <c r="B167" s="140"/>
      <c r="C167" s="140"/>
      <c r="D167" s="140"/>
      <c r="L167" s="176">
        <f>C143</f>
        <v>5.3333333333333339</v>
      </c>
      <c r="M167" s="177" t="s">
        <v>55</v>
      </c>
    </row>
    <row r="168" spans="2:13" x14ac:dyDescent="0.3">
      <c r="B168" s="140"/>
      <c r="C168" s="140"/>
      <c r="D168" s="140"/>
      <c r="F168" s="182" t="str">
        <f>"-CX"</f>
        <v>-CX</v>
      </c>
      <c r="G168" s="183" t="str">
        <f>"-CY"</f>
        <v>-CY</v>
      </c>
      <c r="H168" s="183" t="str">
        <f>"CX"</f>
        <v>CX</v>
      </c>
      <c r="I168" s="184" t="str">
        <f>"CX"</f>
        <v>CX</v>
      </c>
      <c r="L168" s="187">
        <f>C144</f>
        <v>0</v>
      </c>
      <c r="M168" s="179" t="s">
        <v>56</v>
      </c>
    </row>
    <row r="169" spans="2:13" ht="15" thickBot="1" x14ac:dyDescent="0.35">
      <c r="B169" s="140" t="s">
        <v>72</v>
      </c>
      <c r="C169" s="140"/>
      <c r="D169" s="140">
        <f>N6</f>
        <v>1060.6601717798212</v>
      </c>
      <c r="F169" s="106">
        <f>J6*-1</f>
        <v>0.70710678118654746</v>
      </c>
      <c r="G169" s="107">
        <f>K6*-1</f>
        <v>-0.70710678118654746</v>
      </c>
      <c r="H169" s="107">
        <f>F169*-1</f>
        <v>-0.70710678118654746</v>
      </c>
      <c r="I169" s="108">
        <f>G169*-1</f>
        <v>0.70710678118654746</v>
      </c>
      <c r="L169" s="178">
        <f>C145</f>
        <v>8.398485332891326</v>
      </c>
      <c r="M169" s="179" t="s">
        <v>57</v>
      </c>
    </row>
    <row r="170" spans="2:13" ht="15" thickBot="1" x14ac:dyDescent="0.35">
      <c r="B170" s="140"/>
      <c r="C170" s="140"/>
      <c r="D170" s="140"/>
      <c r="L170" s="178">
        <f>C146</f>
        <v>-5.5548163806208741</v>
      </c>
      <c r="M170" s="181" t="s">
        <v>58</v>
      </c>
    </row>
    <row r="171" spans="2:13" x14ac:dyDescent="0.3">
      <c r="B171" s="140"/>
      <c r="C171" s="140"/>
      <c r="D171" s="140"/>
      <c r="L171" s="93"/>
      <c r="M171" s="93"/>
    </row>
    <row r="172" spans="2:13" x14ac:dyDescent="0.3">
      <c r="B172" s="140"/>
      <c r="C172" s="140"/>
      <c r="D172" s="140"/>
      <c r="L172" s="93"/>
      <c r="M172" s="93"/>
    </row>
    <row r="173" spans="2:13" x14ac:dyDescent="0.3">
      <c r="B173" s="140" t="str">
        <f>B169</f>
        <v>F2=</v>
      </c>
      <c r="C173" s="140"/>
      <c r="D173" s="213">
        <f>D169*MMULT(F169:I169,L167:L170)</f>
        <v>-6464.9762851341484</v>
      </c>
      <c r="F173" t="s">
        <v>75</v>
      </c>
      <c r="L173" s="93"/>
      <c r="M173" s="93"/>
    </row>
    <row r="174" spans="2:13" x14ac:dyDescent="0.3">
      <c r="B174" s="140"/>
      <c r="C174" s="140"/>
      <c r="D174" s="140"/>
      <c r="L174" s="93"/>
      <c r="M174" s="93"/>
    </row>
    <row r="175" spans="2:13" x14ac:dyDescent="0.3">
      <c r="B175" s="140"/>
      <c r="C175" s="140"/>
      <c r="D175" s="140"/>
      <c r="L175" s="93"/>
      <c r="M175" s="93"/>
    </row>
    <row r="176" spans="2:13" x14ac:dyDescent="0.3">
      <c r="B176" s="140"/>
      <c r="C176" s="140"/>
      <c r="D176" s="140"/>
      <c r="L176" s="93"/>
      <c r="M176" s="93"/>
    </row>
    <row r="177" spans="2:13" ht="15" thickBot="1" x14ac:dyDescent="0.35">
      <c r="B177" s="140"/>
      <c r="C177" s="140"/>
      <c r="D177" s="140"/>
      <c r="L177" s="93"/>
      <c r="M177" s="93"/>
    </row>
    <row r="178" spans="2:13" ht="15" thickBot="1" x14ac:dyDescent="0.35">
      <c r="B178" s="140"/>
      <c r="C178" s="140"/>
      <c r="D178" s="140"/>
      <c r="L178" s="176">
        <f>C147</f>
        <v>0</v>
      </c>
      <c r="M178" s="177" t="s">
        <v>59</v>
      </c>
    </row>
    <row r="179" spans="2:13" x14ac:dyDescent="0.3">
      <c r="B179" s="140"/>
      <c r="C179" s="140"/>
      <c r="D179" s="140"/>
      <c r="F179" s="182" t="str">
        <f>"-CX"</f>
        <v>-CX</v>
      </c>
      <c r="G179" s="183" t="str">
        <f>"-CY"</f>
        <v>-CY</v>
      </c>
      <c r="H179" s="183" t="str">
        <f>"CX"</f>
        <v>CX</v>
      </c>
      <c r="I179" s="184" t="str">
        <f>"CX"</f>
        <v>CX</v>
      </c>
      <c r="L179" s="187">
        <f>C148</f>
        <v>0</v>
      </c>
      <c r="M179" s="179" t="s">
        <v>60</v>
      </c>
    </row>
    <row r="180" spans="2:13" ht="15" thickBot="1" x14ac:dyDescent="0.35">
      <c r="B180" s="140" t="s">
        <v>73</v>
      </c>
      <c r="C180" s="140"/>
      <c r="D180" s="140">
        <f>N7</f>
        <v>857.14285714285711</v>
      </c>
      <c r="F180" s="106">
        <f>J7*-1</f>
        <v>-1</v>
      </c>
      <c r="G180" s="107">
        <f>K7*-1</f>
        <v>0</v>
      </c>
      <c r="H180" s="107">
        <f>F180*-1</f>
        <v>1</v>
      </c>
      <c r="I180" s="108">
        <f>G180*-1</f>
        <v>0</v>
      </c>
      <c r="L180" s="178">
        <f>C143</f>
        <v>5.3333333333333339</v>
      </c>
      <c r="M180" s="179" t="s">
        <v>55</v>
      </c>
    </row>
    <row r="181" spans="2:13" ht="15" thickBot="1" x14ac:dyDescent="0.35">
      <c r="B181" s="140"/>
      <c r="C181" s="140"/>
      <c r="D181" s="140"/>
      <c r="L181" s="185">
        <f>C144</f>
        <v>0</v>
      </c>
      <c r="M181" s="181" t="s">
        <v>56</v>
      </c>
    </row>
    <row r="182" spans="2:13" x14ac:dyDescent="0.3">
      <c r="B182" s="140"/>
      <c r="C182" s="140"/>
      <c r="D182" s="140"/>
    </row>
    <row r="183" spans="2:13" x14ac:dyDescent="0.3">
      <c r="B183" s="140"/>
      <c r="C183" s="140"/>
      <c r="D183" s="140"/>
    </row>
    <row r="184" spans="2:13" x14ac:dyDescent="0.3">
      <c r="B184" s="140" t="str">
        <f>B180</f>
        <v>F3=</v>
      </c>
      <c r="C184" s="140"/>
      <c r="D184" s="213">
        <f>D180*MMULT(F180:I180,L178:L181)</f>
        <v>4571.4285714285716</v>
      </c>
      <c r="F184" t="s">
        <v>75</v>
      </c>
    </row>
  </sheetData>
  <mergeCells count="20">
    <mergeCell ref="N3:N4"/>
    <mergeCell ref="B10:B11"/>
    <mergeCell ref="C10:D10"/>
    <mergeCell ref="E10:F10"/>
    <mergeCell ref="B3:B4"/>
    <mergeCell ref="C3:D3"/>
    <mergeCell ref="E3:F3"/>
    <mergeCell ref="G3:G4"/>
    <mergeCell ref="H3:H4"/>
    <mergeCell ref="I3:I4"/>
    <mergeCell ref="J3:J4"/>
    <mergeCell ref="K3:K4"/>
    <mergeCell ref="A67:C67"/>
    <mergeCell ref="A78:C78"/>
    <mergeCell ref="A88:C88"/>
    <mergeCell ref="L3:L4"/>
    <mergeCell ref="M3:M4"/>
    <mergeCell ref="A17:H17"/>
    <mergeCell ref="A29:H29"/>
    <mergeCell ref="A41:H4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5A74-3A54-47D6-976A-E4ABD930D019}">
  <sheetPr>
    <tabColor rgb="FF00B0F0"/>
  </sheetPr>
  <dimension ref="A2:R184"/>
  <sheetViews>
    <sheetView workbookViewId="0">
      <selection activeCell="B3" sqref="B3:N7"/>
    </sheetView>
  </sheetViews>
  <sheetFormatPr baseColWidth="10" defaultRowHeight="14.4" x14ac:dyDescent="0.3"/>
  <cols>
    <col min="5" max="6" width="11.6640625" bestFit="1" customWidth="1"/>
  </cols>
  <sheetData>
    <row r="2" spans="2:15" ht="15" thickBot="1" x14ac:dyDescent="0.35"/>
    <row r="3" spans="2:15" ht="15" thickBot="1" x14ac:dyDescent="0.35">
      <c r="B3" s="218" t="s">
        <v>0</v>
      </c>
      <c r="C3" s="221" t="s">
        <v>6</v>
      </c>
      <c r="D3" s="221"/>
      <c r="E3" s="221" t="s">
        <v>5</v>
      </c>
      <c r="F3" s="221"/>
      <c r="G3" s="218" t="s">
        <v>7</v>
      </c>
      <c r="H3" s="218" t="s">
        <v>8</v>
      </c>
      <c r="I3" s="218" t="s">
        <v>9</v>
      </c>
      <c r="J3" s="218" t="s">
        <v>10</v>
      </c>
      <c r="K3" s="218" t="s">
        <v>11</v>
      </c>
      <c r="L3" s="218" t="s">
        <v>12</v>
      </c>
      <c r="M3" s="218" t="s">
        <v>13</v>
      </c>
      <c r="N3" s="218" t="s">
        <v>14</v>
      </c>
    </row>
    <row r="4" spans="2:15" ht="15" thickBot="1" x14ac:dyDescent="0.35">
      <c r="B4" s="218"/>
      <c r="C4" s="82" t="s">
        <v>1</v>
      </c>
      <c r="D4" s="82" t="s">
        <v>2</v>
      </c>
      <c r="E4" s="82" t="s">
        <v>3</v>
      </c>
      <c r="F4" s="82" t="s">
        <v>4</v>
      </c>
      <c r="G4" s="218"/>
      <c r="H4" s="218"/>
      <c r="I4" s="218"/>
      <c r="J4" s="218"/>
      <c r="K4" s="218"/>
      <c r="L4" s="218"/>
      <c r="M4" s="218"/>
      <c r="N4" s="218"/>
    </row>
    <row r="5" spans="2:15" x14ac:dyDescent="0.3">
      <c r="B5" s="48">
        <v>1</v>
      </c>
      <c r="C5" s="49">
        <v>700</v>
      </c>
      <c r="D5" s="49">
        <v>0</v>
      </c>
      <c r="E5" s="49">
        <v>0</v>
      </c>
      <c r="F5" s="49">
        <v>0</v>
      </c>
      <c r="G5" s="49">
        <f>E5-C5</f>
        <v>-700</v>
      </c>
      <c r="H5" s="49">
        <f>F5-D5</f>
        <v>0</v>
      </c>
      <c r="I5" s="50">
        <f>SQRT(G5^2+H5^2)</f>
        <v>700</v>
      </c>
      <c r="J5" s="51">
        <f>G5/I5</f>
        <v>-1</v>
      </c>
      <c r="K5" s="51">
        <f>H5/I5</f>
        <v>0</v>
      </c>
      <c r="L5" s="49">
        <v>4</v>
      </c>
      <c r="M5" s="49">
        <v>150000</v>
      </c>
      <c r="N5" s="52">
        <f>(L5*M5)/I5</f>
        <v>857.14285714285711</v>
      </c>
      <c r="O5" t="s">
        <v>19</v>
      </c>
    </row>
    <row r="6" spans="2:15" x14ac:dyDescent="0.3">
      <c r="B6" s="29">
        <v>2</v>
      </c>
      <c r="C6" s="14">
        <v>700</v>
      </c>
      <c r="D6" s="14">
        <v>0</v>
      </c>
      <c r="E6" s="14">
        <v>300</v>
      </c>
      <c r="F6" s="14">
        <v>400</v>
      </c>
      <c r="G6" s="15">
        <f>E6-C6</f>
        <v>-400</v>
      </c>
      <c r="H6" s="15">
        <f>F6-D6</f>
        <v>400</v>
      </c>
      <c r="I6" s="16">
        <f>SQRT(G6^2+H6^2)</f>
        <v>565.68542494923804</v>
      </c>
      <c r="J6" s="17">
        <f>G6/I6</f>
        <v>-0.70710678118654746</v>
      </c>
      <c r="K6" s="17">
        <f>H6/I6</f>
        <v>0.70710678118654746</v>
      </c>
      <c r="L6" s="15">
        <v>4</v>
      </c>
      <c r="M6" s="15">
        <v>150000</v>
      </c>
      <c r="N6" s="18">
        <f>(L6*M6)/I6</f>
        <v>1060.6601717798212</v>
      </c>
      <c r="O6" t="s">
        <v>20</v>
      </c>
    </row>
    <row r="7" spans="2:15" ht="15" thickBot="1" x14ac:dyDescent="0.35">
      <c r="B7" s="87">
        <v>3</v>
      </c>
      <c r="C7" s="88">
        <v>0</v>
      </c>
      <c r="D7" s="88">
        <v>0</v>
      </c>
      <c r="E7" s="88">
        <v>300</v>
      </c>
      <c r="F7" s="88">
        <v>400</v>
      </c>
      <c r="G7" s="89">
        <f t="shared" ref="G7:H7" si="0">E7-C7</f>
        <v>300</v>
      </c>
      <c r="H7" s="89">
        <f t="shared" si="0"/>
        <v>400</v>
      </c>
      <c r="I7" s="90">
        <f t="shared" ref="I7" si="1">SQRT(G7^2+H7^2)</f>
        <v>500</v>
      </c>
      <c r="J7" s="91">
        <f t="shared" ref="J7" si="2">G7/I7</f>
        <v>0.6</v>
      </c>
      <c r="K7" s="91">
        <f t="shared" ref="K7" si="3">H7/I7</f>
        <v>0.8</v>
      </c>
      <c r="L7" s="89">
        <v>4</v>
      </c>
      <c r="M7" s="89">
        <v>150000</v>
      </c>
      <c r="N7" s="92">
        <f t="shared" ref="N7" si="4">(L7*M7)/I7</f>
        <v>1200</v>
      </c>
    </row>
    <row r="9" spans="2:15" ht="15" thickBot="1" x14ac:dyDescent="0.35"/>
    <row r="10" spans="2:15" ht="15" thickTop="1" x14ac:dyDescent="0.3">
      <c r="B10" s="224" t="s">
        <v>0</v>
      </c>
      <c r="C10" s="226" t="s">
        <v>15</v>
      </c>
      <c r="D10" s="226"/>
      <c r="E10" s="226" t="s">
        <v>16</v>
      </c>
      <c r="F10" s="227"/>
    </row>
    <row r="11" spans="2:15" ht="15" thickBot="1" x14ac:dyDescent="0.35">
      <c r="B11" s="225"/>
      <c r="C11" s="11" t="s">
        <v>17</v>
      </c>
      <c r="D11" s="11" t="s">
        <v>18</v>
      </c>
      <c r="E11" s="11" t="s">
        <v>17</v>
      </c>
      <c r="F11" s="12" t="s">
        <v>18</v>
      </c>
    </row>
    <row r="12" spans="2:15" ht="15" thickTop="1" x14ac:dyDescent="0.3">
      <c r="B12" s="30">
        <v>1</v>
      </c>
      <c r="C12" s="19">
        <v>3</v>
      </c>
      <c r="D12" s="19">
        <v>3</v>
      </c>
      <c r="E12" s="19">
        <v>2</v>
      </c>
      <c r="F12" s="27">
        <v>2</v>
      </c>
    </row>
    <row r="13" spans="2:15" x14ac:dyDescent="0.3">
      <c r="B13" s="31">
        <v>2</v>
      </c>
      <c r="C13" s="14">
        <v>3</v>
      </c>
      <c r="D13" s="14">
        <v>3</v>
      </c>
      <c r="E13" s="14">
        <v>1</v>
      </c>
      <c r="F13" s="28">
        <v>1</v>
      </c>
    </row>
    <row r="14" spans="2:15" ht="15" thickBot="1" x14ac:dyDescent="0.35">
      <c r="B14" s="86">
        <v>3</v>
      </c>
      <c r="C14" s="84">
        <v>2</v>
      </c>
      <c r="D14" s="84">
        <v>2</v>
      </c>
      <c r="E14" s="84">
        <v>1</v>
      </c>
      <c r="F14" s="85">
        <v>1</v>
      </c>
    </row>
    <row r="15" spans="2:15" ht="15" thickTop="1" x14ac:dyDescent="0.3"/>
    <row r="16" spans="2:15" ht="15" thickBot="1" x14ac:dyDescent="0.35"/>
    <row r="17" spans="1:18" ht="15" thickBot="1" x14ac:dyDescent="0.35">
      <c r="A17" s="215" t="s">
        <v>24</v>
      </c>
      <c r="B17" s="216"/>
      <c r="C17" s="216"/>
      <c r="D17" s="216"/>
      <c r="E17" s="216"/>
      <c r="F17" s="216"/>
      <c r="G17" s="216"/>
      <c r="H17" s="217"/>
      <c r="J17" s="60"/>
      <c r="K17" s="61"/>
      <c r="L17" s="61"/>
      <c r="M17" s="61"/>
      <c r="N17" s="61"/>
      <c r="O17" s="61"/>
      <c r="P17" s="61"/>
      <c r="Q17" s="61"/>
      <c r="R17" s="62"/>
    </row>
    <row r="18" spans="1:18" x14ac:dyDescent="0.3">
      <c r="A18" s="35"/>
      <c r="H18" s="36"/>
      <c r="J18" s="35"/>
      <c r="K18" s="23" t="s">
        <v>30</v>
      </c>
      <c r="L18" s="23" t="s">
        <v>31</v>
      </c>
      <c r="M18" s="23" t="s">
        <v>32</v>
      </c>
      <c r="N18" s="23" t="s">
        <v>33</v>
      </c>
      <c r="O18" s="23" t="s">
        <v>34</v>
      </c>
      <c r="P18" s="23" t="s">
        <v>35</v>
      </c>
      <c r="R18" s="36"/>
    </row>
    <row r="19" spans="1:18" x14ac:dyDescent="0.3">
      <c r="A19" s="35"/>
      <c r="C19" s="23" t="str">
        <f>CONCATENATE("U",C12,C11)</f>
        <v>U3X</v>
      </c>
      <c r="D19" s="23" t="str">
        <f>CONCATENATE("U",D12,D11)</f>
        <v>U3Y</v>
      </c>
      <c r="E19" s="23" t="str">
        <f>CONCATENATE("U",E12,E11)</f>
        <v>U2X</v>
      </c>
      <c r="F19" s="24" t="str">
        <f>CONCATENATE("U",F12,F11)</f>
        <v>U2Y</v>
      </c>
      <c r="H19" s="36"/>
      <c r="J19" s="35"/>
      <c r="K19" s="2"/>
      <c r="L19" s="2"/>
      <c r="M19" s="2"/>
      <c r="N19" s="2"/>
      <c r="O19" s="2"/>
      <c r="P19" s="2"/>
      <c r="Q19" s="23" t="s">
        <v>30</v>
      </c>
      <c r="R19" s="36"/>
    </row>
    <row r="20" spans="1:18" x14ac:dyDescent="0.3">
      <c r="A20" s="35"/>
      <c r="C20" s="44">
        <f>J5^2*N5</f>
        <v>857.14285714285711</v>
      </c>
      <c r="D20" s="44">
        <f>J5*K5*N5</f>
        <v>0</v>
      </c>
      <c r="E20" s="45">
        <f>-1*C20</f>
        <v>-857.14285714285711</v>
      </c>
      <c r="F20" s="45">
        <f>-1*D20</f>
        <v>0</v>
      </c>
      <c r="G20" s="1" t="str">
        <f>C19</f>
        <v>U3X</v>
      </c>
      <c r="H20" s="36"/>
      <c r="J20" s="35"/>
      <c r="K20" s="2"/>
      <c r="L20" s="2"/>
      <c r="M20" s="2"/>
      <c r="N20" s="2"/>
      <c r="O20" s="2"/>
      <c r="P20" s="2"/>
      <c r="Q20" s="23" t="s">
        <v>31</v>
      </c>
      <c r="R20" s="36"/>
    </row>
    <row r="21" spans="1:18" x14ac:dyDescent="0.3">
      <c r="A21" s="37" t="s">
        <v>21</v>
      </c>
      <c r="B21" s="2"/>
      <c r="C21" s="44">
        <f>D20</f>
        <v>0</v>
      </c>
      <c r="D21" s="44">
        <f>K5^2*N5</f>
        <v>0</v>
      </c>
      <c r="E21" s="45">
        <f>-1*C21</f>
        <v>0</v>
      </c>
      <c r="F21" s="45">
        <f>-1*D21</f>
        <v>0</v>
      </c>
      <c r="G21" s="1" t="str">
        <f>D19</f>
        <v>U3Y</v>
      </c>
      <c r="H21" s="36"/>
      <c r="J21" s="35"/>
      <c r="K21" s="2"/>
      <c r="L21" s="2"/>
      <c r="M21" s="59">
        <f>E22</f>
        <v>857.14285714285711</v>
      </c>
      <c r="N21" s="59">
        <f>F22</f>
        <v>0</v>
      </c>
      <c r="O21" s="59">
        <f>C22</f>
        <v>-857.14285714285711</v>
      </c>
      <c r="P21" s="59">
        <f>D22</f>
        <v>0</v>
      </c>
      <c r="Q21" s="23" t="s">
        <v>32</v>
      </c>
      <c r="R21" s="36"/>
    </row>
    <row r="22" spans="1:18" x14ac:dyDescent="0.3">
      <c r="A22" s="35"/>
      <c r="C22" s="45">
        <f>E20</f>
        <v>-857.14285714285711</v>
      </c>
      <c r="D22" s="45">
        <f>F20</f>
        <v>0</v>
      </c>
      <c r="E22" s="44">
        <f>C20</f>
        <v>857.14285714285711</v>
      </c>
      <c r="F22" s="44">
        <f>D20</f>
        <v>0</v>
      </c>
      <c r="G22" s="1" t="str">
        <f>E19</f>
        <v>U2X</v>
      </c>
      <c r="H22" s="36"/>
      <c r="J22" s="35"/>
      <c r="K22" s="2"/>
      <c r="L22" s="2"/>
      <c r="M22" s="59">
        <f>E23</f>
        <v>0</v>
      </c>
      <c r="N22" s="59">
        <f>F23</f>
        <v>0</v>
      </c>
      <c r="O22" s="59">
        <f>C23</f>
        <v>0</v>
      </c>
      <c r="P22" s="59">
        <f>D23</f>
        <v>0</v>
      </c>
      <c r="Q22" s="23" t="s">
        <v>33</v>
      </c>
      <c r="R22" s="36"/>
    </row>
    <row r="23" spans="1:18" x14ac:dyDescent="0.3">
      <c r="A23" s="35"/>
      <c r="C23" s="45">
        <f>E21</f>
        <v>0</v>
      </c>
      <c r="D23" s="45">
        <f>F21</f>
        <v>0</v>
      </c>
      <c r="E23" s="44">
        <f>C21</f>
        <v>0</v>
      </c>
      <c r="F23" s="44">
        <f>D21</f>
        <v>0</v>
      </c>
      <c r="G23" s="1" t="str">
        <f>F19</f>
        <v>U2Y</v>
      </c>
      <c r="H23" s="36"/>
      <c r="J23" s="35"/>
      <c r="K23" s="2"/>
      <c r="L23" s="2"/>
      <c r="M23" s="59">
        <f>E20</f>
        <v>-857.14285714285711</v>
      </c>
      <c r="N23" s="59">
        <f>F20</f>
        <v>0</v>
      </c>
      <c r="O23" s="59">
        <f>C20</f>
        <v>857.14285714285711</v>
      </c>
      <c r="P23" s="59">
        <f>D20</f>
        <v>0</v>
      </c>
      <c r="Q23" s="23" t="s">
        <v>34</v>
      </c>
      <c r="R23" s="36"/>
    </row>
    <row r="24" spans="1:18" x14ac:dyDescent="0.3">
      <c r="A24" s="35"/>
      <c r="H24" s="36"/>
      <c r="J24" s="35"/>
      <c r="K24" s="2"/>
      <c r="L24" s="2"/>
      <c r="M24" s="59">
        <f>E21</f>
        <v>0</v>
      </c>
      <c r="N24" s="59">
        <f>F21</f>
        <v>0</v>
      </c>
      <c r="O24" s="59">
        <f>C21</f>
        <v>0</v>
      </c>
      <c r="P24" s="59">
        <f>D21</f>
        <v>0</v>
      </c>
      <c r="Q24" s="23" t="s">
        <v>35</v>
      </c>
      <c r="R24" s="36"/>
    </row>
    <row r="25" spans="1:18" ht="15" thickBot="1" x14ac:dyDescent="0.35">
      <c r="A25" s="38"/>
      <c r="B25" s="39"/>
      <c r="C25" s="39"/>
      <c r="D25" s="39"/>
      <c r="E25" s="39"/>
      <c r="F25" s="39"/>
      <c r="G25" s="39"/>
      <c r="H25" s="40"/>
      <c r="J25" s="38"/>
      <c r="K25" s="39"/>
      <c r="L25" s="39"/>
      <c r="M25" s="39"/>
      <c r="N25" s="39"/>
      <c r="O25" s="39"/>
      <c r="P25" s="39"/>
      <c r="Q25" s="39"/>
      <c r="R25" s="40"/>
    </row>
    <row r="28" spans="1:18" ht="15" thickBot="1" x14ac:dyDescent="0.35"/>
    <row r="29" spans="1:18" ht="15" thickBot="1" x14ac:dyDescent="0.35">
      <c r="A29" s="215" t="s">
        <v>25</v>
      </c>
      <c r="B29" s="216"/>
      <c r="C29" s="216"/>
      <c r="D29" s="216"/>
      <c r="E29" s="216"/>
      <c r="F29" s="216"/>
      <c r="G29" s="216"/>
      <c r="H29" s="217"/>
      <c r="J29" s="63"/>
      <c r="K29" s="61"/>
      <c r="L29" s="61"/>
      <c r="M29" s="61"/>
      <c r="N29" s="61"/>
      <c r="O29" s="61"/>
      <c r="P29" s="61"/>
      <c r="Q29" s="61"/>
      <c r="R29" s="62"/>
    </row>
    <row r="30" spans="1:18" x14ac:dyDescent="0.3">
      <c r="A30" s="35"/>
      <c r="H30" s="36"/>
      <c r="J30" s="35"/>
      <c r="K30" s="23" t="s">
        <v>30</v>
      </c>
      <c r="L30" s="23" t="s">
        <v>31</v>
      </c>
      <c r="M30" s="23" t="s">
        <v>32</v>
      </c>
      <c r="N30" s="23" t="s">
        <v>33</v>
      </c>
      <c r="O30" s="23" t="s">
        <v>34</v>
      </c>
      <c r="P30" s="23" t="s">
        <v>35</v>
      </c>
      <c r="R30" s="36"/>
    </row>
    <row r="31" spans="1:18" x14ac:dyDescent="0.3">
      <c r="A31" s="35"/>
      <c r="C31" s="23" t="str">
        <f>CONCATENATE("U",C13,C11)</f>
        <v>U3X</v>
      </c>
      <c r="D31" s="23" t="str">
        <f>CONCATENATE("U",D13,D11)</f>
        <v>U3Y</v>
      </c>
      <c r="E31" s="23" t="str">
        <f>CONCATENATE("U",E13,E11)</f>
        <v>U1X</v>
      </c>
      <c r="F31" s="23" t="str">
        <f>CONCATENATE("U",F13,F11)</f>
        <v>U1Y</v>
      </c>
      <c r="H31" s="36"/>
      <c r="J31" s="35"/>
      <c r="K31" s="59">
        <f>E34</f>
        <v>530.33008588991049</v>
      </c>
      <c r="L31" s="59">
        <f>F34</f>
        <v>-530.33008588991049</v>
      </c>
      <c r="M31" s="2"/>
      <c r="N31" s="2"/>
      <c r="O31" s="59">
        <f>C34</f>
        <v>-530.33008588991049</v>
      </c>
      <c r="P31" s="59">
        <f>D34</f>
        <v>530.33008588991049</v>
      </c>
      <c r="Q31" s="23" t="s">
        <v>30</v>
      </c>
      <c r="R31" s="36"/>
    </row>
    <row r="32" spans="1:18" x14ac:dyDescent="0.3">
      <c r="A32" s="35"/>
      <c r="C32" s="44">
        <f>J6^2*N6</f>
        <v>530.33008588991049</v>
      </c>
      <c r="D32" s="44">
        <f>J6*K6*N6</f>
        <v>-530.33008588991049</v>
      </c>
      <c r="E32" s="45">
        <f>-1*C32</f>
        <v>-530.33008588991049</v>
      </c>
      <c r="F32" s="45">
        <f>-1*D32</f>
        <v>530.33008588991049</v>
      </c>
      <c r="G32" s="1" t="str">
        <f>C31</f>
        <v>U3X</v>
      </c>
      <c r="H32" s="36"/>
      <c r="J32" s="35"/>
      <c r="K32" s="59">
        <f>E35</f>
        <v>-530.33008588991049</v>
      </c>
      <c r="L32" s="59">
        <f>F35</f>
        <v>530.33008588991049</v>
      </c>
      <c r="M32" s="2"/>
      <c r="N32" s="2"/>
      <c r="O32" s="59">
        <f>C35</f>
        <v>530.33008588991049</v>
      </c>
      <c r="P32" s="59">
        <f>D35</f>
        <v>-530.33008588991049</v>
      </c>
      <c r="Q32" s="23" t="s">
        <v>31</v>
      </c>
      <c r="R32" s="36"/>
    </row>
    <row r="33" spans="1:18" x14ac:dyDescent="0.3">
      <c r="A33" s="37" t="s">
        <v>28</v>
      </c>
      <c r="B33" s="2"/>
      <c r="C33" s="44">
        <f>D32</f>
        <v>-530.33008588991049</v>
      </c>
      <c r="D33" s="44">
        <f>K6^2*N6</f>
        <v>530.33008588991049</v>
      </c>
      <c r="E33" s="45">
        <f>-1*C33</f>
        <v>530.33008588991049</v>
      </c>
      <c r="F33" s="45">
        <f>-1*D33</f>
        <v>-530.33008588991049</v>
      </c>
      <c r="G33" s="1" t="str">
        <f>D31</f>
        <v>U3Y</v>
      </c>
      <c r="H33" s="36"/>
      <c r="J33" s="64"/>
      <c r="K33" s="2"/>
      <c r="L33" s="2"/>
      <c r="M33" s="59"/>
      <c r="N33" s="59"/>
      <c r="O33" s="59"/>
      <c r="P33" s="59"/>
      <c r="Q33" s="23" t="s">
        <v>32</v>
      </c>
      <c r="R33" s="36"/>
    </row>
    <row r="34" spans="1:18" x14ac:dyDescent="0.3">
      <c r="A34" s="35"/>
      <c r="C34" s="45">
        <f>E32</f>
        <v>-530.33008588991049</v>
      </c>
      <c r="D34" s="45">
        <f>F32</f>
        <v>530.33008588991049</v>
      </c>
      <c r="E34" s="44">
        <f>C32</f>
        <v>530.33008588991049</v>
      </c>
      <c r="F34" s="44">
        <f>D32</f>
        <v>-530.33008588991049</v>
      </c>
      <c r="G34" s="1" t="str">
        <f>E31</f>
        <v>U1X</v>
      </c>
      <c r="H34" s="36"/>
      <c r="J34" s="35"/>
      <c r="K34" s="2"/>
      <c r="L34" s="2"/>
      <c r="M34" s="59"/>
      <c r="N34" s="59"/>
      <c r="O34" s="59"/>
      <c r="P34" s="59"/>
      <c r="Q34" s="23" t="s">
        <v>33</v>
      </c>
      <c r="R34" s="36"/>
    </row>
    <row r="35" spans="1:18" x14ac:dyDescent="0.3">
      <c r="A35" s="35"/>
      <c r="C35" s="45">
        <f>E33</f>
        <v>530.33008588991049</v>
      </c>
      <c r="D35" s="45">
        <f>F33</f>
        <v>-530.33008588991049</v>
      </c>
      <c r="E35" s="44">
        <f>C33</f>
        <v>-530.33008588991049</v>
      </c>
      <c r="F35" s="44">
        <f>D33</f>
        <v>530.33008588991049</v>
      </c>
      <c r="G35" s="1" t="str">
        <f>F31</f>
        <v>U1Y</v>
      </c>
      <c r="H35" s="36"/>
      <c r="J35" s="35"/>
      <c r="K35" s="59">
        <f>E32</f>
        <v>-530.33008588991049</v>
      </c>
      <c r="L35" s="59">
        <f>F32</f>
        <v>530.33008588991049</v>
      </c>
      <c r="M35" s="59"/>
      <c r="N35" s="59"/>
      <c r="O35" s="59">
        <f>C32</f>
        <v>530.33008588991049</v>
      </c>
      <c r="P35" s="59">
        <f>D32</f>
        <v>-530.33008588991049</v>
      </c>
      <c r="Q35" s="23" t="s">
        <v>34</v>
      </c>
      <c r="R35" s="36"/>
    </row>
    <row r="36" spans="1:18" x14ac:dyDescent="0.3">
      <c r="A36" s="35"/>
      <c r="H36" s="36"/>
      <c r="J36" s="35"/>
      <c r="K36" s="59">
        <f>E33</f>
        <v>530.33008588991049</v>
      </c>
      <c r="L36" s="59">
        <f>F33</f>
        <v>-530.33008588991049</v>
      </c>
      <c r="M36" s="59"/>
      <c r="N36" s="59"/>
      <c r="O36" s="59">
        <f>C33</f>
        <v>-530.33008588991049</v>
      </c>
      <c r="P36" s="59">
        <f>D33</f>
        <v>530.33008588991049</v>
      </c>
      <c r="Q36" s="23" t="s">
        <v>35</v>
      </c>
      <c r="R36" s="36"/>
    </row>
    <row r="37" spans="1:18" ht="15" thickBot="1" x14ac:dyDescent="0.35">
      <c r="A37" s="38"/>
      <c r="B37" s="39"/>
      <c r="C37" s="39"/>
      <c r="D37" s="39"/>
      <c r="E37" s="39"/>
      <c r="F37" s="39"/>
      <c r="G37" s="39"/>
      <c r="H37" s="40"/>
      <c r="J37" s="38"/>
      <c r="K37" s="39"/>
      <c r="L37" s="39"/>
      <c r="M37" s="39"/>
      <c r="N37" s="39"/>
      <c r="O37" s="39"/>
      <c r="P37" s="39"/>
      <c r="Q37" s="39"/>
      <c r="R37" s="40"/>
    </row>
    <row r="40" spans="1:18" ht="15" thickBot="1" x14ac:dyDescent="0.35"/>
    <row r="41" spans="1:18" ht="15" thickBot="1" x14ac:dyDescent="0.35">
      <c r="A41" s="215" t="s">
        <v>26</v>
      </c>
      <c r="B41" s="216"/>
      <c r="C41" s="216"/>
      <c r="D41" s="216"/>
      <c r="E41" s="216"/>
      <c r="F41" s="216"/>
      <c r="G41" s="216"/>
      <c r="H41" s="217"/>
      <c r="J41" s="60"/>
      <c r="K41" s="61"/>
      <c r="L41" s="61"/>
      <c r="M41" s="61"/>
      <c r="N41" s="61"/>
      <c r="O41" s="61"/>
      <c r="P41" s="61"/>
      <c r="Q41" s="61"/>
      <c r="R41" s="62"/>
    </row>
    <row r="42" spans="1:18" x14ac:dyDescent="0.3">
      <c r="A42" s="35"/>
      <c r="H42" s="36"/>
      <c r="J42" s="35"/>
      <c r="K42" s="23" t="s">
        <v>30</v>
      </c>
      <c r="L42" s="23" t="s">
        <v>31</v>
      </c>
      <c r="M42" s="23" t="s">
        <v>32</v>
      </c>
      <c r="N42" s="23" t="s">
        <v>33</v>
      </c>
      <c r="O42" s="23" t="s">
        <v>34</v>
      </c>
      <c r="P42" s="23" t="s">
        <v>35</v>
      </c>
      <c r="R42" s="36"/>
    </row>
    <row r="43" spans="1:18" x14ac:dyDescent="0.3">
      <c r="A43" s="35"/>
      <c r="C43" s="23" t="str">
        <f>CONCATENATE("U",C14,C11)</f>
        <v>U2X</v>
      </c>
      <c r="D43" s="23" t="str">
        <f>CONCATENATE("U",D14,D11)</f>
        <v>U2Y</v>
      </c>
      <c r="E43" s="23" t="str">
        <f>CONCATENATE("U",E14,E11)</f>
        <v>U1X</v>
      </c>
      <c r="F43" s="23" t="str">
        <f>CONCATENATE("U",F14,F11)</f>
        <v>U1Y</v>
      </c>
      <c r="H43" s="36"/>
      <c r="J43" s="35"/>
      <c r="K43" s="59">
        <f>E46</f>
        <v>432</v>
      </c>
      <c r="L43" s="59">
        <f>F46</f>
        <v>576</v>
      </c>
      <c r="M43" s="59">
        <f>C46</f>
        <v>-432</v>
      </c>
      <c r="N43" s="59">
        <f>D46</f>
        <v>-576</v>
      </c>
      <c r="O43" s="2"/>
      <c r="P43" s="2"/>
      <c r="Q43" s="23" t="s">
        <v>30</v>
      </c>
      <c r="R43" s="36"/>
    </row>
    <row r="44" spans="1:18" x14ac:dyDescent="0.3">
      <c r="A44" s="35"/>
      <c r="C44" s="44">
        <f>J7^2*N7</f>
        <v>432</v>
      </c>
      <c r="D44" s="44">
        <f>J7*K7*N7</f>
        <v>576</v>
      </c>
      <c r="E44" s="45">
        <f>-1*C44</f>
        <v>-432</v>
      </c>
      <c r="F44" s="45">
        <f>-1*D44</f>
        <v>-576</v>
      </c>
      <c r="G44" s="23" t="str">
        <f>C43</f>
        <v>U2X</v>
      </c>
      <c r="H44" s="36"/>
      <c r="J44" s="35"/>
      <c r="K44" s="59">
        <f>E47</f>
        <v>576</v>
      </c>
      <c r="L44" s="59">
        <f>F47</f>
        <v>768.00000000000011</v>
      </c>
      <c r="M44" s="59">
        <f>C47</f>
        <v>-576</v>
      </c>
      <c r="N44" s="59">
        <f>D47</f>
        <v>-768.00000000000011</v>
      </c>
      <c r="O44" s="2"/>
      <c r="P44" s="2"/>
      <c r="Q44" s="23" t="s">
        <v>31</v>
      </c>
      <c r="R44" s="36"/>
    </row>
    <row r="45" spans="1:18" x14ac:dyDescent="0.3">
      <c r="A45" s="37" t="s">
        <v>29</v>
      </c>
      <c r="B45" s="2"/>
      <c r="C45" s="44">
        <f>D44</f>
        <v>576</v>
      </c>
      <c r="D45" s="44">
        <f>K7^2*N7</f>
        <v>768.00000000000011</v>
      </c>
      <c r="E45" s="45">
        <f>-1*C45</f>
        <v>-576</v>
      </c>
      <c r="F45" s="45">
        <f>-1*D45</f>
        <v>-768.00000000000011</v>
      </c>
      <c r="G45" s="23" t="str">
        <f>D43</f>
        <v>U2Y</v>
      </c>
      <c r="H45" s="36"/>
      <c r="J45" s="35"/>
      <c r="K45" s="59">
        <f>E44</f>
        <v>-432</v>
      </c>
      <c r="L45" s="59">
        <f>F44</f>
        <v>-576</v>
      </c>
      <c r="M45" s="59">
        <f>C44</f>
        <v>432</v>
      </c>
      <c r="N45" s="59">
        <f>D44</f>
        <v>576</v>
      </c>
      <c r="O45" s="59"/>
      <c r="P45" s="59"/>
      <c r="Q45" s="23" t="s">
        <v>32</v>
      </c>
      <c r="R45" s="36"/>
    </row>
    <row r="46" spans="1:18" x14ac:dyDescent="0.3">
      <c r="A46" s="35"/>
      <c r="C46" s="45">
        <f>E44</f>
        <v>-432</v>
      </c>
      <c r="D46" s="45">
        <f>F44</f>
        <v>-576</v>
      </c>
      <c r="E46" s="44">
        <f>C44</f>
        <v>432</v>
      </c>
      <c r="F46" s="44">
        <f>D44</f>
        <v>576</v>
      </c>
      <c r="G46" s="23" t="str">
        <f>E43</f>
        <v>U1X</v>
      </c>
      <c r="H46" s="36"/>
      <c r="J46" s="35"/>
      <c r="K46" s="59">
        <f>E45</f>
        <v>-576</v>
      </c>
      <c r="L46" s="59">
        <f>F45</f>
        <v>-768.00000000000011</v>
      </c>
      <c r="M46" s="59">
        <f>C45</f>
        <v>576</v>
      </c>
      <c r="N46" s="59">
        <f>D45</f>
        <v>768.00000000000011</v>
      </c>
      <c r="O46" s="59"/>
      <c r="P46" s="59"/>
      <c r="Q46" s="23" t="s">
        <v>33</v>
      </c>
      <c r="R46" s="36"/>
    </row>
    <row r="47" spans="1:18" x14ac:dyDescent="0.3">
      <c r="A47" s="35"/>
      <c r="C47" s="45">
        <f>E45</f>
        <v>-576</v>
      </c>
      <c r="D47" s="45">
        <f>F45</f>
        <v>-768.00000000000011</v>
      </c>
      <c r="E47" s="44">
        <f>C45</f>
        <v>576</v>
      </c>
      <c r="F47" s="44">
        <f>D45</f>
        <v>768.00000000000011</v>
      </c>
      <c r="G47" s="23" t="str">
        <f>F43</f>
        <v>U1Y</v>
      </c>
      <c r="H47" s="36"/>
      <c r="J47" s="35"/>
      <c r="K47" s="2"/>
      <c r="L47" s="2"/>
      <c r="M47" s="59"/>
      <c r="N47" s="59"/>
      <c r="O47" s="59"/>
      <c r="P47" s="59"/>
      <c r="Q47" s="23" t="s">
        <v>34</v>
      </c>
      <c r="R47" s="36"/>
    </row>
    <row r="48" spans="1:18" x14ac:dyDescent="0.3">
      <c r="A48" s="35"/>
      <c r="H48" s="36"/>
      <c r="J48" s="35"/>
      <c r="K48" s="2"/>
      <c r="L48" s="2"/>
      <c r="M48" s="59"/>
      <c r="N48" s="59"/>
      <c r="O48" s="59"/>
      <c r="P48" s="59"/>
      <c r="Q48" s="23" t="s">
        <v>35</v>
      </c>
      <c r="R48" s="36"/>
    </row>
    <row r="49" spans="1:18" ht="15" thickBot="1" x14ac:dyDescent="0.35">
      <c r="A49" s="38"/>
      <c r="B49" s="39"/>
      <c r="C49" s="39"/>
      <c r="D49" s="39"/>
      <c r="E49" s="39"/>
      <c r="F49" s="39"/>
      <c r="G49" s="39"/>
      <c r="H49" s="40"/>
      <c r="J49" s="38"/>
      <c r="K49" s="39"/>
      <c r="L49" s="39"/>
      <c r="M49" s="39"/>
      <c r="N49" s="39"/>
      <c r="O49" s="39"/>
      <c r="P49" s="39"/>
      <c r="Q49" s="39"/>
      <c r="R49" s="40"/>
    </row>
    <row r="54" spans="1:18" x14ac:dyDescent="0.3">
      <c r="A54" s="222" t="s">
        <v>43</v>
      </c>
      <c r="B54" s="222"/>
      <c r="C54" s="222"/>
    </row>
    <row r="55" spans="1:18" ht="15" thickBot="1" x14ac:dyDescent="0.35"/>
    <row r="56" spans="1:18" x14ac:dyDescent="0.3">
      <c r="C56" s="60"/>
      <c r="D56" s="61"/>
      <c r="E56" s="61"/>
      <c r="F56" s="61"/>
      <c r="G56" s="61"/>
      <c r="H56" s="61"/>
      <c r="I56" s="61"/>
      <c r="J56" s="61"/>
      <c r="K56" s="61"/>
      <c r="L56" s="62"/>
    </row>
    <row r="57" spans="1:18" x14ac:dyDescent="0.3">
      <c r="C57" s="35"/>
      <c r="E57" s="23" t="s">
        <v>30</v>
      </c>
      <c r="F57" s="23" t="s">
        <v>31</v>
      </c>
      <c r="G57" s="23" t="s">
        <v>32</v>
      </c>
      <c r="H57" s="23" t="s">
        <v>33</v>
      </c>
      <c r="I57" s="23" t="s">
        <v>34</v>
      </c>
      <c r="J57" s="23" t="s">
        <v>35</v>
      </c>
      <c r="L57" s="36"/>
    </row>
    <row r="58" spans="1:18" x14ac:dyDescent="0.3">
      <c r="C58" s="35"/>
      <c r="E58" s="59">
        <f>K19+K31+K43</f>
        <v>962.33008588991049</v>
      </c>
      <c r="F58" s="59">
        <f t="shared" ref="F58:J63" si="5">L19+L31+L43</f>
        <v>45.669914110089508</v>
      </c>
      <c r="G58" s="59">
        <f t="shared" si="5"/>
        <v>-432</v>
      </c>
      <c r="H58" s="59">
        <f t="shared" si="5"/>
        <v>-576</v>
      </c>
      <c r="I58" s="59">
        <f t="shared" si="5"/>
        <v>-530.33008588991049</v>
      </c>
      <c r="J58" s="59">
        <f t="shared" si="5"/>
        <v>530.33008588991049</v>
      </c>
      <c r="K58" s="23" t="s">
        <v>30</v>
      </c>
      <c r="L58" s="36"/>
    </row>
    <row r="59" spans="1:18" x14ac:dyDescent="0.3">
      <c r="C59" s="35"/>
      <c r="E59" s="59">
        <f t="shared" ref="E59:E63" si="6">K20+K32+K44</f>
        <v>45.669914110089508</v>
      </c>
      <c r="F59" s="59">
        <f t="shared" si="5"/>
        <v>1298.3300858899106</v>
      </c>
      <c r="G59" s="59">
        <f t="shared" si="5"/>
        <v>-576</v>
      </c>
      <c r="H59" s="59">
        <f t="shared" si="5"/>
        <v>-768.00000000000011</v>
      </c>
      <c r="I59" s="59">
        <f t="shared" si="5"/>
        <v>530.33008588991049</v>
      </c>
      <c r="J59" s="59">
        <f t="shared" si="5"/>
        <v>-530.33008588991049</v>
      </c>
      <c r="K59" s="23" t="s">
        <v>31</v>
      </c>
      <c r="L59" s="36"/>
    </row>
    <row r="60" spans="1:18" x14ac:dyDescent="0.3">
      <c r="C60" s="35"/>
      <c r="D60" s="65" t="s">
        <v>36</v>
      </c>
      <c r="E60" s="59">
        <f t="shared" si="6"/>
        <v>-432</v>
      </c>
      <c r="F60" s="59">
        <f t="shared" si="5"/>
        <v>-576</v>
      </c>
      <c r="G60" s="59">
        <f t="shared" si="5"/>
        <v>1289.1428571428571</v>
      </c>
      <c r="H60" s="59">
        <f t="shared" si="5"/>
        <v>576</v>
      </c>
      <c r="I60" s="59">
        <f t="shared" si="5"/>
        <v>-857.14285714285711</v>
      </c>
      <c r="J60" s="59">
        <f t="shared" si="5"/>
        <v>0</v>
      </c>
      <c r="K60" s="23" t="s">
        <v>32</v>
      </c>
      <c r="L60" s="36"/>
    </row>
    <row r="61" spans="1:18" x14ac:dyDescent="0.3">
      <c r="C61" s="35"/>
      <c r="E61" s="59">
        <f t="shared" si="6"/>
        <v>-576</v>
      </c>
      <c r="F61" s="59">
        <f t="shared" si="5"/>
        <v>-768.00000000000011</v>
      </c>
      <c r="G61" s="59">
        <f t="shared" si="5"/>
        <v>576</v>
      </c>
      <c r="H61" s="59">
        <f t="shared" si="5"/>
        <v>768.00000000000011</v>
      </c>
      <c r="I61" s="59">
        <f t="shared" si="5"/>
        <v>0</v>
      </c>
      <c r="J61" s="59">
        <f t="shared" si="5"/>
        <v>0</v>
      </c>
      <c r="K61" s="23" t="s">
        <v>33</v>
      </c>
      <c r="L61" s="36"/>
    </row>
    <row r="62" spans="1:18" x14ac:dyDescent="0.3">
      <c r="C62" s="35"/>
      <c r="E62" s="59">
        <f t="shared" si="6"/>
        <v>-530.33008588991049</v>
      </c>
      <c r="F62" s="59">
        <f t="shared" si="5"/>
        <v>530.33008588991049</v>
      </c>
      <c r="G62" s="59">
        <f t="shared" si="5"/>
        <v>-857.14285714285711</v>
      </c>
      <c r="H62" s="59">
        <f t="shared" si="5"/>
        <v>0</v>
      </c>
      <c r="I62" s="59">
        <f t="shared" si="5"/>
        <v>1387.4729430327675</v>
      </c>
      <c r="J62" s="59">
        <f t="shared" si="5"/>
        <v>-530.33008588991049</v>
      </c>
      <c r="K62" s="23" t="s">
        <v>34</v>
      </c>
      <c r="L62" s="36"/>
    </row>
    <row r="63" spans="1:18" x14ac:dyDescent="0.3">
      <c r="C63" s="35"/>
      <c r="E63" s="59">
        <f t="shared" si="6"/>
        <v>530.33008588991049</v>
      </c>
      <c r="F63" s="59">
        <f t="shared" si="5"/>
        <v>-530.33008588991049</v>
      </c>
      <c r="G63" s="59">
        <f t="shared" si="5"/>
        <v>0</v>
      </c>
      <c r="H63" s="59">
        <f t="shared" si="5"/>
        <v>0</v>
      </c>
      <c r="I63" s="59">
        <f t="shared" si="5"/>
        <v>-530.33008588991049</v>
      </c>
      <c r="J63" s="59">
        <f t="shared" si="5"/>
        <v>530.33008588991049</v>
      </c>
      <c r="K63" s="23" t="s">
        <v>35</v>
      </c>
      <c r="L63" s="36"/>
    </row>
    <row r="64" spans="1:18" ht="15" thickBot="1" x14ac:dyDescent="0.35">
      <c r="C64" s="38"/>
      <c r="D64" s="39"/>
      <c r="E64" s="39"/>
      <c r="F64" s="39"/>
      <c r="G64" s="39"/>
      <c r="H64" s="39"/>
      <c r="I64" s="39"/>
      <c r="J64" s="39"/>
      <c r="K64" s="39"/>
      <c r="L64" s="40"/>
    </row>
    <row r="67" spans="1:5" x14ac:dyDescent="0.3">
      <c r="A67" s="222" t="s">
        <v>44</v>
      </c>
      <c r="B67" s="222"/>
      <c r="C67" s="222"/>
    </row>
    <row r="68" spans="1:5" ht="15" thickBot="1" x14ac:dyDescent="0.35"/>
    <row r="69" spans="1:5" x14ac:dyDescent="0.3">
      <c r="C69" s="94" t="s">
        <v>46</v>
      </c>
      <c r="E69" s="97">
        <v>5000</v>
      </c>
    </row>
    <row r="70" spans="1:5" x14ac:dyDescent="0.3">
      <c r="C70" s="95" t="s">
        <v>47</v>
      </c>
      <c r="E70" s="98">
        <v>-4000</v>
      </c>
    </row>
    <row r="71" spans="1:5" x14ac:dyDescent="0.3">
      <c r="C71" s="95" t="s">
        <v>48</v>
      </c>
      <c r="D71" s="140"/>
      <c r="E71" s="98" t="s">
        <v>48</v>
      </c>
    </row>
    <row r="72" spans="1:5" x14ac:dyDescent="0.3">
      <c r="B72" t="s">
        <v>45</v>
      </c>
      <c r="C72" s="95" t="s">
        <v>49</v>
      </c>
      <c r="D72" s="139" t="s">
        <v>52</v>
      </c>
      <c r="E72" s="98" t="s">
        <v>49</v>
      </c>
    </row>
    <row r="73" spans="1:5" x14ac:dyDescent="0.3">
      <c r="C73" s="95" t="s">
        <v>50</v>
      </c>
      <c r="D73" s="140"/>
      <c r="E73" s="98" t="s">
        <v>50</v>
      </c>
    </row>
    <row r="74" spans="1:5" ht="15" thickBot="1" x14ac:dyDescent="0.35">
      <c r="C74" s="96" t="s">
        <v>51</v>
      </c>
      <c r="D74" s="140"/>
      <c r="E74" s="99" t="s">
        <v>51</v>
      </c>
    </row>
    <row r="75" spans="1:5" x14ac:dyDescent="0.3">
      <c r="D75" s="140"/>
    </row>
    <row r="76" spans="1:5" x14ac:dyDescent="0.3">
      <c r="D76" s="140"/>
    </row>
    <row r="77" spans="1:5" x14ac:dyDescent="0.3">
      <c r="D77" s="140"/>
    </row>
    <row r="78" spans="1:5" x14ac:dyDescent="0.3">
      <c r="A78" s="222" t="s">
        <v>53</v>
      </c>
      <c r="B78" s="222"/>
      <c r="C78" s="222"/>
      <c r="D78" s="140"/>
    </row>
    <row r="79" spans="1:5" ht="15" thickBot="1" x14ac:dyDescent="0.35">
      <c r="D79" s="140"/>
    </row>
    <row r="80" spans="1:5" x14ac:dyDescent="0.3">
      <c r="C80" s="94" t="s">
        <v>55</v>
      </c>
      <c r="D80" s="140"/>
      <c r="E80" s="97" t="s">
        <v>55</v>
      </c>
    </row>
    <row r="81" spans="1:15" x14ac:dyDescent="0.3">
      <c r="C81" s="95" t="s">
        <v>56</v>
      </c>
      <c r="D81" s="140"/>
      <c r="E81" s="98" t="s">
        <v>56</v>
      </c>
    </row>
    <row r="82" spans="1:15" x14ac:dyDescent="0.3">
      <c r="C82" s="95" t="s">
        <v>57</v>
      </c>
      <c r="D82" s="140"/>
      <c r="E82" s="98">
        <v>0</v>
      </c>
    </row>
    <row r="83" spans="1:15" x14ac:dyDescent="0.3">
      <c r="B83" t="s">
        <v>54</v>
      </c>
      <c r="C83" s="95" t="s">
        <v>58</v>
      </c>
      <c r="D83" s="139" t="s">
        <v>52</v>
      </c>
      <c r="E83" s="98">
        <v>0</v>
      </c>
    </row>
    <row r="84" spans="1:15" x14ac:dyDescent="0.3">
      <c r="C84" s="95" t="s">
        <v>59</v>
      </c>
      <c r="E84" s="98">
        <v>0</v>
      </c>
    </row>
    <row r="85" spans="1:15" ht="15" thickBot="1" x14ac:dyDescent="0.35">
      <c r="C85" s="96" t="s">
        <v>60</v>
      </c>
      <c r="E85" s="99">
        <v>0</v>
      </c>
    </row>
    <row r="88" spans="1:15" x14ac:dyDescent="0.3">
      <c r="A88" s="222" t="s">
        <v>61</v>
      </c>
      <c r="B88" s="222"/>
      <c r="C88" s="222"/>
      <c r="G88" s="223" t="s">
        <v>63</v>
      </c>
      <c r="H88" s="223"/>
    </row>
    <row r="89" spans="1:15" x14ac:dyDescent="0.3">
      <c r="G89" s="223"/>
      <c r="H89" s="223"/>
    </row>
    <row r="90" spans="1:15" ht="15" thickBot="1" x14ac:dyDescent="0.35"/>
    <row r="91" spans="1:15" x14ac:dyDescent="0.3">
      <c r="C91" s="97">
        <f>E69</f>
        <v>5000</v>
      </c>
      <c r="E91" s="100">
        <f>E58</f>
        <v>962.33008588991049</v>
      </c>
      <c r="F91" s="101">
        <f t="shared" ref="F91:J91" si="7">F58</f>
        <v>45.669914110089508</v>
      </c>
      <c r="G91" s="116">
        <f t="shared" si="7"/>
        <v>-432</v>
      </c>
      <c r="H91" s="116">
        <f t="shared" si="7"/>
        <v>-576</v>
      </c>
      <c r="I91" s="116">
        <f t="shared" si="7"/>
        <v>-530.33008588991049</v>
      </c>
      <c r="J91" s="163">
        <f t="shared" si="7"/>
        <v>530.33008588991049</v>
      </c>
      <c r="L91" s="109" t="str">
        <f>E80</f>
        <v>D1X</v>
      </c>
    </row>
    <row r="92" spans="1:15" x14ac:dyDescent="0.3">
      <c r="C92" s="98">
        <f t="shared" ref="C92:C96" si="8">E70</f>
        <v>-4000</v>
      </c>
      <c r="E92" s="103">
        <f t="shared" ref="E92:J96" si="9">E59</f>
        <v>45.669914110089508</v>
      </c>
      <c r="F92" s="104">
        <f t="shared" si="9"/>
        <v>1298.3300858899106</v>
      </c>
      <c r="G92" s="113">
        <f t="shared" si="9"/>
        <v>-576</v>
      </c>
      <c r="H92" s="113">
        <f t="shared" si="9"/>
        <v>-768.00000000000011</v>
      </c>
      <c r="I92" s="113">
        <f t="shared" si="9"/>
        <v>530.33008588991049</v>
      </c>
      <c r="J92" s="157">
        <f t="shared" si="9"/>
        <v>-530.33008588991049</v>
      </c>
      <c r="L92" s="110" t="str">
        <f t="shared" ref="L92:L96" si="10">E81</f>
        <v>D1Y</v>
      </c>
    </row>
    <row r="93" spans="1:15" x14ac:dyDescent="0.3">
      <c r="C93" s="155" t="str">
        <f t="shared" si="8"/>
        <v>C2X</v>
      </c>
      <c r="D93" s="112"/>
      <c r="E93" s="156">
        <f t="shared" si="9"/>
        <v>-432</v>
      </c>
      <c r="F93" s="113">
        <f t="shared" si="9"/>
        <v>-576</v>
      </c>
      <c r="G93" s="113">
        <f t="shared" si="9"/>
        <v>1289.1428571428571</v>
      </c>
      <c r="H93" s="113">
        <f t="shared" si="9"/>
        <v>576</v>
      </c>
      <c r="I93" s="113">
        <f t="shared" si="9"/>
        <v>-857.14285714285711</v>
      </c>
      <c r="J93" s="157">
        <f t="shared" si="9"/>
        <v>0</v>
      </c>
      <c r="K93" s="112"/>
      <c r="L93" s="114">
        <f t="shared" si="10"/>
        <v>0</v>
      </c>
      <c r="N93" s="223" t="s">
        <v>62</v>
      </c>
      <c r="O93" s="223"/>
    </row>
    <row r="94" spans="1:15" x14ac:dyDescent="0.3">
      <c r="C94" s="155" t="str">
        <f t="shared" si="8"/>
        <v>C2Y</v>
      </c>
      <c r="D94" s="115" t="s">
        <v>52</v>
      </c>
      <c r="E94" s="156">
        <f t="shared" si="9"/>
        <v>-576</v>
      </c>
      <c r="F94" s="113">
        <f t="shared" si="9"/>
        <v>-768.00000000000011</v>
      </c>
      <c r="G94" s="113">
        <f t="shared" si="9"/>
        <v>576</v>
      </c>
      <c r="H94" s="113">
        <f t="shared" si="9"/>
        <v>768.00000000000011</v>
      </c>
      <c r="I94" s="113">
        <f t="shared" si="9"/>
        <v>0</v>
      </c>
      <c r="J94" s="157">
        <f t="shared" si="9"/>
        <v>0</v>
      </c>
      <c r="K94" s="112"/>
      <c r="L94" s="114">
        <f t="shared" si="10"/>
        <v>0</v>
      </c>
      <c r="N94" s="223"/>
      <c r="O94" s="223"/>
    </row>
    <row r="95" spans="1:15" x14ac:dyDescent="0.3">
      <c r="C95" s="155" t="str">
        <f t="shared" si="8"/>
        <v>C3X</v>
      </c>
      <c r="D95" s="112"/>
      <c r="E95" s="156">
        <f t="shared" si="9"/>
        <v>-530.33008588991049</v>
      </c>
      <c r="F95" s="113">
        <f t="shared" si="9"/>
        <v>530.33008588991049</v>
      </c>
      <c r="G95" s="113">
        <f t="shared" si="9"/>
        <v>-857.14285714285711</v>
      </c>
      <c r="H95" s="113">
        <f t="shared" si="9"/>
        <v>0</v>
      </c>
      <c r="I95" s="113">
        <f t="shared" si="9"/>
        <v>1387.4729430327675</v>
      </c>
      <c r="J95" s="157">
        <f t="shared" si="9"/>
        <v>-530.33008588991049</v>
      </c>
      <c r="K95" s="112"/>
      <c r="L95" s="114">
        <f t="shared" si="10"/>
        <v>0</v>
      </c>
    </row>
    <row r="96" spans="1:15" ht="15" thickBot="1" x14ac:dyDescent="0.35">
      <c r="C96" s="158" t="str">
        <f t="shared" si="8"/>
        <v>C3Y</v>
      </c>
      <c r="D96" s="112"/>
      <c r="E96" s="159">
        <f t="shared" si="9"/>
        <v>530.33008588991049</v>
      </c>
      <c r="F96" s="160">
        <f t="shared" si="9"/>
        <v>-530.33008588991049</v>
      </c>
      <c r="G96" s="160">
        <f t="shared" si="9"/>
        <v>0</v>
      </c>
      <c r="H96" s="160">
        <f t="shared" si="9"/>
        <v>0</v>
      </c>
      <c r="I96" s="160">
        <f t="shared" si="9"/>
        <v>-530.33008588991049</v>
      </c>
      <c r="J96" s="161">
        <f t="shared" si="9"/>
        <v>530.33008588991049</v>
      </c>
      <c r="K96" s="112"/>
      <c r="L96" s="162">
        <f t="shared" si="10"/>
        <v>0</v>
      </c>
    </row>
    <row r="100" spans="1:9" x14ac:dyDescent="0.3">
      <c r="A100" s="126" t="s">
        <v>64</v>
      </c>
    </row>
    <row r="103" spans="1:9" ht="15" thickBot="1" x14ac:dyDescent="0.35"/>
    <row r="104" spans="1:9" x14ac:dyDescent="0.3">
      <c r="C104" s="97">
        <v>5000</v>
      </c>
      <c r="E104" s="100">
        <f>E91</f>
        <v>962.33008588991049</v>
      </c>
      <c r="F104" s="101">
        <f>F91</f>
        <v>45.669914110089508</v>
      </c>
      <c r="G104" s="102"/>
      <c r="I104" s="109" t="str">
        <f>L91</f>
        <v>D1X</v>
      </c>
    </row>
    <row r="105" spans="1:9" x14ac:dyDescent="0.3">
      <c r="C105" s="98">
        <v>-4000</v>
      </c>
      <c r="D105" s="139" t="s">
        <v>52</v>
      </c>
      <c r="E105" s="103">
        <f>E92</f>
        <v>45.669914110089508</v>
      </c>
      <c r="F105" s="104">
        <f>F92</f>
        <v>1298.3300858899106</v>
      </c>
      <c r="G105" s="105"/>
      <c r="H105" s="93" t="s">
        <v>65</v>
      </c>
      <c r="I105" s="110" t="str">
        <f>L92</f>
        <v>D1Y</v>
      </c>
    </row>
    <row r="106" spans="1:9" ht="15" thickBot="1" x14ac:dyDescent="0.35">
      <c r="C106" s="99"/>
      <c r="D106" s="139"/>
      <c r="E106" s="106"/>
      <c r="F106" s="107"/>
      <c r="G106" s="108"/>
      <c r="H106" s="93"/>
      <c r="I106" s="111"/>
    </row>
    <row r="107" spans="1:9" x14ac:dyDescent="0.3">
      <c r="C107" s="93"/>
      <c r="D107" s="139"/>
      <c r="H107" s="93"/>
    </row>
    <row r="108" spans="1:9" ht="15" thickBot="1" x14ac:dyDescent="0.35">
      <c r="C108" s="93"/>
      <c r="D108" s="139"/>
      <c r="H108" s="93"/>
    </row>
    <row r="109" spans="1:9" x14ac:dyDescent="0.3">
      <c r="C109" s="109" t="str">
        <f>I104</f>
        <v>D1X</v>
      </c>
      <c r="D109" s="139"/>
      <c r="E109" s="60">
        <f t="array" ref="E109:F110">MINVERSE(E104:F105)</f>
        <v>1.0408820951828444E-3</v>
      </c>
      <c r="F109" s="61">
        <v>-3.6613952339514164E-5</v>
      </c>
      <c r="G109" s="62"/>
      <c r="H109" s="93"/>
      <c r="I109" s="97">
        <f>C104</f>
        <v>5000</v>
      </c>
    </row>
    <row r="110" spans="1:9" x14ac:dyDescent="0.3">
      <c r="C110" s="110" t="str">
        <f t="shared" ref="C110" si="11">I105</f>
        <v>D1Y</v>
      </c>
      <c r="D110" s="139" t="s">
        <v>52</v>
      </c>
      <c r="E110" s="35">
        <v>-3.6613952339514157E-5</v>
      </c>
      <c r="F110">
        <v>7.7150808330225459E-4</v>
      </c>
      <c r="G110" s="36"/>
      <c r="H110" s="93" t="s">
        <v>65</v>
      </c>
      <c r="I110" s="98">
        <f t="shared" ref="I110" si="12">C105</f>
        <v>-4000</v>
      </c>
    </row>
    <row r="111" spans="1:9" ht="15" thickBot="1" x14ac:dyDescent="0.35">
      <c r="C111" s="111"/>
      <c r="D111" s="139"/>
      <c r="E111" s="38"/>
      <c r="F111" s="39"/>
      <c r="G111" s="40"/>
      <c r="I111" s="99"/>
    </row>
    <row r="112" spans="1:9" x14ac:dyDescent="0.3">
      <c r="C112" s="93"/>
      <c r="D112" s="139"/>
    </row>
    <row r="113" spans="1:9" ht="15" thickBot="1" x14ac:dyDescent="0.35">
      <c r="C113" s="93"/>
      <c r="D113" s="139"/>
    </row>
    <row r="114" spans="1:9" x14ac:dyDescent="0.3">
      <c r="C114" s="109" t="str">
        <f>C109</f>
        <v>D1X</v>
      </c>
      <c r="D114" s="139"/>
      <c r="E114" s="123">
        <f t="array" ref="E114:E115">MMULT(E109:F110,I109:I110)</f>
        <v>5.3508662852722786</v>
      </c>
    </row>
    <row r="115" spans="1:9" x14ac:dyDescent="0.3">
      <c r="C115" s="110" t="str">
        <f t="shared" ref="C115" si="13">C110</f>
        <v>D1Y</v>
      </c>
      <c r="D115" s="139" t="str">
        <f>D110</f>
        <v>=</v>
      </c>
      <c r="E115" s="124">
        <v>-3.2691020949065894</v>
      </c>
    </row>
    <row r="116" spans="1:9" ht="15" thickBot="1" x14ac:dyDescent="0.35">
      <c r="C116" s="111"/>
      <c r="E116" s="125"/>
    </row>
    <row r="120" spans="1:9" x14ac:dyDescent="0.3">
      <c r="A120" s="126" t="s">
        <v>67</v>
      </c>
    </row>
    <row r="123" spans="1:9" ht="15" thickBot="1" x14ac:dyDescent="0.35"/>
    <row r="124" spans="1:9" x14ac:dyDescent="0.3">
      <c r="C124" s="97" t="str">
        <f>C93</f>
        <v>C2X</v>
      </c>
      <c r="D124" s="140"/>
      <c r="E124" s="100">
        <f t="shared" ref="E124:F127" si="14">E93</f>
        <v>-432</v>
      </c>
      <c r="F124" s="101">
        <f t="shared" si="14"/>
        <v>-576</v>
      </c>
      <c r="G124" s="102"/>
      <c r="I124" s="136">
        <f>E114</f>
        <v>5.3508662852722786</v>
      </c>
    </row>
    <row r="125" spans="1:9" x14ac:dyDescent="0.3">
      <c r="C125" s="98" t="str">
        <f>C94</f>
        <v>C2Y</v>
      </c>
      <c r="D125" s="139" t="s">
        <v>52</v>
      </c>
      <c r="E125" s="103">
        <f t="shared" si="14"/>
        <v>-576</v>
      </c>
      <c r="F125" s="104">
        <f t="shared" si="14"/>
        <v>-768.00000000000011</v>
      </c>
      <c r="G125" s="105"/>
      <c r="H125" s="93" t="s">
        <v>65</v>
      </c>
      <c r="I125" s="137">
        <f>E115</f>
        <v>-3.2691020949065894</v>
      </c>
    </row>
    <row r="126" spans="1:9" x14ac:dyDescent="0.3">
      <c r="C126" s="98" t="s">
        <v>50</v>
      </c>
      <c r="D126" s="139"/>
      <c r="E126" s="103">
        <f t="shared" si="14"/>
        <v>-530.33008588991049</v>
      </c>
      <c r="F126" s="104">
        <f t="shared" si="14"/>
        <v>530.33008588991049</v>
      </c>
      <c r="G126" s="105"/>
      <c r="H126" s="93"/>
      <c r="I126" s="137"/>
    </row>
    <row r="127" spans="1:9" ht="15" thickBot="1" x14ac:dyDescent="0.35">
      <c r="C127" s="99" t="str">
        <f>C96</f>
        <v>C3Y</v>
      </c>
      <c r="D127" s="140"/>
      <c r="E127" s="106">
        <f t="shared" si="14"/>
        <v>530.33008588991049</v>
      </c>
      <c r="F127" s="107">
        <f t="shared" si="14"/>
        <v>-530.33008588991049</v>
      </c>
      <c r="G127" s="108"/>
      <c r="I127" s="138"/>
    </row>
    <row r="128" spans="1:9" x14ac:dyDescent="0.3">
      <c r="D128" s="140"/>
    </row>
    <row r="129" spans="1:8" ht="15" thickBot="1" x14ac:dyDescent="0.35">
      <c r="D129" s="140"/>
    </row>
    <row r="130" spans="1:8" x14ac:dyDescent="0.3">
      <c r="C130" s="97" t="str">
        <f>C124</f>
        <v>C2X</v>
      </c>
      <c r="D130" s="140"/>
      <c r="E130" s="133">
        <f t="array" ref="E130:E133">MMULT(E124:F127,I124:I125)</f>
        <v>-428.57142857142867</v>
      </c>
    </row>
    <row r="131" spans="1:8" x14ac:dyDescent="0.3">
      <c r="C131" s="98" t="str">
        <f>C125</f>
        <v>C2Y</v>
      </c>
      <c r="D131" s="139" t="str">
        <f>D125</f>
        <v>=</v>
      </c>
      <c r="E131" s="134">
        <v>-571.4285714285711</v>
      </c>
      <c r="H131">
        <f>ABS(E130+E132)</f>
        <v>5000</v>
      </c>
    </row>
    <row r="132" spans="1:8" x14ac:dyDescent="0.3">
      <c r="C132" s="98" t="s">
        <v>50</v>
      </c>
      <c r="E132" s="134">
        <v>-4571.4285714285716</v>
      </c>
    </row>
    <row r="133" spans="1:8" ht="15" thickBot="1" x14ac:dyDescent="0.35">
      <c r="C133" s="99" t="s">
        <v>51</v>
      </c>
      <c r="E133" s="135">
        <v>4571.4285714285716</v>
      </c>
    </row>
    <row r="140" spans="1:8" x14ac:dyDescent="0.3">
      <c r="A140" s="126" t="s">
        <v>69</v>
      </c>
    </row>
    <row r="142" spans="1:8" ht="15" thickBot="1" x14ac:dyDescent="0.35"/>
    <row r="143" spans="1:8" x14ac:dyDescent="0.3">
      <c r="C143" s="136">
        <f>E114</f>
        <v>5.3508662852722786</v>
      </c>
      <c r="D143" s="177" t="s">
        <v>30</v>
      </c>
    </row>
    <row r="144" spans="1:8" x14ac:dyDescent="0.3">
      <c r="C144" s="137">
        <f t="shared" ref="C144" si="15">E115</f>
        <v>-3.2691020949065894</v>
      </c>
      <c r="D144" s="179" t="s">
        <v>31</v>
      </c>
    </row>
    <row r="145" spans="1:13" x14ac:dyDescent="0.3">
      <c r="B145" t="s">
        <v>54</v>
      </c>
      <c r="C145" s="137">
        <v>0</v>
      </c>
      <c r="D145" s="179" t="s">
        <v>32</v>
      </c>
    </row>
    <row r="146" spans="1:13" x14ac:dyDescent="0.3">
      <c r="C146" s="98">
        <v>0</v>
      </c>
      <c r="D146" s="179" t="s">
        <v>33</v>
      </c>
    </row>
    <row r="147" spans="1:13" x14ac:dyDescent="0.3">
      <c r="C147" s="137">
        <f>E116</f>
        <v>0</v>
      </c>
      <c r="D147" s="179" t="s">
        <v>34</v>
      </c>
    </row>
    <row r="148" spans="1:13" ht="15" thickBot="1" x14ac:dyDescent="0.35">
      <c r="C148" s="99">
        <v>0</v>
      </c>
      <c r="D148" s="181" t="s">
        <v>35</v>
      </c>
    </row>
    <row r="151" spans="1:13" x14ac:dyDescent="0.3">
      <c r="A151" s="126" t="s">
        <v>70</v>
      </c>
    </row>
    <row r="155" spans="1:13" ht="15" thickBot="1" x14ac:dyDescent="0.35"/>
    <row r="156" spans="1:13" ht="15" thickBot="1" x14ac:dyDescent="0.35">
      <c r="L156" s="176">
        <f>C147</f>
        <v>0</v>
      </c>
      <c r="M156" s="177" t="s">
        <v>59</v>
      </c>
    </row>
    <row r="157" spans="1:13" x14ac:dyDescent="0.3">
      <c r="F157" s="182" t="str">
        <f>"-CX"</f>
        <v>-CX</v>
      </c>
      <c r="G157" s="183" t="str">
        <f>"-CY"</f>
        <v>-CY</v>
      </c>
      <c r="H157" s="183" t="str">
        <f>"CX"</f>
        <v>CX</v>
      </c>
      <c r="I157" s="184" t="str">
        <f>"CX"</f>
        <v>CX</v>
      </c>
      <c r="L157" s="180">
        <v>0</v>
      </c>
      <c r="M157" s="179" t="s">
        <v>60</v>
      </c>
    </row>
    <row r="158" spans="1:13" ht="15" thickBot="1" x14ac:dyDescent="0.35">
      <c r="B158" s="140" t="s">
        <v>71</v>
      </c>
      <c r="C158" s="140"/>
      <c r="D158" s="140">
        <f>N5</f>
        <v>857.14285714285711</v>
      </c>
      <c r="F158" s="106">
        <f>J5*-1</f>
        <v>1</v>
      </c>
      <c r="G158" s="107">
        <f>K5*-1</f>
        <v>0</v>
      </c>
      <c r="H158" s="107">
        <f>F158*-1</f>
        <v>-1</v>
      </c>
      <c r="I158" s="108">
        <f>G158*-1</f>
        <v>0</v>
      </c>
      <c r="L158" s="178">
        <v>0</v>
      </c>
      <c r="M158" s="179" t="s">
        <v>57</v>
      </c>
    </row>
    <row r="159" spans="1:13" ht="15" thickBot="1" x14ac:dyDescent="0.35">
      <c r="B159" s="140"/>
      <c r="C159" s="140"/>
      <c r="D159" s="140"/>
      <c r="L159" s="185">
        <v>0</v>
      </c>
      <c r="M159" s="181" t="s">
        <v>58</v>
      </c>
    </row>
    <row r="160" spans="1:13" x14ac:dyDescent="0.3">
      <c r="B160" s="140"/>
      <c r="C160" s="140"/>
      <c r="D160" s="140"/>
      <c r="L160" s="93"/>
      <c r="M160" s="93"/>
    </row>
    <row r="161" spans="2:13" x14ac:dyDescent="0.3">
      <c r="B161" s="140"/>
      <c r="C161" s="140"/>
      <c r="D161" s="140"/>
      <c r="L161" s="93"/>
      <c r="M161" s="93"/>
    </row>
    <row r="162" spans="2:13" x14ac:dyDescent="0.3">
      <c r="B162" s="140" t="str">
        <f>B158</f>
        <v>F1=</v>
      </c>
      <c r="C162" s="140"/>
      <c r="D162" s="186">
        <f>D158*MMULT(F158:I158,L156:L159)</f>
        <v>0</v>
      </c>
      <c r="F162" t="s">
        <v>74</v>
      </c>
      <c r="L162" s="93"/>
      <c r="M162" s="93"/>
    </row>
    <row r="163" spans="2:13" x14ac:dyDescent="0.3">
      <c r="B163" s="140"/>
      <c r="C163" s="140"/>
      <c r="D163" s="140"/>
      <c r="L163" s="93"/>
      <c r="M163" s="93"/>
    </row>
    <row r="164" spans="2:13" x14ac:dyDescent="0.3">
      <c r="B164" s="140"/>
      <c r="C164" s="140"/>
      <c r="D164" s="140"/>
      <c r="L164" s="93"/>
      <c r="M164" s="93"/>
    </row>
    <row r="165" spans="2:13" x14ac:dyDescent="0.3">
      <c r="B165" s="140"/>
      <c r="C165" s="140"/>
      <c r="D165" s="140"/>
      <c r="L165" s="93"/>
      <c r="M165" s="93"/>
    </row>
    <row r="166" spans="2:13" ht="15" thickBot="1" x14ac:dyDescent="0.35">
      <c r="B166" s="140"/>
      <c r="C166" s="140"/>
      <c r="D166" s="140"/>
      <c r="L166" s="93"/>
      <c r="M166" s="93"/>
    </row>
    <row r="167" spans="2:13" ht="15" thickBot="1" x14ac:dyDescent="0.35">
      <c r="B167" s="140"/>
      <c r="C167" s="140"/>
      <c r="D167" s="140"/>
      <c r="L167" s="176">
        <f>C147</f>
        <v>0</v>
      </c>
      <c r="M167" s="177" t="s">
        <v>59</v>
      </c>
    </row>
    <row r="168" spans="2:13" x14ac:dyDescent="0.3">
      <c r="B168" s="140"/>
      <c r="C168" s="140"/>
      <c r="D168" s="140"/>
      <c r="F168" s="182" t="str">
        <f>"-CX"</f>
        <v>-CX</v>
      </c>
      <c r="G168" s="183" t="str">
        <f>"-CY"</f>
        <v>-CY</v>
      </c>
      <c r="H168" s="183" t="str">
        <f>"CX"</f>
        <v>CX</v>
      </c>
      <c r="I168" s="184" t="str">
        <f>"CX"</f>
        <v>CX</v>
      </c>
      <c r="L168" s="180">
        <v>0</v>
      </c>
      <c r="M168" s="179" t="s">
        <v>60</v>
      </c>
    </row>
    <row r="169" spans="2:13" ht="15" thickBot="1" x14ac:dyDescent="0.35">
      <c r="B169" s="140" t="s">
        <v>72</v>
      </c>
      <c r="C169" s="140"/>
      <c r="D169" s="140">
        <f>N6</f>
        <v>1060.6601717798212</v>
      </c>
      <c r="F169" s="106">
        <f>J6*-1</f>
        <v>0.70710678118654746</v>
      </c>
      <c r="G169" s="107">
        <f>K6*-1</f>
        <v>-0.70710678118654746</v>
      </c>
      <c r="H169" s="107">
        <f>F169*-1</f>
        <v>-0.70710678118654746</v>
      </c>
      <c r="I169" s="108">
        <f>G169*-1</f>
        <v>0.70710678118654746</v>
      </c>
      <c r="L169" s="178">
        <f>C143</f>
        <v>5.3508662852722786</v>
      </c>
      <c r="M169" s="179" t="s">
        <v>55</v>
      </c>
    </row>
    <row r="170" spans="2:13" ht="15" thickBot="1" x14ac:dyDescent="0.35">
      <c r="B170" s="140"/>
      <c r="C170" s="140"/>
      <c r="D170" s="140"/>
      <c r="L170" s="185">
        <f>C144</f>
        <v>-3.2691020949065894</v>
      </c>
      <c r="M170" s="181" t="s">
        <v>56</v>
      </c>
    </row>
    <row r="171" spans="2:13" x14ac:dyDescent="0.3">
      <c r="B171" s="140"/>
      <c r="C171" s="140"/>
      <c r="D171" s="140"/>
      <c r="L171" s="93"/>
      <c r="M171" s="93"/>
    </row>
    <row r="172" spans="2:13" x14ac:dyDescent="0.3">
      <c r="B172" s="140"/>
      <c r="C172" s="140"/>
      <c r="D172" s="140"/>
      <c r="L172" s="93"/>
      <c r="M172" s="93"/>
    </row>
    <row r="173" spans="2:13" x14ac:dyDescent="0.3">
      <c r="B173" s="140" t="str">
        <f>B169</f>
        <v>F2=</v>
      </c>
      <c r="C173" s="140"/>
      <c r="D173" s="186">
        <f>D169*MMULT(F169:I169,L167:L170)</f>
        <v>-6464.9762851341502</v>
      </c>
      <c r="F173" t="s">
        <v>75</v>
      </c>
      <c r="L173" s="93"/>
      <c r="M173" s="93"/>
    </row>
    <row r="174" spans="2:13" x14ac:dyDescent="0.3">
      <c r="B174" s="140"/>
      <c r="C174" s="140"/>
      <c r="D174" s="140"/>
      <c r="L174" s="93"/>
      <c r="M174" s="93"/>
    </row>
    <row r="175" spans="2:13" x14ac:dyDescent="0.3">
      <c r="B175" s="140"/>
      <c r="C175" s="140"/>
      <c r="D175" s="140"/>
      <c r="L175" s="93"/>
      <c r="M175" s="93"/>
    </row>
    <row r="176" spans="2:13" x14ac:dyDescent="0.3">
      <c r="B176" s="140"/>
      <c r="C176" s="140"/>
      <c r="D176" s="140"/>
      <c r="L176" s="93"/>
      <c r="M176" s="93"/>
    </row>
    <row r="177" spans="2:13" ht="15" thickBot="1" x14ac:dyDescent="0.35">
      <c r="B177" s="140"/>
      <c r="C177" s="140"/>
      <c r="D177" s="140"/>
      <c r="L177" s="93"/>
      <c r="M177" s="93"/>
    </row>
    <row r="178" spans="2:13" ht="15" thickBot="1" x14ac:dyDescent="0.35">
      <c r="B178" s="140"/>
      <c r="C178" s="140"/>
      <c r="D178" s="140"/>
      <c r="L178" s="176">
        <f>C145</f>
        <v>0</v>
      </c>
      <c r="M178" s="177" t="s">
        <v>57</v>
      </c>
    </row>
    <row r="179" spans="2:13" x14ac:dyDescent="0.3">
      <c r="B179" s="140"/>
      <c r="C179" s="140"/>
      <c r="D179" s="140"/>
      <c r="F179" s="182" t="str">
        <f>"-CX"</f>
        <v>-CX</v>
      </c>
      <c r="G179" s="183" t="str">
        <f>"-CY"</f>
        <v>-CY</v>
      </c>
      <c r="H179" s="183" t="str">
        <f>"CX"</f>
        <v>CX</v>
      </c>
      <c r="I179" s="184" t="str">
        <f>"CX"</f>
        <v>CX</v>
      </c>
      <c r="L179" s="180">
        <f>C146</f>
        <v>0</v>
      </c>
      <c r="M179" s="179" t="s">
        <v>58</v>
      </c>
    </row>
    <row r="180" spans="2:13" ht="15" thickBot="1" x14ac:dyDescent="0.35">
      <c r="B180" s="140" t="s">
        <v>73</v>
      </c>
      <c r="C180" s="140"/>
      <c r="D180" s="140">
        <f>N7</f>
        <v>1200</v>
      </c>
      <c r="F180" s="106">
        <f>J7*-1</f>
        <v>-0.6</v>
      </c>
      <c r="G180" s="107">
        <f>K7*-1</f>
        <v>-0.8</v>
      </c>
      <c r="H180" s="107">
        <f>F180*-1</f>
        <v>0.6</v>
      </c>
      <c r="I180" s="108">
        <f>G180*-1</f>
        <v>0.8</v>
      </c>
      <c r="L180" s="178">
        <f>C143</f>
        <v>5.3508662852722786</v>
      </c>
      <c r="M180" s="179" t="s">
        <v>55</v>
      </c>
    </row>
    <row r="181" spans="2:13" ht="15" thickBot="1" x14ac:dyDescent="0.35">
      <c r="B181" s="140"/>
      <c r="C181" s="140"/>
      <c r="D181" s="140"/>
      <c r="L181" s="185">
        <f>C144</f>
        <v>-3.2691020949065894</v>
      </c>
      <c r="M181" s="181" t="s">
        <v>56</v>
      </c>
    </row>
    <row r="182" spans="2:13" x14ac:dyDescent="0.3">
      <c r="B182" s="140"/>
      <c r="C182" s="140"/>
      <c r="D182" s="140"/>
    </row>
    <row r="183" spans="2:13" x14ac:dyDescent="0.3">
      <c r="B183" s="140"/>
      <c r="C183" s="140"/>
      <c r="D183" s="140"/>
    </row>
    <row r="184" spans="2:13" x14ac:dyDescent="0.3">
      <c r="B184" s="140" t="str">
        <f>B180</f>
        <v>F3=</v>
      </c>
      <c r="C184" s="140"/>
      <c r="D184" s="186">
        <f>D180*MMULT(F180:I180,L178:L181)</f>
        <v>714.28571428571445</v>
      </c>
      <c r="F184" t="s">
        <v>74</v>
      </c>
    </row>
  </sheetData>
  <mergeCells count="23">
    <mergeCell ref="A88:C88"/>
    <mergeCell ref="G88:H89"/>
    <mergeCell ref="N93:O94"/>
    <mergeCell ref="A17:H17"/>
    <mergeCell ref="A29:H29"/>
    <mergeCell ref="A41:H41"/>
    <mergeCell ref="A54:C54"/>
    <mergeCell ref="A67:C67"/>
    <mergeCell ref="A78:C78"/>
    <mergeCell ref="J3:J4"/>
    <mergeCell ref="K3:K4"/>
    <mergeCell ref="L3:L4"/>
    <mergeCell ref="M3:M4"/>
    <mergeCell ref="N3:N4"/>
    <mergeCell ref="G3:G4"/>
    <mergeCell ref="H3:H4"/>
    <mergeCell ref="I3:I4"/>
    <mergeCell ref="B10:B11"/>
    <mergeCell ref="C10:D10"/>
    <mergeCell ref="E10:F10"/>
    <mergeCell ref="B3:B4"/>
    <mergeCell ref="C3:D3"/>
    <mergeCell ref="E3:F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29A8-8D62-4916-8690-5C60C8AE16A5}">
  <sheetPr>
    <tabColor rgb="FF92D050"/>
  </sheetPr>
  <dimension ref="A2:R180"/>
  <sheetViews>
    <sheetView topLeftCell="A157" workbookViewId="0">
      <selection activeCell="D156" sqref="D156"/>
    </sheetView>
  </sheetViews>
  <sheetFormatPr baseColWidth="10" defaultRowHeight="14.4" x14ac:dyDescent="0.3"/>
  <cols>
    <col min="5" max="6" width="11.6640625" bestFit="1" customWidth="1"/>
  </cols>
  <sheetData>
    <row r="2" spans="2:15" ht="15" thickBot="1" x14ac:dyDescent="0.35"/>
    <row r="3" spans="2:15" ht="15" thickBot="1" x14ac:dyDescent="0.35">
      <c r="B3" s="218" t="s">
        <v>0</v>
      </c>
      <c r="C3" s="221" t="s">
        <v>6</v>
      </c>
      <c r="D3" s="221"/>
      <c r="E3" s="221" t="s">
        <v>5</v>
      </c>
      <c r="F3" s="221"/>
      <c r="G3" s="218" t="s">
        <v>7</v>
      </c>
      <c r="H3" s="218" t="s">
        <v>8</v>
      </c>
      <c r="I3" s="218" t="s">
        <v>9</v>
      </c>
      <c r="J3" s="218" t="s">
        <v>10</v>
      </c>
      <c r="K3" s="218" t="s">
        <v>11</v>
      </c>
      <c r="L3" s="218" t="s">
        <v>12</v>
      </c>
      <c r="M3" s="218" t="s">
        <v>13</v>
      </c>
      <c r="N3" s="218" t="s">
        <v>14</v>
      </c>
    </row>
    <row r="4" spans="2:15" ht="15" thickBot="1" x14ac:dyDescent="0.35">
      <c r="B4" s="218"/>
      <c r="C4" s="82" t="s">
        <v>1</v>
      </c>
      <c r="D4" s="82" t="s">
        <v>2</v>
      </c>
      <c r="E4" s="82" t="s">
        <v>3</v>
      </c>
      <c r="F4" s="82" t="s">
        <v>4</v>
      </c>
      <c r="G4" s="218"/>
      <c r="H4" s="218"/>
      <c r="I4" s="218"/>
      <c r="J4" s="218"/>
      <c r="K4" s="218"/>
      <c r="L4" s="218"/>
      <c r="M4" s="218"/>
      <c r="N4" s="218"/>
    </row>
    <row r="5" spans="2:15" x14ac:dyDescent="0.3">
      <c r="B5" s="48">
        <v>1</v>
      </c>
      <c r="C5" s="49">
        <v>0</v>
      </c>
      <c r="D5" s="49">
        <v>0</v>
      </c>
      <c r="E5" s="49">
        <v>-300</v>
      </c>
      <c r="F5" s="49">
        <v>-400</v>
      </c>
      <c r="G5" s="49">
        <f>E5-C5</f>
        <v>-300</v>
      </c>
      <c r="H5" s="49">
        <f>F5-D5</f>
        <v>-400</v>
      </c>
      <c r="I5" s="50">
        <f>SQRT(G5^2+H5^2)</f>
        <v>500</v>
      </c>
      <c r="J5" s="51">
        <f>G5/I5</f>
        <v>-0.6</v>
      </c>
      <c r="K5" s="51">
        <f>H5/I5</f>
        <v>-0.8</v>
      </c>
      <c r="L5" s="49">
        <v>4</v>
      </c>
      <c r="M5" s="49">
        <v>150000</v>
      </c>
      <c r="N5" s="52">
        <f>(L5*M5)/I5</f>
        <v>1200</v>
      </c>
      <c r="O5" t="s">
        <v>19</v>
      </c>
    </row>
    <row r="6" spans="2:15" x14ac:dyDescent="0.3">
      <c r="B6" s="29">
        <v>2</v>
      </c>
      <c r="C6" s="14">
        <v>400</v>
      </c>
      <c r="D6" s="14">
        <v>-400</v>
      </c>
      <c r="E6" s="14">
        <v>0</v>
      </c>
      <c r="F6" s="14">
        <v>0</v>
      </c>
      <c r="G6" s="15">
        <f>E6-C6</f>
        <v>-400</v>
      </c>
      <c r="H6" s="15">
        <f>F6-D6</f>
        <v>400</v>
      </c>
      <c r="I6" s="16">
        <f>SQRT(G6^2+H6^2)</f>
        <v>565.68542494923804</v>
      </c>
      <c r="J6" s="17">
        <f>G6/I6</f>
        <v>-0.70710678118654746</v>
      </c>
      <c r="K6" s="17">
        <f>H6/I6</f>
        <v>0.70710678118654746</v>
      </c>
      <c r="L6" s="15">
        <v>4</v>
      </c>
      <c r="M6" s="15">
        <v>150000</v>
      </c>
      <c r="N6" s="18">
        <f>(L6*M6)/I6</f>
        <v>1060.6601717798212</v>
      </c>
      <c r="O6" t="s">
        <v>20</v>
      </c>
    </row>
    <row r="7" spans="2:15" ht="15" thickBot="1" x14ac:dyDescent="0.35">
      <c r="B7" s="53">
        <v>3</v>
      </c>
      <c r="C7" s="54">
        <v>-300</v>
      </c>
      <c r="D7" s="54">
        <v>-400</v>
      </c>
      <c r="E7" s="54">
        <v>400</v>
      </c>
      <c r="F7" s="54">
        <v>-400</v>
      </c>
      <c r="G7" s="55">
        <f t="shared" ref="G7:H7" si="0">E7-C7</f>
        <v>700</v>
      </c>
      <c r="H7" s="55">
        <f t="shared" si="0"/>
        <v>0</v>
      </c>
      <c r="I7" s="56">
        <f t="shared" ref="I7" si="1">SQRT(G7^2+H7^2)</f>
        <v>700</v>
      </c>
      <c r="J7" s="57">
        <f t="shared" ref="J7" si="2">G7/I7</f>
        <v>1</v>
      </c>
      <c r="K7" s="57">
        <f t="shared" ref="K7" si="3">H7/I7</f>
        <v>0</v>
      </c>
      <c r="L7" s="55">
        <v>4</v>
      </c>
      <c r="M7" s="55">
        <v>150000</v>
      </c>
      <c r="N7" s="58">
        <f t="shared" ref="N7" si="4">(L7*M7)/I7</f>
        <v>857.14285714285711</v>
      </c>
    </row>
    <row r="9" spans="2:15" ht="15" thickBot="1" x14ac:dyDescent="0.35"/>
    <row r="10" spans="2:15" ht="15" thickTop="1" x14ac:dyDescent="0.3">
      <c r="B10" s="224" t="s">
        <v>0</v>
      </c>
      <c r="C10" s="226" t="s">
        <v>15</v>
      </c>
      <c r="D10" s="226"/>
      <c r="E10" s="226" t="s">
        <v>16</v>
      </c>
      <c r="F10" s="227"/>
    </row>
    <row r="11" spans="2:15" ht="15" thickBot="1" x14ac:dyDescent="0.35">
      <c r="B11" s="225"/>
      <c r="C11" s="11" t="s">
        <v>17</v>
      </c>
      <c r="D11" s="11" t="s">
        <v>18</v>
      </c>
      <c r="E11" s="11" t="s">
        <v>17</v>
      </c>
      <c r="F11" s="12" t="s">
        <v>18</v>
      </c>
    </row>
    <row r="12" spans="2:15" ht="15" thickTop="1" x14ac:dyDescent="0.3">
      <c r="B12" s="30">
        <v>1</v>
      </c>
      <c r="C12" s="19">
        <v>2</v>
      </c>
      <c r="D12" s="19">
        <v>2</v>
      </c>
      <c r="E12" s="19">
        <v>3</v>
      </c>
      <c r="F12" s="27">
        <v>3</v>
      </c>
    </row>
    <row r="13" spans="2:15" x14ac:dyDescent="0.3">
      <c r="B13" s="31">
        <v>2</v>
      </c>
      <c r="C13" s="14">
        <v>1</v>
      </c>
      <c r="D13" s="14">
        <v>1</v>
      </c>
      <c r="E13" s="14">
        <v>2</v>
      </c>
      <c r="F13" s="28">
        <v>2</v>
      </c>
    </row>
    <row r="14" spans="2:15" ht="15" thickBot="1" x14ac:dyDescent="0.35">
      <c r="B14" s="32">
        <v>3</v>
      </c>
      <c r="C14" s="46">
        <v>3</v>
      </c>
      <c r="D14" s="46">
        <v>3</v>
      </c>
      <c r="E14" s="46">
        <v>1</v>
      </c>
      <c r="F14" s="47">
        <v>1</v>
      </c>
    </row>
    <row r="15" spans="2:15" ht="15" thickTop="1" x14ac:dyDescent="0.3"/>
    <row r="16" spans="2:15" ht="15" thickBot="1" x14ac:dyDescent="0.35"/>
    <row r="17" spans="1:18" ht="15" thickBot="1" x14ac:dyDescent="0.35">
      <c r="A17" s="215" t="s">
        <v>24</v>
      </c>
      <c r="B17" s="216"/>
      <c r="C17" s="216"/>
      <c r="D17" s="216"/>
      <c r="E17" s="216"/>
      <c r="F17" s="216"/>
      <c r="G17" s="216"/>
      <c r="H17" s="217"/>
      <c r="J17" s="60"/>
      <c r="K17" s="61"/>
      <c r="L17" s="61"/>
      <c r="M17" s="61"/>
      <c r="N17" s="61"/>
      <c r="O17" s="61"/>
      <c r="P17" s="61"/>
      <c r="Q17" s="61"/>
      <c r="R17" s="62"/>
    </row>
    <row r="18" spans="1:18" x14ac:dyDescent="0.3">
      <c r="A18" s="35"/>
      <c r="H18" s="36"/>
      <c r="J18" s="35"/>
      <c r="K18" s="23" t="s">
        <v>30</v>
      </c>
      <c r="L18" s="23" t="s">
        <v>31</v>
      </c>
      <c r="M18" s="23" t="s">
        <v>32</v>
      </c>
      <c r="N18" s="23" t="s">
        <v>33</v>
      </c>
      <c r="O18" s="23" t="s">
        <v>34</v>
      </c>
      <c r="P18" s="23" t="s">
        <v>35</v>
      </c>
      <c r="R18" s="36"/>
    </row>
    <row r="19" spans="1:18" x14ac:dyDescent="0.3">
      <c r="A19" s="35"/>
      <c r="C19" s="23" t="str">
        <f>CONCATENATE("U",C12,C11)</f>
        <v>U2X</v>
      </c>
      <c r="D19" s="23" t="str">
        <f>CONCATENATE("U",D12,D11)</f>
        <v>U2Y</v>
      </c>
      <c r="E19" s="23" t="str">
        <f>CONCATENATE("U",E12,E11)</f>
        <v>U3X</v>
      </c>
      <c r="F19" s="24" t="str">
        <f>CONCATENATE("U",F12,F11)</f>
        <v>U3Y</v>
      </c>
      <c r="H19" s="36"/>
      <c r="J19" s="35"/>
      <c r="K19" s="3"/>
      <c r="L19" s="4"/>
      <c r="M19" s="4"/>
      <c r="N19" s="4"/>
      <c r="O19" s="4"/>
      <c r="P19" s="5"/>
      <c r="Q19" s="23" t="s">
        <v>30</v>
      </c>
      <c r="R19" s="36"/>
    </row>
    <row r="20" spans="1:18" x14ac:dyDescent="0.3">
      <c r="A20" s="35"/>
      <c r="C20" s="44">
        <f>J5^2*N5</f>
        <v>432</v>
      </c>
      <c r="D20" s="44">
        <f>J5*K5*N5</f>
        <v>576</v>
      </c>
      <c r="E20" s="45">
        <f>-1*C20</f>
        <v>-432</v>
      </c>
      <c r="F20" s="45">
        <f>-1*D20</f>
        <v>-576</v>
      </c>
      <c r="G20" s="1" t="str">
        <f>C19</f>
        <v>U2X</v>
      </c>
      <c r="H20" s="36"/>
      <c r="J20" s="35"/>
      <c r="K20" s="6"/>
      <c r="L20" s="7"/>
      <c r="M20" s="7"/>
      <c r="N20" s="7"/>
      <c r="O20" s="7"/>
      <c r="P20" s="8"/>
      <c r="Q20" s="23" t="s">
        <v>31</v>
      </c>
      <c r="R20" s="36"/>
    </row>
    <row r="21" spans="1:18" x14ac:dyDescent="0.3">
      <c r="A21" s="37" t="s">
        <v>21</v>
      </c>
      <c r="B21" s="2"/>
      <c r="C21" s="44">
        <f>D20</f>
        <v>576</v>
      </c>
      <c r="D21" s="44">
        <f>K5^2*N5</f>
        <v>768.00000000000011</v>
      </c>
      <c r="E21" s="45">
        <f>-1*C21</f>
        <v>-576</v>
      </c>
      <c r="F21" s="45">
        <f>-1*D21</f>
        <v>-768.00000000000011</v>
      </c>
      <c r="G21" s="1" t="str">
        <f>D19</f>
        <v>U2Y</v>
      </c>
      <c r="H21" s="36"/>
      <c r="J21" s="35"/>
      <c r="K21" s="6"/>
      <c r="L21" s="7"/>
      <c r="M21" s="13">
        <f>C20</f>
        <v>432</v>
      </c>
      <c r="N21" s="13">
        <f>D20</f>
        <v>576</v>
      </c>
      <c r="O21" s="13">
        <f>E20</f>
        <v>-432</v>
      </c>
      <c r="P21" s="70">
        <f>F20</f>
        <v>-576</v>
      </c>
      <c r="Q21" s="23" t="s">
        <v>32</v>
      </c>
      <c r="R21" s="36"/>
    </row>
    <row r="22" spans="1:18" x14ac:dyDescent="0.3">
      <c r="A22" s="35"/>
      <c r="C22" s="45">
        <f>E20</f>
        <v>-432</v>
      </c>
      <c r="D22" s="45">
        <f>F20</f>
        <v>-576</v>
      </c>
      <c r="E22" s="44">
        <f>C20</f>
        <v>432</v>
      </c>
      <c r="F22" s="44">
        <f>D20</f>
        <v>576</v>
      </c>
      <c r="G22" s="1" t="str">
        <f>E19</f>
        <v>U3X</v>
      </c>
      <c r="H22" s="36"/>
      <c r="J22" s="35"/>
      <c r="K22" s="6"/>
      <c r="L22" s="7"/>
      <c r="M22" s="13">
        <f t="shared" ref="M22:P24" si="5">C21</f>
        <v>576</v>
      </c>
      <c r="N22" s="13">
        <f t="shared" si="5"/>
        <v>768.00000000000011</v>
      </c>
      <c r="O22" s="13">
        <f t="shared" si="5"/>
        <v>-576</v>
      </c>
      <c r="P22" s="70">
        <f t="shared" si="5"/>
        <v>-768.00000000000011</v>
      </c>
      <c r="Q22" s="23" t="s">
        <v>33</v>
      </c>
      <c r="R22" s="36"/>
    </row>
    <row r="23" spans="1:18" x14ac:dyDescent="0.3">
      <c r="A23" s="35"/>
      <c r="C23" s="45">
        <f>E21</f>
        <v>-576</v>
      </c>
      <c r="D23" s="45">
        <f>F21</f>
        <v>-768.00000000000011</v>
      </c>
      <c r="E23" s="44">
        <f>C21</f>
        <v>576</v>
      </c>
      <c r="F23" s="44">
        <f>D21</f>
        <v>768.00000000000011</v>
      </c>
      <c r="G23" s="1" t="str">
        <f>F19</f>
        <v>U3Y</v>
      </c>
      <c r="H23" s="36"/>
      <c r="J23" s="35"/>
      <c r="K23" s="6"/>
      <c r="L23" s="7"/>
      <c r="M23" s="13">
        <f t="shared" si="5"/>
        <v>-432</v>
      </c>
      <c r="N23" s="13">
        <f t="shared" si="5"/>
        <v>-576</v>
      </c>
      <c r="O23" s="13">
        <f t="shared" si="5"/>
        <v>432</v>
      </c>
      <c r="P23" s="70">
        <f t="shared" si="5"/>
        <v>576</v>
      </c>
      <c r="Q23" s="23" t="s">
        <v>34</v>
      </c>
      <c r="R23" s="36"/>
    </row>
    <row r="24" spans="1:18" x14ac:dyDescent="0.3">
      <c r="A24" s="35"/>
      <c r="H24" s="36"/>
      <c r="J24" s="35"/>
      <c r="K24" s="9"/>
      <c r="L24" s="10"/>
      <c r="M24" s="72">
        <f t="shared" si="5"/>
        <v>-576</v>
      </c>
      <c r="N24" s="72">
        <f t="shared" si="5"/>
        <v>-768.00000000000011</v>
      </c>
      <c r="O24" s="72">
        <f t="shared" si="5"/>
        <v>576</v>
      </c>
      <c r="P24" s="73">
        <f t="shared" si="5"/>
        <v>768.00000000000011</v>
      </c>
      <c r="Q24" s="23" t="s">
        <v>35</v>
      </c>
      <c r="R24" s="36"/>
    </row>
    <row r="25" spans="1:18" ht="15" thickBot="1" x14ac:dyDescent="0.35">
      <c r="A25" s="38"/>
      <c r="B25" s="39"/>
      <c r="C25" s="39"/>
      <c r="D25" s="39"/>
      <c r="E25" s="39"/>
      <c r="F25" s="39"/>
      <c r="G25" s="39"/>
      <c r="H25" s="40"/>
      <c r="J25" s="38"/>
      <c r="K25" s="39"/>
      <c r="L25" s="39"/>
      <c r="M25" s="39"/>
      <c r="N25" s="39"/>
      <c r="O25" s="39"/>
      <c r="P25" s="39"/>
      <c r="Q25" s="39"/>
      <c r="R25" s="40"/>
    </row>
    <row r="28" spans="1:18" ht="15" thickBot="1" x14ac:dyDescent="0.35"/>
    <row r="29" spans="1:18" ht="15" thickBot="1" x14ac:dyDescent="0.35">
      <c r="A29" s="215" t="s">
        <v>25</v>
      </c>
      <c r="B29" s="216"/>
      <c r="C29" s="216"/>
      <c r="D29" s="216"/>
      <c r="E29" s="216"/>
      <c r="F29" s="216"/>
      <c r="G29" s="216"/>
      <c r="H29" s="217"/>
      <c r="J29" s="63"/>
      <c r="K29" s="61"/>
      <c r="L29" s="61"/>
      <c r="M29" s="61"/>
      <c r="N29" s="61"/>
      <c r="O29" s="61"/>
      <c r="P29" s="61"/>
      <c r="Q29" s="61"/>
      <c r="R29" s="62"/>
    </row>
    <row r="30" spans="1:18" x14ac:dyDescent="0.3">
      <c r="A30" s="35"/>
      <c r="H30" s="36"/>
      <c r="J30" s="35"/>
      <c r="K30" s="23" t="s">
        <v>30</v>
      </c>
      <c r="L30" s="23" t="s">
        <v>31</v>
      </c>
      <c r="M30" s="23" t="s">
        <v>32</v>
      </c>
      <c r="N30" s="23" t="s">
        <v>33</v>
      </c>
      <c r="O30" s="23" t="s">
        <v>34</v>
      </c>
      <c r="P30" s="23" t="s">
        <v>35</v>
      </c>
      <c r="R30" s="36"/>
    </row>
    <row r="31" spans="1:18" x14ac:dyDescent="0.3">
      <c r="A31" s="35"/>
      <c r="C31" s="23" t="str">
        <f>CONCATENATE("U",C13,C11)</f>
        <v>U1X</v>
      </c>
      <c r="D31" s="23" t="str">
        <f>CONCATENATE("U",D13,D11)</f>
        <v>U1Y</v>
      </c>
      <c r="E31" s="23" t="str">
        <f>CONCATENATE("U",E13,E11)</f>
        <v>U2X</v>
      </c>
      <c r="F31" s="23" t="str">
        <f>CONCATENATE("U",F13,F11)</f>
        <v>U2Y</v>
      </c>
      <c r="H31" s="36"/>
      <c r="J31" s="35"/>
      <c r="K31" s="66">
        <f>C32</f>
        <v>530.33008588991049</v>
      </c>
      <c r="L31" s="67">
        <f>D32</f>
        <v>-530.33008588991049</v>
      </c>
      <c r="M31" s="67">
        <f>E32</f>
        <v>-530.33008588991049</v>
      </c>
      <c r="N31" s="67">
        <f>F32</f>
        <v>530.33008588991049</v>
      </c>
      <c r="O31" s="67"/>
      <c r="P31" s="68"/>
      <c r="Q31" s="23" t="s">
        <v>30</v>
      </c>
      <c r="R31" s="36"/>
    </row>
    <row r="32" spans="1:18" x14ac:dyDescent="0.3">
      <c r="A32" s="35"/>
      <c r="C32" s="44">
        <f>J6^2*N6</f>
        <v>530.33008588991049</v>
      </c>
      <c r="D32" s="44">
        <f>J6*K6*N6</f>
        <v>-530.33008588991049</v>
      </c>
      <c r="E32" s="45">
        <f>-1*C32</f>
        <v>-530.33008588991049</v>
      </c>
      <c r="F32" s="45">
        <f>-1*D32</f>
        <v>530.33008588991049</v>
      </c>
      <c r="G32" s="1" t="str">
        <f>C31</f>
        <v>U1X</v>
      </c>
      <c r="H32" s="36"/>
      <c r="J32" s="35"/>
      <c r="K32" s="69">
        <f t="shared" ref="K32:N34" si="6">C33</f>
        <v>-530.33008588991049</v>
      </c>
      <c r="L32" s="13">
        <f t="shared" si="6"/>
        <v>530.33008588991049</v>
      </c>
      <c r="M32" s="13">
        <f t="shared" si="6"/>
        <v>530.33008588991049</v>
      </c>
      <c r="N32" s="13">
        <f t="shared" si="6"/>
        <v>-530.33008588991049</v>
      </c>
      <c r="O32" s="13"/>
      <c r="P32" s="70"/>
      <c r="Q32" s="23" t="s">
        <v>31</v>
      </c>
      <c r="R32" s="36"/>
    </row>
    <row r="33" spans="1:18" x14ac:dyDescent="0.3">
      <c r="A33" s="37" t="s">
        <v>28</v>
      </c>
      <c r="B33" s="2"/>
      <c r="C33" s="44">
        <f>D32</f>
        <v>-530.33008588991049</v>
      </c>
      <c r="D33" s="44">
        <f>K6^2*N6</f>
        <v>530.33008588991049</v>
      </c>
      <c r="E33" s="45">
        <f>-1*C33</f>
        <v>530.33008588991049</v>
      </c>
      <c r="F33" s="45">
        <f>-1*D33</f>
        <v>-530.33008588991049</v>
      </c>
      <c r="G33" s="1" t="str">
        <f>D31</f>
        <v>U1Y</v>
      </c>
      <c r="H33" s="36"/>
      <c r="J33" s="64"/>
      <c r="K33" s="69">
        <f t="shared" si="6"/>
        <v>-530.33008588991049</v>
      </c>
      <c r="L33" s="13">
        <f t="shared" si="6"/>
        <v>530.33008588991049</v>
      </c>
      <c r="M33" s="13">
        <f t="shared" si="6"/>
        <v>530.33008588991049</v>
      </c>
      <c r="N33" s="13">
        <f t="shared" si="6"/>
        <v>-530.33008588991049</v>
      </c>
      <c r="O33" s="13"/>
      <c r="P33" s="70"/>
      <c r="Q33" s="23" t="s">
        <v>32</v>
      </c>
      <c r="R33" s="36"/>
    </row>
    <row r="34" spans="1:18" x14ac:dyDescent="0.3">
      <c r="A34" s="35"/>
      <c r="C34" s="45">
        <f>E32</f>
        <v>-530.33008588991049</v>
      </c>
      <c r="D34" s="45">
        <f>F32</f>
        <v>530.33008588991049</v>
      </c>
      <c r="E34" s="44">
        <f>C32</f>
        <v>530.33008588991049</v>
      </c>
      <c r="F34" s="44">
        <f>D32</f>
        <v>-530.33008588991049</v>
      </c>
      <c r="G34" s="1" t="str">
        <f>E31</f>
        <v>U2X</v>
      </c>
      <c r="H34" s="36"/>
      <c r="J34" s="35"/>
      <c r="K34" s="69">
        <f t="shared" si="6"/>
        <v>530.33008588991049</v>
      </c>
      <c r="L34" s="13">
        <f t="shared" si="6"/>
        <v>-530.33008588991049</v>
      </c>
      <c r="M34" s="13">
        <f t="shared" si="6"/>
        <v>-530.33008588991049</v>
      </c>
      <c r="N34" s="13">
        <f t="shared" si="6"/>
        <v>530.33008588991049</v>
      </c>
      <c r="O34" s="13"/>
      <c r="P34" s="70"/>
      <c r="Q34" s="23" t="s">
        <v>33</v>
      </c>
      <c r="R34" s="36"/>
    </row>
    <row r="35" spans="1:18" x14ac:dyDescent="0.3">
      <c r="A35" s="35"/>
      <c r="C35" s="45">
        <f>E33</f>
        <v>530.33008588991049</v>
      </c>
      <c r="D35" s="45">
        <f>F33</f>
        <v>-530.33008588991049</v>
      </c>
      <c r="E35" s="44">
        <f>C33</f>
        <v>-530.33008588991049</v>
      </c>
      <c r="F35" s="44">
        <f>D33</f>
        <v>530.33008588991049</v>
      </c>
      <c r="G35" s="1" t="str">
        <f>F31</f>
        <v>U2Y</v>
      </c>
      <c r="H35" s="36"/>
      <c r="J35" s="35"/>
      <c r="K35" s="69"/>
      <c r="L35" s="13"/>
      <c r="M35" s="13"/>
      <c r="N35" s="13"/>
      <c r="O35" s="13"/>
      <c r="P35" s="70"/>
      <c r="Q35" s="23" t="s">
        <v>34</v>
      </c>
      <c r="R35" s="36"/>
    </row>
    <row r="36" spans="1:18" x14ac:dyDescent="0.3">
      <c r="A36" s="35"/>
      <c r="H36" s="36"/>
      <c r="J36" s="35"/>
      <c r="K36" s="71"/>
      <c r="L36" s="72"/>
      <c r="M36" s="72"/>
      <c r="N36" s="72"/>
      <c r="O36" s="72"/>
      <c r="P36" s="73"/>
      <c r="Q36" s="23" t="s">
        <v>35</v>
      </c>
      <c r="R36" s="36"/>
    </row>
    <row r="37" spans="1:18" ht="15" thickBot="1" x14ac:dyDescent="0.35">
      <c r="A37" s="38"/>
      <c r="B37" s="39"/>
      <c r="C37" s="39"/>
      <c r="D37" s="39"/>
      <c r="E37" s="39"/>
      <c r="F37" s="39"/>
      <c r="G37" s="39"/>
      <c r="H37" s="40"/>
      <c r="J37" s="38"/>
      <c r="K37" s="39"/>
      <c r="L37" s="39"/>
      <c r="M37" s="39"/>
      <c r="N37" s="39"/>
      <c r="O37" s="39"/>
      <c r="P37" s="39"/>
      <c r="Q37" s="39"/>
      <c r="R37" s="40"/>
    </row>
    <row r="40" spans="1:18" ht="15" thickBot="1" x14ac:dyDescent="0.35"/>
    <row r="41" spans="1:18" ht="15" thickBot="1" x14ac:dyDescent="0.35">
      <c r="A41" s="215" t="s">
        <v>26</v>
      </c>
      <c r="B41" s="216"/>
      <c r="C41" s="216"/>
      <c r="D41" s="216"/>
      <c r="E41" s="216"/>
      <c r="F41" s="216"/>
      <c r="G41" s="216"/>
      <c r="H41" s="217"/>
      <c r="J41" s="60"/>
      <c r="K41" s="61"/>
      <c r="L41" s="61"/>
      <c r="M41" s="61"/>
      <c r="N41" s="61"/>
      <c r="O41" s="61"/>
      <c r="P41" s="61"/>
      <c r="Q41" s="61"/>
      <c r="R41" s="62"/>
    </row>
    <row r="42" spans="1:18" x14ac:dyDescent="0.3">
      <c r="A42" s="35"/>
      <c r="H42" s="36"/>
      <c r="J42" s="35"/>
      <c r="K42" s="23" t="s">
        <v>30</v>
      </c>
      <c r="L42" s="23" t="s">
        <v>31</v>
      </c>
      <c r="M42" s="23" t="s">
        <v>32</v>
      </c>
      <c r="N42" s="23" t="s">
        <v>33</v>
      </c>
      <c r="O42" s="23" t="s">
        <v>34</v>
      </c>
      <c r="P42" s="23" t="s">
        <v>35</v>
      </c>
      <c r="R42" s="36"/>
    </row>
    <row r="43" spans="1:18" x14ac:dyDescent="0.3">
      <c r="A43" s="35"/>
      <c r="C43" s="23" t="str">
        <f>CONCATENATE("U",C14,C11)</f>
        <v>U3X</v>
      </c>
      <c r="D43" s="23" t="str">
        <f>CONCATENATE("U",D14,D11)</f>
        <v>U3Y</v>
      </c>
      <c r="E43" s="23" t="str">
        <f>CONCATENATE("U",E14,E11)</f>
        <v>U1X</v>
      </c>
      <c r="F43" s="23" t="str">
        <f>CONCATENATE("U",F14,F11)</f>
        <v>U1Y</v>
      </c>
      <c r="H43" s="36"/>
      <c r="J43" s="35"/>
      <c r="K43" s="66">
        <f>E46</f>
        <v>857.14285714285711</v>
      </c>
      <c r="L43" s="67">
        <f>F46</f>
        <v>0</v>
      </c>
      <c r="M43" s="67"/>
      <c r="N43" s="67"/>
      <c r="O43" s="67">
        <f>C46</f>
        <v>-857.14285714285711</v>
      </c>
      <c r="P43" s="68">
        <f>D46</f>
        <v>0</v>
      </c>
      <c r="Q43" s="23" t="s">
        <v>30</v>
      </c>
      <c r="R43" s="36"/>
    </row>
    <row r="44" spans="1:18" x14ac:dyDescent="0.3">
      <c r="A44" s="35"/>
      <c r="C44" s="44">
        <f>J7^2*N7</f>
        <v>857.14285714285711</v>
      </c>
      <c r="D44" s="44">
        <f>J7*K7*N7</f>
        <v>0</v>
      </c>
      <c r="E44" s="45">
        <f>-1*C44</f>
        <v>-857.14285714285711</v>
      </c>
      <c r="F44" s="45">
        <f>-1*D44</f>
        <v>0</v>
      </c>
      <c r="G44" s="23" t="str">
        <f>C43</f>
        <v>U3X</v>
      </c>
      <c r="H44" s="36"/>
      <c r="J44" s="35"/>
      <c r="K44" s="69">
        <f>E47</f>
        <v>0</v>
      </c>
      <c r="L44" s="13">
        <f>F47</f>
        <v>0</v>
      </c>
      <c r="M44" s="13"/>
      <c r="N44" s="13"/>
      <c r="O44" s="13">
        <f>C47</f>
        <v>0</v>
      </c>
      <c r="P44" s="70">
        <f>D47</f>
        <v>0</v>
      </c>
      <c r="Q44" s="23" t="s">
        <v>31</v>
      </c>
      <c r="R44" s="36"/>
    </row>
    <row r="45" spans="1:18" x14ac:dyDescent="0.3">
      <c r="A45" s="37" t="s">
        <v>29</v>
      </c>
      <c r="B45" s="2"/>
      <c r="C45" s="44">
        <f>D44</f>
        <v>0</v>
      </c>
      <c r="D45" s="44">
        <f>K7^2*N7</f>
        <v>0</v>
      </c>
      <c r="E45" s="45">
        <f>-1*C45</f>
        <v>0</v>
      </c>
      <c r="F45" s="45">
        <f>-1*D45</f>
        <v>0</v>
      </c>
      <c r="G45" s="23" t="str">
        <f>D43</f>
        <v>U3Y</v>
      </c>
      <c r="H45" s="36"/>
      <c r="J45" s="35"/>
      <c r="K45" s="69"/>
      <c r="L45" s="13"/>
      <c r="M45" s="13"/>
      <c r="N45" s="13"/>
      <c r="O45" s="13"/>
      <c r="P45" s="70"/>
      <c r="Q45" s="23" t="s">
        <v>32</v>
      </c>
      <c r="R45" s="36"/>
    </row>
    <row r="46" spans="1:18" x14ac:dyDescent="0.3">
      <c r="A46" s="35"/>
      <c r="C46" s="45">
        <f>E44</f>
        <v>-857.14285714285711</v>
      </c>
      <c r="D46" s="45">
        <f>F44</f>
        <v>0</v>
      </c>
      <c r="E46" s="44">
        <f>C44</f>
        <v>857.14285714285711</v>
      </c>
      <c r="F46" s="44">
        <f>D44</f>
        <v>0</v>
      </c>
      <c r="G46" s="23" t="str">
        <f>E43</f>
        <v>U1X</v>
      </c>
      <c r="H46" s="36"/>
      <c r="J46" s="35"/>
      <c r="K46" s="69"/>
      <c r="L46" s="13"/>
      <c r="M46" s="13"/>
      <c r="N46" s="13"/>
      <c r="O46" s="13"/>
      <c r="P46" s="70"/>
      <c r="Q46" s="23" t="s">
        <v>33</v>
      </c>
      <c r="R46" s="36"/>
    </row>
    <row r="47" spans="1:18" x14ac:dyDescent="0.3">
      <c r="A47" s="35"/>
      <c r="C47" s="45">
        <f>E45</f>
        <v>0</v>
      </c>
      <c r="D47" s="45">
        <f>F45</f>
        <v>0</v>
      </c>
      <c r="E47" s="44">
        <f>C45</f>
        <v>0</v>
      </c>
      <c r="F47" s="44">
        <f>D45</f>
        <v>0</v>
      </c>
      <c r="G47" s="23" t="str">
        <f>F43</f>
        <v>U1Y</v>
      </c>
      <c r="H47" s="36"/>
      <c r="J47" s="35"/>
      <c r="K47" s="69">
        <f>E44</f>
        <v>-857.14285714285711</v>
      </c>
      <c r="L47" s="13">
        <f>F44</f>
        <v>0</v>
      </c>
      <c r="M47" s="13"/>
      <c r="N47" s="13"/>
      <c r="O47" s="13">
        <f>C44</f>
        <v>857.14285714285711</v>
      </c>
      <c r="P47" s="70">
        <f>D44</f>
        <v>0</v>
      </c>
      <c r="Q47" s="23" t="s">
        <v>34</v>
      </c>
      <c r="R47" s="36"/>
    </row>
    <row r="48" spans="1:18" x14ac:dyDescent="0.3">
      <c r="A48" s="35"/>
      <c r="H48" s="36"/>
      <c r="J48" s="35"/>
      <c r="K48" s="71">
        <f>E45</f>
        <v>0</v>
      </c>
      <c r="L48" s="72">
        <f>F45</f>
        <v>0</v>
      </c>
      <c r="M48" s="72"/>
      <c r="N48" s="72"/>
      <c r="O48" s="72">
        <f>C45</f>
        <v>0</v>
      </c>
      <c r="P48" s="73">
        <f>D45</f>
        <v>0</v>
      </c>
      <c r="Q48" s="23" t="s">
        <v>35</v>
      </c>
      <c r="R48" s="36"/>
    </row>
    <row r="49" spans="1:18" ht="15" thickBot="1" x14ac:dyDescent="0.35">
      <c r="A49" s="38"/>
      <c r="B49" s="39"/>
      <c r="C49" s="39"/>
      <c r="D49" s="39"/>
      <c r="E49" s="39"/>
      <c r="F49" s="39"/>
      <c r="G49" s="39"/>
      <c r="H49" s="40"/>
      <c r="J49" s="38"/>
      <c r="K49" s="39"/>
      <c r="L49" s="39"/>
      <c r="M49" s="39"/>
      <c r="N49" s="39"/>
      <c r="O49" s="39"/>
      <c r="P49" s="39"/>
      <c r="Q49" s="39"/>
      <c r="R49" s="40"/>
    </row>
    <row r="55" spans="1:18" ht="15" thickBot="1" x14ac:dyDescent="0.35"/>
    <row r="56" spans="1:18" x14ac:dyDescent="0.3">
      <c r="C56" s="60"/>
      <c r="D56" s="61"/>
      <c r="E56" s="61"/>
      <c r="F56" s="61"/>
      <c r="G56" s="61"/>
      <c r="H56" s="61"/>
      <c r="I56" s="61"/>
      <c r="J56" s="61"/>
      <c r="K56" s="61"/>
      <c r="L56" s="62"/>
    </row>
    <row r="57" spans="1:18" x14ac:dyDescent="0.3">
      <c r="C57" s="35"/>
      <c r="E57" s="23" t="s">
        <v>30</v>
      </c>
      <c r="F57" s="23" t="s">
        <v>31</v>
      </c>
      <c r="G57" s="23" t="s">
        <v>32</v>
      </c>
      <c r="H57" s="23" t="s">
        <v>33</v>
      </c>
      <c r="I57" s="23" t="s">
        <v>34</v>
      </c>
      <c r="J57" s="23" t="s">
        <v>35</v>
      </c>
      <c r="L57" s="36"/>
    </row>
    <row r="58" spans="1:18" x14ac:dyDescent="0.3">
      <c r="C58" s="35"/>
      <c r="E58" s="66">
        <f>K19+K31+K43</f>
        <v>1387.4729430327675</v>
      </c>
      <c r="F58" s="67">
        <f t="shared" ref="F58:J63" si="7">L19+L31+L43</f>
        <v>-530.33008588991049</v>
      </c>
      <c r="G58" s="67">
        <f t="shared" si="7"/>
        <v>-530.33008588991049</v>
      </c>
      <c r="H58" s="67">
        <f t="shared" si="7"/>
        <v>530.33008588991049</v>
      </c>
      <c r="I58" s="67">
        <f t="shared" si="7"/>
        <v>-857.14285714285711</v>
      </c>
      <c r="J58" s="68">
        <f t="shared" si="7"/>
        <v>0</v>
      </c>
      <c r="K58" s="23" t="s">
        <v>30</v>
      </c>
      <c r="L58" s="36"/>
    </row>
    <row r="59" spans="1:18" x14ac:dyDescent="0.3">
      <c r="C59" s="35"/>
      <c r="E59" s="69">
        <f t="shared" ref="E59:E63" si="8">K20+K32+K44</f>
        <v>-530.33008588991049</v>
      </c>
      <c r="F59" s="13">
        <f t="shared" si="7"/>
        <v>530.33008588991049</v>
      </c>
      <c r="G59" s="13">
        <f t="shared" si="7"/>
        <v>530.33008588991049</v>
      </c>
      <c r="H59" s="13">
        <f t="shared" si="7"/>
        <v>-530.33008588991049</v>
      </c>
      <c r="I59" s="13">
        <f t="shared" si="7"/>
        <v>0</v>
      </c>
      <c r="J59" s="70">
        <f t="shared" si="7"/>
        <v>0</v>
      </c>
      <c r="K59" s="23" t="s">
        <v>31</v>
      </c>
      <c r="L59" s="36"/>
    </row>
    <row r="60" spans="1:18" x14ac:dyDescent="0.3">
      <c r="C60" s="35"/>
      <c r="D60" s="65" t="s">
        <v>36</v>
      </c>
      <c r="E60" s="69">
        <f t="shared" si="8"/>
        <v>-530.33008588991049</v>
      </c>
      <c r="F60" s="13">
        <f t="shared" si="7"/>
        <v>530.33008588991049</v>
      </c>
      <c r="G60" s="13">
        <f t="shared" si="7"/>
        <v>962.33008588991049</v>
      </c>
      <c r="H60" s="13">
        <f t="shared" si="7"/>
        <v>45.669914110089508</v>
      </c>
      <c r="I60" s="13">
        <f t="shared" si="7"/>
        <v>-432</v>
      </c>
      <c r="J60" s="70">
        <f t="shared" si="7"/>
        <v>-576</v>
      </c>
      <c r="K60" s="23" t="s">
        <v>32</v>
      </c>
      <c r="L60" s="36"/>
    </row>
    <row r="61" spans="1:18" x14ac:dyDescent="0.3">
      <c r="C61" s="35"/>
      <c r="E61" s="69">
        <f t="shared" si="8"/>
        <v>530.33008588991049</v>
      </c>
      <c r="F61" s="13">
        <f t="shared" si="7"/>
        <v>-530.33008588991049</v>
      </c>
      <c r="G61" s="13">
        <f t="shared" si="7"/>
        <v>45.669914110089508</v>
      </c>
      <c r="H61" s="13">
        <f t="shared" si="7"/>
        <v>1298.3300858899106</v>
      </c>
      <c r="I61" s="13">
        <f t="shared" si="7"/>
        <v>-576</v>
      </c>
      <c r="J61" s="70">
        <f t="shared" si="7"/>
        <v>-768.00000000000011</v>
      </c>
      <c r="K61" s="23" t="s">
        <v>33</v>
      </c>
      <c r="L61" s="36"/>
    </row>
    <row r="62" spans="1:18" x14ac:dyDescent="0.3">
      <c r="C62" s="35"/>
      <c r="E62" s="69">
        <f t="shared" si="8"/>
        <v>-857.14285714285711</v>
      </c>
      <c r="F62" s="13">
        <f t="shared" si="7"/>
        <v>0</v>
      </c>
      <c r="G62" s="13">
        <f t="shared" si="7"/>
        <v>-432</v>
      </c>
      <c r="H62" s="13">
        <f t="shared" si="7"/>
        <v>-576</v>
      </c>
      <c r="I62" s="13">
        <f t="shared" si="7"/>
        <v>1289.1428571428571</v>
      </c>
      <c r="J62" s="70">
        <f t="shared" si="7"/>
        <v>576</v>
      </c>
      <c r="K62" s="23" t="s">
        <v>34</v>
      </c>
      <c r="L62" s="36"/>
    </row>
    <row r="63" spans="1:18" x14ac:dyDescent="0.3">
      <c r="C63" s="35"/>
      <c r="E63" s="71">
        <f t="shared" si="8"/>
        <v>0</v>
      </c>
      <c r="F63" s="72">
        <f t="shared" si="7"/>
        <v>0</v>
      </c>
      <c r="G63" s="72">
        <f t="shared" si="7"/>
        <v>-576</v>
      </c>
      <c r="H63" s="72">
        <f t="shared" si="7"/>
        <v>-768.00000000000011</v>
      </c>
      <c r="I63" s="72">
        <f t="shared" si="7"/>
        <v>576</v>
      </c>
      <c r="J63" s="73">
        <f t="shared" si="7"/>
        <v>768.00000000000011</v>
      </c>
      <c r="K63" s="23" t="s">
        <v>35</v>
      </c>
      <c r="L63" s="36"/>
    </row>
    <row r="64" spans="1:18" ht="15" thickBot="1" x14ac:dyDescent="0.35">
      <c r="C64" s="38"/>
      <c r="D64" s="39"/>
      <c r="E64" s="39"/>
      <c r="F64" s="39"/>
      <c r="G64" s="39"/>
      <c r="H64" s="39"/>
      <c r="I64" s="39"/>
      <c r="J64" s="39"/>
      <c r="K64" s="39"/>
      <c r="L64" s="40"/>
    </row>
    <row r="67" spans="1:5" x14ac:dyDescent="0.3">
      <c r="A67" s="222" t="s">
        <v>44</v>
      </c>
      <c r="B67" s="222"/>
      <c r="C67" s="222"/>
    </row>
    <row r="69" spans="1:5" ht="15" thickBot="1" x14ac:dyDescent="0.35"/>
    <row r="70" spans="1:5" x14ac:dyDescent="0.3">
      <c r="C70" s="94" t="s">
        <v>46</v>
      </c>
      <c r="E70" s="97" t="s">
        <v>46</v>
      </c>
    </row>
    <row r="71" spans="1:5" x14ac:dyDescent="0.3">
      <c r="C71" s="95" t="s">
        <v>47</v>
      </c>
      <c r="E71" s="98" t="s">
        <v>47</v>
      </c>
    </row>
    <row r="72" spans="1:5" x14ac:dyDescent="0.3">
      <c r="C72" s="95" t="s">
        <v>48</v>
      </c>
      <c r="D72" s="140"/>
      <c r="E72" s="98">
        <v>5000</v>
      </c>
    </row>
    <row r="73" spans="1:5" x14ac:dyDescent="0.3">
      <c r="C73" s="95" t="s">
        <v>49</v>
      </c>
      <c r="D73" s="139" t="s">
        <v>52</v>
      </c>
      <c r="E73" s="98">
        <v>-4000</v>
      </c>
    </row>
    <row r="74" spans="1:5" x14ac:dyDescent="0.3">
      <c r="C74" s="95" t="s">
        <v>50</v>
      </c>
      <c r="D74" s="140"/>
      <c r="E74" s="98" t="s">
        <v>50</v>
      </c>
    </row>
    <row r="75" spans="1:5" ht="15" thickBot="1" x14ac:dyDescent="0.35">
      <c r="C75" s="96" t="s">
        <v>51</v>
      </c>
      <c r="D75" s="140"/>
      <c r="E75" s="99" t="s">
        <v>51</v>
      </c>
    </row>
    <row r="78" spans="1:5" x14ac:dyDescent="0.3">
      <c r="A78" s="222" t="s">
        <v>53</v>
      </c>
      <c r="B78" s="222"/>
      <c r="C78" s="222"/>
      <c r="D78" s="140"/>
    </row>
    <row r="79" spans="1:5" ht="15" thickBot="1" x14ac:dyDescent="0.35">
      <c r="D79" s="140"/>
    </row>
    <row r="80" spans="1:5" x14ac:dyDescent="0.3">
      <c r="C80" s="94" t="s">
        <v>55</v>
      </c>
      <c r="D80" s="140"/>
      <c r="E80" s="97">
        <v>0</v>
      </c>
    </row>
    <row r="81" spans="1:12" x14ac:dyDescent="0.3">
      <c r="C81" s="95" t="s">
        <v>56</v>
      </c>
      <c r="D81" s="140"/>
      <c r="E81" s="98">
        <v>0</v>
      </c>
    </row>
    <row r="82" spans="1:12" x14ac:dyDescent="0.3">
      <c r="C82" s="95" t="s">
        <v>57</v>
      </c>
      <c r="D82" s="140"/>
      <c r="E82" s="98" t="s">
        <v>57</v>
      </c>
    </row>
    <row r="83" spans="1:12" x14ac:dyDescent="0.3">
      <c r="B83" t="s">
        <v>54</v>
      </c>
      <c r="C83" s="95" t="s">
        <v>58</v>
      </c>
      <c r="D83" s="139" t="s">
        <v>52</v>
      </c>
      <c r="E83" s="98" t="s">
        <v>58</v>
      </c>
    </row>
    <row r="84" spans="1:12" x14ac:dyDescent="0.3">
      <c r="C84" s="95" t="s">
        <v>59</v>
      </c>
      <c r="E84" s="98">
        <v>0</v>
      </c>
    </row>
    <row r="85" spans="1:12" ht="15" thickBot="1" x14ac:dyDescent="0.35">
      <c r="C85" s="96" t="s">
        <v>60</v>
      </c>
      <c r="E85" s="99">
        <v>0</v>
      </c>
    </row>
    <row r="88" spans="1:12" x14ac:dyDescent="0.3">
      <c r="A88" s="222" t="s">
        <v>61</v>
      </c>
      <c r="B88" s="222"/>
      <c r="C88" s="222"/>
    </row>
    <row r="90" spans="1:12" ht="15" thickBot="1" x14ac:dyDescent="0.35"/>
    <row r="91" spans="1:12" x14ac:dyDescent="0.3">
      <c r="C91" s="164" t="str">
        <f t="shared" ref="C91:C96" si="9">E70</f>
        <v>C1X</v>
      </c>
      <c r="D91" s="142"/>
      <c r="E91" s="165">
        <f t="shared" ref="E91:J96" si="10">E58</f>
        <v>1387.4729430327675</v>
      </c>
      <c r="F91" s="166">
        <f t="shared" si="10"/>
        <v>-530.33008588991049</v>
      </c>
      <c r="G91" s="166">
        <f t="shared" si="10"/>
        <v>-530.33008588991049</v>
      </c>
      <c r="H91" s="166">
        <f t="shared" si="10"/>
        <v>530.33008588991049</v>
      </c>
      <c r="I91" s="166">
        <f t="shared" si="10"/>
        <v>-857.14285714285711</v>
      </c>
      <c r="J91" s="167">
        <f t="shared" si="10"/>
        <v>0</v>
      </c>
      <c r="K91" s="142"/>
      <c r="L91" s="168">
        <f t="shared" ref="L91:L96" si="11">E80</f>
        <v>0</v>
      </c>
    </row>
    <row r="92" spans="1:12" x14ac:dyDescent="0.3">
      <c r="C92" s="153" t="str">
        <f t="shared" si="9"/>
        <v>C1Y</v>
      </c>
      <c r="D92" s="142"/>
      <c r="E92" s="145">
        <f t="shared" si="10"/>
        <v>-530.33008588991049</v>
      </c>
      <c r="F92" s="146">
        <f t="shared" si="10"/>
        <v>530.33008588991049</v>
      </c>
      <c r="G92" s="146">
        <f t="shared" si="10"/>
        <v>530.33008588991049</v>
      </c>
      <c r="H92" s="146">
        <f t="shared" si="10"/>
        <v>-530.33008588991049</v>
      </c>
      <c r="I92" s="146">
        <f t="shared" si="10"/>
        <v>0</v>
      </c>
      <c r="J92" s="169">
        <f t="shared" si="10"/>
        <v>0</v>
      </c>
      <c r="K92" s="142"/>
      <c r="L92" s="170">
        <f t="shared" si="11"/>
        <v>0</v>
      </c>
    </row>
    <row r="93" spans="1:12" x14ac:dyDescent="0.3">
      <c r="C93" s="98">
        <f t="shared" si="9"/>
        <v>5000</v>
      </c>
      <c r="E93" s="145">
        <f t="shared" si="10"/>
        <v>-530.33008588991049</v>
      </c>
      <c r="F93" s="146">
        <f t="shared" si="10"/>
        <v>530.33008588991049</v>
      </c>
      <c r="G93" s="104">
        <f t="shared" si="10"/>
        <v>962.33008588991049</v>
      </c>
      <c r="H93" s="104">
        <f t="shared" si="10"/>
        <v>45.669914110089508</v>
      </c>
      <c r="I93" s="146">
        <f t="shared" si="10"/>
        <v>-432</v>
      </c>
      <c r="J93" s="169">
        <f t="shared" si="10"/>
        <v>-576</v>
      </c>
      <c r="K93" s="93" t="s">
        <v>65</v>
      </c>
      <c r="L93" s="110" t="str">
        <f t="shared" si="11"/>
        <v>D2X</v>
      </c>
    </row>
    <row r="94" spans="1:12" x14ac:dyDescent="0.3">
      <c r="C94" s="98">
        <f t="shared" si="9"/>
        <v>-4000</v>
      </c>
      <c r="D94" s="139" t="str">
        <f>D83</f>
        <v>=</v>
      </c>
      <c r="E94" s="145">
        <f t="shared" si="10"/>
        <v>530.33008588991049</v>
      </c>
      <c r="F94" s="146">
        <f t="shared" si="10"/>
        <v>-530.33008588991049</v>
      </c>
      <c r="G94" s="104">
        <f t="shared" si="10"/>
        <v>45.669914110089508</v>
      </c>
      <c r="H94" s="104">
        <f t="shared" si="10"/>
        <v>1298.3300858899106</v>
      </c>
      <c r="I94" s="146">
        <f t="shared" si="10"/>
        <v>-576</v>
      </c>
      <c r="J94" s="169">
        <f t="shared" si="10"/>
        <v>-768.00000000000011</v>
      </c>
      <c r="L94" s="110" t="str">
        <f t="shared" si="11"/>
        <v>D2Y</v>
      </c>
    </row>
    <row r="95" spans="1:12" x14ac:dyDescent="0.3">
      <c r="C95" s="153" t="str">
        <f t="shared" si="9"/>
        <v>C3X</v>
      </c>
      <c r="D95" s="142"/>
      <c r="E95" s="145">
        <f t="shared" si="10"/>
        <v>-857.14285714285711</v>
      </c>
      <c r="F95" s="146">
        <f t="shared" si="10"/>
        <v>0</v>
      </c>
      <c r="G95" s="146">
        <f t="shared" si="10"/>
        <v>-432</v>
      </c>
      <c r="H95" s="146">
        <f t="shared" si="10"/>
        <v>-576</v>
      </c>
      <c r="I95" s="146">
        <f t="shared" si="10"/>
        <v>1289.1428571428571</v>
      </c>
      <c r="J95" s="169">
        <f t="shared" si="10"/>
        <v>576</v>
      </c>
      <c r="K95" s="142"/>
      <c r="L95" s="170">
        <f t="shared" si="11"/>
        <v>0</v>
      </c>
    </row>
    <row r="96" spans="1:12" ht="15" thickBot="1" x14ac:dyDescent="0.35">
      <c r="C96" s="154" t="str">
        <f t="shared" si="9"/>
        <v>C3Y</v>
      </c>
      <c r="D96" s="142"/>
      <c r="E96" s="148">
        <f t="shared" si="10"/>
        <v>0</v>
      </c>
      <c r="F96" s="149">
        <f t="shared" si="10"/>
        <v>0</v>
      </c>
      <c r="G96" s="149">
        <f t="shared" si="10"/>
        <v>-576</v>
      </c>
      <c r="H96" s="149">
        <f t="shared" si="10"/>
        <v>-768.00000000000011</v>
      </c>
      <c r="I96" s="149">
        <f t="shared" si="10"/>
        <v>576</v>
      </c>
      <c r="J96" s="171">
        <f t="shared" si="10"/>
        <v>768.00000000000011</v>
      </c>
      <c r="K96" s="142"/>
      <c r="L96" s="172">
        <f t="shared" si="11"/>
        <v>0</v>
      </c>
    </row>
    <row r="100" spans="1:9" x14ac:dyDescent="0.3">
      <c r="A100" s="126" t="s">
        <v>64</v>
      </c>
    </row>
    <row r="102" spans="1:9" ht="15" thickBot="1" x14ac:dyDescent="0.35"/>
    <row r="103" spans="1:9" x14ac:dyDescent="0.3">
      <c r="C103" s="94">
        <v>5000</v>
      </c>
      <c r="E103" s="100">
        <f>G93</f>
        <v>962.33008588991049</v>
      </c>
      <c r="F103" s="101">
        <f>H93</f>
        <v>45.669914110089508</v>
      </c>
      <c r="G103" s="102"/>
      <c r="I103" s="109" t="str">
        <f>L93</f>
        <v>D2X</v>
      </c>
    </row>
    <row r="104" spans="1:9" x14ac:dyDescent="0.3">
      <c r="C104" s="95">
        <v>-4000</v>
      </c>
      <c r="D104" s="139" t="str">
        <f>D94</f>
        <v>=</v>
      </c>
      <c r="E104" s="103">
        <f>G94</f>
        <v>45.669914110089508</v>
      </c>
      <c r="F104" s="104">
        <f>H94</f>
        <v>1298.3300858899106</v>
      </c>
      <c r="G104" s="105"/>
      <c r="H104" s="93" t="s">
        <v>65</v>
      </c>
      <c r="I104" s="110" t="str">
        <f>L94</f>
        <v>D2Y</v>
      </c>
    </row>
    <row r="105" spans="1:9" ht="15" thickBot="1" x14ac:dyDescent="0.35">
      <c r="C105" s="96"/>
      <c r="D105" s="139"/>
      <c r="E105" s="106"/>
      <c r="F105" s="107"/>
      <c r="G105" s="108"/>
      <c r="H105" s="93"/>
      <c r="I105" s="111"/>
    </row>
    <row r="106" spans="1:9" x14ac:dyDescent="0.3">
      <c r="D106" s="139"/>
      <c r="E106" s="104"/>
      <c r="F106" s="104"/>
      <c r="G106" s="104"/>
      <c r="H106" s="93"/>
      <c r="I106" s="175"/>
    </row>
    <row r="107" spans="1:9" ht="15" thickBot="1" x14ac:dyDescent="0.35">
      <c r="D107" s="139"/>
      <c r="E107" s="174" t="s">
        <v>68</v>
      </c>
      <c r="H107" s="93"/>
    </row>
    <row r="108" spans="1:9" x14ac:dyDescent="0.3">
      <c r="C108" s="133" t="str">
        <f>I103</f>
        <v>D2X</v>
      </c>
      <c r="D108" s="139"/>
      <c r="E108" s="60">
        <f t="array" ref="E108:F109">MINVERSE(E103:F104)</f>
        <v>1.0408820951828444E-3</v>
      </c>
      <c r="F108" s="61">
        <v>-3.6613952339514164E-5</v>
      </c>
      <c r="G108" s="62"/>
      <c r="H108" s="93"/>
      <c r="I108" s="97">
        <f>C103</f>
        <v>5000</v>
      </c>
    </row>
    <row r="109" spans="1:9" x14ac:dyDescent="0.3">
      <c r="C109" s="134" t="str">
        <f>I104</f>
        <v>D2Y</v>
      </c>
      <c r="D109" s="139" t="s">
        <v>52</v>
      </c>
      <c r="E109" s="35">
        <v>-3.6613952339514157E-5</v>
      </c>
      <c r="F109">
        <v>7.7150808330225459E-4</v>
      </c>
      <c r="G109" s="36"/>
      <c r="H109" s="93" t="s">
        <v>65</v>
      </c>
      <c r="I109" s="98">
        <f>C104</f>
        <v>-4000</v>
      </c>
    </row>
    <row r="110" spans="1:9" ht="15" thickBot="1" x14ac:dyDescent="0.35">
      <c r="C110" s="135"/>
      <c r="D110" s="139"/>
      <c r="E110" s="38"/>
      <c r="F110" s="39"/>
      <c r="G110" s="40"/>
      <c r="I110" s="99"/>
    </row>
    <row r="111" spans="1:9" x14ac:dyDescent="0.3">
      <c r="D111" s="139"/>
    </row>
    <row r="112" spans="1:9" ht="15" thickBot="1" x14ac:dyDescent="0.35">
      <c r="D112" s="139"/>
    </row>
    <row r="113" spans="1:9" x14ac:dyDescent="0.3">
      <c r="C113" s="133" t="str">
        <f>C108</f>
        <v>D2X</v>
      </c>
      <c r="D113" s="139"/>
      <c r="E113" s="133">
        <f t="array" ref="E113:E114">MMULT(E108:F109,I108:I109)</f>
        <v>5.3508662852722786</v>
      </c>
    </row>
    <row r="114" spans="1:9" x14ac:dyDescent="0.3">
      <c r="C114" s="134" t="str">
        <f t="shared" ref="C114" si="12">C109</f>
        <v>D2Y</v>
      </c>
      <c r="D114" s="139" t="s">
        <v>52</v>
      </c>
      <c r="E114" s="134">
        <v>-3.2691020949065894</v>
      </c>
    </row>
    <row r="115" spans="1:9" ht="15" thickBot="1" x14ac:dyDescent="0.35">
      <c r="C115" s="135"/>
      <c r="E115" s="135"/>
    </row>
    <row r="121" spans="1:9" x14ac:dyDescent="0.3">
      <c r="A121" s="126" t="s">
        <v>66</v>
      </c>
    </row>
    <row r="124" spans="1:9" ht="15" thickBot="1" x14ac:dyDescent="0.35"/>
    <row r="125" spans="1:9" x14ac:dyDescent="0.3">
      <c r="C125" s="94" t="s">
        <v>46</v>
      </c>
      <c r="E125" s="100">
        <f>G91</f>
        <v>-530.33008588991049</v>
      </c>
      <c r="F125" s="101">
        <f>H91</f>
        <v>530.33008588991049</v>
      </c>
      <c r="G125" s="62"/>
      <c r="I125" s="94"/>
    </row>
    <row r="126" spans="1:9" x14ac:dyDescent="0.3">
      <c r="C126" s="95" t="str">
        <f>C92</f>
        <v>C1Y</v>
      </c>
      <c r="E126" s="103">
        <f>G92</f>
        <v>530.33008588991049</v>
      </c>
      <c r="F126" s="104">
        <f>H92</f>
        <v>-530.33008588991049</v>
      </c>
      <c r="G126" s="105"/>
      <c r="I126" s="95">
        <f>E113</f>
        <v>5.3508662852722786</v>
      </c>
    </row>
    <row r="127" spans="1:9" x14ac:dyDescent="0.3">
      <c r="C127" s="95" t="str">
        <f>C95</f>
        <v>C3X</v>
      </c>
      <c r="D127" s="139" t="s">
        <v>52</v>
      </c>
      <c r="E127" s="103">
        <f>G95</f>
        <v>-432</v>
      </c>
      <c r="F127" s="104">
        <f>H95</f>
        <v>-576</v>
      </c>
      <c r="G127" s="105"/>
      <c r="H127" s="93" t="s">
        <v>65</v>
      </c>
      <c r="I127" s="95">
        <f>E114</f>
        <v>-3.2691020949065894</v>
      </c>
    </row>
    <row r="128" spans="1:9" ht="15" thickBot="1" x14ac:dyDescent="0.35">
      <c r="C128" s="96" t="str">
        <f>C96</f>
        <v>C3Y</v>
      </c>
      <c r="D128" s="139"/>
      <c r="E128" s="106">
        <f>G96</f>
        <v>-576</v>
      </c>
      <c r="F128" s="107">
        <f>H96</f>
        <v>-768.00000000000011</v>
      </c>
      <c r="G128" s="108"/>
      <c r="I128" s="96"/>
    </row>
    <row r="129" spans="1:5" x14ac:dyDescent="0.3">
      <c r="D129" s="139"/>
    </row>
    <row r="130" spans="1:5" ht="15" thickBot="1" x14ac:dyDescent="0.35">
      <c r="D130" s="139"/>
    </row>
    <row r="131" spans="1:5" x14ac:dyDescent="0.3">
      <c r="C131" s="94" t="s">
        <v>46</v>
      </c>
      <c r="E131" s="133">
        <f t="array" ref="E131:E134">MMULT(E125:F128,I126:I127)</f>
        <v>-4571.4285714285716</v>
      </c>
    </row>
    <row r="132" spans="1:5" x14ac:dyDescent="0.3">
      <c r="C132" s="95" t="str">
        <f>C126</f>
        <v>C1Y</v>
      </c>
      <c r="D132" s="139"/>
      <c r="E132" s="134">
        <v>4571.4285714285716</v>
      </c>
    </row>
    <row r="133" spans="1:5" x14ac:dyDescent="0.3">
      <c r="C133" s="95" t="str">
        <f>C127</f>
        <v>C3X</v>
      </c>
      <c r="D133" s="139" t="s">
        <v>52</v>
      </c>
      <c r="E133" s="134">
        <v>-428.57142857142867</v>
      </c>
    </row>
    <row r="134" spans="1:5" ht="15" thickBot="1" x14ac:dyDescent="0.35">
      <c r="C134" s="96" t="str">
        <f>C128</f>
        <v>C3Y</v>
      </c>
      <c r="E134" s="135">
        <v>-571.4285714285711</v>
      </c>
    </row>
    <row r="140" spans="1:5" x14ac:dyDescent="0.3">
      <c r="A140" s="126" t="s">
        <v>69</v>
      </c>
    </row>
    <row r="143" spans="1:5" x14ac:dyDescent="0.3">
      <c r="C143" s="175">
        <v>0</v>
      </c>
      <c r="D143" s="175" t="s">
        <v>55</v>
      </c>
    </row>
    <row r="144" spans="1:5" x14ac:dyDescent="0.3">
      <c r="C144" s="175">
        <v>0</v>
      </c>
      <c r="D144" s="175" t="s">
        <v>56</v>
      </c>
    </row>
    <row r="145" spans="1:11" x14ac:dyDescent="0.3">
      <c r="C145" s="175">
        <f>E113</f>
        <v>5.3508662852722786</v>
      </c>
      <c r="D145" s="175" t="s">
        <v>57</v>
      </c>
    </row>
    <row r="146" spans="1:11" x14ac:dyDescent="0.3">
      <c r="B146" t="s">
        <v>54</v>
      </c>
      <c r="C146" s="175">
        <f>E114</f>
        <v>-3.2691020949065894</v>
      </c>
      <c r="D146" s="175" t="s">
        <v>58</v>
      </c>
    </row>
    <row r="147" spans="1:11" x14ac:dyDescent="0.3">
      <c r="C147" s="175">
        <v>0</v>
      </c>
      <c r="D147" s="175" t="s">
        <v>59</v>
      </c>
    </row>
    <row r="148" spans="1:11" x14ac:dyDescent="0.3">
      <c r="C148" s="175">
        <v>0</v>
      </c>
      <c r="D148" s="175" t="s">
        <v>60</v>
      </c>
    </row>
    <row r="151" spans="1:11" x14ac:dyDescent="0.3">
      <c r="A151" s="126" t="s">
        <v>79</v>
      </c>
    </row>
    <row r="153" spans="1:11" x14ac:dyDescent="0.3">
      <c r="J153" s="104">
        <f>C145</f>
        <v>5.3508662852722786</v>
      </c>
      <c r="K153" s="214" t="str">
        <f>D145</f>
        <v>D2X</v>
      </c>
    </row>
    <row r="154" spans="1:11" x14ac:dyDescent="0.3">
      <c r="J154" s="104">
        <f t="shared" ref="J154:J156" si="13">C146</f>
        <v>-3.2691020949065894</v>
      </c>
      <c r="K154" s="214" t="str">
        <f t="shared" ref="K154:K156" si="14">D146</f>
        <v>D2Y</v>
      </c>
    </row>
    <row r="155" spans="1:11" x14ac:dyDescent="0.3">
      <c r="E155" s="139" t="str">
        <f>"-CX"</f>
        <v>-CX</v>
      </c>
      <c r="F155" s="139" t="str">
        <f>"-CY"</f>
        <v>-CY</v>
      </c>
      <c r="G155" s="139" t="str">
        <f>"CX"</f>
        <v>CX</v>
      </c>
      <c r="H155" s="139" t="str">
        <f>"CX"</f>
        <v>CX</v>
      </c>
      <c r="J155" s="104">
        <f t="shared" si="13"/>
        <v>0</v>
      </c>
      <c r="K155" s="214" t="str">
        <f t="shared" si="14"/>
        <v>D3X</v>
      </c>
    </row>
    <row r="156" spans="1:11" x14ac:dyDescent="0.3">
      <c r="B156" s="140" t="s">
        <v>71</v>
      </c>
      <c r="C156">
        <f>N5</f>
        <v>1200</v>
      </c>
      <c r="E156">
        <f>J5*-1</f>
        <v>0.6</v>
      </c>
      <c r="F156">
        <f>K5*-1</f>
        <v>0.8</v>
      </c>
      <c r="G156">
        <f>E156*-1</f>
        <v>-0.6</v>
      </c>
      <c r="H156">
        <f>F156*-1</f>
        <v>-0.8</v>
      </c>
      <c r="J156" s="104">
        <f t="shared" si="13"/>
        <v>0</v>
      </c>
      <c r="K156" s="214" t="str">
        <f t="shared" si="14"/>
        <v>D3Y</v>
      </c>
    </row>
    <row r="159" spans="1:11" x14ac:dyDescent="0.3">
      <c r="B159" s="140" t="str">
        <f>B156</f>
        <v>F1=</v>
      </c>
      <c r="C159">
        <f>C156*MMULT(E156:H156,J153:J156)</f>
        <v>714.28571428571445</v>
      </c>
      <c r="D159" t="s">
        <v>80</v>
      </c>
    </row>
    <row r="163" spans="2:11" x14ac:dyDescent="0.3">
      <c r="J163" s="104">
        <f>C143</f>
        <v>0</v>
      </c>
      <c r="K163" s="214" t="str">
        <f>D143</f>
        <v>D1X</v>
      </c>
    </row>
    <row r="164" spans="2:11" x14ac:dyDescent="0.3">
      <c r="J164" s="104">
        <f t="shared" ref="J164:J166" si="15">C144</f>
        <v>0</v>
      </c>
      <c r="K164" s="214" t="str">
        <f t="shared" ref="K164:K166" si="16">D144</f>
        <v>D1Y</v>
      </c>
    </row>
    <row r="165" spans="2:11" x14ac:dyDescent="0.3">
      <c r="E165" s="139" t="str">
        <f>"-CX"</f>
        <v>-CX</v>
      </c>
      <c r="F165" s="139" t="str">
        <f>"-CY"</f>
        <v>-CY</v>
      </c>
      <c r="G165" s="139" t="str">
        <f>"CX"</f>
        <v>CX</v>
      </c>
      <c r="H165" s="139" t="str">
        <f>"CX"</f>
        <v>CX</v>
      </c>
      <c r="J165" s="104">
        <f t="shared" si="15"/>
        <v>5.3508662852722786</v>
      </c>
      <c r="K165" s="214" t="str">
        <f t="shared" si="16"/>
        <v>D2X</v>
      </c>
    </row>
    <row r="166" spans="2:11" x14ac:dyDescent="0.3">
      <c r="B166" s="140" t="s">
        <v>72</v>
      </c>
      <c r="C166">
        <f>N6</f>
        <v>1060.6601717798212</v>
      </c>
      <c r="E166">
        <f>J6*-1</f>
        <v>0.70710678118654746</v>
      </c>
      <c r="F166">
        <f>K6*-1</f>
        <v>-0.70710678118654746</v>
      </c>
      <c r="G166">
        <f>E166*-1</f>
        <v>-0.70710678118654746</v>
      </c>
      <c r="H166">
        <f>F166*-1</f>
        <v>0.70710678118654746</v>
      </c>
      <c r="J166" s="104">
        <f t="shared" si="15"/>
        <v>-3.2691020949065894</v>
      </c>
      <c r="K166" s="214" t="str">
        <f t="shared" si="16"/>
        <v>D2Y</v>
      </c>
    </row>
    <row r="169" spans="2:11" x14ac:dyDescent="0.3">
      <c r="B169" s="140" t="str">
        <f>B166</f>
        <v>F2=</v>
      </c>
      <c r="C169">
        <f>C166*MMULT(E166:H166,J163:J166)</f>
        <v>-6464.9762851341502</v>
      </c>
      <c r="D169" t="s">
        <v>80</v>
      </c>
    </row>
    <row r="174" spans="2:11" x14ac:dyDescent="0.3">
      <c r="J174" s="214">
        <f>C147</f>
        <v>0</v>
      </c>
      <c r="K174" s="214" t="str">
        <f>D147</f>
        <v>D3X</v>
      </c>
    </row>
    <row r="175" spans="2:11" x14ac:dyDescent="0.3">
      <c r="J175" s="214">
        <f>C148</f>
        <v>0</v>
      </c>
      <c r="K175" s="214" t="str">
        <f>D148</f>
        <v>D3Y</v>
      </c>
    </row>
    <row r="176" spans="2:11" x14ac:dyDescent="0.3">
      <c r="E176" s="139" t="str">
        <f>"-CX"</f>
        <v>-CX</v>
      </c>
      <c r="F176" s="139" t="str">
        <f>"-CY"</f>
        <v>-CY</v>
      </c>
      <c r="G176" s="139" t="str">
        <f>"CX"</f>
        <v>CX</v>
      </c>
      <c r="H176" s="139" t="str">
        <f>"CX"</f>
        <v>CX</v>
      </c>
      <c r="J176" s="214">
        <f>C143</f>
        <v>0</v>
      </c>
      <c r="K176" s="214" t="str">
        <f>D143</f>
        <v>D1X</v>
      </c>
    </row>
    <row r="177" spans="2:11" x14ac:dyDescent="0.3">
      <c r="B177" s="140" t="s">
        <v>73</v>
      </c>
      <c r="C177">
        <f>N7</f>
        <v>857.14285714285711</v>
      </c>
      <c r="E177">
        <f>J7*-1</f>
        <v>-1</v>
      </c>
      <c r="F177">
        <f>K7*-1</f>
        <v>0</v>
      </c>
      <c r="G177">
        <f>E177*-1</f>
        <v>1</v>
      </c>
      <c r="H177">
        <f>F177*-1</f>
        <v>0</v>
      </c>
      <c r="J177" s="214">
        <f>C144</f>
        <v>0</v>
      </c>
      <c r="K177" s="214" t="str">
        <f>D144</f>
        <v>D1Y</v>
      </c>
    </row>
    <row r="180" spans="2:11" x14ac:dyDescent="0.3">
      <c r="B180" s="140" t="str">
        <f>B177</f>
        <v>F3=</v>
      </c>
      <c r="C180">
        <f>C177*MMULT(E177:H177,J174:J177)</f>
        <v>0</v>
      </c>
      <c r="D180" t="s">
        <v>80</v>
      </c>
    </row>
  </sheetData>
  <mergeCells count="20">
    <mergeCell ref="A88:C88"/>
    <mergeCell ref="J3:J4"/>
    <mergeCell ref="K3:K4"/>
    <mergeCell ref="L3:L4"/>
    <mergeCell ref="M3:M4"/>
    <mergeCell ref="A17:H17"/>
    <mergeCell ref="A29:H29"/>
    <mergeCell ref="A41:H41"/>
    <mergeCell ref="A67:C67"/>
    <mergeCell ref="A78:C78"/>
    <mergeCell ref="N3:N4"/>
    <mergeCell ref="B10:B11"/>
    <mergeCell ref="C10:D10"/>
    <mergeCell ref="E10:F10"/>
    <mergeCell ref="B3:B4"/>
    <mergeCell ref="C3:D3"/>
    <mergeCell ref="E3:F3"/>
    <mergeCell ref="G3:G4"/>
    <mergeCell ref="H3:H4"/>
    <mergeCell ref="I3:I4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E3B5D-9CF3-4B22-9535-14E2FC1C2751}">
  <dimension ref="B1:N45"/>
  <sheetViews>
    <sheetView zoomScale="98" zoomScaleNormal="98" workbookViewId="0">
      <selection activeCell="H31" sqref="H31"/>
    </sheetView>
  </sheetViews>
  <sheetFormatPr baseColWidth="10" defaultRowHeight="14.4" x14ac:dyDescent="0.3"/>
  <sheetData>
    <row r="1" spans="2:14" ht="15" thickBot="1" x14ac:dyDescent="0.35"/>
    <row r="2" spans="2:14" ht="15" thickBot="1" x14ac:dyDescent="0.35">
      <c r="B2" s="218" t="s">
        <v>0</v>
      </c>
      <c r="C2" s="221" t="s">
        <v>6</v>
      </c>
      <c r="D2" s="221"/>
      <c r="E2" s="221" t="s">
        <v>5</v>
      </c>
      <c r="F2" s="221"/>
      <c r="G2" s="218" t="s">
        <v>7</v>
      </c>
      <c r="H2" s="218" t="s">
        <v>8</v>
      </c>
      <c r="I2" s="218" t="s">
        <v>9</v>
      </c>
      <c r="J2" s="218" t="s">
        <v>10</v>
      </c>
      <c r="K2" s="218" t="s">
        <v>11</v>
      </c>
      <c r="L2" s="218" t="s">
        <v>12</v>
      </c>
      <c r="M2" s="218" t="s">
        <v>13</v>
      </c>
      <c r="N2" s="218" t="s">
        <v>14</v>
      </c>
    </row>
    <row r="3" spans="2:14" ht="15" thickBot="1" x14ac:dyDescent="0.35">
      <c r="B3" s="218"/>
      <c r="C3" s="82" t="s">
        <v>1</v>
      </c>
      <c r="D3" s="82" t="s">
        <v>2</v>
      </c>
      <c r="E3" s="82" t="s">
        <v>3</v>
      </c>
      <c r="F3" s="82" t="s">
        <v>4</v>
      </c>
      <c r="G3" s="218"/>
      <c r="H3" s="218"/>
      <c r="I3" s="218"/>
      <c r="J3" s="218"/>
      <c r="K3" s="218"/>
      <c r="L3" s="218"/>
      <c r="M3" s="218"/>
      <c r="N3" s="218"/>
    </row>
    <row r="4" spans="2:14" x14ac:dyDescent="0.3">
      <c r="B4" s="48">
        <v>1</v>
      </c>
      <c r="C4" s="49">
        <v>0</v>
      </c>
      <c r="D4" s="49">
        <v>100</v>
      </c>
      <c r="E4" s="49">
        <v>400</v>
      </c>
      <c r="F4" s="49">
        <v>700</v>
      </c>
      <c r="G4" s="49">
        <f>E4-C4</f>
        <v>400</v>
      </c>
      <c r="H4" s="49">
        <f>F4-D4</f>
        <v>600</v>
      </c>
      <c r="I4" s="50">
        <f>SQRT(G4^2+H4^2)</f>
        <v>721.11025509279784</v>
      </c>
      <c r="J4" s="51">
        <f>G4/I4</f>
        <v>0.55470019622522915</v>
      </c>
      <c r="K4" s="51">
        <f>H4/I4</f>
        <v>0.83205029433784372</v>
      </c>
      <c r="L4" s="49">
        <v>8</v>
      </c>
      <c r="M4" s="49">
        <v>150000</v>
      </c>
      <c r="N4" s="52">
        <f>(L4*M4)/I4</f>
        <v>1664.1005886756875</v>
      </c>
    </row>
    <row r="5" spans="2:14" ht="15" thickBot="1" x14ac:dyDescent="0.35">
      <c r="B5" s="76">
        <v>1</v>
      </c>
      <c r="C5" s="77">
        <f>E4</f>
        <v>400</v>
      </c>
      <c r="D5" s="77">
        <f>F4</f>
        <v>700</v>
      </c>
      <c r="E5" s="77">
        <f>C4</f>
        <v>0</v>
      </c>
      <c r="F5" s="77">
        <f>D4</f>
        <v>100</v>
      </c>
      <c r="G5" s="78">
        <f>E5-C5</f>
        <v>-400</v>
      </c>
      <c r="H5" s="78">
        <f>F5-D5</f>
        <v>-600</v>
      </c>
      <c r="I5" s="79">
        <f>SQRT(G5^2+H5^2)</f>
        <v>721.11025509279784</v>
      </c>
      <c r="J5" s="80">
        <f>G5/I5</f>
        <v>-0.55470019622522915</v>
      </c>
      <c r="K5" s="80">
        <f>H5/I5</f>
        <v>-0.83205029433784372</v>
      </c>
      <c r="L5" s="78">
        <v>8</v>
      </c>
      <c r="M5" s="78">
        <v>150000</v>
      </c>
      <c r="N5" s="81">
        <f>(L5*M5)/I5</f>
        <v>1664.1005886756875</v>
      </c>
    </row>
    <row r="8" spans="2:14" ht="15" thickBot="1" x14ac:dyDescent="0.35"/>
    <row r="9" spans="2:14" x14ac:dyDescent="0.3">
      <c r="C9" s="188">
        <f>J4</f>
        <v>0.55470019622522915</v>
      </c>
      <c r="D9" s="62">
        <v>0</v>
      </c>
      <c r="H9" s="60">
        <v>1</v>
      </c>
      <c r="I9" s="62">
        <v>-1</v>
      </c>
      <c r="J9" s="93" t="s">
        <v>65</v>
      </c>
      <c r="K9" s="188">
        <f>C9</f>
        <v>0.55470019622522915</v>
      </c>
      <c r="L9" s="192">
        <f>C10</f>
        <v>0.83205029433784372</v>
      </c>
      <c r="M9" s="61">
        <v>0</v>
      </c>
      <c r="N9" s="62">
        <v>0</v>
      </c>
    </row>
    <row r="10" spans="2:14" ht="15" thickBot="1" x14ac:dyDescent="0.35">
      <c r="C10" s="189">
        <f>K4</f>
        <v>0.83205029433784372</v>
      </c>
      <c r="D10" s="36">
        <v>0</v>
      </c>
      <c r="E10" s="93" t="s">
        <v>65</v>
      </c>
      <c r="F10">
        <f>N4</f>
        <v>1664.1005886756875</v>
      </c>
      <c r="G10" t="s">
        <v>65</v>
      </c>
      <c r="H10" s="38">
        <v>-1</v>
      </c>
      <c r="I10" s="40">
        <v>1</v>
      </c>
      <c r="K10" s="38">
        <v>0</v>
      </c>
      <c r="L10" s="39">
        <v>0</v>
      </c>
      <c r="M10" s="193">
        <f>K9</f>
        <v>0.55470019622522915</v>
      </c>
      <c r="N10" s="191">
        <f>L9</f>
        <v>0.83205029433784372</v>
      </c>
    </row>
    <row r="11" spans="2:14" x14ac:dyDescent="0.3">
      <c r="B11" s="140" t="s">
        <v>77</v>
      </c>
      <c r="C11" s="35">
        <v>0</v>
      </c>
      <c r="D11" s="190">
        <f>C9</f>
        <v>0.55470019622522915</v>
      </c>
    </row>
    <row r="12" spans="2:14" ht="15" thickBot="1" x14ac:dyDescent="0.35">
      <c r="B12" s="140"/>
      <c r="C12" s="38">
        <v>0</v>
      </c>
      <c r="D12" s="191">
        <f>C10</f>
        <v>0.83205029433784372</v>
      </c>
    </row>
    <row r="13" spans="2:14" x14ac:dyDescent="0.3">
      <c r="B13" s="140"/>
    </row>
    <row r="14" spans="2:14" ht="15" thickBot="1" x14ac:dyDescent="0.35">
      <c r="B14" s="140"/>
    </row>
    <row r="15" spans="2:14" ht="15" thickBot="1" x14ac:dyDescent="0.35">
      <c r="B15" s="140"/>
      <c r="E15" s="188">
        <f>C9</f>
        <v>0.55470019622522915</v>
      </c>
      <c r="F15" s="194">
        <f>D9</f>
        <v>0</v>
      </c>
    </row>
    <row r="16" spans="2:14" ht="15" thickBot="1" x14ac:dyDescent="0.35">
      <c r="B16" s="140"/>
      <c r="C16" s="173"/>
      <c r="D16" s="173"/>
      <c r="E16" s="189">
        <f t="shared" ref="E16:F16" si="0">C10</f>
        <v>0.83205029433784372</v>
      </c>
      <c r="F16" s="190">
        <f t="shared" si="0"/>
        <v>0</v>
      </c>
      <c r="G16" s="93" t="s">
        <v>65</v>
      </c>
      <c r="H16" s="60">
        <f t="array" ref="H16:K17">MMULT(H9:I10,K9:N10)</f>
        <v>0.55470019622522915</v>
      </c>
      <c r="I16" s="61">
        <v>0.83205029433784372</v>
      </c>
      <c r="J16" s="61">
        <v>-0.55470019622522915</v>
      </c>
      <c r="K16" s="62">
        <v>-0.83205029433784372</v>
      </c>
    </row>
    <row r="17" spans="2:11" ht="15" thickBot="1" x14ac:dyDescent="0.35">
      <c r="B17" s="140" t="s">
        <v>77</v>
      </c>
      <c r="C17" s="197">
        <f>F10</f>
        <v>1664.1005886756875</v>
      </c>
      <c r="D17" s="196" t="s">
        <v>65</v>
      </c>
      <c r="E17" s="189">
        <f t="shared" ref="E17:F17" si="1">C11</f>
        <v>0</v>
      </c>
      <c r="F17" s="190">
        <f t="shared" si="1"/>
        <v>0.55470019622522915</v>
      </c>
      <c r="H17" s="38">
        <v>-0.55470019622522915</v>
      </c>
      <c r="I17" s="39">
        <v>-0.83205029433784372</v>
      </c>
      <c r="J17" s="39">
        <v>0.55470019622522915</v>
      </c>
      <c r="K17" s="40">
        <v>0.83205029433784372</v>
      </c>
    </row>
    <row r="18" spans="2:11" ht="15" thickBot="1" x14ac:dyDescent="0.35">
      <c r="B18" s="140"/>
      <c r="C18" s="173"/>
      <c r="D18" s="196"/>
      <c r="E18" s="195">
        <f t="shared" ref="E18:F18" si="2">C12</f>
        <v>0</v>
      </c>
      <c r="F18" s="191">
        <f t="shared" si="2"/>
        <v>0.83205029433784372</v>
      </c>
    </row>
    <row r="19" spans="2:11" x14ac:dyDescent="0.3">
      <c r="B19" s="140"/>
      <c r="C19" s="173"/>
      <c r="D19" s="196"/>
    </row>
    <row r="20" spans="2:11" x14ac:dyDescent="0.3">
      <c r="B20" s="140"/>
      <c r="D20" s="93"/>
    </row>
    <row r="21" spans="2:11" ht="15" thickBot="1" x14ac:dyDescent="0.35">
      <c r="B21" s="140"/>
      <c r="D21" s="93"/>
    </row>
    <row r="22" spans="2:11" ht="15" thickBot="1" x14ac:dyDescent="0.35">
      <c r="B22" s="140"/>
      <c r="D22" s="93"/>
      <c r="E22" s="60">
        <f t="array" ref="E22:H25">MMULT(E15:F18,H16:K17)</f>
        <v>0.30769230769230771</v>
      </c>
      <c r="F22" s="61">
        <v>0.46153846153846156</v>
      </c>
      <c r="G22" s="61">
        <v>-0.30769230769230771</v>
      </c>
      <c r="H22" s="62">
        <v>-0.46153846153846156</v>
      </c>
    </row>
    <row r="23" spans="2:11" ht="15" thickBot="1" x14ac:dyDescent="0.35">
      <c r="B23" s="140" t="str">
        <f>B17</f>
        <v>k=</v>
      </c>
      <c r="C23" s="197">
        <f>C17</f>
        <v>1664.1005886756875</v>
      </c>
      <c r="D23" s="93" t="s">
        <v>65</v>
      </c>
      <c r="E23" s="35">
        <v>0.46153846153846156</v>
      </c>
      <c r="F23">
        <v>0.6923076923076924</v>
      </c>
      <c r="G23">
        <v>-0.46153846153846156</v>
      </c>
      <c r="H23" s="36">
        <v>-0.6923076923076924</v>
      </c>
    </row>
    <row r="24" spans="2:11" x14ac:dyDescent="0.3">
      <c r="B24" s="140"/>
      <c r="D24" s="93"/>
      <c r="E24" s="35">
        <v>-0.30769230769230771</v>
      </c>
      <c r="F24">
        <v>-0.46153846153846156</v>
      </c>
      <c r="G24">
        <v>0.30769230769230771</v>
      </c>
      <c r="H24" s="36">
        <v>0.46153846153846156</v>
      </c>
    </row>
    <row r="25" spans="2:11" ht="15" thickBot="1" x14ac:dyDescent="0.35">
      <c r="B25" s="140"/>
      <c r="D25" s="93"/>
      <c r="E25" s="38">
        <v>-0.46153846153846156</v>
      </c>
      <c r="F25" s="39">
        <v>-0.6923076923076924</v>
      </c>
      <c r="G25" s="39">
        <v>0.46153846153846156</v>
      </c>
      <c r="H25" s="40">
        <v>0.6923076923076924</v>
      </c>
    </row>
    <row r="26" spans="2:11" x14ac:dyDescent="0.3">
      <c r="B26" s="140"/>
      <c r="D26" s="93"/>
    </row>
    <row r="27" spans="2:11" ht="15" thickBot="1" x14ac:dyDescent="0.35">
      <c r="B27" s="140"/>
      <c r="D27" s="93"/>
    </row>
    <row r="28" spans="2:11" ht="15" thickBot="1" x14ac:dyDescent="0.35">
      <c r="B28" s="140"/>
      <c r="C28" s="60">
        <f>E22*$C$23</f>
        <v>512.03095036175</v>
      </c>
      <c r="D28" s="60">
        <f t="shared" ref="D28:F28" si="3">F22*$C$23</f>
        <v>768.046425542625</v>
      </c>
      <c r="E28" s="60">
        <f t="shared" si="3"/>
        <v>-512.03095036175</v>
      </c>
      <c r="F28" s="60">
        <f t="shared" si="3"/>
        <v>-768.046425542625</v>
      </c>
    </row>
    <row r="29" spans="2:11" ht="15" thickBot="1" x14ac:dyDescent="0.35">
      <c r="B29" s="140" t="s">
        <v>77</v>
      </c>
      <c r="C29" s="60">
        <f t="shared" ref="C29:C31" si="4">E23*$C$23</f>
        <v>768.046425542625</v>
      </c>
      <c r="D29" s="60">
        <f t="shared" ref="D29:D31" si="5">F23*$C$23</f>
        <v>1152.0696383139377</v>
      </c>
      <c r="E29" s="60">
        <f t="shared" ref="E29:E31" si="6">G23*$C$23</f>
        <v>-768.046425542625</v>
      </c>
      <c r="F29" s="60">
        <f t="shared" ref="F29:F31" si="7">H23*$C$23</f>
        <v>-1152.0696383139377</v>
      </c>
    </row>
    <row r="30" spans="2:11" ht="15" thickBot="1" x14ac:dyDescent="0.35">
      <c r="B30" s="140"/>
      <c r="C30" s="60">
        <f t="shared" si="4"/>
        <v>-512.03095036175</v>
      </c>
      <c r="D30" s="60">
        <f t="shared" si="5"/>
        <v>-768.046425542625</v>
      </c>
      <c r="E30" s="60">
        <f t="shared" si="6"/>
        <v>512.03095036175</v>
      </c>
      <c r="F30" s="60">
        <f t="shared" si="7"/>
        <v>768.046425542625</v>
      </c>
    </row>
    <row r="31" spans="2:11" x14ac:dyDescent="0.3">
      <c r="B31" s="140"/>
      <c r="C31" s="60">
        <f t="shared" si="4"/>
        <v>-768.046425542625</v>
      </c>
      <c r="D31" s="60">
        <f t="shared" si="5"/>
        <v>-1152.0696383139377</v>
      </c>
      <c r="E31" s="60">
        <f t="shared" si="6"/>
        <v>768.046425542625</v>
      </c>
      <c r="F31" s="60">
        <f t="shared" si="7"/>
        <v>1152.0696383139377</v>
      </c>
    </row>
    <row r="32" spans="2:11" x14ac:dyDescent="0.3">
      <c r="B32" s="140"/>
      <c r="D32" s="93"/>
    </row>
    <row r="33" spans="2:8" ht="15" thickBot="1" x14ac:dyDescent="0.35">
      <c r="B33" s="140"/>
      <c r="D33" s="93"/>
    </row>
    <row r="34" spans="2:8" x14ac:dyDescent="0.3">
      <c r="B34" s="126"/>
      <c r="C34" s="174"/>
      <c r="D34" s="198"/>
      <c r="E34" s="199">
        <f>J4^2</f>
        <v>0.30769230769230771</v>
      </c>
      <c r="F34" s="200">
        <f>J4*K4</f>
        <v>0.46153846153846156</v>
      </c>
      <c r="G34" s="200">
        <f>E34*-1</f>
        <v>-0.30769230769230771</v>
      </c>
      <c r="H34" s="201">
        <f>F34*-1</f>
        <v>-0.46153846153846156</v>
      </c>
    </row>
    <row r="35" spans="2:8" ht="15" thickBot="1" x14ac:dyDescent="0.35">
      <c r="B35" s="126"/>
      <c r="C35" s="174"/>
      <c r="D35" s="198"/>
      <c r="E35" s="202">
        <f>F34</f>
        <v>0.46153846153846156</v>
      </c>
      <c r="F35" s="203">
        <f>K4^2</f>
        <v>0.6923076923076924</v>
      </c>
      <c r="G35" s="174">
        <f>E35*-1</f>
        <v>-0.46153846153846156</v>
      </c>
      <c r="H35" s="204">
        <f>F35*-1</f>
        <v>-0.6923076923076924</v>
      </c>
    </row>
    <row r="36" spans="2:8" ht="15" thickBot="1" x14ac:dyDescent="0.35">
      <c r="B36" s="126" t="str">
        <f>B23</f>
        <v>k=</v>
      </c>
      <c r="C36" s="205">
        <f>C23</f>
        <v>1664.1005886756875</v>
      </c>
      <c r="D36" s="198" t="s">
        <v>65</v>
      </c>
      <c r="E36" s="202">
        <f>G34</f>
        <v>-0.30769230769230771</v>
      </c>
      <c r="F36" s="174">
        <f>H34</f>
        <v>-0.46153846153846156</v>
      </c>
      <c r="G36" s="203">
        <f>E34</f>
        <v>0.30769230769230771</v>
      </c>
      <c r="H36" s="206">
        <f>F34</f>
        <v>0.46153846153846156</v>
      </c>
    </row>
    <row r="37" spans="2:8" ht="15" thickBot="1" x14ac:dyDescent="0.35">
      <c r="B37" s="174"/>
      <c r="C37" s="174"/>
      <c r="D37" s="174"/>
      <c r="E37" s="207">
        <f>G35</f>
        <v>-0.46153846153846156</v>
      </c>
      <c r="F37" s="208">
        <f>H35</f>
        <v>-0.6923076923076924</v>
      </c>
      <c r="G37" s="209">
        <f>E35</f>
        <v>0.46153846153846156</v>
      </c>
      <c r="H37" s="210">
        <f>F35</f>
        <v>0.6923076923076924</v>
      </c>
    </row>
    <row r="38" spans="2:8" x14ac:dyDescent="0.3">
      <c r="B38" s="174"/>
      <c r="C38" s="174"/>
      <c r="D38" s="174"/>
      <c r="E38" s="174"/>
      <c r="F38" s="174"/>
      <c r="G38" s="174"/>
      <c r="H38" s="174"/>
    </row>
    <row r="39" spans="2:8" x14ac:dyDescent="0.3">
      <c r="B39" s="174"/>
      <c r="C39" s="174"/>
      <c r="D39" s="174"/>
      <c r="E39" s="174"/>
      <c r="F39" s="174"/>
      <c r="G39" s="174"/>
      <c r="H39" s="174"/>
    </row>
    <row r="40" spans="2:8" x14ac:dyDescent="0.3">
      <c r="B40" s="174"/>
      <c r="C40" s="174"/>
      <c r="D40" s="174"/>
      <c r="E40" s="174"/>
      <c r="F40" s="174"/>
      <c r="G40" s="174"/>
      <c r="H40" s="174"/>
    </row>
    <row r="41" spans="2:8" ht="15" thickBot="1" x14ac:dyDescent="0.35">
      <c r="B41" s="174"/>
      <c r="C41" s="174"/>
      <c r="D41" s="174"/>
      <c r="E41" s="174"/>
      <c r="F41" s="174"/>
      <c r="G41" s="174"/>
      <c r="H41" s="174"/>
    </row>
    <row r="42" spans="2:8" x14ac:dyDescent="0.3">
      <c r="B42" s="174"/>
      <c r="C42" s="211">
        <f t="shared" ref="C42:F45" si="8">E34*$C$36</f>
        <v>512.03095036175</v>
      </c>
      <c r="D42" s="200">
        <f t="shared" si="8"/>
        <v>768.046425542625</v>
      </c>
      <c r="E42" s="200">
        <f t="shared" si="8"/>
        <v>-512.03095036175</v>
      </c>
      <c r="F42" s="201">
        <f t="shared" si="8"/>
        <v>-768.046425542625</v>
      </c>
      <c r="G42" s="174"/>
      <c r="H42" s="174"/>
    </row>
    <row r="43" spans="2:8" x14ac:dyDescent="0.3">
      <c r="B43" s="174" t="str">
        <f>B36</f>
        <v>k=</v>
      </c>
      <c r="C43" s="202">
        <f t="shared" si="8"/>
        <v>768.046425542625</v>
      </c>
      <c r="D43" s="174">
        <f t="shared" si="8"/>
        <v>1152.0696383139377</v>
      </c>
      <c r="E43" s="174">
        <f t="shared" si="8"/>
        <v>-768.046425542625</v>
      </c>
      <c r="F43" s="204">
        <f t="shared" si="8"/>
        <v>-1152.0696383139377</v>
      </c>
      <c r="G43" s="174"/>
      <c r="H43" s="174"/>
    </row>
    <row r="44" spans="2:8" x14ac:dyDescent="0.3">
      <c r="B44" s="174"/>
      <c r="C44" s="202">
        <f t="shared" si="8"/>
        <v>-512.03095036175</v>
      </c>
      <c r="D44" s="174">
        <f t="shared" si="8"/>
        <v>-768.046425542625</v>
      </c>
      <c r="E44" s="174">
        <f t="shared" si="8"/>
        <v>512.03095036175</v>
      </c>
      <c r="F44" s="204">
        <f t="shared" si="8"/>
        <v>768.046425542625</v>
      </c>
      <c r="G44" s="174"/>
      <c r="H44" s="174"/>
    </row>
    <row r="45" spans="2:8" ht="15" thickBot="1" x14ac:dyDescent="0.35">
      <c r="B45" s="174"/>
      <c r="C45" s="207">
        <f t="shared" si="8"/>
        <v>-768.046425542625</v>
      </c>
      <c r="D45" s="208">
        <f t="shared" si="8"/>
        <v>-1152.0696383139377</v>
      </c>
      <c r="E45" s="208">
        <f t="shared" si="8"/>
        <v>768.046425542625</v>
      </c>
      <c r="F45" s="212">
        <f t="shared" si="8"/>
        <v>1152.0696383139377</v>
      </c>
      <c r="G45" s="174"/>
      <c r="H45" s="174"/>
    </row>
  </sheetData>
  <mergeCells count="11">
    <mergeCell ref="J2:J3"/>
    <mergeCell ref="K2:K3"/>
    <mergeCell ref="L2:L3"/>
    <mergeCell ref="M2:M3"/>
    <mergeCell ref="N2:N3"/>
    <mergeCell ref="I2:I3"/>
    <mergeCell ref="B2:B3"/>
    <mergeCell ref="C2:D2"/>
    <mergeCell ref="E2:F2"/>
    <mergeCell ref="G2:G3"/>
    <mergeCell ref="H2:H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07992-74BC-4DC6-96B5-59A379595BC5}">
  <sheetPr>
    <tabColor rgb="FF00B0F0"/>
  </sheetPr>
  <dimension ref="A2:T185"/>
  <sheetViews>
    <sheetView tabSelected="1" topLeftCell="E7" workbookViewId="0">
      <selection activeCell="L30" sqref="L30"/>
    </sheetView>
  </sheetViews>
  <sheetFormatPr baseColWidth="10" defaultRowHeight="14.4" x14ac:dyDescent="0.3"/>
  <cols>
    <col min="6" max="6" width="11.88671875" bestFit="1" customWidth="1"/>
    <col min="14" max="15" width="12" bestFit="1" customWidth="1"/>
  </cols>
  <sheetData>
    <row r="2" spans="1:19" ht="15" thickBot="1" x14ac:dyDescent="0.35"/>
    <row r="3" spans="1:19" ht="15" thickBot="1" x14ac:dyDescent="0.35">
      <c r="B3" s="218" t="s">
        <v>0</v>
      </c>
      <c r="C3" s="221" t="s">
        <v>6</v>
      </c>
      <c r="D3" s="221"/>
      <c r="E3" s="221" t="s">
        <v>5</v>
      </c>
      <c r="F3" s="221"/>
      <c r="G3" s="218" t="s">
        <v>7</v>
      </c>
      <c r="H3" s="218" t="s">
        <v>8</v>
      </c>
      <c r="I3" s="218" t="s">
        <v>9</v>
      </c>
      <c r="J3" s="218" t="s">
        <v>10</v>
      </c>
      <c r="K3" s="218" t="s">
        <v>11</v>
      </c>
      <c r="L3" s="218" t="s">
        <v>12</v>
      </c>
      <c r="M3" s="218" t="s">
        <v>13</v>
      </c>
      <c r="N3" s="218" t="s">
        <v>82</v>
      </c>
      <c r="O3" s="218" t="s">
        <v>81</v>
      </c>
      <c r="P3" s="218" t="s">
        <v>83</v>
      </c>
      <c r="Q3" s="218" t="s">
        <v>84</v>
      </c>
      <c r="R3" s="218" t="s">
        <v>85</v>
      </c>
      <c r="S3" s="234" t="s">
        <v>89</v>
      </c>
    </row>
    <row r="4" spans="1:19" ht="15" thickBot="1" x14ac:dyDescent="0.35">
      <c r="B4" s="218"/>
      <c r="C4" s="82" t="s">
        <v>1</v>
      </c>
      <c r="D4" s="82" t="s">
        <v>2</v>
      </c>
      <c r="E4" s="82" t="s">
        <v>3</v>
      </c>
      <c r="F4" s="82" t="s">
        <v>4</v>
      </c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34"/>
    </row>
    <row r="5" spans="1:19" x14ac:dyDescent="0.3">
      <c r="B5" s="48">
        <v>1</v>
      </c>
      <c r="C5" s="49">
        <v>0</v>
      </c>
      <c r="D5" s="49">
        <v>0</v>
      </c>
      <c r="E5" s="49">
        <v>700</v>
      </c>
      <c r="F5" s="49">
        <v>0</v>
      </c>
      <c r="G5" s="49">
        <f>E5-C5</f>
        <v>700</v>
      </c>
      <c r="H5" s="49">
        <f>F5-D5</f>
        <v>0</v>
      </c>
      <c r="I5" s="50">
        <f>SQRT(G5^2+H5^2)</f>
        <v>700</v>
      </c>
      <c r="J5" s="51">
        <f>G5/I5</f>
        <v>1</v>
      </c>
      <c r="K5" s="51">
        <f>H5/I5</f>
        <v>0</v>
      </c>
      <c r="L5" s="49">
        <f>0.2*0.1</f>
        <v>2.0000000000000004E-2</v>
      </c>
      <c r="M5" s="49">
        <v>2100000</v>
      </c>
      <c r="N5" s="52">
        <f>(0.1*0.2^3)/12</f>
        <v>6.6666666666666683E-5</v>
      </c>
      <c r="O5">
        <f>(12*M5*N5)/I5^3</f>
        <v>4.897959183673471E-6</v>
      </c>
      <c r="P5">
        <f>(6*M5*N5)/I5^2</f>
        <v>1.7142857142857148E-3</v>
      </c>
      <c r="Q5">
        <f>(4*M5*N5)/I5</f>
        <v>0.80000000000000016</v>
      </c>
      <c r="R5">
        <f>(2*M5*N5)/I5</f>
        <v>0.40000000000000008</v>
      </c>
      <c r="S5">
        <f>L5*M5/I5</f>
        <v>60.000000000000007</v>
      </c>
    </row>
    <row r="6" spans="1:19" x14ac:dyDescent="0.3">
      <c r="B6" s="29"/>
      <c r="C6" s="14"/>
      <c r="D6" s="14"/>
      <c r="E6" s="14"/>
      <c r="F6" s="14"/>
      <c r="G6" s="15"/>
      <c r="H6" s="15"/>
      <c r="I6" s="16"/>
      <c r="J6" s="17"/>
      <c r="K6" s="17"/>
      <c r="L6" s="15"/>
      <c r="M6" s="15"/>
      <c r="N6" s="18"/>
    </row>
    <row r="7" spans="1:19" ht="15" thickBot="1" x14ac:dyDescent="0.35">
      <c r="B7" s="87"/>
      <c r="C7" s="88"/>
      <c r="D7" s="88"/>
      <c r="E7" s="88"/>
      <c r="F7" s="88"/>
      <c r="G7" s="89"/>
      <c r="H7" s="89"/>
      <c r="I7" s="90"/>
      <c r="J7" s="91"/>
      <c r="K7" s="91"/>
      <c r="L7" s="89"/>
      <c r="M7" s="89"/>
      <c r="N7" s="92"/>
    </row>
    <row r="9" spans="1:19" x14ac:dyDescent="0.3">
      <c r="A9" s="232"/>
      <c r="B9" s="232"/>
      <c r="C9" s="232"/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2"/>
    </row>
    <row r="10" spans="1:19" x14ac:dyDescent="0.3">
      <c r="A10" s="232"/>
      <c r="B10" s="232"/>
      <c r="C10" s="232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2"/>
    </row>
    <row r="11" spans="1:19" x14ac:dyDescent="0.3">
      <c r="A11" s="232"/>
      <c r="B11" s="232"/>
      <c r="C11" s="232"/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2"/>
    </row>
    <row r="12" spans="1:19" x14ac:dyDescent="0.3">
      <c r="A12" s="232"/>
      <c r="B12" s="232"/>
      <c r="C12" s="232"/>
      <c r="D12" s="232"/>
      <c r="E12" s="232"/>
      <c r="F12" s="232"/>
      <c r="G12" s="232"/>
      <c r="H12" s="232"/>
      <c r="I12" s="232"/>
      <c r="J12" s="232"/>
      <c r="K12" s="232"/>
      <c r="L12" s="232"/>
      <c r="M12" s="232"/>
      <c r="N12" s="232"/>
      <c r="O12" s="232"/>
    </row>
    <row r="13" spans="1:19" x14ac:dyDescent="0.3">
      <c r="A13" s="232"/>
      <c r="B13" s="232"/>
      <c r="C13" s="23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</row>
    <row r="14" spans="1:19" x14ac:dyDescent="0.3">
      <c r="A14" s="232"/>
      <c r="B14" s="232"/>
      <c r="C14" s="232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2"/>
    </row>
    <row r="15" spans="1:19" x14ac:dyDescent="0.3">
      <c r="A15" s="232"/>
      <c r="B15" s="232"/>
      <c r="C15" s="232"/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/>
    </row>
    <row r="16" spans="1:19" x14ac:dyDescent="0.3">
      <c r="A16" s="232"/>
      <c r="B16" s="232"/>
      <c r="C16" s="232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1"/>
      <c r="P16" s="231"/>
      <c r="Q16" s="231"/>
      <c r="R16" s="231"/>
      <c r="S16" s="231"/>
    </row>
    <row r="17" spans="1:20" x14ac:dyDescent="0.3">
      <c r="A17" s="232"/>
      <c r="B17" s="232"/>
      <c r="C17" s="232"/>
      <c r="D17" s="232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231"/>
      <c r="P17" s="231"/>
      <c r="Q17" s="231"/>
      <c r="R17" s="231"/>
      <c r="S17" s="231"/>
    </row>
    <row r="18" spans="1:20" x14ac:dyDescent="0.3">
      <c r="A18" s="232"/>
      <c r="B18" s="232"/>
      <c r="C18" s="232"/>
      <c r="D18" s="232"/>
      <c r="E18" s="232"/>
      <c r="F18" s="232"/>
      <c r="N18" s="232"/>
      <c r="O18" s="231"/>
      <c r="P18" s="231"/>
      <c r="Q18" s="231"/>
      <c r="R18" s="231"/>
      <c r="S18" s="231"/>
    </row>
    <row r="19" spans="1:20" x14ac:dyDescent="0.3">
      <c r="A19" s="232"/>
      <c r="B19" s="232"/>
      <c r="C19" s="232"/>
      <c r="D19" s="232"/>
      <c r="E19" s="232"/>
      <c r="F19" s="232"/>
      <c r="N19" s="232"/>
      <c r="O19" s="231"/>
      <c r="P19" s="231"/>
      <c r="Q19" s="231"/>
      <c r="R19" s="231"/>
      <c r="S19" s="231"/>
    </row>
    <row r="20" spans="1:20" x14ac:dyDescent="0.3">
      <c r="A20" s="232"/>
      <c r="B20" s="232"/>
      <c r="C20" s="232"/>
      <c r="D20" s="232"/>
      <c r="E20" s="232"/>
      <c r="F20" s="232"/>
      <c r="N20" s="232"/>
      <c r="O20" s="231"/>
      <c r="P20" s="231"/>
      <c r="Q20" s="231"/>
      <c r="R20" s="231"/>
      <c r="S20" s="231"/>
    </row>
    <row r="21" spans="1:20" x14ac:dyDescent="0.3">
      <c r="A21" s="232"/>
      <c r="B21" s="232"/>
      <c r="C21" s="232"/>
      <c r="D21" s="232"/>
      <c r="E21" s="232"/>
      <c r="F21" s="232"/>
      <c r="N21" s="232"/>
      <c r="O21" s="231"/>
      <c r="P21" s="231"/>
      <c r="Q21" s="231"/>
      <c r="R21" s="231"/>
      <c r="S21" s="231"/>
    </row>
    <row r="22" spans="1:20" x14ac:dyDescent="0.3">
      <c r="A22" s="232"/>
      <c r="B22" s="232"/>
      <c r="C22" s="232"/>
      <c r="D22" s="232"/>
      <c r="E22" s="232"/>
      <c r="F22" s="232"/>
      <c r="N22" s="232"/>
      <c r="O22" s="231"/>
      <c r="P22" s="231"/>
      <c r="Q22" s="231"/>
      <c r="R22" s="231"/>
      <c r="S22" s="231"/>
    </row>
    <row r="23" spans="1:20" x14ac:dyDescent="0.3">
      <c r="A23" s="232"/>
      <c r="B23" s="232"/>
      <c r="C23" s="232"/>
      <c r="D23" s="232"/>
      <c r="E23" s="232"/>
      <c r="F23" s="232"/>
      <c r="G23" s="232" t="s">
        <v>30</v>
      </c>
      <c r="H23" s="232" t="s">
        <v>31</v>
      </c>
      <c r="I23" s="232" t="s">
        <v>87</v>
      </c>
      <c r="J23" s="233" t="s">
        <v>32</v>
      </c>
      <c r="K23" s="233" t="s">
        <v>33</v>
      </c>
      <c r="L23" s="233" t="s">
        <v>88</v>
      </c>
      <c r="M23" s="232"/>
      <c r="N23" s="232"/>
      <c r="O23" s="231"/>
      <c r="P23" s="231"/>
      <c r="Q23" s="231"/>
      <c r="R23" s="231"/>
      <c r="S23" s="231"/>
    </row>
    <row r="24" spans="1:20" x14ac:dyDescent="0.3">
      <c r="A24" s="232"/>
      <c r="B24" s="232"/>
      <c r="C24" s="232"/>
      <c r="D24" s="232"/>
      <c r="E24" s="232"/>
      <c r="F24" s="232"/>
      <c r="G24" s="232">
        <f>((S5/I5)*J5^2+(O5/I5^3)*K5^2)</f>
        <v>8.5714285714285729E-2</v>
      </c>
      <c r="H24" s="232">
        <f>((S5/I5)-(O5/I5^3))*J5*K5</f>
        <v>0</v>
      </c>
      <c r="I24" s="232">
        <f>-P5*K5</f>
        <v>0</v>
      </c>
      <c r="J24" s="232">
        <f>-1*G24</f>
        <v>-8.5714285714285729E-2</v>
      </c>
      <c r="K24" s="232">
        <f>-1*H24</f>
        <v>0</v>
      </c>
      <c r="L24" s="232">
        <f>I24</f>
        <v>0</v>
      </c>
      <c r="M24" s="232" t="s">
        <v>30</v>
      </c>
      <c r="N24" s="232"/>
      <c r="O24" s="231"/>
      <c r="P24" s="231"/>
      <c r="Q24" s="231"/>
      <c r="R24" s="231"/>
      <c r="S24" s="231"/>
    </row>
    <row r="25" spans="1:20" x14ac:dyDescent="0.3">
      <c r="A25" s="232"/>
      <c r="B25" s="232"/>
      <c r="C25" s="232"/>
      <c r="D25" s="232"/>
      <c r="E25" s="232"/>
      <c r="F25" s="232"/>
      <c r="G25" s="232">
        <f>H24</f>
        <v>0</v>
      </c>
      <c r="H25" s="232">
        <f>G24</f>
        <v>8.5714285714285729E-2</v>
      </c>
      <c r="I25" s="232">
        <f>P5*J5</f>
        <v>1.7142857142857148E-3</v>
      </c>
      <c r="J25" s="232">
        <f>-1*G25</f>
        <v>0</v>
      </c>
      <c r="K25" s="232">
        <f>-1*H25</f>
        <v>-8.5714285714285729E-2</v>
      </c>
      <c r="L25" s="232">
        <f>I25</f>
        <v>1.7142857142857148E-3</v>
      </c>
      <c r="M25" s="232" t="s">
        <v>31</v>
      </c>
      <c r="N25" s="232"/>
      <c r="O25" s="231"/>
      <c r="P25" s="231"/>
      <c r="Q25" s="231"/>
      <c r="R25" s="231"/>
      <c r="S25" s="231"/>
    </row>
    <row r="26" spans="1:20" x14ac:dyDescent="0.3">
      <c r="A26" s="232"/>
      <c r="B26" s="232"/>
      <c r="C26" s="232"/>
      <c r="D26" s="232"/>
      <c r="E26" s="232"/>
      <c r="F26" s="232" t="s">
        <v>86</v>
      </c>
      <c r="G26" s="232">
        <f>I24</f>
        <v>0</v>
      </c>
      <c r="H26" s="232">
        <f>I25</f>
        <v>1.7142857142857148E-3</v>
      </c>
      <c r="I26" s="232">
        <f>Q5</f>
        <v>0.80000000000000016</v>
      </c>
      <c r="J26" s="232">
        <f>-1*I24</f>
        <v>0</v>
      </c>
      <c r="K26" s="232">
        <f>-1*L25</f>
        <v>-1.7142857142857148E-3</v>
      </c>
      <c r="L26" s="232">
        <f>R5</f>
        <v>0.40000000000000008</v>
      </c>
      <c r="M26" s="232" t="s">
        <v>87</v>
      </c>
      <c r="N26" s="232"/>
      <c r="O26" s="231"/>
      <c r="P26" s="231"/>
      <c r="Q26" s="231"/>
      <c r="R26" s="231"/>
      <c r="S26" s="231"/>
      <c r="T26" s="228"/>
    </row>
    <row r="27" spans="1:20" x14ac:dyDescent="0.3">
      <c r="A27" s="232"/>
      <c r="B27" s="232"/>
      <c r="C27" s="232"/>
      <c r="D27" s="232"/>
      <c r="E27" s="232"/>
      <c r="F27" s="232"/>
      <c r="G27" s="232">
        <f>G24*-1</f>
        <v>-8.5714285714285729E-2</v>
      </c>
      <c r="H27" s="232">
        <f t="shared" ref="H27:I28" si="0">H24*-1</f>
        <v>0</v>
      </c>
      <c r="I27" s="232">
        <f t="shared" si="0"/>
        <v>0</v>
      </c>
      <c r="J27" s="232">
        <f>J24*-1</f>
        <v>8.5714285714285729E-2</v>
      </c>
      <c r="K27" s="232">
        <f t="shared" ref="K27:L27" si="1">K24*-1</f>
        <v>0</v>
      </c>
      <c r="L27" s="232">
        <f t="shared" si="1"/>
        <v>0</v>
      </c>
      <c r="M27" s="233" t="s">
        <v>32</v>
      </c>
      <c r="N27" s="232"/>
      <c r="O27" s="232"/>
      <c r="P27" s="228"/>
      <c r="Q27" s="228"/>
      <c r="R27" s="228"/>
      <c r="S27" s="228"/>
      <c r="T27" s="228"/>
    </row>
    <row r="28" spans="1:20" x14ac:dyDescent="0.3">
      <c r="A28" s="232"/>
      <c r="B28" s="232"/>
      <c r="C28" s="232"/>
      <c r="D28" s="232"/>
      <c r="E28" s="232"/>
      <c r="F28" s="232"/>
      <c r="G28" s="232">
        <f>G25*-1</f>
        <v>0</v>
      </c>
      <c r="H28" s="232">
        <f>H25*-1</f>
        <v>-8.5714285714285729E-2</v>
      </c>
      <c r="I28" s="232">
        <f t="shared" si="0"/>
        <v>-1.7142857142857148E-3</v>
      </c>
      <c r="J28" s="232">
        <f>J25*-1</f>
        <v>0</v>
      </c>
      <c r="K28" s="232">
        <f>K25*-1</f>
        <v>8.5714285714285729E-2</v>
      </c>
      <c r="L28" s="232">
        <f t="shared" ref="L28" si="2">L25*-1</f>
        <v>-1.7142857142857148E-3</v>
      </c>
      <c r="M28" s="233" t="s">
        <v>33</v>
      </c>
      <c r="N28" s="232"/>
      <c r="O28" s="232"/>
      <c r="P28" s="228"/>
      <c r="Q28" s="228"/>
      <c r="R28" s="228"/>
      <c r="S28" s="228"/>
      <c r="T28" s="228"/>
    </row>
    <row r="29" spans="1:20" x14ac:dyDescent="0.3">
      <c r="A29" s="232"/>
      <c r="B29" s="232"/>
      <c r="C29" s="232"/>
      <c r="D29" s="232"/>
      <c r="E29" s="232"/>
      <c r="F29" s="232"/>
      <c r="G29" s="232">
        <f>G26</f>
        <v>0</v>
      </c>
      <c r="H29" s="232">
        <f t="shared" ref="H29:I29" si="3">H26</f>
        <v>1.7142857142857148E-3</v>
      </c>
      <c r="I29" s="232">
        <f>R5</f>
        <v>0.40000000000000008</v>
      </c>
      <c r="J29" s="232">
        <f>J27</f>
        <v>8.5714285714285729E-2</v>
      </c>
      <c r="K29" s="232">
        <f>K27</f>
        <v>0</v>
      </c>
      <c r="L29" s="232">
        <f>Q5</f>
        <v>0.80000000000000016</v>
      </c>
      <c r="M29" s="233" t="s">
        <v>88</v>
      </c>
      <c r="N29" s="232"/>
      <c r="O29" s="232"/>
      <c r="P29" s="228"/>
      <c r="Q29" s="228"/>
      <c r="R29" s="228"/>
      <c r="S29" s="228"/>
      <c r="T29" s="228"/>
    </row>
    <row r="30" spans="1:20" x14ac:dyDescent="0.3">
      <c r="A30" s="232"/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29"/>
      <c r="Q30" s="228"/>
      <c r="R30" s="228"/>
      <c r="S30" s="228"/>
      <c r="T30" s="228"/>
    </row>
    <row r="31" spans="1:20" x14ac:dyDescent="0.3">
      <c r="A31" s="232"/>
      <c r="B31" s="232"/>
      <c r="C31" s="232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2"/>
      <c r="P31" s="230"/>
      <c r="Q31" s="229"/>
      <c r="R31" s="228"/>
      <c r="S31" s="228"/>
      <c r="T31" s="228"/>
    </row>
    <row r="32" spans="1:20" x14ac:dyDescent="0.3">
      <c r="A32" s="232"/>
      <c r="B32" s="232"/>
      <c r="C32" s="232"/>
      <c r="D32" s="232"/>
      <c r="E32" s="232"/>
      <c r="F32" s="232"/>
      <c r="G32" s="232"/>
      <c r="H32" s="232"/>
      <c r="I32" s="232"/>
      <c r="J32" s="232"/>
      <c r="K32" s="232"/>
      <c r="L32" s="232"/>
      <c r="M32" s="232"/>
      <c r="N32" s="232"/>
      <c r="O32" s="232"/>
      <c r="P32" s="230"/>
      <c r="Q32" s="229"/>
      <c r="R32" s="228"/>
      <c r="S32" s="228"/>
      <c r="T32" s="228"/>
    </row>
    <row r="33" spans="1:20" x14ac:dyDescent="0.3">
      <c r="A33" s="232"/>
      <c r="B33" s="232"/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0"/>
      <c r="Q33" s="229"/>
      <c r="R33" s="228"/>
      <c r="S33" s="228"/>
      <c r="T33" s="228"/>
    </row>
    <row r="34" spans="1:20" x14ac:dyDescent="0.3">
      <c r="A34" s="232"/>
      <c r="B34" s="232"/>
      <c r="C34" s="232"/>
      <c r="D34" s="232"/>
      <c r="E34" s="232"/>
      <c r="F34" s="232"/>
      <c r="G34" s="232"/>
      <c r="H34" s="232"/>
      <c r="I34" s="232"/>
      <c r="J34" s="232"/>
      <c r="K34" s="232"/>
      <c r="L34" s="232"/>
      <c r="M34" s="232"/>
      <c r="N34" s="232"/>
      <c r="O34" s="232"/>
      <c r="P34" s="230"/>
      <c r="Q34" s="229"/>
      <c r="R34" s="228"/>
      <c r="S34" s="228"/>
      <c r="T34" s="228"/>
    </row>
    <row r="35" spans="1:20" x14ac:dyDescent="0.3">
      <c r="A35" s="232"/>
      <c r="B35" s="232"/>
      <c r="C35" s="232"/>
      <c r="D35" s="232"/>
      <c r="E35" s="232"/>
      <c r="F35" s="232"/>
      <c r="G35" s="232"/>
      <c r="H35" s="232"/>
      <c r="I35" s="232"/>
      <c r="J35" s="232"/>
      <c r="K35" s="232"/>
      <c r="L35" s="232"/>
      <c r="M35" s="232"/>
      <c r="N35" s="232"/>
      <c r="O35" s="232"/>
      <c r="P35" s="230"/>
      <c r="Q35" s="229"/>
      <c r="R35" s="228"/>
      <c r="S35" s="228"/>
      <c r="T35" s="228"/>
    </row>
    <row r="36" spans="1:20" x14ac:dyDescent="0.3">
      <c r="A36" s="232"/>
      <c r="B36" s="232"/>
      <c r="C36" s="232"/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2"/>
      <c r="P36" s="230"/>
      <c r="Q36" s="229"/>
      <c r="R36" s="228"/>
      <c r="S36" s="228"/>
      <c r="T36" s="228"/>
    </row>
    <row r="37" spans="1:20" x14ac:dyDescent="0.3">
      <c r="A37" s="232"/>
      <c r="B37" s="232"/>
      <c r="C37" s="232"/>
      <c r="D37" s="232"/>
      <c r="E37" s="232"/>
      <c r="F37" s="232"/>
      <c r="G37" s="232"/>
      <c r="H37" s="232"/>
      <c r="I37" s="232"/>
      <c r="J37" s="232"/>
      <c r="K37" s="232"/>
      <c r="L37" s="232"/>
      <c r="M37" s="232"/>
      <c r="N37" s="232"/>
      <c r="O37" s="232"/>
      <c r="P37" s="228"/>
      <c r="Q37" s="228"/>
      <c r="R37" s="228"/>
      <c r="S37" s="228"/>
      <c r="T37" s="228"/>
    </row>
    <row r="38" spans="1:20" x14ac:dyDescent="0.3">
      <c r="A38" s="232"/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  <c r="M38" s="232"/>
      <c r="N38" s="232"/>
      <c r="O38" s="232"/>
      <c r="P38" s="228"/>
      <c r="Q38" s="228"/>
      <c r="R38" s="228"/>
      <c r="S38" s="228"/>
      <c r="T38" s="228"/>
    </row>
    <row r="39" spans="1:20" x14ac:dyDescent="0.3">
      <c r="A39" s="232"/>
      <c r="B39" s="232"/>
      <c r="C39" s="232"/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2"/>
      <c r="P39" s="228"/>
      <c r="Q39" s="228"/>
      <c r="R39" s="228"/>
      <c r="S39" s="228"/>
      <c r="T39" s="228"/>
    </row>
    <row r="40" spans="1:20" x14ac:dyDescent="0.3">
      <c r="A40" s="232"/>
      <c r="B40" s="232"/>
      <c r="C40" s="232"/>
      <c r="D40" s="232"/>
      <c r="E40" s="232"/>
      <c r="F40" s="232"/>
      <c r="G40" s="232"/>
      <c r="H40" s="232"/>
      <c r="I40" s="232"/>
      <c r="J40" s="232"/>
      <c r="K40" s="232"/>
      <c r="L40" s="232"/>
      <c r="M40" s="232"/>
      <c r="N40" s="232"/>
      <c r="O40" s="232"/>
      <c r="P40" s="228"/>
      <c r="Q40" s="228"/>
      <c r="R40" s="228"/>
      <c r="S40" s="228"/>
      <c r="T40" s="228"/>
    </row>
    <row r="41" spans="1:20" x14ac:dyDescent="0.3">
      <c r="A41" s="232"/>
      <c r="B41" s="232"/>
      <c r="C41" s="232"/>
      <c r="D41" s="232"/>
      <c r="E41" s="232"/>
      <c r="F41" s="232"/>
      <c r="G41" s="232"/>
      <c r="H41" s="232"/>
      <c r="I41" s="232"/>
      <c r="J41" s="232"/>
      <c r="K41" s="232"/>
      <c r="L41" s="232"/>
      <c r="M41" s="232"/>
      <c r="N41" s="232"/>
      <c r="O41" s="232"/>
      <c r="P41" s="228"/>
      <c r="Q41" s="228"/>
      <c r="R41" s="228"/>
      <c r="S41" s="228"/>
      <c r="T41" s="228"/>
    </row>
    <row r="42" spans="1:20" x14ac:dyDescent="0.3">
      <c r="A42" s="232"/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29"/>
      <c r="Q42" s="228"/>
      <c r="R42" s="228"/>
      <c r="S42" s="228"/>
      <c r="T42" s="228"/>
    </row>
    <row r="43" spans="1:20" x14ac:dyDescent="0.3">
      <c r="A43" s="232"/>
      <c r="B43" s="232"/>
      <c r="C43" s="232"/>
      <c r="D43" s="232"/>
      <c r="E43" s="232"/>
      <c r="F43" s="232"/>
      <c r="G43" s="232"/>
      <c r="H43" s="232"/>
      <c r="I43" s="232"/>
      <c r="J43" s="232"/>
      <c r="K43" s="232"/>
      <c r="L43" s="232"/>
      <c r="M43" s="232"/>
      <c r="N43" s="232"/>
      <c r="O43" s="232"/>
      <c r="P43" s="228"/>
      <c r="Q43" s="229"/>
      <c r="R43" s="228"/>
      <c r="S43" s="228"/>
      <c r="T43" s="228"/>
    </row>
    <row r="44" spans="1:20" x14ac:dyDescent="0.3">
      <c r="A44" s="232"/>
      <c r="B44" s="232"/>
      <c r="C44" s="232"/>
      <c r="D44" s="232"/>
      <c r="E44" s="232"/>
      <c r="F44" s="232"/>
      <c r="G44" s="232"/>
      <c r="H44" s="232"/>
      <c r="I44" s="232"/>
      <c r="J44" s="232"/>
      <c r="K44" s="232"/>
      <c r="L44" s="232"/>
      <c r="M44" s="232"/>
      <c r="N44" s="232"/>
      <c r="O44" s="232"/>
      <c r="P44" s="228"/>
      <c r="Q44" s="229"/>
      <c r="R44" s="228"/>
      <c r="S44" s="228"/>
      <c r="T44" s="228"/>
    </row>
    <row r="45" spans="1:20" x14ac:dyDescent="0.3">
      <c r="A45" s="232"/>
      <c r="B45" s="232"/>
      <c r="C45" s="232"/>
      <c r="D45" s="232"/>
      <c r="E45" s="232"/>
      <c r="F45" s="232"/>
      <c r="G45" s="232"/>
      <c r="H45" s="232"/>
      <c r="I45" s="232"/>
      <c r="J45" s="232"/>
      <c r="K45" s="232"/>
      <c r="L45" s="232"/>
      <c r="M45" s="232"/>
      <c r="N45" s="232"/>
      <c r="O45" s="232"/>
      <c r="P45" s="230"/>
      <c r="Q45" s="229"/>
      <c r="R45" s="228"/>
      <c r="S45" s="228"/>
      <c r="T45" s="228"/>
    </row>
    <row r="46" spans="1:20" x14ac:dyDescent="0.3">
      <c r="A46" s="232"/>
      <c r="B46" s="232"/>
      <c r="C46" s="232"/>
      <c r="D46" s="232"/>
      <c r="E46" s="232"/>
      <c r="F46" s="232"/>
      <c r="G46" s="232"/>
      <c r="H46" s="232"/>
      <c r="I46" s="232"/>
      <c r="J46" s="232"/>
      <c r="K46" s="232"/>
      <c r="L46" s="232"/>
      <c r="M46" s="232"/>
      <c r="N46" s="232"/>
      <c r="O46" s="232"/>
      <c r="P46" s="230"/>
      <c r="Q46" s="229"/>
      <c r="R46" s="228"/>
      <c r="S46" s="228"/>
      <c r="T46" s="228"/>
    </row>
    <row r="47" spans="1:20" x14ac:dyDescent="0.3">
      <c r="A47" s="232"/>
      <c r="B47" s="232"/>
      <c r="C47" s="232"/>
      <c r="D47" s="232"/>
      <c r="E47" s="232"/>
      <c r="F47" s="232"/>
      <c r="G47" s="232"/>
      <c r="H47" s="232"/>
      <c r="I47" s="232"/>
      <c r="J47" s="232"/>
      <c r="K47" s="232"/>
      <c r="L47" s="232"/>
      <c r="M47" s="232"/>
      <c r="N47" s="232"/>
      <c r="O47" s="232"/>
      <c r="P47" s="230"/>
      <c r="Q47" s="229"/>
      <c r="R47" s="228"/>
      <c r="S47" s="228"/>
      <c r="T47" s="228"/>
    </row>
    <row r="48" spans="1:20" x14ac:dyDescent="0.3">
      <c r="A48" s="232"/>
      <c r="B48" s="232"/>
      <c r="C48" s="232"/>
      <c r="D48" s="232"/>
      <c r="E48" s="232"/>
      <c r="F48" s="232"/>
      <c r="G48" s="232"/>
      <c r="H48" s="232"/>
      <c r="I48" s="232"/>
      <c r="J48" s="232"/>
      <c r="K48" s="232"/>
      <c r="L48" s="232"/>
      <c r="M48" s="232"/>
      <c r="N48" s="232"/>
      <c r="O48" s="232"/>
      <c r="P48" s="230"/>
      <c r="Q48" s="229"/>
      <c r="R48" s="228"/>
      <c r="S48" s="228"/>
      <c r="T48" s="228"/>
    </row>
    <row r="49" spans="1:20" x14ac:dyDescent="0.3">
      <c r="A49" s="232"/>
      <c r="B49" s="232"/>
      <c r="C49" s="232"/>
      <c r="D49" s="232"/>
      <c r="E49" s="232"/>
      <c r="F49" s="232"/>
      <c r="G49" s="232"/>
      <c r="H49" s="232"/>
      <c r="I49" s="232"/>
      <c r="J49" s="232"/>
      <c r="K49" s="232"/>
      <c r="L49" s="232"/>
      <c r="M49" s="232"/>
      <c r="N49" s="232"/>
      <c r="O49" s="232"/>
      <c r="P49" s="228"/>
      <c r="Q49" s="228"/>
      <c r="R49" s="228"/>
      <c r="S49" s="228"/>
      <c r="T49" s="228"/>
    </row>
    <row r="50" spans="1:20" x14ac:dyDescent="0.3">
      <c r="A50" s="232"/>
      <c r="B50" s="232"/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28"/>
      <c r="Q50" s="228"/>
      <c r="R50" s="228"/>
      <c r="S50" s="228"/>
      <c r="T50" s="228"/>
    </row>
    <row r="51" spans="1:20" x14ac:dyDescent="0.3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28"/>
      <c r="Q51" s="228"/>
      <c r="R51" s="228"/>
      <c r="S51" s="228"/>
      <c r="T51" s="228"/>
    </row>
    <row r="52" spans="1:20" x14ac:dyDescent="0.3">
      <c r="A52" s="232"/>
      <c r="B52" s="232"/>
      <c r="C52" s="232"/>
      <c r="D52" s="232"/>
      <c r="E52" s="232"/>
      <c r="F52" s="232"/>
      <c r="G52" s="232"/>
      <c r="H52" s="232"/>
      <c r="I52" s="232"/>
      <c r="J52" s="232"/>
      <c r="K52" s="232"/>
      <c r="L52" s="232"/>
      <c r="M52" s="232"/>
      <c r="N52" s="232"/>
      <c r="O52" s="232"/>
    </row>
    <row r="53" spans="1:20" x14ac:dyDescent="0.3">
      <c r="A53" s="232"/>
      <c r="B53" s="232"/>
      <c r="C53" s="232"/>
      <c r="D53" s="232"/>
      <c r="E53" s="232"/>
      <c r="F53" s="232"/>
      <c r="G53" s="232"/>
      <c r="H53" s="232"/>
      <c r="I53" s="232"/>
      <c r="J53" s="232"/>
      <c r="K53" s="232"/>
      <c r="L53" s="232"/>
      <c r="M53" s="232"/>
      <c r="N53" s="232"/>
      <c r="O53" s="232"/>
    </row>
    <row r="54" spans="1:20" x14ac:dyDescent="0.3">
      <c r="A54" s="232"/>
      <c r="B54" s="232"/>
      <c r="C54" s="232"/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2"/>
    </row>
    <row r="55" spans="1:20" x14ac:dyDescent="0.3">
      <c r="A55" s="232"/>
      <c r="B55" s="232"/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</row>
    <row r="56" spans="1:20" x14ac:dyDescent="0.3">
      <c r="A56" s="232"/>
      <c r="B56" s="232"/>
      <c r="C56" s="232"/>
      <c r="D56" s="232"/>
      <c r="E56" s="232"/>
      <c r="F56" s="232"/>
      <c r="G56" s="232"/>
      <c r="H56" s="232"/>
      <c r="I56" s="232"/>
      <c r="J56" s="232"/>
      <c r="K56" s="232"/>
      <c r="L56" s="232"/>
      <c r="M56" s="232"/>
      <c r="N56" s="232"/>
      <c r="O56" s="232"/>
    </row>
    <row r="57" spans="1:20" x14ac:dyDescent="0.3">
      <c r="A57" s="232"/>
      <c r="B57" s="232"/>
      <c r="C57" s="232"/>
      <c r="D57" s="232"/>
      <c r="E57" s="232"/>
      <c r="F57" s="232"/>
      <c r="G57" s="232"/>
      <c r="H57" s="232"/>
      <c r="I57" s="232"/>
      <c r="J57" s="232"/>
      <c r="K57" s="232"/>
      <c r="L57" s="232"/>
      <c r="M57" s="232"/>
      <c r="N57" s="232"/>
      <c r="O57" s="232"/>
    </row>
    <row r="58" spans="1:20" x14ac:dyDescent="0.3">
      <c r="A58" s="232"/>
      <c r="B58" s="232"/>
      <c r="C58" s="232"/>
      <c r="D58" s="232"/>
      <c r="E58" s="232"/>
      <c r="F58" s="232"/>
      <c r="G58" s="232"/>
      <c r="H58" s="232"/>
      <c r="I58" s="232"/>
      <c r="J58" s="232"/>
      <c r="K58" s="232"/>
      <c r="L58" s="232"/>
      <c r="M58" s="232"/>
      <c r="N58" s="232"/>
      <c r="O58" s="232"/>
    </row>
    <row r="59" spans="1:20" x14ac:dyDescent="0.3">
      <c r="A59" s="232"/>
      <c r="B59" s="232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</row>
    <row r="60" spans="1:20" x14ac:dyDescent="0.3">
      <c r="A60" s="232"/>
      <c r="B60" s="232"/>
      <c r="C60" s="232"/>
      <c r="D60" s="232"/>
      <c r="E60" s="232"/>
      <c r="F60" s="232"/>
      <c r="G60" s="232"/>
      <c r="H60" s="232"/>
      <c r="I60" s="232"/>
      <c r="J60" s="232"/>
      <c r="K60" s="232"/>
      <c r="L60" s="232"/>
      <c r="M60" s="232"/>
      <c r="N60" s="232"/>
      <c r="O60" s="232"/>
    </row>
    <row r="61" spans="1:20" x14ac:dyDescent="0.3">
      <c r="A61" s="232"/>
      <c r="B61" s="232"/>
      <c r="C61" s="232"/>
      <c r="D61" s="232"/>
      <c r="E61" s="232"/>
      <c r="F61" s="232"/>
      <c r="G61" s="232"/>
      <c r="H61" s="232"/>
      <c r="I61" s="232"/>
      <c r="J61" s="232"/>
      <c r="K61" s="232"/>
      <c r="L61" s="232"/>
      <c r="M61" s="232"/>
      <c r="N61" s="232"/>
      <c r="O61" s="232"/>
    </row>
    <row r="62" spans="1:20" x14ac:dyDescent="0.3">
      <c r="A62" s="232"/>
      <c r="B62" s="232"/>
      <c r="C62" s="232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2"/>
    </row>
    <row r="63" spans="1:20" x14ac:dyDescent="0.3">
      <c r="A63" s="232"/>
      <c r="B63" s="232"/>
      <c r="C63" s="232"/>
      <c r="D63" s="232"/>
      <c r="E63" s="232"/>
      <c r="F63" s="232"/>
      <c r="G63" s="232"/>
      <c r="H63" s="232"/>
      <c r="I63" s="232"/>
      <c r="J63" s="232"/>
      <c r="K63" s="232"/>
      <c r="L63" s="232"/>
      <c r="M63" s="232"/>
      <c r="N63" s="232"/>
      <c r="O63" s="232"/>
    </row>
    <row r="64" spans="1:20" x14ac:dyDescent="0.3">
      <c r="A64" s="232"/>
      <c r="B64" s="232"/>
      <c r="C64" s="232"/>
      <c r="D64" s="232"/>
      <c r="E64" s="232"/>
      <c r="F64" s="232"/>
      <c r="G64" s="232"/>
      <c r="H64" s="232"/>
      <c r="I64" s="232"/>
      <c r="J64" s="232"/>
      <c r="K64" s="232"/>
      <c r="L64" s="232"/>
      <c r="M64" s="232"/>
      <c r="N64" s="232"/>
      <c r="O64" s="232"/>
    </row>
    <row r="65" spans="1:15" x14ac:dyDescent="0.3">
      <c r="A65" s="232"/>
      <c r="B65" s="232"/>
      <c r="C65" s="232"/>
      <c r="D65" s="232"/>
      <c r="E65" s="232"/>
      <c r="F65" s="232"/>
      <c r="G65" s="232"/>
      <c r="H65" s="232"/>
      <c r="I65" s="232"/>
      <c r="J65" s="232"/>
      <c r="K65" s="232"/>
      <c r="L65" s="232"/>
      <c r="M65" s="232"/>
      <c r="N65" s="232"/>
      <c r="O65" s="232"/>
    </row>
    <row r="66" spans="1:15" x14ac:dyDescent="0.3">
      <c r="A66" s="232"/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</row>
    <row r="67" spans="1:15" x14ac:dyDescent="0.3">
      <c r="A67" s="232"/>
      <c r="B67" s="232"/>
      <c r="C67" s="232"/>
      <c r="D67" s="232"/>
      <c r="E67" s="232"/>
      <c r="F67" s="232"/>
      <c r="G67" s="232"/>
      <c r="H67" s="232"/>
      <c r="I67" s="232"/>
      <c r="J67" s="232"/>
      <c r="K67" s="232"/>
      <c r="L67" s="232"/>
      <c r="M67" s="232"/>
      <c r="N67" s="232"/>
      <c r="O67" s="232"/>
    </row>
    <row r="68" spans="1:15" x14ac:dyDescent="0.3">
      <c r="A68" s="232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</row>
    <row r="69" spans="1:15" x14ac:dyDescent="0.3">
      <c r="A69" s="232"/>
      <c r="B69" s="232"/>
      <c r="C69" s="232"/>
      <c r="D69" s="232"/>
      <c r="E69" s="232"/>
      <c r="F69" s="232"/>
      <c r="G69" s="232"/>
      <c r="H69" s="232"/>
      <c r="I69" s="232"/>
      <c r="J69" s="232"/>
      <c r="K69" s="232"/>
      <c r="L69" s="232"/>
      <c r="M69" s="232"/>
      <c r="N69" s="232"/>
      <c r="O69" s="232"/>
    </row>
    <row r="70" spans="1:15" x14ac:dyDescent="0.3">
      <c r="A70" s="232"/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</row>
    <row r="71" spans="1:15" x14ac:dyDescent="0.3">
      <c r="A71" s="232"/>
      <c r="B71" s="232"/>
      <c r="C71" s="232"/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2"/>
    </row>
    <row r="72" spans="1:15" x14ac:dyDescent="0.3">
      <c r="A72" s="232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</row>
    <row r="73" spans="1:15" x14ac:dyDescent="0.3">
      <c r="A73" s="232"/>
      <c r="B73" s="232"/>
      <c r="C73" s="232"/>
      <c r="D73" s="232"/>
      <c r="E73" s="232"/>
      <c r="F73" s="232"/>
      <c r="G73" s="232"/>
      <c r="H73" s="232"/>
      <c r="I73" s="232"/>
      <c r="J73" s="232"/>
      <c r="K73" s="232"/>
      <c r="L73" s="232"/>
      <c r="M73" s="232"/>
      <c r="N73" s="232"/>
      <c r="O73" s="232"/>
    </row>
    <row r="74" spans="1:15" x14ac:dyDescent="0.3">
      <c r="A74" s="232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</row>
    <row r="75" spans="1:15" x14ac:dyDescent="0.3">
      <c r="A75" s="232"/>
      <c r="B75" s="232"/>
      <c r="C75" s="232"/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2"/>
    </row>
    <row r="76" spans="1:15" x14ac:dyDescent="0.3">
      <c r="A76" s="232"/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  <c r="M76" s="232"/>
      <c r="N76" s="232"/>
      <c r="O76" s="232"/>
    </row>
    <row r="77" spans="1:15" x14ac:dyDescent="0.3">
      <c r="A77" s="232"/>
      <c r="B77" s="232"/>
      <c r="C77" s="232"/>
      <c r="D77" s="232"/>
      <c r="E77" s="232"/>
      <c r="F77" s="232"/>
      <c r="G77" s="232"/>
      <c r="H77" s="232"/>
      <c r="I77" s="232"/>
      <c r="J77" s="232"/>
      <c r="K77" s="232"/>
      <c r="L77" s="232"/>
      <c r="M77" s="232"/>
      <c r="N77" s="232"/>
      <c r="O77" s="232"/>
    </row>
    <row r="78" spans="1:15" x14ac:dyDescent="0.3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  <c r="M78" s="232"/>
      <c r="N78" s="232"/>
      <c r="O78" s="232"/>
    </row>
    <row r="79" spans="1:15" x14ac:dyDescent="0.3">
      <c r="A79" s="232"/>
      <c r="B79" s="232"/>
      <c r="C79" s="232"/>
      <c r="D79" s="232"/>
      <c r="E79" s="232"/>
      <c r="F79" s="232"/>
      <c r="G79" s="232"/>
      <c r="H79" s="232"/>
      <c r="I79" s="232"/>
      <c r="J79" s="232"/>
      <c r="K79" s="232"/>
      <c r="L79" s="232"/>
      <c r="M79" s="232"/>
      <c r="N79" s="232"/>
      <c r="O79" s="232"/>
    </row>
    <row r="80" spans="1:15" x14ac:dyDescent="0.3">
      <c r="A80" s="232"/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  <c r="M80" s="232"/>
      <c r="N80" s="232"/>
      <c r="O80" s="232"/>
    </row>
    <row r="81" spans="1:15" x14ac:dyDescent="0.3">
      <c r="A81" s="232"/>
      <c r="B81" s="232"/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2"/>
      <c r="O81" s="232"/>
    </row>
    <row r="82" spans="1:15" x14ac:dyDescent="0.3">
      <c r="A82" s="232"/>
      <c r="B82" s="232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2"/>
      <c r="O82" s="232"/>
    </row>
    <row r="83" spans="1:15" x14ac:dyDescent="0.3">
      <c r="A83" s="232"/>
      <c r="B83" s="232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2"/>
      <c r="O83" s="232"/>
    </row>
    <row r="84" spans="1:15" x14ac:dyDescent="0.3">
      <c r="A84" s="232"/>
      <c r="B84" s="232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2"/>
      <c r="O84" s="232"/>
    </row>
    <row r="85" spans="1:15" x14ac:dyDescent="0.3">
      <c r="A85" s="232"/>
      <c r="B85" s="232"/>
      <c r="C85" s="232"/>
      <c r="D85" s="232"/>
      <c r="E85" s="232"/>
      <c r="F85" s="232"/>
      <c r="G85" s="232"/>
      <c r="H85" s="232"/>
      <c r="I85" s="232"/>
      <c r="J85" s="232"/>
      <c r="K85" s="232"/>
      <c r="L85" s="232"/>
      <c r="M85" s="232"/>
      <c r="N85" s="232"/>
      <c r="O85" s="232"/>
    </row>
    <row r="86" spans="1:15" x14ac:dyDescent="0.3">
      <c r="A86" s="232"/>
      <c r="B86" s="232"/>
      <c r="C86" s="232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2"/>
    </row>
    <row r="87" spans="1:15" x14ac:dyDescent="0.3">
      <c r="A87" s="232"/>
      <c r="B87" s="232"/>
      <c r="C87" s="232"/>
      <c r="D87" s="232"/>
      <c r="E87" s="232"/>
      <c r="F87" s="232"/>
      <c r="G87" s="232"/>
      <c r="H87" s="232"/>
      <c r="I87" s="232"/>
      <c r="J87" s="232"/>
      <c r="K87" s="232"/>
      <c r="L87" s="232"/>
      <c r="M87" s="232"/>
      <c r="N87" s="232"/>
      <c r="O87" s="232"/>
    </row>
    <row r="88" spans="1:15" x14ac:dyDescent="0.3">
      <c r="A88" s="232"/>
      <c r="B88" s="232"/>
      <c r="C88" s="232"/>
      <c r="D88" s="232"/>
      <c r="E88" s="232"/>
      <c r="F88" s="232"/>
      <c r="G88" s="232"/>
      <c r="H88" s="232"/>
      <c r="I88" s="232"/>
      <c r="J88" s="232"/>
      <c r="K88" s="232"/>
      <c r="L88" s="232"/>
      <c r="M88" s="232"/>
      <c r="N88" s="232"/>
      <c r="O88" s="232"/>
    </row>
    <row r="89" spans="1:15" x14ac:dyDescent="0.3">
      <c r="A89" s="232"/>
      <c r="B89" s="232"/>
      <c r="C89" s="232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2"/>
    </row>
    <row r="90" spans="1:15" x14ac:dyDescent="0.3">
      <c r="A90" s="232"/>
      <c r="B90" s="232"/>
      <c r="C90" s="232"/>
      <c r="D90" s="232"/>
      <c r="E90" s="232"/>
      <c r="F90" s="232"/>
      <c r="G90" s="232"/>
      <c r="H90" s="232"/>
      <c r="I90" s="232"/>
      <c r="J90" s="232"/>
      <c r="K90" s="232"/>
      <c r="L90" s="232"/>
      <c r="M90" s="232"/>
      <c r="N90" s="232"/>
      <c r="O90" s="232"/>
    </row>
    <row r="91" spans="1:15" x14ac:dyDescent="0.3">
      <c r="A91" s="232"/>
      <c r="B91" s="232"/>
      <c r="C91" s="232"/>
      <c r="D91" s="232"/>
      <c r="E91" s="232"/>
      <c r="F91" s="232"/>
      <c r="G91" s="232"/>
      <c r="H91" s="232"/>
      <c r="I91" s="232"/>
      <c r="J91" s="232"/>
      <c r="K91" s="232"/>
      <c r="L91" s="232"/>
      <c r="M91" s="232"/>
      <c r="N91" s="232"/>
      <c r="O91" s="232"/>
    </row>
    <row r="92" spans="1:15" x14ac:dyDescent="0.3">
      <c r="A92" s="232"/>
      <c r="B92" s="232"/>
      <c r="C92" s="232"/>
      <c r="D92" s="232"/>
      <c r="E92" s="232"/>
      <c r="F92" s="232"/>
      <c r="G92" s="232"/>
      <c r="H92" s="232"/>
      <c r="I92" s="232"/>
      <c r="J92" s="232"/>
      <c r="K92" s="232"/>
      <c r="L92" s="232"/>
      <c r="M92" s="232"/>
      <c r="N92" s="232"/>
      <c r="O92" s="232"/>
    </row>
    <row r="93" spans="1:15" x14ac:dyDescent="0.3">
      <c r="A93" s="232"/>
      <c r="B93" s="232"/>
      <c r="C93" s="232"/>
      <c r="D93" s="232"/>
      <c r="E93" s="232"/>
      <c r="F93" s="232"/>
      <c r="G93" s="232"/>
      <c r="H93" s="232"/>
      <c r="I93" s="232"/>
      <c r="J93" s="232"/>
      <c r="K93" s="232"/>
      <c r="L93" s="232"/>
      <c r="M93" s="232"/>
      <c r="N93" s="232"/>
      <c r="O93" s="232"/>
    </row>
    <row r="94" spans="1:15" x14ac:dyDescent="0.3">
      <c r="A94" s="232"/>
      <c r="B94" s="232"/>
      <c r="C94" s="232"/>
      <c r="D94" s="232"/>
      <c r="E94" s="232"/>
      <c r="F94" s="232"/>
      <c r="G94" s="232"/>
      <c r="H94" s="232"/>
      <c r="I94" s="232"/>
      <c r="J94" s="232"/>
      <c r="K94" s="232"/>
      <c r="L94" s="232"/>
      <c r="M94" s="232"/>
      <c r="N94" s="232"/>
      <c r="O94" s="232"/>
    </row>
    <row r="95" spans="1:15" x14ac:dyDescent="0.3">
      <c r="A95" s="232"/>
      <c r="B95" s="232"/>
      <c r="C95" s="232"/>
      <c r="D95" s="232"/>
      <c r="E95" s="232"/>
      <c r="F95" s="232"/>
      <c r="G95" s="232"/>
      <c r="H95" s="232"/>
      <c r="I95" s="232"/>
      <c r="J95" s="232"/>
      <c r="K95" s="232"/>
      <c r="L95" s="232"/>
      <c r="M95" s="232"/>
      <c r="N95" s="232"/>
      <c r="O95" s="232"/>
    </row>
    <row r="96" spans="1:15" x14ac:dyDescent="0.3">
      <c r="A96" s="232"/>
      <c r="B96" s="232"/>
      <c r="C96" s="232"/>
      <c r="D96" s="232"/>
      <c r="E96" s="232"/>
      <c r="F96" s="232"/>
      <c r="G96" s="232"/>
      <c r="H96" s="232"/>
      <c r="I96" s="232"/>
      <c r="J96" s="232"/>
      <c r="K96" s="232"/>
      <c r="L96" s="232"/>
      <c r="M96" s="232"/>
      <c r="N96" s="232"/>
      <c r="O96" s="232"/>
    </row>
    <row r="97" spans="1:15" x14ac:dyDescent="0.3">
      <c r="A97" s="232"/>
      <c r="B97" s="232"/>
      <c r="C97" s="232"/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2"/>
    </row>
    <row r="98" spans="1:15" x14ac:dyDescent="0.3">
      <c r="A98" s="232"/>
      <c r="B98" s="232"/>
      <c r="C98" s="232"/>
      <c r="D98" s="232"/>
      <c r="E98" s="232"/>
      <c r="F98" s="232"/>
      <c r="G98" s="232"/>
      <c r="H98" s="232"/>
      <c r="I98" s="232"/>
      <c r="J98" s="232"/>
      <c r="K98" s="232"/>
      <c r="L98" s="232"/>
      <c r="M98" s="232"/>
      <c r="N98" s="232"/>
      <c r="O98" s="232"/>
    </row>
    <row r="99" spans="1:15" x14ac:dyDescent="0.3">
      <c r="A99" s="232"/>
      <c r="B99" s="232"/>
      <c r="C99" s="232"/>
      <c r="D99" s="232"/>
      <c r="E99" s="232"/>
      <c r="F99" s="232"/>
      <c r="G99" s="232"/>
      <c r="H99" s="232"/>
      <c r="I99" s="232"/>
      <c r="J99" s="232"/>
      <c r="K99" s="232"/>
      <c r="L99" s="232"/>
      <c r="M99" s="232"/>
      <c r="N99" s="232"/>
      <c r="O99" s="232"/>
    </row>
    <row r="100" spans="1:15" x14ac:dyDescent="0.3">
      <c r="A100" s="232"/>
      <c r="B100" s="232"/>
      <c r="C100" s="232"/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2"/>
    </row>
    <row r="101" spans="1:15" x14ac:dyDescent="0.3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/>
      <c r="L101" s="232"/>
      <c r="M101" s="232"/>
      <c r="N101" s="232"/>
      <c r="O101" s="232"/>
    </row>
    <row r="102" spans="1:15" x14ac:dyDescent="0.3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</row>
    <row r="103" spans="1:15" x14ac:dyDescent="0.3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</row>
    <row r="104" spans="1:15" x14ac:dyDescent="0.3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</row>
    <row r="105" spans="1:15" x14ac:dyDescent="0.3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</row>
    <row r="106" spans="1:15" x14ac:dyDescent="0.3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</row>
    <row r="107" spans="1:15" x14ac:dyDescent="0.3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</row>
    <row r="108" spans="1:15" x14ac:dyDescent="0.3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</row>
    <row r="109" spans="1:15" x14ac:dyDescent="0.3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</row>
    <row r="110" spans="1:15" x14ac:dyDescent="0.3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</row>
    <row r="111" spans="1:15" x14ac:dyDescent="0.3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</row>
    <row r="112" spans="1:15" x14ac:dyDescent="0.3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</row>
    <row r="113" spans="1:15" x14ac:dyDescent="0.3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</row>
    <row r="114" spans="1:15" x14ac:dyDescent="0.3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</row>
    <row r="115" spans="1:15" x14ac:dyDescent="0.3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</row>
    <row r="116" spans="1:15" x14ac:dyDescent="0.3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</row>
    <row r="117" spans="1:15" x14ac:dyDescent="0.3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</row>
    <row r="118" spans="1:15" x14ac:dyDescent="0.3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</row>
    <row r="119" spans="1:15" x14ac:dyDescent="0.3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</row>
    <row r="120" spans="1:15" x14ac:dyDescent="0.3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</row>
    <row r="121" spans="1:15" x14ac:dyDescent="0.3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</row>
    <row r="122" spans="1:15" x14ac:dyDescent="0.3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</row>
    <row r="123" spans="1:15" x14ac:dyDescent="0.3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</row>
    <row r="124" spans="1:15" x14ac:dyDescent="0.3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</row>
    <row r="125" spans="1:15" x14ac:dyDescent="0.3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</row>
    <row r="126" spans="1:15" x14ac:dyDescent="0.3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</row>
    <row r="127" spans="1:15" x14ac:dyDescent="0.3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</row>
    <row r="128" spans="1:15" x14ac:dyDescent="0.3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</row>
    <row r="129" spans="1:15" x14ac:dyDescent="0.3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</row>
    <row r="130" spans="1:15" x14ac:dyDescent="0.3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</row>
    <row r="131" spans="1:15" x14ac:dyDescent="0.3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</row>
    <row r="132" spans="1:15" x14ac:dyDescent="0.3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</row>
    <row r="133" spans="1:15" x14ac:dyDescent="0.3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</row>
    <row r="134" spans="1:15" x14ac:dyDescent="0.3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</row>
    <row r="135" spans="1:15" x14ac:dyDescent="0.3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</row>
    <row r="136" spans="1:15" x14ac:dyDescent="0.3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</row>
    <row r="137" spans="1:15" x14ac:dyDescent="0.3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</row>
    <row r="138" spans="1:15" x14ac:dyDescent="0.3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</row>
    <row r="139" spans="1:15" x14ac:dyDescent="0.3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</row>
    <row r="140" spans="1:15" x14ac:dyDescent="0.3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</row>
    <row r="141" spans="1:15" x14ac:dyDescent="0.3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</row>
    <row r="142" spans="1:15" x14ac:dyDescent="0.3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</row>
    <row r="143" spans="1:15" x14ac:dyDescent="0.3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</row>
    <row r="144" spans="1:15" x14ac:dyDescent="0.3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</row>
    <row r="145" spans="1:15" x14ac:dyDescent="0.3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</row>
    <row r="146" spans="1:15" x14ac:dyDescent="0.3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</row>
    <row r="147" spans="1:15" x14ac:dyDescent="0.3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</row>
    <row r="148" spans="1:15" x14ac:dyDescent="0.3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</row>
    <row r="149" spans="1:15" x14ac:dyDescent="0.3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</row>
    <row r="150" spans="1:15" x14ac:dyDescent="0.3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</row>
    <row r="151" spans="1:15" x14ac:dyDescent="0.3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</row>
    <row r="152" spans="1:15" x14ac:dyDescent="0.3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</row>
    <row r="153" spans="1:15" x14ac:dyDescent="0.3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</row>
    <row r="154" spans="1:15" x14ac:dyDescent="0.3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</row>
    <row r="155" spans="1:15" x14ac:dyDescent="0.3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</row>
    <row r="156" spans="1:15" x14ac:dyDescent="0.3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</row>
    <row r="157" spans="1:15" x14ac:dyDescent="0.3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</row>
    <row r="158" spans="1:15" x14ac:dyDescent="0.3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</row>
    <row r="159" spans="1:15" x14ac:dyDescent="0.3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</row>
    <row r="160" spans="1:15" x14ac:dyDescent="0.3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</row>
    <row r="161" spans="1:15" x14ac:dyDescent="0.3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</row>
    <row r="162" spans="1:15" x14ac:dyDescent="0.3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</row>
    <row r="163" spans="1:15" x14ac:dyDescent="0.3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</row>
    <row r="164" spans="1:15" x14ac:dyDescent="0.3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</row>
    <row r="165" spans="1:15" x14ac:dyDescent="0.3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</row>
    <row r="166" spans="1:15" x14ac:dyDescent="0.3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</row>
    <row r="167" spans="1:15" x14ac:dyDescent="0.3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</row>
    <row r="168" spans="1:15" x14ac:dyDescent="0.3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</row>
    <row r="169" spans="1:15" x14ac:dyDescent="0.3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</row>
    <row r="170" spans="1:15" x14ac:dyDescent="0.3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</row>
    <row r="171" spans="1:15" x14ac:dyDescent="0.3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</row>
    <row r="172" spans="1:15" x14ac:dyDescent="0.3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</row>
    <row r="173" spans="1:15" x14ac:dyDescent="0.3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</row>
    <row r="174" spans="1:15" x14ac:dyDescent="0.3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</row>
    <row r="175" spans="1:15" x14ac:dyDescent="0.3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</row>
    <row r="176" spans="1:15" x14ac:dyDescent="0.3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</row>
    <row r="177" spans="1:15" x14ac:dyDescent="0.3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</row>
    <row r="178" spans="1:15" x14ac:dyDescent="0.3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</row>
    <row r="179" spans="1:15" x14ac:dyDescent="0.3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</row>
    <row r="180" spans="1:15" x14ac:dyDescent="0.3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</row>
    <row r="181" spans="1:15" x14ac:dyDescent="0.3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</row>
    <row r="182" spans="1:15" x14ac:dyDescent="0.3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</row>
    <row r="183" spans="1:15" x14ac:dyDescent="0.3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</row>
    <row r="184" spans="1:15" x14ac:dyDescent="0.3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</row>
    <row r="185" spans="1:15" x14ac:dyDescent="0.3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</row>
  </sheetData>
  <mergeCells count="16">
    <mergeCell ref="O3:O4"/>
    <mergeCell ref="P3:P4"/>
    <mergeCell ref="Q3:Q4"/>
    <mergeCell ref="R3:R4"/>
    <mergeCell ref="S3:S4"/>
    <mergeCell ref="J3:J4"/>
    <mergeCell ref="K3:K4"/>
    <mergeCell ref="L3:L4"/>
    <mergeCell ref="M3:M4"/>
    <mergeCell ref="N3:N4"/>
    <mergeCell ref="B3:B4"/>
    <mergeCell ref="C3:D3"/>
    <mergeCell ref="E3:F3"/>
    <mergeCell ref="G3:G4"/>
    <mergeCell ref="H3:H4"/>
    <mergeCell ref="I3:I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BARRA SIMPLE</vt:lpstr>
      <vt:lpstr>ARMADURA N°1</vt:lpstr>
      <vt:lpstr>ARMADURA N°2</vt:lpstr>
      <vt:lpstr>ARMADURA N°1 (hiper)</vt:lpstr>
      <vt:lpstr>ARMADURA N°2 (hiper)</vt:lpstr>
      <vt:lpstr>XXXX</vt:lpstr>
      <vt:lpstr>ULTIMA</vt:lpstr>
    </vt:vector>
  </TitlesOfParts>
  <Company>Universidad Continental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james</cp:lastModifiedBy>
  <dcterms:created xsi:type="dcterms:W3CDTF">2026-04-21T19:25:50Z</dcterms:created>
  <dcterms:modified xsi:type="dcterms:W3CDTF">2026-05-11T22:06:50Z</dcterms:modified>
</cp:coreProperties>
</file>