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y\Desktop\"/>
    </mc:Choice>
  </mc:AlternateContent>
  <xr:revisionPtr revIDLastSave="0" documentId="8_{0C1B31FD-30BC-4313-B86D-50D63AA05F97}" xr6:coauthVersionLast="41" xr6:coauthVersionMax="41" xr10:uidLastSave="{00000000-0000-0000-0000-000000000000}"/>
  <bookViews>
    <workbookView xWindow="-96" yWindow="-96" windowWidth="23232" windowHeight="12552"/>
  </bookViews>
  <sheets>
    <sheet name="主板200亿" sheetId="1" r:id="rId1"/>
  </sheets>
  <calcPr calcId="0"/>
</workbook>
</file>

<file path=xl/calcChain.xml><?xml version="1.0" encoding="utf-8"?>
<calcChain xmlns="http://schemas.openxmlformats.org/spreadsheetml/2006/main">
  <c r="A382" i="1" l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</calcChain>
</file>

<file path=xl/sharedStrings.xml><?xml version="1.0" encoding="utf-8"?>
<sst xmlns="http://schemas.openxmlformats.org/spreadsheetml/2006/main" count="792" uniqueCount="775">
  <si>
    <t>代码</t>
  </si>
  <si>
    <t>名称</t>
  </si>
  <si>
    <t>涨幅%%</t>
  </si>
  <si>
    <t>市盈(TTM)</t>
  </si>
  <si>
    <t>现价</t>
  </si>
  <si>
    <t>涨跌</t>
  </si>
  <si>
    <t>买价</t>
  </si>
  <si>
    <t>卖价</t>
  </si>
  <si>
    <t>流通市值</t>
  </si>
  <si>
    <t>换手%%</t>
  </si>
  <si>
    <t>今开</t>
  </si>
  <si>
    <t>最高</t>
  </si>
  <si>
    <t>最低</t>
  </si>
  <si>
    <t>平安银行</t>
  </si>
  <si>
    <t xml:space="preserve">       2369.49亿</t>
  </si>
  <si>
    <t>万 科Ａ</t>
  </si>
  <si>
    <t xml:space="preserve">       2763.97亿</t>
  </si>
  <si>
    <t>深圳能源</t>
  </si>
  <si>
    <t xml:space="preserve">        242.23亿</t>
  </si>
  <si>
    <t>泛海控股</t>
  </si>
  <si>
    <t xml:space="preserve">        302.23亿</t>
  </si>
  <si>
    <t>深天马Ａ</t>
  </si>
  <si>
    <t xml:space="preserve">        247.14亿</t>
  </si>
  <si>
    <t>中兴通讯</t>
  </si>
  <si>
    <t xml:space="preserve">--  </t>
  </si>
  <si>
    <t xml:space="preserve">       1097.71亿</t>
  </si>
  <si>
    <t>中国长城</t>
  </si>
  <si>
    <t xml:space="preserve">        231.89亿</t>
  </si>
  <si>
    <t>华侨城Ａ</t>
  </si>
  <si>
    <t xml:space="preserve">        498.92亿</t>
  </si>
  <si>
    <t>TCL 集团</t>
  </si>
  <si>
    <t xml:space="preserve">        415.45亿</t>
  </si>
  <si>
    <t>中联重科</t>
  </si>
  <si>
    <t xml:space="preserve">        370.98亿</t>
  </si>
  <si>
    <t>申万宏源</t>
  </si>
  <si>
    <t xml:space="preserve">       1153.76亿</t>
  </si>
  <si>
    <t>美的集团</t>
  </si>
  <si>
    <t xml:space="preserve">       3444.06亿</t>
  </si>
  <si>
    <t>潍柴动力</t>
  </si>
  <si>
    <t xml:space="preserve">        539.82亿</t>
  </si>
  <si>
    <t>冀东水泥</t>
  </si>
  <si>
    <t xml:space="preserve">        233.07亿</t>
  </si>
  <si>
    <t>金 融 街</t>
  </si>
  <si>
    <t xml:space="preserve">        223.77亿</t>
  </si>
  <si>
    <t>东旭光电</t>
  </si>
  <si>
    <t xml:space="preserve">        249.04亿</t>
  </si>
  <si>
    <t>东阿阿胶</t>
  </si>
  <si>
    <t xml:space="preserve">        256.58亿</t>
  </si>
  <si>
    <t>徐工机械</t>
  </si>
  <si>
    <t xml:space="preserve">        320.33亿</t>
  </si>
  <si>
    <t>云南白药</t>
  </si>
  <si>
    <t xml:space="preserve">        821.24亿</t>
  </si>
  <si>
    <t>中天金融</t>
  </si>
  <si>
    <t xml:space="preserve">        258.27亿</t>
  </si>
  <si>
    <t>泸州老窖</t>
  </si>
  <si>
    <t xml:space="preserve">       1082.81亿</t>
  </si>
  <si>
    <t>古井贡酒</t>
  </si>
  <si>
    <t xml:space="preserve">        429.59亿</t>
  </si>
  <si>
    <t>长安汽车</t>
  </si>
  <si>
    <t xml:space="preserve">        241.45亿</t>
  </si>
  <si>
    <t>天茂集团</t>
  </si>
  <si>
    <t xml:space="preserve">        327.56亿</t>
  </si>
  <si>
    <t>铜陵有色</t>
  </si>
  <si>
    <t xml:space="preserve">        236.15亿</t>
  </si>
  <si>
    <t>格力电器</t>
  </si>
  <si>
    <t xml:space="preserve">       3224.19亿</t>
  </si>
  <si>
    <t>金科股份</t>
  </si>
  <si>
    <t xml:space="preserve">        327.11亿</t>
  </si>
  <si>
    <t>长春高新</t>
  </si>
  <si>
    <t xml:space="preserve">        550.83亿</t>
  </si>
  <si>
    <t>阳 光 城</t>
  </si>
  <si>
    <t xml:space="preserve">        267.71亿</t>
  </si>
  <si>
    <t>东北证券</t>
  </si>
  <si>
    <t xml:space="preserve">        208.53亿</t>
  </si>
  <si>
    <t>恒逸石化</t>
  </si>
  <si>
    <t xml:space="preserve">        301.48亿</t>
  </si>
  <si>
    <t>河钢股份</t>
  </si>
  <si>
    <t xml:space="preserve">        320.63亿</t>
  </si>
  <si>
    <t>京东方Ａ</t>
  </si>
  <si>
    <t xml:space="preserve">       1164.78亿</t>
  </si>
  <si>
    <t>国元证券</t>
  </si>
  <si>
    <t xml:space="preserve">        276.94亿</t>
  </si>
  <si>
    <t>泰禾集团</t>
  </si>
  <si>
    <t xml:space="preserve">        203.36亿</t>
  </si>
  <si>
    <t>国海证券</t>
  </si>
  <si>
    <t xml:space="preserve">        220.47亿</t>
  </si>
  <si>
    <t>中航飞机</t>
  </si>
  <si>
    <t xml:space="preserve">        429.14亿</t>
  </si>
  <si>
    <t>广发证券</t>
  </si>
  <si>
    <t xml:space="preserve">        803.84亿</t>
  </si>
  <si>
    <t>长江证券</t>
  </si>
  <si>
    <t xml:space="preserve">        420.24亿</t>
  </si>
  <si>
    <t>北新建材</t>
  </si>
  <si>
    <t xml:space="preserve">        256.78亿</t>
  </si>
  <si>
    <t>太钢不锈</t>
  </si>
  <si>
    <t xml:space="preserve">        230.12亿</t>
  </si>
  <si>
    <t>五 粮 液</t>
  </si>
  <si>
    <t xml:space="preserve">       4288.08亿</t>
  </si>
  <si>
    <t>顺鑫农业</t>
  </si>
  <si>
    <t xml:space="preserve">        316.59亿</t>
  </si>
  <si>
    <t>新 希 望</t>
  </si>
  <si>
    <t xml:space="preserve">        772.54亿</t>
  </si>
  <si>
    <t>湖北能源</t>
  </si>
  <si>
    <t xml:space="preserve">        288.80亿</t>
  </si>
  <si>
    <t>双汇发展</t>
  </si>
  <si>
    <t xml:space="preserve">        818.82亿</t>
  </si>
  <si>
    <t>鞍钢股份</t>
  </si>
  <si>
    <t xml:space="preserve">        316.06亿</t>
  </si>
  <si>
    <t>紫光股份</t>
  </si>
  <si>
    <t xml:space="preserve">        221.55亿</t>
  </si>
  <si>
    <t>中南建设</t>
  </si>
  <si>
    <t xml:space="preserve">        325.96亿</t>
  </si>
  <si>
    <t>华东医药</t>
  </si>
  <si>
    <t xml:space="preserve">        433.66亿</t>
  </si>
  <si>
    <t>浪潮信息</t>
  </si>
  <si>
    <t xml:space="preserve">        319.22亿</t>
  </si>
  <si>
    <t>西山煤电</t>
  </si>
  <si>
    <t xml:space="preserve">        201.36亿</t>
  </si>
  <si>
    <t>越秀金控</t>
  </si>
  <si>
    <t xml:space="preserve">        208.58亿</t>
  </si>
  <si>
    <t>华润三九</t>
  </si>
  <si>
    <t xml:space="preserve">        277.47亿</t>
  </si>
  <si>
    <t>招商蛇口</t>
  </si>
  <si>
    <t xml:space="preserve">        503.20亿</t>
  </si>
  <si>
    <t>新 和 成</t>
  </si>
  <si>
    <t xml:space="preserve">        425.36亿</t>
  </si>
  <si>
    <t>华兰生物</t>
  </si>
  <si>
    <t xml:space="preserve">        349.17亿</t>
  </si>
  <si>
    <t>大族激光</t>
  </si>
  <si>
    <t xml:space="preserve">        351.76亿</t>
  </si>
  <si>
    <t>传化智联</t>
  </si>
  <si>
    <t xml:space="preserve">        256.84亿</t>
  </si>
  <si>
    <t>中航机电</t>
  </si>
  <si>
    <t xml:space="preserve">        250.06亿</t>
  </si>
  <si>
    <t>苏宁易购</t>
  </si>
  <si>
    <t xml:space="preserve">        865.72亿</t>
  </si>
  <si>
    <t>分众传媒</t>
  </si>
  <si>
    <t xml:space="preserve">        811.69亿</t>
  </si>
  <si>
    <t>苏 泊 尔</t>
  </si>
  <si>
    <t xml:space="preserve">        418.11亿</t>
  </si>
  <si>
    <t>美年健康</t>
  </si>
  <si>
    <t xml:space="preserve">        380.47亿</t>
  </si>
  <si>
    <t>紫光国微</t>
  </si>
  <si>
    <t xml:space="preserve">        263.47亿</t>
  </si>
  <si>
    <t>三花智控</t>
  </si>
  <si>
    <t xml:space="preserve">        262.25亿</t>
  </si>
  <si>
    <t>东华软件</t>
  </si>
  <si>
    <t xml:space="preserve">        200.46亿</t>
  </si>
  <si>
    <t>金 螳 螂</t>
  </si>
  <si>
    <t xml:space="preserve">        262.51亿</t>
  </si>
  <si>
    <t>南极电商</t>
  </si>
  <si>
    <t xml:space="preserve">        200.24亿</t>
  </si>
  <si>
    <t>中环股份</t>
  </si>
  <si>
    <t xml:space="preserve">        255.96亿</t>
  </si>
  <si>
    <t>宁波银行</t>
  </si>
  <si>
    <t xml:space="preserve">       1131.78亿</t>
  </si>
  <si>
    <t>荣盛发展</t>
  </si>
  <si>
    <t xml:space="preserve">        383.33亿</t>
  </si>
  <si>
    <t>正邦科技</t>
  </si>
  <si>
    <t xml:space="preserve">        397.78亿</t>
  </si>
  <si>
    <t>中航光电</t>
  </si>
  <si>
    <t xml:space="preserve">        330.06亿</t>
  </si>
  <si>
    <t>纳思达</t>
  </si>
  <si>
    <t xml:space="preserve">        234.50亿</t>
  </si>
  <si>
    <t>二三四五</t>
  </si>
  <si>
    <t xml:space="preserve">        220.48亿</t>
  </si>
  <si>
    <t>金风科技</t>
  </si>
  <si>
    <t xml:space="preserve">        390.32亿</t>
  </si>
  <si>
    <t>鱼跃医疗</t>
  </si>
  <si>
    <t xml:space="preserve">        207.36亿</t>
  </si>
  <si>
    <t>科大讯飞</t>
  </si>
  <si>
    <t xml:space="preserve">        579.30亿</t>
  </si>
  <si>
    <t>大华股份</t>
  </si>
  <si>
    <t xml:space="preserve">        259.74亿</t>
  </si>
  <si>
    <t>歌尔股份</t>
  </si>
  <si>
    <t xml:space="preserve">        225.86亿</t>
  </si>
  <si>
    <t>上海莱士</t>
  </si>
  <si>
    <t xml:space="preserve">        361.51亿</t>
  </si>
  <si>
    <t>东方雨虹</t>
  </si>
  <si>
    <t xml:space="preserve">        212.17亿</t>
  </si>
  <si>
    <t>信立泰</t>
  </si>
  <si>
    <t xml:space="preserve">        232.18亿</t>
  </si>
  <si>
    <t>圣农发展</t>
  </si>
  <si>
    <t xml:space="preserve">        274.61亿</t>
  </si>
  <si>
    <t>洋河股份</t>
  </si>
  <si>
    <t xml:space="preserve">       1486.57亿</t>
  </si>
  <si>
    <t>海大集团</t>
  </si>
  <si>
    <t xml:space="preserve">        468.07亿</t>
  </si>
  <si>
    <t>顺丰控股</t>
  </si>
  <si>
    <t xml:space="preserve">        506.41亿</t>
  </si>
  <si>
    <t>北方华创</t>
  </si>
  <si>
    <t xml:space="preserve">        229.94亿</t>
  </si>
  <si>
    <t>伟星新材</t>
  </si>
  <si>
    <t xml:space="preserve">        232.81亿</t>
  </si>
  <si>
    <t>海普瑞</t>
  </si>
  <si>
    <t xml:space="preserve">        261.91亿</t>
  </si>
  <si>
    <t>四维图新</t>
  </si>
  <si>
    <t xml:space="preserve">        257.78亿</t>
  </si>
  <si>
    <t>广联达</t>
  </si>
  <si>
    <t xml:space="preserve">        269.29亿</t>
  </si>
  <si>
    <t>延安必康</t>
  </si>
  <si>
    <t xml:space="preserve">        255.65亿</t>
  </si>
  <si>
    <t>海康威视</t>
  </si>
  <si>
    <t xml:space="preserve">       2191.47亿</t>
  </si>
  <si>
    <t>科伦药业</t>
  </si>
  <si>
    <t xml:space="preserve">        287.02亿</t>
  </si>
  <si>
    <t>欧菲光</t>
  </si>
  <si>
    <t xml:space="preserve">        212.90亿</t>
  </si>
  <si>
    <t>天齐锂业</t>
  </si>
  <si>
    <t xml:space="preserve">        292.22亿</t>
  </si>
  <si>
    <t>立讯精密</t>
  </si>
  <si>
    <t xml:space="preserve">        973.78亿</t>
  </si>
  <si>
    <t>荣盛石化</t>
  </si>
  <si>
    <t xml:space="preserve">        644.66亿</t>
  </si>
  <si>
    <t>山西证券</t>
  </si>
  <si>
    <t xml:space="preserve">        237.05亿</t>
  </si>
  <si>
    <t>协鑫集成</t>
  </si>
  <si>
    <t xml:space="preserve">        325.40亿</t>
  </si>
  <si>
    <t>涪陵榨菜</t>
  </si>
  <si>
    <t xml:space="preserve">        229.21亿</t>
  </si>
  <si>
    <t>老板电器</t>
  </si>
  <si>
    <t xml:space="preserve">        247.19亿</t>
  </si>
  <si>
    <t>三七互娱</t>
  </si>
  <si>
    <t xml:space="preserve">        213.84亿</t>
  </si>
  <si>
    <t>巨人网络</t>
  </si>
  <si>
    <t xml:space="preserve">        369.45亿</t>
  </si>
  <si>
    <t>比亚迪</t>
  </si>
  <si>
    <t xml:space="preserve">        574.42亿</t>
  </si>
  <si>
    <t>世纪华通</t>
  </si>
  <si>
    <t xml:space="preserve">        293.98亿</t>
  </si>
  <si>
    <t>完美世界</t>
  </si>
  <si>
    <t xml:space="preserve">        308.40亿</t>
  </si>
  <si>
    <t>西部证券</t>
  </si>
  <si>
    <t xml:space="preserve">        364.89亿</t>
  </si>
  <si>
    <t>牧原股份</t>
  </si>
  <si>
    <t xml:space="preserve">        731.01亿</t>
  </si>
  <si>
    <t>国信证券</t>
  </si>
  <si>
    <t xml:space="preserve">       1039.76亿</t>
  </si>
  <si>
    <t>万达电影</t>
  </si>
  <si>
    <t xml:space="preserve">        337.27亿</t>
  </si>
  <si>
    <t>康弘药业</t>
  </si>
  <si>
    <t xml:space="preserve">        214.93亿</t>
  </si>
  <si>
    <t>第一创业</t>
  </si>
  <si>
    <t xml:space="preserve">        230.11亿</t>
  </si>
  <si>
    <t>乐普医疗</t>
  </si>
  <si>
    <t xml:space="preserve">        338.67亿</t>
  </si>
  <si>
    <t>亿纬锂能</t>
  </si>
  <si>
    <t xml:space="preserve">        214.38亿</t>
  </si>
  <si>
    <t>爱尔眼科</t>
  </si>
  <si>
    <t xml:space="preserve">        753.30亿</t>
  </si>
  <si>
    <t>网宿科技</t>
  </si>
  <si>
    <t xml:space="preserve">        237.95亿</t>
  </si>
  <si>
    <t>机器人</t>
  </si>
  <si>
    <t xml:space="preserve">        234.31亿</t>
  </si>
  <si>
    <t>同花顺</t>
  </si>
  <si>
    <t xml:space="preserve">        248.34亿</t>
  </si>
  <si>
    <t>东方财富</t>
  </si>
  <si>
    <t xml:space="preserve">        747.57亿</t>
  </si>
  <si>
    <t>智飞生物</t>
  </si>
  <si>
    <t xml:space="preserve">        355.54亿</t>
  </si>
  <si>
    <t>汇川技术</t>
  </si>
  <si>
    <t xml:space="preserve">        320.72亿</t>
  </si>
  <si>
    <t>沃森生物</t>
  </si>
  <si>
    <t xml:space="preserve">        368.05亿</t>
  </si>
  <si>
    <t>宋城演艺</t>
  </si>
  <si>
    <t xml:space="preserve">        253.43亿</t>
  </si>
  <si>
    <t>泰格医药</t>
  </si>
  <si>
    <t xml:space="preserve">        241.82亿</t>
  </si>
  <si>
    <t>光环新网</t>
  </si>
  <si>
    <t xml:space="preserve">        237.37亿</t>
  </si>
  <si>
    <t>三环集团</t>
  </si>
  <si>
    <t xml:space="preserve">        313.57亿</t>
  </si>
  <si>
    <t>蓝思科技</t>
  </si>
  <si>
    <t xml:space="preserve">        273.34亿</t>
  </si>
  <si>
    <t>先导智能</t>
  </si>
  <si>
    <t xml:space="preserve">        244.96亿</t>
  </si>
  <si>
    <t>温氏股份</t>
  </si>
  <si>
    <t xml:space="preserve">       1428.18亿</t>
  </si>
  <si>
    <t>宁德时代</t>
  </si>
  <si>
    <t xml:space="preserve">        826.69亿</t>
  </si>
  <si>
    <t>浦发银行</t>
  </si>
  <si>
    <t xml:space="preserve">       3428.66亿</t>
  </si>
  <si>
    <t>白云机场</t>
  </si>
  <si>
    <t xml:space="preserve">        355.10亿</t>
  </si>
  <si>
    <t>上海机场</t>
  </si>
  <si>
    <t xml:space="preserve">        861.66亿</t>
  </si>
  <si>
    <t>包钢股份</t>
  </si>
  <si>
    <t xml:space="preserve">        544.85亿</t>
  </si>
  <si>
    <t>华能国际</t>
  </si>
  <si>
    <t xml:space="preserve">        702.45亿</t>
  </si>
  <si>
    <t>华夏银行</t>
  </si>
  <si>
    <t xml:space="preserve">        998.89亿</t>
  </si>
  <si>
    <t>民生银行</t>
  </si>
  <si>
    <t xml:space="preserve">       2269.58亿</t>
  </si>
  <si>
    <t>上港集团</t>
  </si>
  <si>
    <t xml:space="preserve">       1589.71亿</t>
  </si>
  <si>
    <t>宝钢股份</t>
  </si>
  <si>
    <t xml:space="preserve">       1438.78亿</t>
  </si>
  <si>
    <t>浙能电力</t>
  </si>
  <si>
    <t xml:space="preserve">        603.87亿</t>
  </si>
  <si>
    <t>华能水电</t>
  </si>
  <si>
    <t xml:space="preserve">        362.48亿</t>
  </si>
  <si>
    <t>华电国际</t>
  </si>
  <si>
    <t xml:space="preserve">        269.34亿</t>
  </si>
  <si>
    <t>中国石化</t>
  </si>
  <si>
    <t xml:space="preserve">       5121.90亿</t>
  </si>
  <si>
    <t>南方航空</t>
  </si>
  <si>
    <t xml:space="preserve">        533.02亿</t>
  </si>
  <si>
    <t>中信证券</t>
  </si>
  <si>
    <t xml:space="preserve">       2262.28亿</t>
  </si>
  <si>
    <t>三一重工</t>
  </si>
  <si>
    <t xml:space="preserve">       1098.93亿</t>
  </si>
  <si>
    <t>招商银行</t>
  </si>
  <si>
    <t xml:space="preserve">       7917.39亿</t>
  </si>
  <si>
    <t>中直股份</t>
  </si>
  <si>
    <t xml:space="preserve">        235.67亿</t>
  </si>
  <si>
    <t>保利地产</t>
  </si>
  <si>
    <t xml:space="preserve">       1570.14亿</t>
  </si>
  <si>
    <t>中国联通</t>
  </si>
  <si>
    <t xml:space="preserve">       1324.79亿</t>
  </si>
  <si>
    <t>国投资本</t>
  </si>
  <si>
    <t xml:space="preserve">        613.97亿</t>
  </si>
  <si>
    <t>宇通客车</t>
  </si>
  <si>
    <t xml:space="preserve">        288.70亿</t>
  </si>
  <si>
    <t>葛洲坝</t>
  </si>
  <si>
    <t xml:space="preserve">        290.56亿</t>
  </si>
  <si>
    <t>同仁堂</t>
  </si>
  <si>
    <t xml:space="preserve">        397.04亿</t>
  </si>
  <si>
    <t>特变电工</t>
  </si>
  <si>
    <t xml:space="preserve">        270.77亿</t>
  </si>
  <si>
    <t>同方股份</t>
  </si>
  <si>
    <t xml:space="preserve">        281.87亿</t>
  </si>
  <si>
    <t>上汽集团</t>
  </si>
  <si>
    <t xml:space="preserve">       2874.71亿</t>
  </si>
  <si>
    <t>国金证券</t>
  </si>
  <si>
    <t xml:space="preserve">        293.06亿</t>
  </si>
  <si>
    <t>北方稀土</t>
  </si>
  <si>
    <t xml:space="preserve">        470.12亿</t>
  </si>
  <si>
    <t>东方航空</t>
  </si>
  <si>
    <t xml:space="preserve">        620.88亿</t>
  </si>
  <si>
    <t>中国卫星</t>
  </si>
  <si>
    <t xml:space="preserve">        267.01亿</t>
  </si>
  <si>
    <t>重庆啤酒</t>
  </si>
  <si>
    <t xml:space="preserve">        218.03亿</t>
  </si>
  <si>
    <t>中国船舶</t>
  </si>
  <si>
    <t xml:space="preserve">        275.35亿</t>
  </si>
  <si>
    <t>建发股份</t>
  </si>
  <si>
    <t xml:space="preserve">        263.39亿</t>
  </si>
  <si>
    <t>永泰能源</t>
  </si>
  <si>
    <t xml:space="preserve">        214.97亿</t>
  </si>
  <si>
    <t>天坛生物</t>
  </si>
  <si>
    <t xml:space="preserve">        251.52亿</t>
  </si>
  <si>
    <t>联美控股</t>
  </si>
  <si>
    <t xml:space="preserve">        248.03亿</t>
  </si>
  <si>
    <t>上海建工</t>
  </si>
  <si>
    <t xml:space="preserve">        327.59亿</t>
  </si>
  <si>
    <t>中国巨石</t>
  </si>
  <si>
    <t xml:space="preserve">        332.02亿</t>
  </si>
  <si>
    <t>雅戈尔</t>
  </si>
  <si>
    <t xml:space="preserve">        320.40亿</t>
  </si>
  <si>
    <t>生益科技</t>
  </si>
  <si>
    <t xml:space="preserve">        297.98亿</t>
  </si>
  <si>
    <t>兖州煤业</t>
  </si>
  <si>
    <t xml:space="preserve">        310.20亿</t>
  </si>
  <si>
    <t>复星医药</t>
  </si>
  <si>
    <t xml:space="preserve">        474.19亿</t>
  </si>
  <si>
    <t>新湖中宝</t>
  </si>
  <si>
    <t xml:space="preserve">        275.14亿</t>
  </si>
  <si>
    <t>南山铝业</t>
  </si>
  <si>
    <t xml:space="preserve">        227.07亿</t>
  </si>
  <si>
    <t>海航控股</t>
  </si>
  <si>
    <t xml:space="preserve">        335.29亿</t>
  </si>
  <si>
    <t>桂冠电力</t>
  </si>
  <si>
    <t xml:space="preserve">        372.90亿</t>
  </si>
  <si>
    <t>广汇能源</t>
  </si>
  <si>
    <t xml:space="preserve">        237.82亿</t>
  </si>
  <si>
    <t>航天信息</t>
  </si>
  <si>
    <t xml:space="preserve">        435.96亿</t>
  </si>
  <si>
    <t>恒瑞医药</t>
  </si>
  <si>
    <t xml:space="preserve">       2885.00亿</t>
  </si>
  <si>
    <t>广汇汽车</t>
  </si>
  <si>
    <t xml:space="preserve">        350.37亿</t>
  </si>
  <si>
    <t>安琪酵母</t>
  </si>
  <si>
    <t>安迪苏</t>
  </si>
  <si>
    <t xml:space="preserve">        285.35亿</t>
  </si>
  <si>
    <t>万华化学</t>
  </si>
  <si>
    <t xml:space="preserve">        591.43亿</t>
  </si>
  <si>
    <t>上海家化</t>
  </si>
  <si>
    <t xml:space="preserve">        200.70亿</t>
  </si>
  <si>
    <t>白云山</t>
  </si>
  <si>
    <t xml:space="preserve">        426.86亿</t>
  </si>
  <si>
    <t>华夏幸福</t>
  </si>
  <si>
    <t xml:space="preserve">        904.21亿</t>
  </si>
  <si>
    <t>恒力股份</t>
  </si>
  <si>
    <t xml:space="preserve">        566.34亿</t>
  </si>
  <si>
    <t>山东高速</t>
  </si>
  <si>
    <t xml:space="preserve">        232.86亿</t>
  </si>
  <si>
    <t>浙江龙盛</t>
  </si>
  <si>
    <t xml:space="preserve">        510.77亿</t>
  </si>
  <si>
    <t>江西铜业</t>
  </si>
  <si>
    <t xml:space="preserve">        322.29亿</t>
  </si>
  <si>
    <t>西南证券</t>
  </si>
  <si>
    <t xml:space="preserve">        285.64亿</t>
  </si>
  <si>
    <t>中航电子</t>
  </si>
  <si>
    <t xml:space="preserve">        260.75亿</t>
  </si>
  <si>
    <t>首开股份</t>
  </si>
  <si>
    <t xml:space="preserve">        223.78亿</t>
  </si>
  <si>
    <t>宁沪高速</t>
  </si>
  <si>
    <t xml:space="preserve">        413.98亿</t>
  </si>
  <si>
    <t>金地集团</t>
  </si>
  <si>
    <t xml:space="preserve">        552.13亿</t>
  </si>
  <si>
    <t>海澜之家</t>
  </si>
  <si>
    <t xml:space="preserve">        393.82亿</t>
  </si>
  <si>
    <t>国电南瑞</t>
  </si>
  <si>
    <t xml:space="preserve">        543.84亿</t>
  </si>
  <si>
    <t>小商品城</t>
  </si>
  <si>
    <t xml:space="preserve">        232.43亿</t>
  </si>
  <si>
    <t>华鲁恒升</t>
  </si>
  <si>
    <t xml:space="preserve">        236.95亿</t>
  </si>
  <si>
    <t>片仔癀</t>
  </si>
  <si>
    <t xml:space="preserve">        680.24亿</t>
  </si>
  <si>
    <t>通威股份</t>
  </si>
  <si>
    <t xml:space="preserve">        439.19亿</t>
  </si>
  <si>
    <t>士兰微</t>
  </si>
  <si>
    <t xml:space="preserve">        218.46亿</t>
  </si>
  <si>
    <t>中国动力</t>
  </si>
  <si>
    <t xml:space="preserve">        208.61亿</t>
  </si>
  <si>
    <t>亨通光电</t>
  </si>
  <si>
    <t xml:space="preserve">        312.16亿</t>
  </si>
  <si>
    <t>中金黄金</t>
  </si>
  <si>
    <t xml:space="preserve">        310.60亿</t>
  </si>
  <si>
    <t>驰宏锌锗</t>
  </si>
  <si>
    <t xml:space="preserve">        224.55亿</t>
  </si>
  <si>
    <t>烽火通信</t>
  </si>
  <si>
    <t xml:space="preserve">        315.26亿</t>
  </si>
  <si>
    <t>方大炭素</t>
  </si>
  <si>
    <t xml:space="preserve">        307.14亿</t>
  </si>
  <si>
    <t>贵州茅台</t>
  </si>
  <si>
    <t xml:space="preserve">      12247.93亿</t>
  </si>
  <si>
    <t>中天科技</t>
  </si>
  <si>
    <t xml:space="preserve">        289.44亿</t>
  </si>
  <si>
    <t>天士力</t>
  </si>
  <si>
    <t xml:space="preserve">        253.98亿</t>
  </si>
  <si>
    <t>中国软件</t>
  </si>
  <si>
    <t xml:space="preserve">        263.11亿</t>
  </si>
  <si>
    <t>山东黄金</t>
  </si>
  <si>
    <t xml:space="preserve">        540.83亿</t>
  </si>
  <si>
    <t>厦门钨业</t>
  </si>
  <si>
    <t xml:space="preserve">        209.92亿</t>
  </si>
  <si>
    <t>济川药业</t>
  </si>
  <si>
    <t xml:space="preserve">        240.24亿</t>
  </si>
  <si>
    <t>恒生电子</t>
  </si>
  <si>
    <t xml:space="preserve">        554.57亿</t>
  </si>
  <si>
    <t>海油工程</t>
  </si>
  <si>
    <t xml:space="preserve">        244.06亿</t>
  </si>
  <si>
    <t>海螺水泥</t>
  </si>
  <si>
    <t xml:space="preserve">       1621.88亿</t>
  </si>
  <si>
    <t>用友网络</t>
  </si>
  <si>
    <t xml:space="preserve">        633.64亿</t>
  </si>
  <si>
    <t>北大荒</t>
  </si>
  <si>
    <t xml:space="preserve">        200.34亿</t>
  </si>
  <si>
    <t>青岛啤酒</t>
  </si>
  <si>
    <t xml:space="preserve">        338.56亿</t>
  </si>
  <si>
    <t>绿地控股</t>
  </si>
  <si>
    <t xml:space="preserve">        835.95亿</t>
  </si>
  <si>
    <t>东方明珠</t>
  </si>
  <si>
    <t xml:space="preserve">        362.28亿</t>
  </si>
  <si>
    <t>申能股份</t>
  </si>
  <si>
    <t xml:space="preserve">        279.50亿</t>
  </si>
  <si>
    <t>福耀玻璃</t>
  </si>
  <si>
    <t xml:space="preserve">        438.65亿</t>
  </si>
  <si>
    <t>陆家嘴</t>
  </si>
  <si>
    <t xml:space="preserve">        447.94亿</t>
  </si>
  <si>
    <t>东阳光</t>
  </si>
  <si>
    <t xml:space="preserve">        200.65亿</t>
  </si>
  <si>
    <t>川投能源</t>
  </si>
  <si>
    <t xml:space="preserve">        402.80亿</t>
  </si>
  <si>
    <t>上海石化</t>
  </si>
  <si>
    <t xml:space="preserve">        375.97亿</t>
  </si>
  <si>
    <t>青岛海尔</t>
  </si>
  <si>
    <t xml:space="preserve">       1035.95亿</t>
  </si>
  <si>
    <t>均胜电子</t>
  </si>
  <si>
    <t xml:space="preserve">        204.57亿</t>
  </si>
  <si>
    <t>三安光电</t>
  </si>
  <si>
    <t xml:space="preserve">        454.34亿</t>
  </si>
  <si>
    <t>物产中大</t>
  </si>
  <si>
    <t xml:space="preserve">        233.85亿</t>
  </si>
  <si>
    <t>中航资本</t>
  </si>
  <si>
    <t xml:space="preserve">        500.88亿</t>
  </si>
  <si>
    <t>辽宁成大</t>
  </si>
  <si>
    <t xml:space="preserve">        221.20亿</t>
  </si>
  <si>
    <t>华域汽车</t>
  </si>
  <si>
    <t xml:space="preserve">        678.15亿</t>
  </si>
  <si>
    <t>闻泰科技</t>
  </si>
  <si>
    <t xml:space="preserve">        219.03亿</t>
  </si>
  <si>
    <t>通策医疗</t>
  </si>
  <si>
    <t xml:space="preserve">        273.83亿</t>
  </si>
  <si>
    <t>东方通信</t>
  </si>
  <si>
    <t xml:space="preserve">        221.12亿</t>
  </si>
  <si>
    <t>水井坊</t>
  </si>
  <si>
    <t xml:space="preserve">        232.06亿</t>
  </si>
  <si>
    <t>国电电力</t>
  </si>
  <si>
    <t xml:space="preserve">        506.98亿</t>
  </si>
  <si>
    <t>华新水泥</t>
  </si>
  <si>
    <t xml:space="preserve">        265.29亿</t>
  </si>
  <si>
    <t>马钢股份</t>
  </si>
  <si>
    <t xml:space="preserve">        204.10亿</t>
  </si>
  <si>
    <t>山西汾酒</t>
  </si>
  <si>
    <t xml:space="preserve">        539.42亿</t>
  </si>
  <si>
    <t>安信信托</t>
  </si>
  <si>
    <t xml:space="preserve">        235.03亿</t>
  </si>
  <si>
    <t xml:space="preserve">        200.59亿</t>
  </si>
  <si>
    <t>海通证券</t>
  </si>
  <si>
    <t xml:space="preserve">       1134.52亿</t>
  </si>
  <si>
    <t>宝信软件</t>
  </si>
  <si>
    <t xml:space="preserve">        227.30亿</t>
  </si>
  <si>
    <t>上海临港</t>
  </si>
  <si>
    <t xml:space="preserve">        245.16亿</t>
  </si>
  <si>
    <t>通化东宝</t>
  </si>
  <si>
    <t xml:space="preserve">        270.01亿</t>
  </si>
  <si>
    <t>石化油服</t>
  </si>
  <si>
    <t xml:space="preserve">        305.88亿</t>
  </si>
  <si>
    <t>中炬高新</t>
  </si>
  <si>
    <t xml:space="preserve">        324.31亿</t>
  </si>
  <si>
    <t>东方电气</t>
  </si>
  <si>
    <t xml:space="preserve">        213.87亿</t>
  </si>
  <si>
    <t>国投电力</t>
  </si>
  <si>
    <t xml:space="preserve">        553.06亿</t>
  </si>
  <si>
    <t>伊利股份</t>
  </si>
  <si>
    <t xml:space="preserve">       1976.38亿</t>
  </si>
  <si>
    <t>航发动力</t>
  </si>
  <si>
    <t xml:space="preserve">        436.88亿</t>
  </si>
  <si>
    <t>张江高科</t>
  </si>
  <si>
    <t xml:space="preserve">        314.38亿</t>
  </si>
  <si>
    <t>长江电力</t>
  </si>
  <si>
    <t xml:space="preserve">       3955.60亿</t>
  </si>
  <si>
    <t>江苏银行</t>
  </si>
  <si>
    <t xml:space="preserve">        442.81亿</t>
  </si>
  <si>
    <t>东方证券</t>
  </si>
  <si>
    <t xml:space="preserve">        612.02亿</t>
  </si>
  <si>
    <t>九州通</t>
  </si>
  <si>
    <t xml:space="preserve">        212.53亿</t>
  </si>
  <si>
    <t>招商证券</t>
  </si>
  <si>
    <t xml:space="preserve">        960.22亿</t>
  </si>
  <si>
    <t>大秦铁路</t>
  </si>
  <si>
    <t xml:space="preserve">       1302.33亿</t>
  </si>
  <si>
    <t>南京银行</t>
  </si>
  <si>
    <t xml:space="preserve">        731.17亿</t>
  </si>
  <si>
    <t>隆基股份</t>
  </si>
  <si>
    <t xml:space="preserve">        832.98亿</t>
  </si>
  <si>
    <t>宁波港</t>
  </si>
  <si>
    <t xml:space="preserve">        550.40亿</t>
  </si>
  <si>
    <t>春秋航空</t>
  </si>
  <si>
    <t xml:space="preserve">        421.21亿</t>
  </si>
  <si>
    <t>中国神华</t>
  </si>
  <si>
    <t xml:space="preserve">       3318.00亿</t>
  </si>
  <si>
    <t xml:space="preserve">        220.01亿</t>
  </si>
  <si>
    <t>太平洋</t>
  </si>
  <si>
    <t xml:space="preserve">        247.43亿</t>
  </si>
  <si>
    <t>恒立液压</t>
  </si>
  <si>
    <t xml:space="preserve">        267.16亿</t>
  </si>
  <si>
    <t>中国一重</t>
  </si>
  <si>
    <t xml:space="preserve">        209.87亿</t>
  </si>
  <si>
    <t>财通证券</t>
  </si>
  <si>
    <t xml:space="preserve">        278.94亿</t>
  </si>
  <si>
    <t>中国国航</t>
  </si>
  <si>
    <t xml:space="preserve">        898.57亿</t>
  </si>
  <si>
    <t>中国化学</t>
  </si>
  <si>
    <t xml:space="preserve">        307.33亿</t>
  </si>
  <si>
    <t>海南橡胶</t>
  </si>
  <si>
    <t xml:space="preserve">        229.38亿</t>
  </si>
  <si>
    <t>新城控股</t>
  </si>
  <si>
    <t xml:space="preserve">        893.90亿</t>
  </si>
  <si>
    <t>重庆水务</t>
  </si>
  <si>
    <t xml:space="preserve">        268.80亿</t>
  </si>
  <si>
    <t>兴业银行</t>
  </si>
  <si>
    <t xml:space="preserve">       3578.03亿</t>
  </si>
  <si>
    <t>北京银行</t>
  </si>
  <si>
    <t xml:space="preserve">       1087.58亿</t>
  </si>
  <si>
    <t>中国铁建</t>
  </si>
  <si>
    <t xml:space="preserve">       1158.38亿</t>
  </si>
  <si>
    <t>东兴证券</t>
  </si>
  <si>
    <t xml:space="preserve">        329.58亿</t>
  </si>
  <si>
    <t>国泰君安</t>
  </si>
  <si>
    <t xml:space="preserve">       1323.59亿</t>
  </si>
  <si>
    <t>君正集团</t>
  </si>
  <si>
    <t xml:space="preserve">        281.83亿</t>
  </si>
  <si>
    <t>陕西煤业</t>
  </si>
  <si>
    <t xml:space="preserve">        901.00亿</t>
  </si>
  <si>
    <t>上海银行</t>
  </si>
  <si>
    <t xml:space="preserve">        620.87亿</t>
  </si>
  <si>
    <t>环旭电子</t>
  </si>
  <si>
    <t xml:space="preserve">        263.50亿</t>
  </si>
  <si>
    <t>桐昆股份</t>
  </si>
  <si>
    <t xml:space="preserve">        265.46亿</t>
  </si>
  <si>
    <t>广汽集团</t>
  </si>
  <si>
    <t xml:space="preserve">        662.89亿</t>
  </si>
  <si>
    <t>农业银行</t>
  </si>
  <si>
    <t xml:space="preserve">      10791.83亿</t>
  </si>
  <si>
    <t>中国平安</t>
  </si>
  <si>
    <t xml:space="preserve">       9586.91亿</t>
  </si>
  <si>
    <t>交通银行</t>
  </si>
  <si>
    <t xml:space="preserve">       2464.95亿</t>
  </si>
  <si>
    <t>新华保险</t>
  </si>
  <si>
    <t xml:space="preserve">       1135.31亿</t>
  </si>
  <si>
    <t>兴业证券</t>
  </si>
  <si>
    <t xml:space="preserve">        443.32亿</t>
  </si>
  <si>
    <t>中国中铁</t>
  </si>
  <si>
    <t xml:space="preserve">       1231.90亿</t>
  </si>
  <si>
    <t>工商银行</t>
  </si>
  <si>
    <t xml:space="preserve">      15745.35亿</t>
  </si>
  <si>
    <t>东吴证券</t>
  </si>
  <si>
    <t xml:space="preserve">        304.13亿</t>
  </si>
  <si>
    <t>中国铝业</t>
  </si>
  <si>
    <t xml:space="preserve">        436.20亿</t>
  </si>
  <si>
    <t>中国太保</t>
  </si>
  <si>
    <t xml:space="preserve">       2338.65亿</t>
  </si>
  <si>
    <t>上海医药</t>
  </si>
  <si>
    <t xml:space="preserve">        349.40亿</t>
  </si>
  <si>
    <t>中国核建</t>
  </si>
  <si>
    <t xml:space="preserve">        212.10亿</t>
  </si>
  <si>
    <t>中国中冶</t>
  </si>
  <si>
    <t xml:space="preserve">        548.08亿</t>
  </si>
  <si>
    <t>中国人寿</t>
  </si>
  <si>
    <t xml:space="preserve">       5909.72亿</t>
  </si>
  <si>
    <t>长城汽车</t>
  </si>
  <si>
    <t xml:space="preserve">        511.15亿</t>
  </si>
  <si>
    <t>中国建筑</t>
  </si>
  <si>
    <t xml:space="preserve">       2410.87亿</t>
  </si>
  <si>
    <t>中国电建</t>
  </si>
  <si>
    <t xml:space="preserve">        596.23亿</t>
  </si>
  <si>
    <t>华泰证券</t>
  </si>
  <si>
    <t xml:space="preserve">       1622.56亿</t>
  </si>
  <si>
    <t>潞安环能</t>
  </si>
  <si>
    <t xml:space="preserve">        252.18亿</t>
  </si>
  <si>
    <t>上海电气</t>
  </si>
  <si>
    <t xml:space="preserve">        565.61亿</t>
  </si>
  <si>
    <t>中国中车</t>
  </si>
  <si>
    <t xml:space="preserve">       1874.67亿</t>
  </si>
  <si>
    <t>光大证券</t>
  </si>
  <si>
    <t xml:space="preserve">        440.28亿</t>
  </si>
  <si>
    <t>中国交建</t>
  </si>
  <si>
    <t xml:space="preserve">       1334.49亿</t>
  </si>
  <si>
    <t>中海油服</t>
  </si>
  <si>
    <t xml:space="preserve">        278.28亿</t>
  </si>
  <si>
    <t>光大银行</t>
  </si>
  <si>
    <t xml:space="preserve">       1608.35亿</t>
  </si>
  <si>
    <t>中国石油</t>
  </si>
  <si>
    <t xml:space="preserve">      11302.16亿</t>
  </si>
  <si>
    <t>中远海发</t>
  </si>
  <si>
    <t xml:space="preserve">        215.75亿</t>
  </si>
  <si>
    <t>正泰电器</t>
  </si>
  <si>
    <t xml:space="preserve">        413.10亿</t>
  </si>
  <si>
    <t>中国国旅</t>
  </si>
  <si>
    <t xml:space="preserve">       1672.88亿</t>
  </si>
  <si>
    <t>中煤能源</t>
  </si>
  <si>
    <t xml:space="preserve">        444.79亿</t>
  </si>
  <si>
    <t>紫金矿业</t>
  </si>
  <si>
    <t xml:space="preserve">        612.59亿</t>
  </si>
  <si>
    <t>方正证券</t>
  </si>
  <si>
    <t xml:space="preserve">        596.83亿</t>
  </si>
  <si>
    <t>中远海控</t>
  </si>
  <si>
    <t xml:space="preserve">        374.15亿</t>
  </si>
  <si>
    <t>永辉超市</t>
  </si>
  <si>
    <t xml:space="preserve">        835.87亿</t>
  </si>
  <si>
    <t>建设银行</t>
  </si>
  <si>
    <t xml:space="preserve">        723.36亿</t>
  </si>
  <si>
    <t>金钼股份</t>
  </si>
  <si>
    <t xml:space="preserve">        223.28亿</t>
  </si>
  <si>
    <t>中国核电</t>
  </si>
  <si>
    <t xml:space="preserve">        866.99亿</t>
  </si>
  <si>
    <t>中国银行</t>
  </si>
  <si>
    <t xml:space="preserve">       8030.17亿</t>
  </si>
  <si>
    <t>中国重工</t>
  </si>
  <si>
    <t xml:space="preserve">        986.02亿</t>
  </si>
  <si>
    <t>大唐发电</t>
  </si>
  <si>
    <t xml:space="preserve">        310.82亿</t>
  </si>
  <si>
    <t>金隅集团</t>
  </si>
  <si>
    <t xml:space="preserve">        311.70亿</t>
  </si>
  <si>
    <t>中信银行</t>
  </si>
  <si>
    <t xml:space="preserve">       1930.26亿</t>
  </si>
  <si>
    <t>人民网</t>
  </si>
  <si>
    <t xml:space="preserve">        210.19亿</t>
  </si>
  <si>
    <t>中科曙光</t>
  </si>
  <si>
    <t xml:space="preserve">        360.48亿</t>
  </si>
  <si>
    <t>养元饮品</t>
  </si>
  <si>
    <t xml:space="preserve">        236.21亿</t>
  </si>
  <si>
    <t>汇顶科技</t>
  </si>
  <si>
    <t xml:space="preserve">        286.60亿</t>
  </si>
  <si>
    <t>药明康德</t>
  </si>
  <si>
    <t xml:space="preserve">        620.39亿</t>
  </si>
  <si>
    <t>海天味业</t>
  </si>
  <si>
    <t xml:space="preserve">       2794.88亿</t>
  </si>
  <si>
    <t>今世缘</t>
  </si>
  <si>
    <t xml:space="preserve">        320.52亿</t>
  </si>
  <si>
    <t>伟明环保</t>
  </si>
  <si>
    <t xml:space="preserve">        203.56亿</t>
  </si>
  <si>
    <t>口子窖</t>
  </si>
  <si>
    <t xml:space="preserve">        358.14亿</t>
  </si>
  <si>
    <t>华友钴业</t>
  </si>
  <si>
    <t xml:space="preserve">        228.30亿</t>
  </si>
  <si>
    <t>桃李面包</t>
  </si>
  <si>
    <t xml:space="preserve">        271.65亿</t>
  </si>
  <si>
    <t>吉祥航空</t>
  </si>
  <si>
    <t xml:space="preserve">        230.92亿</t>
  </si>
  <si>
    <t>晨光文具</t>
  </si>
  <si>
    <t xml:space="preserve">        384.84亿</t>
  </si>
  <si>
    <t>益丰药房</t>
  </si>
  <si>
    <t xml:space="preserve">        227.77亿</t>
  </si>
  <si>
    <t>洛阳钼业</t>
  </si>
  <si>
    <t xml:space="preserve">        717.23亿</t>
  </si>
  <si>
    <t>中南传媒</t>
    <phoneticPr fontId="18" type="noConversion"/>
  </si>
  <si>
    <t>隧道股份</t>
    <phoneticPr fontId="18" type="noConversion"/>
  </si>
  <si>
    <t>特锐德</t>
  </si>
  <si>
    <t xml:space="preserve">        174.12亿</t>
  </si>
  <si>
    <t>安科生物</t>
  </si>
  <si>
    <t xml:space="preserve">        111.87亿</t>
  </si>
  <si>
    <t>华测检测</t>
  </si>
  <si>
    <t xml:space="preserve">        148.06亿</t>
  </si>
  <si>
    <t>华谊兄弟</t>
  </si>
  <si>
    <t xml:space="preserve">        121.61亿</t>
  </si>
  <si>
    <t>碧水源</t>
  </si>
  <si>
    <t xml:space="preserve">        174.36亿</t>
  </si>
  <si>
    <t>三聚环保</t>
  </si>
  <si>
    <t xml:space="preserve">        173.25亿</t>
  </si>
  <si>
    <t>当升科技</t>
  </si>
  <si>
    <t xml:space="preserve">        103.68亿</t>
  </si>
  <si>
    <t>长信科技</t>
  </si>
  <si>
    <t xml:space="preserve">        115.38亿</t>
  </si>
  <si>
    <t>高新兴</t>
  </si>
  <si>
    <t xml:space="preserve">        102.32亿</t>
  </si>
  <si>
    <t>大富科技</t>
  </si>
  <si>
    <t xml:space="preserve">        108.29亿</t>
  </si>
  <si>
    <t>信维通信</t>
  </si>
  <si>
    <t xml:space="preserve">        195.14亿</t>
  </si>
  <si>
    <t>汤臣倍健</t>
  </si>
  <si>
    <t xml:space="preserve">        167.29亿</t>
  </si>
  <si>
    <t>聚光科技</t>
  </si>
  <si>
    <t xml:space="preserve">        105.28亿</t>
  </si>
  <si>
    <t>欣旺达</t>
  </si>
  <si>
    <t xml:space="preserve">        164.87亿</t>
  </si>
  <si>
    <t>易华录</t>
  </si>
  <si>
    <t xml:space="preserve">        123.09亿</t>
  </si>
  <si>
    <t>上海钢联</t>
  </si>
  <si>
    <t xml:space="preserve">        109.43亿</t>
  </si>
  <si>
    <t>光线传媒</t>
  </si>
  <si>
    <t xml:space="preserve">        188.16亿</t>
  </si>
  <si>
    <t>卫宁健康</t>
  </si>
  <si>
    <t xml:space="preserve">        178.73亿</t>
  </si>
  <si>
    <t>华宇软件</t>
  </si>
  <si>
    <t xml:space="preserve">        109.03亿</t>
  </si>
  <si>
    <t>国瓷材料</t>
  </si>
  <si>
    <t xml:space="preserve">        117.38亿</t>
  </si>
  <si>
    <t>利亚德</t>
  </si>
  <si>
    <t xml:space="preserve">        146.21亿</t>
  </si>
  <si>
    <t>中际旭创</t>
  </si>
  <si>
    <t xml:space="preserve">        102.49亿</t>
  </si>
  <si>
    <t>晶盛机电</t>
  </si>
  <si>
    <t xml:space="preserve">        150.37亿</t>
  </si>
  <si>
    <t>润和软件</t>
  </si>
  <si>
    <t xml:space="preserve">        101.21亿</t>
  </si>
  <si>
    <t>我武生物</t>
  </si>
  <si>
    <t xml:space="preserve">        145.51亿</t>
  </si>
  <si>
    <t>易事特</t>
  </si>
  <si>
    <t xml:space="preserve">        117.71亿</t>
  </si>
  <si>
    <t>深信服</t>
  </si>
  <si>
    <t xml:space="preserve">        185.61亿</t>
  </si>
  <si>
    <t>康泰生物</t>
  </si>
  <si>
    <t xml:space="preserve">        129.54亿</t>
  </si>
  <si>
    <t>华大基因</t>
  </si>
  <si>
    <t xml:space="preserve">        141.53亿</t>
  </si>
  <si>
    <t>光威复材</t>
  </si>
  <si>
    <t xml:space="preserve">        106.99亿</t>
  </si>
  <si>
    <t>迈瑞医疗</t>
  </si>
  <si>
    <t xml:space="preserve">        191.82亿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</si>
</sst>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2"/>
  <sheetViews>
    <sheetView tabSelected="1" topLeftCell="A358" workbookViewId="0">
      <selection activeCell="A334" sqref="A334:XFD334"/>
    </sheetView>
  </sheetViews>
  <sheetFormatPr defaultRowHeight="14.1" x14ac:dyDescent="0.5"/>
  <sheetData>
    <row r="1" spans="1:14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5">
      <c r="A2" t="str">
        <f>"000001"</f>
        <v>000001</v>
      </c>
      <c r="B2" t="s">
        <v>13</v>
      </c>
      <c r="C2">
        <v>5.59</v>
      </c>
      <c r="D2">
        <v>8.74</v>
      </c>
      <c r="E2">
        <v>13.8</v>
      </c>
      <c r="F2">
        <v>0.73</v>
      </c>
      <c r="G2">
        <v>13.79</v>
      </c>
      <c r="H2">
        <v>13.8</v>
      </c>
      <c r="I2" t="s">
        <v>14</v>
      </c>
      <c r="J2">
        <v>0.89</v>
      </c>
      <c r="K2">
        <v>0.89</v>
      </c>
      <c r="L2">
        <v>13.17</v>
      </c>
      <c r="M2">
        <v>13.95</v>
      </c>
      <c r="N2">
        <v>13.12</v>
      </c>
    </row>
    <row r="3" spans="1:14" x14ac:dyDescent="0.5">
      <c r="A3" t="str">
        <f>"000002"</f>
        <v>000002</v>
      </c>
      <c r="B3" t="s">
        <v>15</v>
      </c>
      <c r="C3">
        <v>2.6</v>
      </c>
      <c r="D3">
        <v>9.2200000000000006</v>
      </c>
      <c r="E3">
        <v>28.45</v>
      </c>
      <c r="F3">
        <v>0.72</v>
      </c>
      <c r="G3">
        <v>28.45</v>
      </c>
      <c r="H3">
        <v>28.46</v>
      </c>
      <c r="I3" t="s">
        <v>16</v>
      </c>
      <c r="J3">
        <v>0.59</v>
      </c>
      <c r="K3">
        <v>0.59</v>
      </c>
      <c r="L3">
        <v>27.7</v>
      </c>
      <c r="M3">
        <v>28.45</v>
      </c>
      <c r="N3">
        <v>27.63</v>
      </c>
    </row>
    <row r="4" spans="1:14" x14ac:dyDescent="0.5">
      <c r="A4" t="str">
        <f>"000027"</f>
        <v>000027</v>
      </c>
      <c r="B4" t="s">
        <v>17</v>
      </c>
      <c r="C4">
        <v>2</v>
      </c>
      <c r="D4">
        <v>23.8</v>
      </c>
      <c r="E4">
        <v>6.11</v>
      </c>
      <c r="F4">
        <v>0.12</v>
      </c>
      <c r="G4">
        <v>6.11</v>
      </c>
      <c r="H4">
        <v>6.12</v>
      </c>
      <c r="I4" t="s">
        <v>18</v>
      </c>
      <c r="J4">
        <v>0.25</v>
      </c>
      <c r="K4">
        <v>0.25</v>
      </c>
      <c r="L4">
        <v>6</v>
      </c>
      <c r="M4">
        <v>6.18</v>
      </c>
      <c r="N4">
        <v>5.97</v>
      </c>
    </row>
    <row r="5" spans="1:14" x14ac:dyDescent="0.5">
      <c r="A5" t="str">
        <f>"000046"</f>
        <v>000046</v>
      </c>
      <c r="B5" t="s">
        <v>19</v>
      </c>
      <c r="C5">
        <v>-3.95</v>
      </c>
      <c r="D5">
        <v>21.1</v>
      </c>
      <c r="E5">
        <v>5.84</v>
      </c>
      <c r="F5">
        <v>-0.24</v>
      </c>
      <c r="G5">
        <v>5.84</v>
      </c>
      <c r="H5">
        <v>5.85</v>
      </c>
      <c r="I5" t="s">
        <v>20</v>
      </c>
      <c r="J5">
        <v>0.86</v>
      </c>
      <c r="K5">
        <v>0.86</v>
      </c>
      <c r="L5">
        <v>6.08</v>
      </c>
      <c r="M5">
        <v>6.45</v>
      </c>
      <c r="N5">
        <v>5.75</v>
      </c>
    </row>
    <row r="6" spans="1:14" x14ac:dyDescent="0.5">
      <c r="A6" t="str">
        <f>"000050"</f>
        <v>000050</v>
      </c>
      <c r="B6" t="s">
        <v>21</v>
      </c>
      <c r="C6">
        <v>1.65</v>
      </c>
      <c r="D6">
        <v>35.68</v>
      </c>
      <c r="E6">
        <v>13.58</v>
      </c>
      <c r="F6">
        <v>0.22</v>
      </c>
      <c r="G6">
        <v>13.58</v>
      </c>
      <c r="H6">
        <v>13.59</v>
      </c>
      <c r="I6" t="s">
        <v>22</v>
      </c>
      <c r="J6">
        <v>1.21</v>
      </c>
      <c r="K6">
        <v>1.21</v>
      </c>
      <c r="L6">
        <v>13.28</v>
      </c>
      <c r="M6">
        <v>13.73</v>
      </c>
      <c r="N6">
        <v>13.19</v>
      </c>
    </row>
    <row r="7" spans="1:14" x14ac:dyDescent="0.5">
      <c r="A7" t="str">
        <f>"000063"</f>
        <v>000063</v>
      </c>
      <c r="B7" t="s">
        <v>23</v>
      </c>
      <c r="C7">
        <v>3.23</v>
      </c>
      <c r="D7" t="s">
        <v>24</v>
      </c>
      <c r="E7">
        <v>31.97</v>
      </c>
      <c r="F7">
        <v>1</v>
      </c>
      <c r="G7">
        <v>31.97</v>
      </c>
      <c r="H7">
        <v>31.98</v>
      </c>
      <c r="I7" t="s">
        <v>25</v>
      </c>
      <c r="J7">
        <v>5.15</v>
      </c>
      <c r="K7">
        <v>5.15</v>
      </c>
      <c r="L7">
        <v>30.8</v>
      </c>
      <c r="M7">
        <v>32.159999999999997</v>
      </c>
      <c r="N7">
        <v>30.5</v>
      </c>
    </row>
    <row r="8" spans="1:14" x14ac:dyDescent="0.5">
      <c r="A8" t="str">
        <f>"000066"</f>
        <v>000066</v>
      </c>
      <c r="B8" t="s">
        <v>26</v>
      </c>
      <c r="C8">
        <v>2.2000000000000002</v>
      </c>
      <c r="D8">
        <v>30.14</v>
      </c>
      <c r="E8">
        <v>9.31</v>
      </c>
      <c r="F8">
        <v>0.2</v>
      </c>
      <c r="G8">
        <v>9.3000000000000007</v>
      </c>
      <c r="H8">
        <v>9.31</v>
      </c>
      <c r="I8" t="s">
        <v>27</v>
      </c>
      <c r="J8">
        <v>1.99</v>
      </c>
      <c r="K8">
        <v>1.99</v>
      </c>
      <c r="L8">
        <v>9.1</v>
      </c>
      <c r="M8">
        <v>9.4</v>
      </c>
      <c r="N8">
        <v>9.0500000000000007</v>
      </c>
    </row>
    <row r="9" spans="1:14" x14ac:dyDescent="0.5">
      <c r="A9" t="str">
        <f>"000069"</f>
        <v>000069</v>
      </c>
      <c r="B9" t="s">
        <v>28</v>
      </c>
      <c r="C9">
        <v>1.86</v>
      </c>
      <c r="D9">
        <v>5.37</v>
      </c>
      <c r="E9">
        <v>7.11</v>
      </c>
      <c r="F9">
        <v>0.13</v>
      </c>
      <c r="G9">
        <v>7.11</v>
      </c>
      <c r="H9">
        <v>7.12</v>
      </c>
      <c r="I9" t="s">
        <v>29</v>
      </c>
      <c r="J9">
        <v>0.63</v>
      </c>
      <c r="K9">
        <v>0.63</v>
      </c>
      <c r="L9">
        <v>6.98</v>
      </c>
      <c r="M9">
        <v>7.18</v>
      </c>
      <c r="N9">
        <v>6.95</v>
      </c>
    </row>
    <row r="10" spans="1:14" x14ac:dyDescent="0.5">
      <c r="A10" t="str">
        <f>"000100"</f>
        <v>000100</v>
      </c>
      <c r="B10" t="s">
        <v>30</v>
      </c>
      <c r="C10">
        <v>1.55</v>
      </c>
      <c r="D10">
        <v>12.41</v>
      </c>
      <c r="E10">
        <v>3.27</v>
      </c>
      <c r="F10">
        <v>0.05</v>
      </c>
      <c r="G10">
        <v>3.27</v>
      </c>
      <c r="H10">
        <v>3.28</v>
      </c>
      <c r="I10" t="s">
        <v>31</v>
      </c>
      <c r="J10">
        <v>0.9</v>
      </c>
      <c r="K10">
        <v>0.9</v>
      </c>
      <c r="L10">
        <v>3.21</v>
      </c>
      <c r="M10">
        <v>3.3</v>
      </c>
      <c r="N10">
        <v>3.2</v>
      </c>
    </row>
    <row r="11" spans="1:14" x14ac:dyDescent="0.5">
      <c r="A11" t="str">
        <f>"000157"</f>
        <v>000157</v>
      </c>
      <c r="B11" t="s">
        <v>32</v>
      </c>
      <c r="C11">
        <v>2.61</v>
      </c>
      <c r="D11">
        <v>16.97</v>
      </c>
      <c r="E11">
        <v>5.89</v>
      </c>
      <c r="F11">
        <v>0.15</v>
      </c>
      <c r="G11">
        <v>5.89</v>
      </c>
      <c r="H11">
        <v>5.9</v>
      </c>
      <c r="I11" t="s">
        <v>33</v>
      </c>
      <c r="J11">
        <v>1.0900000000000001</v>
      </c>
      <c r="K11">
        <v>1.0900000000000001</v>
      </c>
      <c r="L11">
        <v>5.7</v>
      </c>
      <c r="M11">
        <v>5.94</v>
      </c>
      <c r="N11">
        <v>5.7</v>
      </c>
    </row>
    <row r="12" spans="1:14" x14ac:dyDescent="0.5">
      <c r="A12" t="str">
        <f>"000166"</f>
        <v>000166</v>
      </c>
      <c r="B12" t="s">
        <v>34</v>
      </c>
      <c r="C12">
        <v>4.49</v>
      </c>
      <c r="D12">
        <v>24.4</v>
      </c>
      <c r="E12">
        <v>5.12</v>
      </c>
      <c r="F12">
        <v>0.22</v>
      </c>
      <c r="G12">
        <v>5.12</v>
      </c>
      <c r="H12">
        <v>5.13</v>
      </c>
      <c r="I12" t="s">
        <v>35</v>
      </c>
      <c r="J12">
        <v>0.69</v>
      </c>
      <c r="K12">
        <v>0.69</v>
      </c>
      <c r="L12">
        <v>4.87</v>
      </c>
      <c r="M12">
        <v>5.24</v>
      </c>
      <c r="N12">
        <v>4.87</v>
      </c>
    </row>
    <row r="13" spans="1:14" x14ac:dyDescent="0.5">
      <c r="A13" t="str">
        <f>"000333"</f>
        <v>000333</v>
      </c>
      <c r="B13" t="s">
        <v>36</v>
      </c>
      <c r="C13">
        <v>2.46</v>
      </c>
      <c r="D13">
        <v>16.28</v>
      </c>
      <c r="E13">
        <v>53.29</v>
      </c>
      <c r="F13">
        <v>1.28</v>
      </c>
      <c r="G13">
        <v>53.28</v>
      </c>
      <c r="H13">
        <v>53.29</v>
      </c>
      <c r="I13" t="s">
        <v>37</v>
      </c>
      <c r="J13">
        <v>0.69</v>
      </c>
      <c r="K13">
        <v>0.69</v>
      </c>
      <c r="L13">
        <v>52.36</v>
      </c>
      <c r="M13">
        <v>53.95</v>
      </c>
      <c r="N13">
        <v>52.11</v>
      </c>
    </row>
    <row r="14" spans="1:14" x14ac:dyDescent="0.5">
      <c r="A14" t="str">
        <f>"000338"</f>
        <v>000338</v>
      </c>
      <c r="B14" t="s">
        <v>38</v>
      </c>
      <c r="C14">
        <v>4.18</v>
      </c>
      <c r="D14">
        <v>10.38</v>
      </c>
      <c r="E14">
        <v>12.72</v>
      </c>
      <c r="F14">
        <v>0.51</v>
      </c>
      <c r="G14">
        <v>12.72</v>
      </c>
      <c r="H14">
        <v>12.73</v>
      </c>
      <c r="I14" t="s">
        <v>39</v>
      </c>
      <c r="J14">
        <v>2.39</v>
      </c>
      <c r="K14">
        <v>2.39</v>
      </c>
      <c r="L14">
        <v>12.24</v>
      </c>
      <c r="M14">
        <v>12.74</v>
      </c>
      <c r="N14">
        <v>12.17</v>
      </c>
    </row>
    <row r="15" spans="1:14" x14ac:dyDescent="0.5">
      <c r="A15" t="str">
        <f>"000401"</f>
        <v>000401</v>
      </c>
      <c r="B15" t="s">
        <v>40</v>
      </c>
      <c r="C15">
        <v>2.13</v>
      </c>
      <c r="D15">
        <v>10.82</v>
      </c>
      <c r="E15">
        <v>17.3</v>
      </c>
      <c r="F15">
        <v>0.36</v>
      </c>
      <c r="G15">
        <v>17.3</v>
      </c>
      <c r="H15">
        <v>17.309999999999999</v>
      </c>
      <c r="I15" t="s">
        <v>41</v>
      </c>
      <c r="J15">
        <v>1.74</v>
      </c>
      <c r="K15">
        <v>1.74</v>
      </c>
      <c r="L15">
        <v>16.940000000000001</v>
      </c>
      <c r="M15">
        <v>17.46</v>
      </c>
      <c r="N15">
        <v>16.87</v>
      </c>
    </row>
    <row r="16" spans="1:14" x14ac:dyDescent="0.5">
      <c r="A16" t="str">
        <f>"000402"</f>
        <v>000402</v>
      </c>
      <c r="B16" t="s">
        <v>42</v>
      </c>
      <c r="C16">
        <v>2.6</v>
      </c>
      <c r="D16">
        <v>6.55</v>
      </c>
      <c r="E16">
        <v>7.49</v>
      </c>
      <c r="F16">
        <v>0.19</v>
      </c>
      <c r="G16">
        <v>7.48</v>
      </c>
      <c r="H16">
        <v>7.49</v>
      </c>
      <c r="I16" t="s">
        <v>43</v>
      </c>
      <c r="J16">
        <v>0.32</v>
      </c>
      <c r="K16">
        <v>0.32</v>
      </c>
      <c r="L16">
        <v>7.3</v>
      </c>
      <c r="M16">
        <v>7.53</v>
      </c>
      <c r="N16">
        <v>7.29</v>
      </c>
    </row>
    <row r="17" spans="1:14" x14ac:dyDescent="0.5">
      <c r="A17" t="str">
        <f>"000413"</f>
        <v>000413</v>
      </c>
      <c r="B17" t="s">
        <v>44</v>
      </c>
      <c r="C17">
        <v>1.19</v>
      </c>
      <c r="D17">
        <v>13.37</v>
      </c>
      <c r="E17">
        <v>5.12</v>
      </c>
      <c r="F17">
        <v>0.06</v>
      </c>
      <c r="G17">
        <v>5.12</v>
      </c>
      <c r="H17">
        <v>5.13</v>
      </c>
      <c r="I17" t="s">
        <v>45</v>
      </c>
      <c r="J17">
        <v>1.76</v>
      </c>
      <c r="K17">
        <v>1.76</v>
      </c>
      <c r="L17">
        <v>5.05</v>
      </c>
      <c r="M17">
        <v>5.14</v>
      </c>
      <c r="N17">
        <v>5</v>
      </c>
    </row>
    <row r="18" spans="1:14" x14ac:dyDescent="0.5">
      <c r="A18" t="str">
        <f>"000423"</f>
        <v>000423</v>
      </c>
      <c r="B18" t="s">
        <v>46</v>
      </c>
      <c r="C18">
        <v>1.26</v>
      </c>
      <c r="D18">
        <v>13.56</v>
      </c>
      <c r="E18">
        <v>39.24</v>
      </c>
      <c r="F18">
        <v>0.49</v>
      </c>
      <c r="G18">
        <v>39.229999999999997</v>
      </c>
      <c r="H18">
        <v>39.24</v>
      </c>
      <c r="I18" t="s">
        <v>47</v>
      </c>
      <c r="J18">
        <v>1.0900000000000001</v>
      </c>
      <c r="K18">
        <v>1.0900000000000001</v>
      </c>
      <c r="L18">
        <v>38.659999999999997</v>
      </c>
      <c r="M18">
        <v>39.369999999999997</v>
      </c>
      <c r="N18">
        <v>38.56</v>
      </c>
    </row>
    <row r="19" spans="1:14" x14ac:dyDescent="0.5">
      <c r="A19" t="str">
        <f>"000425"</f>
        <v>000425</v>
      </c>
      <c r="B19" t="s">
        <v>48</v>
      </c>
      <c r="C19">
        <v>3.15</v>
      </c>
      <c r="D19">
        <v>13.48</v>
      </c>
      <c r="E19">
        <v>4.58</v>
      </c>
      <c r="F19">
        <v>0.14000000000000001</v>
      </c>
      <c r="G19">
        <v>4.57</v>
      </c>
      <c r="H19">
        <v>4.58</v>
      </c>
      <c r="I19" t="s">
        <v>49</v>
      </c>
      <c r="J19">
        <v>1.27</v>
      </c>
      <c r="K19">
        <v>1.27</v>
      </c>
      <c r="L19">
        <v>4.42</v>
      </c>
      <c r="M19">
        <v>4.6100000000000003</v>
      </c>
      <c r="N19">
        <v>4.42</v>
      </c>
    </row>
    <row r="20" spans="1:14" x14ac:dyDescent="0.5">
      <c r="A20" t="str">
        <f>"000538"</f>
        <v>000538</v>
      </c>
      <c r="B20" t="s">
        <v>50</v>
      </c>
      <c r="C20">
        <v>1.17</v>
      </c>
      <c r="D20">
        <v>24.26</v>
      </c>
      <c r="E20">
        <v>78.86</v>
      </c>
      <c r="F20">
        <v>0.91</v>
      </c>
      <c r="G20">
        <v>78.86</v>
      </c>
      <c r="H20">
        <v>78.87</v>
      </c>
      <c r="I20" t="s">
        <v>51</v>
      </c>
      <c r="J20">
        <v>0.62</v>
      </c>
      <c r="K20">
        <v>0.62</v>
      </c>
      <c r="L20">
        <v>77.95</v>
      </c>
      <c r="M20">
        <v>79.900000000000006</v>
      </c>
      <c r="N20">
        <v>77.66</v>
      </c>
    </row>
    <row r="21" spans="1:14" x14ac:dyDescent="0.5">
      <c r="A21" t="str">
        <f>"000540"</f>
        <v>000540</v>
      </c>
      <c r="B21" t="s">
        <v>52</v>
      </c>
      <c r="C21">
        <v>5.59</v>
      </c>
      <c r="D21">
        <v>15.4</v>
      </c>
      <c r="E21">
        <v>3.97</v>
      </c>
      <c r="F21">
        <v>0.21</v>
      </c>
      <c r="G21">
        <v>3.97</v>
      </c>
      <c r="H21">
        <v>3.98</v>
      </c>
      <c r="I21" t="s">
        <v>53</v>
      </c>
      <c r="J21">
        <v>1.08</v>
      </c>
      <c r="K21">
        <v>1.08</v>
      </c>
      <c r="L21">
        <v>3.76</v>
      </c>
      <c r="M21">
        <v>4.0999999999999996</v>
      </c>
      <c r="N21">
        <v>3.74</v>
      </c>
    </row>
    <row r="22" spans="1:14" x14ac:dyDescent="0.5">
      <c r="A22" t="str">
        <f>"000568"</f>
        <v>000568</v>
      </c>
      <c r="B22" t="s">
        <v>54</v>
      </c>
      <c r="C22">
        <v>4.45</v>
      </c>
      <c r="D22">
        <v>26.38</v>
      </c>
      <c r="E22">
        <v>74.16</v>
      </c>
      <c r="F22">
        <v>3.16</v>
      </c>
      <c r="G22">
        <v>74.16</v>
      </c>
      <c r="H22">
        <v>74.17</v>
      </c>
      <c r="I22" t="s">
        <v>55</v>
      </c>
      <c r="J22">
        <v>1.42</v>
      </c>
      <c r="K22">
        <v>1.42</v>
      </c>
      <c r="L22">
        <v>70.790000000000006</v>
      </c>
      <c r="M22">
        <v>74.95</v>
      </c>
      <c r="N22">
        <v>70.67</v>
      </c>
    </row>
    <row r="23" spans="1:14" x14ac:dyDescent="0.5">
      <c r="A23" t="str">
        <f>"000596"</f>
        <v>000596</v>
      </c>
      <c r="B23" t="s">
        <v>56</v>
      </c>
      <c r="C23">
        <v>5.5</v>
      </c>
      <c r="D23">
        <v>28.17</v>
      </c>
      <c r="E23">
        <v>111.99</v>
      </c>
      <c r="F23">
        <v>5.84</v>
      </c>
      <c r="G23">
        <v>111.99</v>
      </c>
      <c r="H23">
        <v>112</v>
      </c>
      <c r="I23" t="s">
        <v>57</v>
      </c>
      <c r="J23">
        <v>1.28</v>
      </c>
      <c r="K23">
        <v>1.28</v>
      </c>
      <c r="L23">
        <v>105.88</v>
      </c>
      <c r="M23">
        <v>112.95</v>
      </c>
      <c r="N23">
        <v>105.2</v>
      </c>
    </row>
    <row r="24" spans="1:14" x14ac:dyDescent="0.5">
      <c r="A24" t="str">
        <f>"000625"</f>
        <v>000625</v>
      </c>
      <c r="B24" t="s">
        <v>58</v>
      </c>
      <c r="C24">
        <v>1.58</v>
      </c>
      <c r="D24" t="s">
        <v>24</v>
      </c>
      <c r="E24">
        <v>6.42</v>
      </c>
      <c r="F24">
        <v>0.1</v>
      </c>
      <c r="G24">
        <v>6.42</v>
      </c>
      <c r="H24">
        <v>6.43</v>
      </c>
      <c r="I24" t="s">
        <v>59</v>
      </c>
      <c r="J24">
        <v>0.89</v>
      </c>
      <c r="K24">
        <v>0.89</v>
      </c>
      <c r="L24">
        <v>6.33</v>
      </c>
      <c r="M24">
        <v>6.48</v>
      </c>
      <c r="N24">
        <v>6.27</v>
      </c>
    </row>
    <row r="25" spans="1:14" x14ac:dyDescent="0.5">
      <c r="A25" t="str">
        <f>"000627"</f>
        <v>000627</v>
      </c>
      <c r="B25" t="s">
        <v>60</v>
      </c>
      <c r="C25">
        <v>3.76</v>
      </c>
      <c r="D25">
        <v>23.96</v>
      </c>
      <c r="E25">
        <v>6.63</v>
      </c>
      <c r="F25">
        <v>0.24</v>
      </c>
      <c r="G25">
        <v>6.63</v>
      </c>
      <c r="H25">
        <v>6.64</v>
      </c>
      <c r="I25" t="s">
        <v>61</v>
      </c>
      <c r="J25">
        <v>0.47</v>
      </c>
      <c r="K25">
        <v>0.47</v>
      </c>
      <c r="L25">
        <v>6.4</v>
      </c>
      <c r="M25">
        <v>6.75</v>
      </c>
      <c r="N25">
        <v>6.36</v>
      </c>
    </row>
    <row r="26" spans="1:14" x14ac:dyDescent="0.5">
      <c r="A26" t="str">
        <f>"000630"</f>
        <v>000630</v>
      </c>
      <c r="B26" t="s">
        <v>62</v>
      </c>
      <c r="C26">
        <v>1.23</v>
      </c>
      <c r="D26">
        <v>32.6</v>
      </c>
      <c r="E26">
        <v>2.4700000000000002</v>
      </c>
      <c r="F26">
        <v>0.03</v>
      </c>
      <c r="G26">
        <v>2.46</v>
      </c>
      <c r="H26">
        <v>2.4700000000000002</v>
      </c>
      <c r="I26" t="s">
        <v>63</v>
      </c>
      <c r="J26">
        <v>0.87</v>
      </c>
      <c r="K26">
        <v>0.87</v>
      </c>
      <c r="L26">
        <v>2.44</v>
      </c>
      <c r="M26">
        <v>2.4900000000000002</v>
      </c>
      <c r="N26">
        <v>2.4300000000000002</v>
      </c>
    </row>
    <row r="27" spans="1:14" x14ac:dyDescent="0.5">
      <c r="A27" t="str">
        <f>"000651"</f>
        <v>000651</v>
      </c>
      <c r="B27" t="s">
        <v>64</v>
      </c>
      <c r="C27">
        <v>3.63</v>
      </c>
      <c r="D27">
        <v>11.92</v>
      </c>
      <c r="E27">
        <v>54</v>
      </c>
      <c r="F27">
        <v>1.89</v>
      </c>
      <c r="G27">
        <v>54</v>
      </c>
      <c r="H27">
        <v>54.01</v>
      </c>
      <c r="I27" t="s">
        <v>65</v>
      </c>
      <c r="J27">
        <v>1.21</v>
      </c>
      <c r="K27">
        <v>1.21</v>
      </c>
      <c r="L27">
        <v>52.11</v>
      </c>
      <c r="M27">
        <v>54.26</v>
      </c>
      <c r="N27">
        <v>52.02</v>
      </c>
    </row>
    <row r="28" spans="1:14" x14ac:dyDescent="0.5">
      <c r="A28" t="str">
        <f>"000656"</f>
        <v>000656</v>
      </c>
      <c r="B28" t="s">
        <v>66</v>
      </c>
      <c r="C28">
        <v>0.81</v>
      </c>
      <c r="D28">
        <v>8.33</v>
      </c>
      <c r="E28">
        <v>6.24</v>
      </c>
      <c r="F28">
        <v>0.05</v>
      </c>
      <c r="G28">
        <v>6.23</v>
      </c>
      <c r="H28">
        <v>6.24</v>
      </c>
      <c r="I28" t="s">
        <v>67</v>
      </c>
      <c r="J28">
        <v>0.42</v>
      </c>
      <c r="K28">
        <v>0.42</v>
      </c>
      <c r="L28">
        <v>6.17</v>
      </c>
      <c r="M28">
        <v>6.28</v>
      </c>
      <c r="N28">
        <v>6.05</v>
      </c>
    </row>
    <row r="29" spans="1:14" x14ac:dyDescent="0.5">
      <c r="A29" t="str">
        <f>"000661"</f>
        <v>000661</v>
      </c>
      <c r="B29" t="s">
        <v>68</v>
      </c>
      <c r="C29">
        <v>5.25</v>
      </c>
      <c r="D29">
        <v>45.09</v>
      </c>
      <c r="E29">
        <v>324</v>
      </c>
      <c r="F29">
        <v>16.149999999999999</v>
      </c>
      <c r="G29">
        <v>324</v>
      </c>
      <c r="H29">
        <v>324.05</v>
      </c>
      <c r="I29" t="s">
        <v>69</v>
      </c>
      <c r="J29">
        <v>1.65</v>
      </c>
      <c r="K29">
        <v>1.65</v>
      </c>
      <c r="L29">
        <v>306.5</v>
      </c>
      <c r="M29">
        <v>325.14999999999998</v>
      </c>
      <c r="N29">
        <v>306.5</v>
      </c>
    </row>
    <row r="30" spans="1:14" x14ac:dyDescent="0.5">
      <c r="A30" t="str">
        <f>"000671"</f>
        <v>000671</v>
      </c>
      <c r="B30" t="s">
        <v>70</v>
      </c>
      <c r="C30">
        <v>2.59</v>
      </c>
      <c r="D30">
        <v>8.58</v>
      </c>
      <c r="E30">
        <v>6.74</v>
      </c>
      <c r="F30">
        <v>0.17</v>
      </c>
      <c r="G30">
        <v>6.73</v>
      </c>
      <c r="H30">
        <v>6.74</v>
      </c>
      <c r="I30" t="s">
        <v>71</v>
      </c>
      <c r="J30">
        <v>0.63</v>
      </c>
      <c r="K30">
        <v>0.63</v>
      </c>
      <c r="L30">
        <v>6.58</v>
      </c>
      <c r="M30">
        <v>6.76</v>
      </c>
      <c r="N30">
        <v>6.53</v>
      </c>
    </row>
    <row r="31" spans="1:14" x14ac:dyDescent="0.5">
      <c r="A31" t="str">
        <f>"000686"</f>
        <v>000686</v>
      </c>
      <c r="B31" t="s">
        <v>72</v>
      </c>
      <c r="C31">
        <v>5.19</v>
      </c>
      <c r="D31">
        <v>26.92</v>
      </c>
      <c r="E31">
        <v>8.91</v>
      </c>
      <c r="F31">
        <v>0.44</v>
      </c>
      <c r="G31">
        <v>8.91</v>
      </c>
      <c r="H31">
        <v>8.92</v>
      </c>
      <c r="I31" t="s">
        <v>73</v>
      </c>
      <c r="J31">
        <v>3.44</v>
      </c>
      <c r="K31">
        <v>3.44</v>
      </c>
      <c r="L31">
        <v>8.43</v>
      </c>
      <c r="M31">
        <v>9.18</v>
      </c>
      <c r="N31">
        <v>8.42</v>
      </c>
    </row>
    <row r="32" spans="1:14" x14ac:dyDescent="0.5">
      <c r="A32" t="str">
        <f>"000703"</f>
        <v>000703</v>
      </c>
      <c r="B32" t="s">
        <v>74</v>
      </c>
      <c r="C32">
        <v>2.63</v>
      </c>
      <c r="D32">
        <v>22.33</v>
      </c>
      <c r="E32">
        <v>13.26</v>
      </c>
      <c r="F32">
        <v>0.34</v>
      </c>
      <c r="G32">
        <v>13.25</v>
      </c>
      <c r="H32">
        <v>13.26</v>
      </c>
      <c r="I32" t="s">
        <v>75</v>
      </c>
      <c r="J32">
        <v>0.43</v>
      </c>
      <c r="K32">
        <v>0.43</v>
      </c>
      <c r="L32">
        <v>12.98</v>
      </c>
      <c r="M32">
        <v>13.29</v>
      </c>
      <c r="N32">
        <v>12.91</v>
      </c>
    </row>
    <row r="33" spans="1:14" x14ac:dyDescent="0.5">
      <c r="A33" t="str">
        <f>"000709"</f>
        <v>000709</v>
      </c>
      <c r="B33" t="s">
        <v>76</v>
      </c>
      <c r="C33">
        <v>1</v>
      </c>
      <c r="D33">
        <v>8.76</v>
      </c>
      <c r="E33">
        <v>3.02</v>
      </c>
      <c r="F33">
        <v>0.03</v>
      </c>
      <c r="G33">
        <v>3.02</v>
      </c>
      <c r="H33">
        <v>3.03</v>
      </c>
      <c r="I33" t="s">
        <v>77</v>
      </c>
      <c r="J33">
        <v>0.38</v>
      </c>
      <c r="K33">
        <v>0.38</v>
      </c>
      <c r="L33">
        <v>3</v>
      </c>
      <c r="M33">
        <v>3.03</v>
      </c>
      <c r="N33">
        <v>2.98</v>
      </c>
    </row>
    <row r="34" spans="1:14" x14ac:dyDescent="0.5">
      <c r="A34" t="str">
        <f>"000725"</f>
        <v>000725</v>
      </c>
      <c r="B34" t="s">
        <v>78</v>
      </c>
      <c r="C34">
        <v>1.78</v>
      </c>
      <c r="D34">
        <v>47.65</v>
      </c>
      <c r="E34">
        <v>3.44</v>
      </c>
      <c r="F34">
        <v>0.06</v>
      </c>
      <c r="G34">
        <v>3.43</v>
      </c>
      <c r="H34">
        <v>3.44</v>
      </c>
      <c r="I34" t="s">
        <v>79</v>
      </c>
      <c r="J34">
        <v>1.23</v>
      </c>
      <c r="K34">
        <v>1.23</v>
      </c>
      <c r="L34">
        <v>3.37</v>
      </c>
      <c r="M34">
        <v>3.45</v>
      </c>
      <c r="N34">
        <v>3.36</v>
      </c>
    </row>
    <row r="35" spans="1:14" x14ac:dyDescent="0.5">
      <c r="A35" t="str">
        <f>"000728"</f>
        <v>000728</v>
      </c>
      <c r="B35" t="s">
        <v>80</v>
      </c>
      <c r="C35">
        <v>4.5599999999999996</v>
      </c>
      <c r="D35">
        <v>32.68</v>
      </c>
      <c r="E35">
        <v>9.4</v>
      </c>
      <c r="F35">
        <v>0.41</v>
      </c>
      <c r="G35">
        <v>9.39</v>
      </c>
      <c r="H35">
        <v>9.4</v>
      </c>
      <c r="I35" t="s">
        <v>81</v>
      </c>
      <c r="J35">
        <v>1.99</v>
      </c>
      <c r="K35">
        <v>1.99</v>
      </c>
      <c r="L35">
        <v>9</v>
      </c>
      <c r="M35">
        <v>9.6199999999999992</v>
      </c>
      <c r="N35">
        <v>8.9700000000000006</v>
      </c>
    </row>
    <row r="36" spans="1:14" x14ac:dyDescent="0.5">
      <c r="A36" t="str">
        <f>"000732"</f>
        <v>000732</v>
      </c>
      <c r="B36" t="s">
        <v>82</v>
      </c>
      <c r="C36">
        <v>1.1100000000000001</v>
      </c>
      <c r="D36">
        <v>6.12</v>
      </c>
      <c r="E36">
        <v>16.36</v>
      </c>
      <c r="F36">
        <v>0.18</v>
      </c>
      <c r="G36">
        <v>16.36</v>
      </c>
      <c r="H36">
        <v>16.37</v>
      </c>
      <c r="I36" t="s">
        <v>83</v>
      </c>
      <c r="J36">
        <v>0.97</v>
      </c>
      <c r="K36">
        <v>0.97</v>
      </c>
      <c r="L36">
        <v>16.28</v>
      </c>
      <c r="M36">
        <v>16.48</v>
      </c>
      <c r="N36">
        <v>16.02</v>
      </c>
    </row>
    <row r="37" spans="1:14" x14ac:dyDescent="0.5">
      <c r="A37" t="str">
        <f>"000750"</f>
        <v>000750</v>
      </c>
      <c r="B37" t="s">
        <v>84</v>
      </c>
      <c r="C37">
        <v>4.3899999999999997</v>
      </c>
      <c r="D37">
        <v>115.15</v>
      </c>
      <c r="E37">
        <v>5.23</v>
      </c>
      <c r="F37">
        <v>0.22</v>
      </c>
      <c r="G37">
        <v>5.23</v>
      </c>
      <c r="H37">
        <v>5.24</v>
      </c>
      <c r="I37" t="s">
        <v>85</v>
      </c>
      <c r="J37">
        <v>4.26</v>
      </c>
      <c r="K37">
        <v>4.26</v>
      </c>
      <c r="L37">
        <v>5.0199999999999996</v>
      </c>
      <c r="M37">
        <v>5.38</v>
      </c>
      <c r="N37">
        <v>4.9800000000000004</v>
      </c>
    </row>
    <row r="38" spans="1:14" x14ac:dyDescent="0.5">
      <c r="A38" t="str">
        <f>"000768"</f>
        <v>000768</v>
      </c>
      <c r="B38" t="s">
        <v>86</v>
      </c>
      <c r="C38">
        <v>2.1800000000000002</v>
      </c>
      <c r="D38">
        <v>74.11</v>
      </c>
      <c r="E38">
        <v>15.5</v>
      </c>
      <c r="F38">
        <v>0.33</v>
      </c>
      <c r="G38">
        <v>15.49</v>
      </c>
      <c r="H38">
        <v>15.5</v>
      </c>
      <c r="I38" t="s">
        <v>87</v>
      </c>
      <c r="J38">
        <v>0.57999999999999996</v>
      </c>
      <c r="K38">
        <v>0.57999999999999996</v>
      </c>
      <c r="L38">
        <v>15.2</v>
      </c>
      <c r="M38">
        <v>15.5</v>
      </c>
      <c r="N38">
        <v>15.08</v>
      </c>
    </row>
    <row r="39" spans="1:14" x14ac:dyDescent="0.5">
      <c r="A39" t="str">
        <f>"000776"</f>
        <v>000776</v>
      </c>
      <c r="B39" t="s">
        <v>88</v>
      </c>
      <c r="C39">
        <v>4.46</v>
      </c>
      <c r="D39">
        <v>17.399999999999999</v>
      </c>
      <c r="E39">
        <v>13.58</v>
      </c>
      <c r="F39">
        <v>0.57999999999999996</v>
      </c>
      <c r="G39">
        <v>13.58</v>
      </c>
      <c r="H39">
        <v>13.59</v>
      </c>
      <c r="I39" t="s">
        <v>89</v>
      </c>
      <c r="J39">
        <v>2.23</v>
      </c>
      <c r="K39">
        <v>2.23</v>
      </c>
      <c r="L39">
        <v>12.95</v>
      </c>
      <c r="M39">
        <v>13.96</v>
      </c>
      <c r="N39">
        <v>12.92</v>
      </c>
    </row>
    <row r="40" spans="1:14" x14ac:dyDescent="0.5">
      <c r="A40" t="str">
        <f>"000783"</f>
        <v>000783</v>
      </c>
      <c r="B40" t="s">
        <v>90</v>
      </c>
      <c r="C40">
        <v>5.12</v>
      </c>
      <c r="D40">
        <v>57.09</v>
      </c>
      <c r="E40">
        <v>7.6</v>
      </c>
      <c r="F40">
        <v>0.37</v>
      </c>
      <c r="G40">
        <v>7.59</v>
      </c>
      <c r="H40">
        <v>7.6</v>
      </c>
      <c r="I40" t="s">
        <v>91</v>
      </c>
      <c r="J40">
        <v>1.62</v>
      </c>
      <c r="K40">
        <v>1.62</v>
      </c>
      <c r="L40">
        <v>7.23</v>
      </c>
      <c r="M40">
        <v>7.82</v>
      </c>
      <c r="N40">
        <v>7.18</v>
      </c>
    </row>
    <row r="41" spans="1:14" x14ac:dyDescent="0.5">
      <c r="A41" t="str">
        <f>"000786"</f>
        <v>000786</v>
      </c>
      <c r="B41" t="s">
        <v>92</v>
      </c>
      <c r="C41">
        <v>1.23</v>
      </c>
      <c r="D41">
        <v>13.5</v>
      </c>
      <c r="E41">
        <v>18.16</v>
      </c>
      <c r="F41">
        <v>0.22</v>
      </c>
      <c r="G41">
        <v>18.149999999999999</v>
      </c>
      <c r="H41">
        <v>18.16</v>
      </c>
      <c r="I41" t="s">
        <v>93</v>
      </c>
      <c r="J41">
        <v>0.74</v>
      </c>
      <c r="K41">
        <v>0.74</v>
      </c>
      <c r="L41">
        <v>17.989999999999998</v>
      </c>
      <c r="M41">
        <v>18.36</v>
      </c>
      <c r="N41">
        <v>17.61</v>
      </c>
    </row>
    <row r="42" spans="1:14" x14ac:dyDescent="0.5">
      <c r="A42" t="str">
        <f>"000825"</f>
        <v>000825</v>
      </c>
      <c r="B42" t="s">
        <v>94</v>
      </c>
      <c r="C42">
        <v>1.51</v>
      </c>
      <c r="D42">
        <v>5.87</v>
      </c>
      <c r="E42">
        <v>4.04</v>
      </c>
      <c r="F42">
        <v>0.06</v>
      </c>
      <c r="G42">
        <v>4.04</v>
      </c>
      <c r="H42">
        <v>4.05</v>
      </c>
      <c r="I42" t="s">
        <v>95</v>
      </c>
      <c r="J42">
        <v>0.45</v>
      </c>
      <c r="K42">
        <v>0.45</v>
      </c>
      <c r="L42">
        <v>3.98</v>
      </c>
      <c r="M42">
        <v>4.0599999999999996</v>
      </c>
      <c r="N42">
        <v>3.97</v>
      </c>
    </row>
    <row r="43" spans="1:14" x14ac:dyDescent="0.5">
      <c r="A43" t="str">
        <f>"000858"</f>
        <v>000858</v>
      </c>
      <c r="B43" t="s">
        <v>96</v>
      </c>
      <c r="C43">
        <v>6.68</v>
      </c>
      <c r="D43">
        <v>27.61</v>
      </c>
      <c r="E43">
        <v>112.97</v>
      </c>
      <c r="F43">
        <v>7.07</v>
      </c>
      <c r="G43">
        <v>112.96</v>
      </c>
      <c r="H43">
        <v>112.97</v>
      </c>
      <c r="I43" t="s">
        <v>97</v>
      </c>
      <c r="J43">
        <v>1.66</v>
      </c>
      <c r="K43">
        <v>1.66</v>
      </c>
      <c r="L43">
        <v>105.46</v>
      </c>
      <c r="M43">
        <v>113.1</v>
      </c>
      <c r="N43">
        <v>105.33</v>
      </c>
    </row>
    <row r="44" spans="1:14" x14ac:dyDescent="0.5">
      <c r="A44" t="str">
        <f>"000860"</f>
        <v>000860</v>
      </c>
      <c r="B44" t="s">
        <v>98</v>
      </c>
      <c r="C44">
        <v>5.36</v>
      </c>
      <c r="D44">
        <v>37.229999999999997</v>
      </c>
      <c r="E44">
        <v>42.68</v>
      </c>
      <c r="F44">
        <v>2.17</v>
      </c>
      <c r="G44">
        <v>42.67</v>
      </c>
      <c r="H44">
        <v>42.68</v>
      </c>
      <c r="I44" t="s">
        <v>99</v>
      </c>
      <c r="J44">
        <v>2.2400000000000002</v>
      </c>
      <c r="K44">
        <v>2.2400000000000002</v>
      </c>
      <c r="L44">
        <v>40.200000000000003</v>
      </c>
      <c r="M44">
        <v>43.31</v>
      </c>
      <c r="N44">
        <v>40.200000000000003</v>
      </c>
    </row>
    <row r="45" spans="1:14" x14ac:dyDescent="0.5">
      <c r="A45" t="str">
        <f>"000876"</f>
        <v>000876</v>
      </c>
      <c r="B45" t="s">
        <v>100</v>
      </c>
      <c r="C45">
        <v>-3.31</v>
      </c>
      <c r="D45">
        <v>45.35</v>
      </c>
      <c r="E45">
        <v>18.38</v>
      </c>
      <c r="F45">
        <v>-0.63</v>
      </c>
      <c r="G45">
        <v>18.38</v>
      </c>
      <c r="H45">
        <v>18.39</v>
      </c>
      <c r="I45" t="s">
        <v>101</v>
      </c>
      <c r="J45">
        <v>3.1</v>
      </c>
      <c r="K45">
        <v>3.1</v>
      </c>
      <c r="L45">
        <v>19.03</v>
      </c>
      <c r="M45">
        <v>19.03</v>
      </c>
      <c r="N45">
        <v>17.77</v>
      </c>
    </row>
    <row r="46" spans="1:14" x14ac:dyDescent="0.5">
      <c r="A46" t="str">
        <f>"000883"</f>
        <v>000883</v>
      </c>
      <c r="B46" t="s">
        <v>102</v>
      </c>
      <c r="C46">
        <v>0.45</v>
      </c>
      <c r="D46">
        <v>19.2</v>
      </c>
      <c r="E46">
        <v>4.4400000000000004</v>
      </c>
      <c r="F46">
        <v>0.02</v>
      </c>
      <c r="G46">
        <v>4.4400000000000004</v>
      </c>
      <c r="H46">
        <v>4.45</v>
      </c>
      <c r="I46" t="s">
        <v>103</v>
      </c>
      <c r="J46">
        <v>0.16</v>
      </c>
      <c r="K46">
        <v>0.16</v>
      </c>
      <c r="L46">
        <v>4.42</v>
      </c>
      <c r="M46">
        <v>4.4800000000000004</v>
      </c>
      <c r="N46">
        <v>4.4000000000000004</v>
      </c>
    </row>
    <row r="47" spans="1:14" x14ac:dyDescent="0.5">
      <c r="A47" t="str">
        <f>"000895"</f>
        <v>000895</v>
      </c>
      <c r="B47" t="s">
        <v>104</v>
      </c>
      <c r="C47">
        <v>1.72</v>
      </c>
      <c r="D47">
        <v>15.69</v>
      </c>
      <c r="E47">
        <v>24.82</v>
      </c>
      <c r="F47">
        <v>0.42</v>
      </c>
      <c r="G47">
        <v>24.81</v>
      </c>
      <c r="H47">
        <v>24.82</v>
      </c>
      <c r="I47" t="s">
        <v>105</v>
      </c>
      <c r="J47">
        <v>0.43</v>
      </c>
      <c r="K47">
        <v>0.43</v>
      </c>
      <c r="L47">
        <v>24.3</v>
      </c>
      <c r="M47">
        <v>25.15</v>
      </c>
      <c r="N47">
        <v>24.3</v>
      </c>
    </row>
    <row r="48" spans="1:14" x14ac:dyDescent="0.5">
      <c r="A48" t="str">
        <f>"000898"</f>
        <v>000898</v>
      </c>
      <c r="B48" t="s">
        <v>106</v>
      </c>
      <c r="C48">
        <v>1.38</v>
      </c>
      <c r="D48">
        <v>5.68</v>
      </c>
      <c r="E48">
        <v>5.14</v>
      </c>
      <c r="F48">
        <v>7.0000000000000007E-2</v>
      </c>
      <c r="G48">
        <v>5.13</v>
      </c>
      <c r="H48">
        <v>5.14</v>
      </c>
      <c r="I48" t="s">
        <v>107</v>
      </c>
      <c r="J48">
        <v>0.26</v>
      </c>
      <c r="K48">
        <v>0.26</v>
      </c>
      <c r="L48">
        <v>5.08</v>
      </c>
      <c r="M48">
        <v>5.14</v>
      </c>
      <c r="N48">
        <v>5.04</v>
      </c>
    </row>
    <row r="49" spans="1:14" x14ac:dyDescent="0.5">
      <c r="A49" t="str">
        <f>"000938"</f>
        <v>000938</v>
      </c>
      <c r="B49" t="s">
        <v>108</v>
      </c>
      <c r="C49">
        <v>1.53</v>
      </c>
      <c r="D49">
        <v>29.18</v>
      </c>
      <c r="E49">
        <v>26.59</v>
      </c>
      <c r="F49">
        <v>0.4</v>
      </c>
      <c r="G49">
        <v>26.59</v>
      </c>
      <c r="H49">
        <v>26.6</v>
      </c>
      <c r="I49" t="s">
        <v>109</v>
      </c>
      <c r="J49">
        <v>0.99</v>
      </c>
      <c r="K49">
        <v>0.99</v>
      </c>
      <c r="L49">
        <v>26.21</v>
      </c>
      <c r="M49">
        <v>26.78</v>
      </c>
      <c r="N49">
        <v>25.86</v>
      </c>
    </row>
    <row r="50" spans="1:14" x14ac:dyDescent="0.5">
      <c r="A50" t="str">
        <f>"000961"</f>
        <v>000961</v>
      </c>
      <c r="B50" t="s">
        <v>110</v>
      </c>
      <c r="C50">
        <v>1.85</v>
      </c>
      <c r="D50">
        <v>13.98</v>
      </c>
      <c r="E50">
        <v>8.81</v>
      </c>
      <c r="F50">
        <v>0.16</v>
      </c>
      <c r="G50">
        <v>8.8000000000000007</v>
      </c>
      <c r="H50">
        <v>8.81</v>
      </c>
      <c r="I50" t="s">
        <v>111</v>
      </c>
      <c r="J50">
        <v>0.52</v>
      </c>
      <c r="K50">
        <v>0.52</v>
      </c>
      <c r="L50">
        <v>8.64</v>
      </c>
      <c r="M50">
        <v>8.91</v>
      </c>
      <c r="N50">
        <v>8.5399999999999991</v>
      </c>
    </row>
    <row r="51" spans="1:14" x14ac:dyDescent="0.5">
      <c r="A51" t="str">
        <f>"000963"</f>
        <v>000963</v>
      </c>
      <c r="B51" t="s">
        <v>112</v>
      </c>
      <c r="C51">
        <v>3.3</v>
      </c>
      <c r="D51">
        <v>16.690000000000001</v>
      </c>
      <c r="E51">
        <v>29.74</v>
      </c>
      <c r="F51">
        <v>0.95</v>
      </c>
      <c r="G51">
        <v>29.74</v>
      </c>
      <c r="H51">
        <v>29.75</v>
      </c>
      <c r="I51" t="s">
        <v>113</v>
      </c>
      <c r="J51">
        <v>1.21</v>
      </c>
      <c r="K51">
        <v>1.21</v>
      </c>
      <c r="L51">
        <v>28.79</v>
      </c>
      <c r="M51">
        <v>29.75</v>
      </c>
      <c r="N51">
        <v>28.66</v>
      </c>
    </row>
    <row r="52" spans="1:14" x14ac:dyDescent="0.5">
      <c r="A52" t="str">
        <f>"000977"</f>
        <v>000977</v>
      </c>
      <c r="B52" t="s">
        <v>114</v>
      </c>
      <c r="C52">
        <v>2.06</v>
      </c>
      <c r="D52">
        <v>44.94</v>
      </c>
      <c r="E52">
        <v>24.76</v>
      </c>
      <c r="F52">
        <v>0.5</v>
      </c>
      <c r="G52">
        <v>24.76</v>
      </c>
      <c r="H52">
        <v>24.77</v>
      </c>
      <c r="I52" t="s">
        <v>115</v>
      </c>
      <c r="J52">
        <v>3.62</v>
      </c>
      <c r="K52">
        <v>3.62</v>
      </c>
      <c r="L52">
        <v>24.27</v>
      </c>
      <c r="M52">
        <v>24.96</v>
      </c>
      <c r="N52">
        <v>24.07</v>
      </c>
    </row>
    <row r="53" spans="1:14" x14ac:dyDescent="0.5">
      <c r="A53" t="str">
        <f>"000983"</f>
        <v>000983</v>
      </c>
      <c r="B53" t="s">
        <v>116</v>
      </c>
      <c r="C53">
        <v>2.08</v>
      </c>
      <c r="D53">
        <v>10.47</v>
      </c>
      <c r="E53">
        <v>6.39</v>
      </c>
      <c r="F53">
        <v>0.13</v>
      </c>
      <c r="G53">
        <v>6.38</v>
      </c>
      <c r="H53">
        <v>6.39</v>
      </c>
      <c r="I53" t="s">
        <v>117</v>
      </c>
      <c r="J53">
        <v>0.91</v>
      </c>
      <c r="K53">
        <v>0.91</v>
      </c>
      <c r="L53">
        <v>6.25</v>
      </c>
      <c r="M53">
        <v>6.4</v>
      </c>
      <c r="N53">
        <v>6.25</v>
      </c>
    </row>
    <row r="54" spans="1:14" x14ac:dyDescent="0.5">
      <c r="A54" t="str">
        <f>"000987"</f>
        <v>000987</v>
      </c>
      <c r="B54" t="s">
        <v>118</v>
      </c>
      <c r="C54">
        <v>2.85</v>
      </c>
      <c r="D54">
        <v>41.29</v>
      </c>
      <c r="E54">
        <v>9.3800000000000008</v>
      </c>
      <c r="F54">
        <v>0.26</v>
      </c>
      <c r="G54">
        <v>9.3699999999999992</v>
      </c>
      <c r="H54">
        <v>9.3800000000000008</v>
      </c>
      <c r="I54" t="s">
        <v>119</v>
      </c>
      <c r="J54">
        <v>0.64</v>
      </c>
      <c r="K54">
        <v>0.64</v>
      </c>
      <c r="L54">
        <v>8.99</v>
      </c>
      <c r="M54">
        <v>9.75</v>
      </c>
      <c r="N54">
        <v>8.8000000000000007</v>
      </c>
    </row>
    <row r="55" spans="1:14" x14ac:dyDescent="0.5">
      <c r="A55" t="str">
        <f>"000999"</f>
        <v>000999</v>
      </c>
      <c r="B55" t="s">
        <v>120</v>
      </c>
      <c r="C55">
        <v>3.13</v>
      </c>
      <c r="D55">
        <v>12.37</v>
      </c>
      <c r="E55">
        <v>28.36</v>
      </c>
      <c r="F55">
        <v>0.86</v>
      </c>
      <c r="G55">
        <v>28.36</v>
      </c>
      <c r="H55">
        <v>28.37</v>
      </c>
      <c r="I55" t="s">
        <v>121</v>
      </c>
      <c r="J55">
        <v>0.65</v>
      </c>
      <c r="K55">
        <v>0.65</v>
      </c>
      <c r="L55">
        <v>27.35</v>
      </c>
      <c r="M55">
        <v>28.85</v>
      </c>
      <c r="N55">
        <v>27.3</v>
      </c>
    </row>
    <row r="56" spans="1:14" x14ac:dyDescent="0.5">
      <c r="A56" t="str">
        <f>"001979"</f>
        <v>001979</v>
      </c>
      <c r="B56" t="s">
        <v>122</v>
      </c>
      <c r="C56">
        <v>1.31</v>
      </c>
      <c r="D56">
        <v>13.59</v>
      </c>
      <c r="E56">
        <v>20.95</v>
      </c>
      <c r="F56">
        <v>0.27</v>
      </c>
      <c r="G56">
        <v>20.94</v>
      </c>
      <c r="H56">
        <v>20.95</v>
      </c>
      <c r="I56" t="s">
        <v>123</v>
      </c>
      <c r="J56">
        <v>0.57999999999999996</v>
      </c>
      <c r="K56">
        <v>0.57999999999999996</v>
      </c>
      <c r="L56">
        <v>20.72</v>
      </c>
      <c r="M56">
        <v>21.17</v>
      </c>
      <c r="N56">
        <v>20.61</v>
      </c>
    </row>
    <row r="57" spans="1:14" x14ac:dyDescent="0.5">
      <c r="A57" t="str">
        <f>"002001"</f>
        <v>002001</v>
      </c>
      <c r="B57" t="s">
        <v>124</v>
      </c>
      <c r="C57">
        <v>1.83</v>
      </c>
      <c r="D57">
        <v>20.190000000000001</v>
      </c>
      <c r="E57">
        <v>20.05</v>
      </c>
      <c r="F57">
        <v>0.36</v>
      </c>
      <c r="G57">
        <v>20.04</v>
      </c>
      <c r="H57">
        <v>20.05</v>
      </c>
      <c r="I57" t="s">
        <v>125</v>
      </c>
      <c r="J57">
        <v>0.94</v>
      </c>
      <c r="K57">
        <v>0.94</v>
      </c>
      <c r="L57">
        <v>19.71</v>
      </c>
      <c r="M57">
        <v>20.14</v>
      </c>
      <c r="N57">
        <v>19.559999999999999</v>
      </c>
    </row>
    <row r="58" spans="1:14" x14ac:dyDescent="0.5">
      <c r="A58" t="str">
        <f>"002007"</f>
        <v>002007</v>
      </c>
      <c r="B58" t="s">
        <v>126</v>
      </c>
      <c r="C58">
        <v>1.04</v>
      </c>
      <c r="D58">
        <v>33.799999999999997</v>
      </c>
      <c r="E58">
        <v>29.01</v>
      </c>
      <c r="F58">
        <v>0.3</v>
      </c>
      <c r="G58">
        <v>29.01</v>
      </c>
      <c r="H58">
        <v>29.03</v>
      </c>
      <c r="I58" t="s">
        <v>127</v>
      </c>
      <c r="J58">
        <v>0.74</v>
      </c>
      <c r="K58">
        <v>0.74</v>
      </c>
      <c r="L58">
        <v>28.6</v>
      </c>
      <c r="M58">
        <v>29.28</v>
      </c>
      <c r="N58">
        <v>28.38</v>
      </c>
    </row>
    <row r="59" spans="1:14" x14ac:dyDescent="0.5">
      <c r="A59" t="str">
        <f>"002008"</f>
        <v>002008</v>
      </c>
      <c r="B59" t="s">
        <v>128</v>
      </c>
      <c r="C59">
        <v>2.58</v>
      </c>
      <c r="D59">
        <v>24.32</v>
      </c>
      <c r="E59">
        <v>35.409999999999997</v>
      </c>
      <c r="F59">
        <v>0.89</v>
      </c>
      <c r="G59">
        <v>35.4</v>
      </c>
      <c r="H59">
        <v>35.409999999999997</v>
      </c>
      <c r="I59" t="s">
        <v>129</v>
      </c>
      <c r="J59">
        <v>1.73</v>
      </c>
      <c r="K59">
        <v>1.73</v>
      </c>
      <c r="L59">
        <v>34.700000000000003</v>
      </c>
      <c r="M59">
        <v>35.76</v>
      </c>
      <c r="N59">
        <v>34.53</v>
      </c>
    </row>
    <row r="60" spans="1:14" x14ac:dyDescent="0.5">
      <c r="A60" t="str">
        <f>"002010"</f>
        <v>002010</v>
      </c>
      <c r="B60" t="s">
        <v>130</v>
      </c>
      <c r="C60">
        <v>-0.98</v>
      </c>
      <c r="D60">
        <v>30.18</v>
      </c>
      <c r="E60">
        <v>8.07</v>
      </c>
      <c r="F60">
        <v>-0.08</v>
      </c>
      <c r="G60">
        <v>8.06</v>
      </c>
      <c r="H60">
        <v>8.07</v>
      </c>
      <c r="I60" t="s">
        <v>131</v>
      </c>
      <c r="J60">
        <v>0.37</v>
      </c>
      <c r="K60">
        <v>0.37</v>
      </c>
      <c r="L60">
        <v>8.11</v>
      </c>
      <c r="M60">
        <v>8.16</v>
      </c>
      <c r="N60">
        <v>7.91</v>
      </c>
    </row>
    <row r="61" spans="1:14" x14ac:dyDescent="0.5">
      <c r="A61" t="str">
        <f>"002013"</f>
        <v>002013</v>
      </c>
      <c r="B61" t="s">
        <v>132</v>
      </c>
      <c r="C61">
        <v>1.32</v>
      </c>
      <c r="D61">
        <v>29.11</v>
      </c>
      <c r="E61">
        <v>6.93</v>
      </c>
      <c r="F61">
        <v>0.09</v>
      </c>
      <c r="G61">
        <v>6.93</v>
      </c>
      <c r="H61">
        <v>6.94</v>
      </c>
      <c r="I61" t="s">
        <v>133</v>
      </c>
      <c r="J61">
        <v>0.62</v>
      </c>
      <c r="K61">
        <v>0.62</v>
      </c>
      <c r="L61">
        <v>6.8</v>
      </c>
      <c r="M61">
        <v>6.99</v>
      </c>
      <c r="N61">
        <v>6.76</v>
      </c>
    </row>
    <row r="62" spans="1:14" x14ac:dyDescent="0.5">
      <c r="A62" t="str">
        <f>"002024"</f>
        <v>002024</v>
      </c>
      <c r="B62" t="s">
        <v>134</v>
      </c>
      <c r="C62">
        <v>2.74</v>
      </c>
      <c r="D62">
        <v>7.63</v>
      </c>
      <c r="E62">
        <v>11.24</v>
      </c>
      <c r="F62">
        <v>0.3</v>
      </c>
      <c r="G62">
        <v>11.24</v>
      </c>
      <c r="H62">
        <v>11.25</v>
      </c>
      <c r="I62" t="s">
        <v>135</v>
      </c>
      <c r="J62">
        <v>0.56999999999999995</v>
      </c>
      <c r="K62">
        <v>0.56999999999999995</v>
      </c>
      <c r="L62">
        <v>10.99</v>
      </c>
      <c r="M62">
        <v>11.33</v>
      </c>
      <c r="N62">
        <v>10.95</v>
      </c>
    </row>
    <row r="63" spans="1:14" x14ac:dyDescent="0.5">
      <c r="A63" t="str">
        <f>"002027"</f>
        <v>002027</v>
      </c>
      <c r="B63" t="s">
        <v>136</v>
      </c>
      <c r="C63">
        <v>1.65</v>
      </c>
      <c r="D63">
        <v>16.11</v>
      </c>
      <c r="E63">
        <v>5.53</v>
      </c>
      <c r="F63">
        <v>0.09</v>
      </c>
      <c r="G63">
        <v>5.52</v>
      </c>
      <c r="H63">
        <v>5.53</v>
      </c>
      <c r="I63" t="s">
        <v>137</v>
      </c>
      <c r="J63">
        <v>0.73</v>
      </c>
      <c r="K63">
        <v>0.73</v>
      </c>
      <c r="L63">
        <v>5.43</v>
      </c>
      <c r="M63">
        <v>5.57</v>
      </c>
      <c r="N63">
        <v>5.4</v>
      </c>
    </row>
    <row r="64" spans="1:14" x14ac:dyDescent="0.5">
      <c r="A64" t="str">
        <f>"002032"</f>
        <v>002032</v>
      </c>
      <c r="B64" t="s">
        <v>138</v>
      </c>
      <c r="C64">
        <v>3.12</v>
      </c>
      <c r="D64">
        <v>35.29</v>
      </c>
      <c r="E64">
        <v>76.77</v>
      </c>
      <c r="F64">
        <v>2.3199999999999998</v>
      </c>
      <c r="G64">
        <v>76.77</v>
      </c>
      <c r="H64">
        <v>76.790000000000006</v>
      </c>
      <c r="I64" t="s">
        <v>139</v>
      </c>
      <c r="J64">
        <v>0.47</v>
      </c>
      <c r="K64">
        <v>0.47</v>
      </c>
      <c r="L64">
        <v>74.930000000000007</v>
      </c>
      <c r="M64">
        <v>77.7</v>
      </c>
      <c r="N64">
        <v>74.45</v>
      </c>
    </row>
    <row r="65" spans="1:14" x14ac:dyDescent="0.5">
      <c r="A65" t="str">
        <f>"002044"</f>
        <v>002044</v>
      </c>
      <c r="B65" t="s">
        <v>140</v>
      </c>
      <c r="C65">
        <v>0.3</v>
      </c>
      <c r="D65">
        <v>50.73</v>
      </c>
      <c r="E65">
        <v>13.26</v>
      </c>
      <c r="F65">
        <v>0.04</v>
      </c>
      <c r="G65">
        <v>13.26</v>
      </c>
      <c r="H65">
        <v>13.27</v>
      </c>
      <c r="I65" t="s">
        <v>141</v>
      </c>
      <c r="J65">
        <v>0.9</v>
      </c>
      <c r="K65">
        <v>0.9</v>
      </c>
      <c r="L65">
        <v>13.13</v>
      </c>
      <c r="M65">
        <v>13.54</v>
      </c>
      <c r="N65">
        <v>12.86</v>
      </c>
    </row>
    <row r="66" spans="1:14" x14ac:dyDescent="0.5">
      <c r="A66" t="str">
        <f>"002049"</f>
        <v>002049</v>
      </c>
      <c r="B66" t="s">
        <v>142</v>
      </c>
      <c r="C66">
        <v>2.2599999999999998</v>
      </c>
      <c r="D66">
        <v>70.150000000000006</v>
      </c>
      <c r="E66">
        <v>43.46</v>
      </c>
      <c r="F66">
        <v>0.96</v>
      </c>
      <c r="G66">
        <v>43.45</v>
      </c>
      <c r="H66">
        <v>43.46</v>
      </c>
      <c r="I66" t="s">
        <v>143</v>
      </c>
      <c r="J66">
        <v>3.74</v>
      </c>
      <c r="K66">
        <v>3.74</v>
      </c>
      <c r="L66">
        <v>42.18</v>
      </c>
      <c r="M66">
        <v>43.95</v>
      </c>
      <c r="N66">
        <v>41.98</v>
      </c>
    </row>
    <row r="67" spans="1:14" x14ac:dyDescent="0.5">
      <c r="A67" t="str">
        <f>"002050"</f>
        <v>002050</v>
      </c>
      <c r="B67" t="s">
        <v>144</v>
      </c>
      <c r="C67">
        <v>4.22</v>
      </c>
      <c r="D67">
        <v>22.12</v>
      </c>
      <c r="E67">
        <v>10.86</v>
      </c>
      <c r="F67">
        <v>0.44</v>
      </c>
      <c r="G67">
        <v>10.86</v>
      </c>
      <c r="H67">
        <v>10.87</v>
      </c>
      <c r="I67" t="s">
        <v>145</v>
      </c>
      <c r="J67">
        <v>0.61</v>
      </c>
      <c r="K67">
        <v>0.61</v>
      </c>
      <c r="L67">
        <v>10.5</v>
      </c>
      <c r="M67">
        <v>10.89</v>
      </c>
      <c r="N67">
        <v>10.37</v>
      </c>
    </row>
    <row r="68" spans="1:14" x14ac:dyDescent="0.5">
      <c r="A68" t="str">
        <f>"002065"</f>
        <v>002065</v>
      </c>
      <c r="B68" t="s">
        <v>146</v>
      </c>
      <c r="C68">
        <v>2</v>
      </c>
      <c r="D68">
        <v>26.38</v>
      </c>
      <c r="E68">
        <v>7.14</v>
      </c>
      <c r="F68">
        <v>0.14000000000000001</v>
      </c>
      <c r="G68">
        <v>7.13</v>
      </c>
      <c r="H68">
        <v>7.14</v>
      </c>
      <c r="I68" t="s">
        <v>147</v>
      </c>
      <c r="J68">
        <v>1.1000000000000001</v>
      </c>
      <c r="K68">
        <v>1.1000000000000001</v>
      </c>
      <c r="L68">
        <v>7.01</v>
      </c>
      <c r="M68">
        <v>7.17</v>
      </c>
      <c r="N68">
        <v>6.95</v>
      </c>
    </row>
    <row r="69" spans="1:14" x14ac:dyDescent="0.5">
      <c r="A69" t="str">
        <f>"002081"</f>
        <v>002081</v>
      </c>
      <c r="B69" t="s">
        <v>148</v>
      </c>
      <c r="C69">
        <v>1.7</v>
      </c>
      <c r="D69">
        <v>12.35</v>
      </c>
      <c r="E69">
        <v>10.19</v>
      </c>
      <c r="F69">
        <v>0.17</v>
      </c>
      <c r="G69">
        <v>10.19</v>
      </c>
      <c r="H69">
        <v>10.199999999999999</v>
      </c>
      <c r="I69" t="s">
        <v>149</v>
      </c>
      <c r="J69">
        <v>0.36</v>
      </c>
      <c r="K69">
        <v>0.36</v>
      </c>
      <c r="L69">
        <v>10</v>
      </c>
      <c r="M69">
        <v>10.24</v>
      </c>
      <c r="N69">
        <v>9.8800000000000008</v>
      </c>
    </row>
    <row r="70" spans="1:14" x14ac:dyDescent="0.5">
      <c r="A70" t="str">
        <f>"002127"</f>
        <v>002127</v>
      </c>
      <c r="B70" t="s">
        <v>150</v>
      </c>
      <c r="C70">
        <v>2.82</v>
      </c>
      <c r="D70">
        <v>27.43</v>
      </c>
      <c r="E70">
        <v>10.56</v>
      </c>
      <c r="F70">
        <v>0.28999999999999998</v>
      </c>
      <c r="G70">
        <v>10.55</v>
      </c>
      <c r="H70">
        <v>10.56</v>
      </c>
      <c r="I70" t="s">
        <v>151</v>
      </c>
      <c r="J70">
        <v>1.46</v>
      </c>
      <c r="K70">
        <v>1.46</v>
      </c>
      <c r="L70">
        <v>10.42</v>
      </c>
      <c r="M70">
        <v>10.58</v>
      </c>
      <c r="N70">
        <v>10.17</v>
      </c>
    </row>
    <row r="71" spans="1:14" x14ac:dyDescent="0.5">
      <c r="A71" t="str">
        <f>"002129"</f>
        <v>002129</v>
      </c>
      <c r="B71" t="s">
        <v>152</v>
      </c>
      <c r="C71">
        <v>1.47</v>
      </c>
      <c r="D71">
        <v>38.229999999999997</v>
      </c>
      <c r="E71">
        <v>9.68</v>
      </c>
      <c r="F71">
        <v>0.14000000000000001</v>
      </c>
      <c r="G71">
        <v>9.67</v>
      </c>
      <c r="H71">
        <v>9.68</v>
      </c>
      <c r="I71" t="s">
        <v>153</v>
      </c>
      <c r="J71">
        <v>0.87</v>
      </c>
      <c r="K71">
        <v>0.87</v>
      </c>
      <c r="L71">
        <v>9.5399999999999991</v>
      </c>
      <c r="M71">
        <v>9.83</v>
      </c>
      <c r="N71">
        <v>9.4700000000000006</v>
      </c>
    </row>
    <row r="72" spans="1:14" x14ac:dyDescent="0.5">
      <c r="A72" t="str">
        <f>"002142"</f>
        <v>002142</v>
      </c>
      <c r="B72" t="s">
        <v>154</v>
      </c>
      <c r="C72">
        <v>5.48</v>
      </c>
      <c r="D72">
        <v>10.27</v>
      </c>
      <c r="E72">
        <v>24.44</v>
      </c>
      <c r="F72">
        <v>1.27</v>
      </c>
      <c r="G72">
        <v>24.44</v>
      </c>
      <c r="H72">
        <v>24.45</v>
      </c>
      <c r="I72" t="s">
        <v>155</v>
      </c>
      <c r="J72">
        <v>0.85</v>
      </c>
      <c r="K72">
        <v>0.85</v>
      </c>
      <c r="L72">
        <v>23.24</v>
      </c>
      <c r="M72">
        <v>24.48</v>
      </c>
      <c r="N72">
        <v>23.1</v>
      </c>
    </row>
    <row r="73" spans="1:14" x14ac:dyDescent="0.5">
      <c r="A73" t="str">
        <f>"002146"</f>
        <v>002146</v>
      </c>
      <c r="B73" t="s">
        <v>156</v>
      </c>
      <c r="C73">
        <v>3.03</v>
      </c>
      <c r="D73">
        <v>5.37</v>
      </c>
      <c r="E73">
        <v>9.85</v>
      </c>
      <c r="F73">
        <v>0.28999999999999998</v>
      </c>
      <c r="G73">
        <v>9.84</v>
      </c>
      <c r="H73">
        <v>9.85</v>
      </c>
      <c r="I73" t="s">
        <v>157</v>
      </c>
      <c r="J73">
        <v>0.74</v>
      </c>
      <c r="K73">
        <v>0.74</v>
      </c>
      <c r="L73">
        <v>9.5399999999999991</v>
      </c>
      <c r="M73">
        <v>9.8699999999999992</v>
      </c>
      <c r="N73">
        <v>9.48</v>
      </c>
    </row>
    <row r="74" spans="1:14" x14ac:dyDescent="0.5">
      <c r="A74" t="str">
        <f>"002157"</f>
        <v>002157</v>
      </c>
      <c r="B74" t="s">
        <v>158</v>
      </c>
      <c r="C74">
        <v>-2.0299999999999998</v>
      </c>
      <c r="D74" t="s">
        <v>24</v>
      </c>
      <c r="E74">
        <v>18.34</v>
      </c>
      <c r="F74">
        <v>-0.38</v>
      </c>
      <c r="G74">
        <v>18.329999999999998</v>
      </c>
      <c r="H74">
        <v>18.34</v>
      </c>
      <c r="I74" t="s">
        <v>159</v>
      </c>
      <c r="J74">
        <v>4.6399999999999997</v>
      </c>
      <c r="K74">
        <v>4.6399999999999997</v>
      </c>
      <c r="L74">
        <v>18.95</v>
      </c>
      <c r="M74">
        <v>18.95</v>
      </c>
      <c r="N74">
        <v>17.62</v>
      </c>
    </row>
    <row r="75" spans="1:14" x14ac:dyDescent="0.5">
      <c r="A75" t="str">
        <f>"002179"</f>
        <v>002179</v>
      </c>
      <c r="B75" t="s">
        <v>160</v>
      </c>
      <c r="C75">
        <v>1.03</v>
      </c>
      <c r="D75">
        <v>32.299999999999997</v>
      </c>
      <c r="E75">
        <v>32.35</v>
      </c>
      <c r="F75">
        <v>0.33</v>
      </c>
      <c r="G75">
        <v>32.340000000000003</v>
      </c>
      <c r="H75">
        <v>32.35</v>
      </c>
      <c r="I75" t="s">
        <v>161</v>
      </c>
      <c r="J75">
        <v>0.49</v>
      </c>
      <c r="K75">
        <v>0.49</v>
      </c>
      <c r="L75">
        <v>32.07</v>
      </c>
      <c r="M75">
        <v>32.520000000000003</v>
      </c>
      <c r="N75">
        <v>31.51</v>
      </c>
    </row>
    <row r="76" spans="1:14" x14ac:dyDescent="0.5">
      <c r="A76" t="str">
        <f>"002180"</f>
        <v>002180</v>
      </c>
      <c r="B76" t="s">
        <v>162</v>
      </c>
      <c r="C76">
        <v>0.26</v>
      </c>
      <c r="D76">
        <v>26.06</v>
      </c>
      <c r="E76">
        <v>23.5</v>
      </c>
      <c r="F76">
        <v>0.06</v>
      </c>
      <c r="G76">
        <v>23.5</v>
      </c>
      <c r="H76">
        <v>23.53</v>
      </c>
      <c r="I76" t="s">
        <v>163</v>
      </c>
      <c r="J76">
        <v>0.62</v>
      </c>
      <c r="K76">
        <v>0.62</v>
      </c>
      <c r="L76">
        <v>23.28</v>
      </c>
      <c r="M76">
        <v>23.75</v>
      </c>
      <c r="N76">
        <v>22.9</v>
      </c>
    </row>
    <row r="77" spans="1:14" x14ac:dyDescent="0.5">
      <c r="A77" t="str">
        <f>"002195"</f>
        <v>002195</v>
      </c>
      <c r="B77" t="s">
        <v>164</v>
      </c>
      <c r="C77">
        <v>2.86</v>
      </c>
      <c r="D77">
        <v>13.92</v>
      </c>
      <c r="E77">
        <v>3.95</v>
      </c>
      <c r="F77">
        <v>0.11</v>
      </c>
      <c r="G77">
        <v>3.94</v>
      </c>
      <c r="H77">
        <v>3.95</v>
      </c>
      <c r="I77" t="s">
        <v>165</v>
      </c>
      <c r="J77">
        <v>2.89</v>
      </c>
      <c r="K77">
        <v>2.89</v>
      </c>
      <c r="L77">
        <v>3.82</v>
      </c>
      <c r="M77">
        <v>3.98</v>
      </c>
      <c r="N77">
        <v>3.81</v>
      </c>
    </row>
    <row r="78" spans="1:14" x14ac:dyDescent="0.5">
      <c r="A78" t="str">
        <f>"002202"</f>
        <v>002202</v>
      </c>
      <c r="B78" t="s">
        <v>166</v>
      </c>
      <c r="C78">
        <v>2.23</v>
      </c>
      <c r="D78">
        <v>14.8</v>
      </c>
      <c r="E78">
        <v>11.48</v>
      </c>
      <c r="F78">
        <v>0.25</v>
      </c>
      <c r="G78">
        <v>11.47</v>
      </c>
      <c r="H78">
        <v>11.48</v>
      </c>
      <c r="I78" t="s">
        <v>167</v>
      </c>
      <c r="J78">
        <v>1.17</v>
      </c>
      <c r="K78">
        <v>1.17</v>
      </c>
      <c r="L78">
        <v>11.21</v>
      </c>
      <c r="M78">
        <v>11.63</v>
      </c>
      <c r="N78">
        <v>11.2</v>
      </c>
    </row>
    <row r="79" spans="1:14" x14ac:dyDescent="0.5">
      <c r="A79" t="str">
        <f>"002223"</f>
        <v>002223</v>
      </c>
      <c r="B79" t="s">
        <v>168</v>
      </c>
      <c r="C79">
        <v>0.12</v>
      </c>
      <c r="D79">
        <v>31.94</v>
      </c>
      <c r="E79">
        <v>24.25</v>
      </c>
      <c r="F79">
        <v>0.03</v>
      </c>
      <c r="G79">
        <v>24.25</v>
      </c>
      <c r="H79">
        <v>24.26</v>
      </c>
      <c r="I79" t="s">
        <v>169</v>
      </c>
      <c r="J79">
        <v>0.95</v>
      </c>
      <c r="K79">
        <v>0.95</v>
      </c>
      <c r="L79">
        <v>24.08</v>
      </c>
      <c r="M79">
        <v>24.58</v>
      </c>
      <c r="N79">
        <v>23.93</v>
      </c>
    </row>
    <row r="80" spans="1:14" x14ac:dyDescent="0.5">
      <c r="A80" t="str">
        <f>"002230"</f>
        <v>002230</v>
      </c>
      <c r="B80" t="s">
        <v>170</v>
      </c>
      <c r="C80">
        <v>0.84</v>
      </c>
      <c r="D80">
        <v>115.69</v>
      </c>
      <c r="E80">
        <v>31.33</v>
      </c>
      <c r="F80">
        <v>0.26</v>
      </c>
      <c r="G80">
        <v>31.33</v>
      </c>
      <c r="H80">
        <v>31.34</v>
      </c>
      <c r="I80" t="s">
        <v>171</v>
      </c>
      <c r="J80">
        <v>2.0299999999999998</v>
      </c>
      <c r="K80">
        <v>2.0299999999999998</v>
      </c>
      <c r="L80">
        <v>30.86</v>
      </c>
      <c r="M80">
        <v>31.71</v>
      </c>
      <c r="N80">
        <v>30.62</v>
      </c>
    </row>
    <row r="81" spans="1:14" x14ac:dyDescent="0.5">
      <c r="A81" t="str">
        <f>"002236"</f>
        <v>002236</v>
      </c>
      <c r="B81" t="s">
        <v>172</v>
      </c>
      <c r="C81">
        <v>2.76</v>
      </c>
      <c r="D81">
        <v>16.2</v>
      </c>
      <c r="E81">
        <v>14.16</v>
      </c>
      <c r="F81">
        <v>0.38</v>
      </c>
      <c r="G81">
        <v>14.15</v>
      </c>
      <c r="H81">
        <v>14.16</v>
      </c>
      <c r="I81" t="s">
        <v>173</v>
      </c>
      <c r="J81">
        <v>3</v>
      </c>
      <c r="K81">
        <v>3</v>
      </c>
      <c r="L81">
        <v>13.8</v>
      </c>
      <c r="M81">
        <v>14.29</v>
      </c>
      <c r="N81">
        <v>13.71</v>
      </c>
    </row>
    <row r="82" spans="1:14" x14ac:dyDescent="0.5">
      <c r="A82" t="str">
        <f>"002241"</f>
        <v>002241</v>
      </c>
      <c r="B82" t="s">
        <v>174</v>
      </c>
      <c r="C82">
        <v>2.4700000000000002</v>
      </c>
      <c r="D82">
        <v>29.59</v>
      </c>
      <c r="E82">
        <v>8.2899999999999991</v>
      </c>
      <c r="F82">
        <v>0.2</v>
      </c>
      <c r="G82">
        <v>8.2899999999999991</v>
      </c>
      <c r="H82">
        <v>8.3000000000000007</v>
      </c>
      <c r="I82" t="s">
        <v>175</v>
      </c>
      <c r="J82">
        <v>1.54</v>
      </c>
      <c r="K82">
        <v>1.54</v>
      </c>
      <c r="L82">
        <v>8.1199999999999992</v>
      </c>
      <c r="M82">
        <v>8.32</v>
      </c>
      <c r="N82">
        <v>8.0399999999999991</v>
      </c>
    </row>
    <row r="83" spans="1:14" x14ac:dyDescent="0.5">
      <c r="A83" t="str">
        <f>"002252"</f>
        <v>002252</v>
      </c>
      <c r="B83" t="s">
        <v>176</v>
      </c>
      <c r="C83">
        <v>1.25</v>
      </c>
      <c r="D83" t="s">
        <v>24</v>
      </c>
      <c r="E83">
        <v>7.27</v>
      </c>
      <c r="F83">
        <v>0.09</v>
      </c>
      <c r="G83">
        <v>7.27</v>
      </c>
      <c r="H83">
        <v>7.28</v>
      </c>
      <c r="I83" t="s">
        <v>177</v>
      </c>
      <c r="J83">
        <v>0.82</v>
      </c>
      <c r="K83">
        <v>0.82</v>
      </c>
      <c r="L83">
        <v>7.23</v>
      </c>
      <c r="M83">
        <v>7.35</v>
      </c>
      <c r="N83">
        <v>7.14</v>
      </c>
    </row>
    <row r="84" spans="1:14" x14ac:dyDescent="0.5">
      <c r="A84" t="str">
        <f>"002271"</f>
        <v>002271</v>
      </c>
      <c r="B84" t="s">
        <v>178</v>
      </c>
      <c r="C84">
        <v>3.85</v>
      </c>
      <c r="D84">
        <v>19.920000000000002</v>
      </c>
      <c r="E84">
        <v>21.31</v>
      </c>
      <c r="F84">
        <v>0.79</v>
      </c>
      <c r="G84">
        <v>21.31</v>
      </c>
      <c r="H84">
        <v>21.32</v>
      </c>
      <c r="I84" t="s">
        <v>179</v>
      </c>
      <c r="J84">
        <v>2.11</v>
      </c>
      <c r="K84">
        <v>2.11</v>
      </c>
      <c r="L84">
        <v>20.61</v>
      </c>
      <c r="M84">
        <v>21.64</v>
      </c>
      <c r="N84">
        <v>20.309999999999999</v>
      </c>
    </row>
    <row r="85" spans="1:14" x14ac:dyDescent="0.5">
      <c r="A85" t="str">
        <f>"002294"</f>
        <v>002294</v>
      </c>
      <c r="B85" t="s">
        <v>180</v>
      </c>
      <c r="C85">
        <v>1.88</v>
      </c>
      <c r="D85">
        <v>16.7</v>
      </c>
      <c r="E85">
        <v>22.2</v>
      </c>
      <c r="F85">
        <v>0.41</v>
      </c>
      <c r="G85">
        <v>22.19</v>
      </c>
      <c r="H85">
        <v>22.2</v>
      </c>
      <c r="I85" t="s">
        <v>181</v>
      </c>
      <c r="J85">
        <v>0.45</v>
      </c>
      <c r="K85">
        <v>0.45</v>
      </c>
      <c r="L85">
        <v>21.75</v>
      </c>
      <c r="M85">
        <v>22.27</v>
      </c>
      <c r="N85">
        <v>21.7</v>
      </c>
    </row>
    <row r="86" spans="1:14" x14ac:dyDescent="0.5">
      <c r="A86" t="str">
        <f>"002299"</f>
        <v>002299</v>
      </c>
      <c r="B86" t="s">
        <v>182</v>
      </c>
      <c r="C86">
        <v>1.31</v>
      </c>
      <c r="D86">
        <v>14.89</v>
      </c>
      <c r="E86">
        <v>24.72</v>
      </c>
      <c r="F86">
        <v>0.32</v>
      </c>
      <c r="G86">
        <v>24.71</v>
      </c>
      <c r="H86">
        <v>24.72</v>
      </c>
      <c r="I86" t="s">
        <v>183</v>
      </c>
      <c r="J86">
        <v>1.66</v>
      </c>
      <c r="K86">
        <v>1.66</v>
      </c>
      <c r="L86">
        <v>24.2</v>
      </c>
      <c r="M86">
        <v>24.79</v>
      </c>
      <c r="N86">
        <v>23.88</v>
      </c>
    </row>
    <row r="87" spans="1:14" x14ac:dyDescent="0.5">
      <c r="A87" t="str">
        <f>"002304"</f>
        <v>002304</v>
      </c>
      <c r="B87" t="s">
        <v>184</v>
      </c>
      <c r="C87">
        <v>3.14</v>
      </c>
      <c r="D87">
        <v>20.09</v>
      </c>
      <c r="E87">
        <v>119.07</v>
      </c>
      <c r="F87">
        <v>3.63</v>
      </c>
      <c r="G87">
        <v>119.06</v>
      </c>
      <c r="H87">
        <v>119.07</v>
      </c>
      <c r="I87" t="s">
        <v>185</v>
      </c>
      <c r="J87">
        <v>0.65</v>
      </c>
      <c r="K87">
        <v>0.65</v>
      </c>
      <c r="L87">
        <v>116</v>
      </c>
      <c r="M87">
        <v>119.97</v>
      </c>
      <c r="N87">
        <v>115.58</v>
      </c>
    </row>
    <row r="88" spans="1:14" x14ac:dyDescent="0.5">
      <c r="A88" t="str">
        <f>"002311"</f>
        <v>002311</v>
      </c>
      <c r="B88" t="s">
        <v>186</v>
      </c>
      <c r="C88">
        <v>-0.63</v>
      </c>
      <c r="D88">
        <v>32.86</v>
      </c>
      <c r="E88">
        <v>30.13</v>
      </c>
      <c r="F88">
        <v>-0.19</v>
      </c>
      <c r="G88">
        <v>30.13</v>
      </c>
      <c r="H88">
        <v>30.18</v>
      </c>
      <c r="I88" t="s">
        <v>187</v>
      </c>
      <c r="J88">
        <v>0.61</v>
      </c>
      <c r="K88">
        <v>0.61</v>
      </c>
      <c r="L88">
        <v>30.33</v>
      </c>
      <c r="M88">
        <v>30.4</v>
      </c>
      <c r="N88">
        <v>29.85</v>
      </c>
    </row>
    <row r="89" spans="1:14" x14ac:dyDescent="0.5">
      <c r="A89" t="str">
        <f>"002352"</f>
        <v>002352</v>
      </c>
      <c r="B89" t="s">
        <v>188</v>
      </c>
      <c r="C89">
        <v>-0.61</v>
      </c>
      <c r="D89">
        <v>28.54</v>
      </c>
      <c r="E89">
        <v>31.05</v>
      </c>
      <c r="F89">
        <v>-0.19</v>
      </c>
      <c r="G89">
        <v>31.04</v>
      </c>
      <c r="H89">
        <v>31.05</v>
      </c>
      <c r="I89" t="s">
        <v>189</v>
      </c>
      <c r="J89">
        <v>0.51</v>
      </c>
      <c r="K89">
        <v>0.51</v>
      </c>
      <c r="L89">
        <v>31.24</v>
      </c>
      <c r="M89">
        <v>31.33</v>
      </c>
      <c r="N89">
        <v>30.97</v>
      </c>
    </row>
    <row r="90" spans="1:14" x14ac:dyDescent="0.5">
      <c r="A90" t="str">
        <f>"002371"</f>
        <v>002371</v>
      </c>
      <c r="B90" t="s">
        <v>190</v>
      </c>
      <c r="C90">
        <v>2.4500000000000002</v>
      </c>
      <c r="D90">
        <v>120.07</v>
      </c>
      <c r="E90">
        <v>63.99</v>
      </c>
      <c r="F90">
        <v>1.53</v>
      </c>
      <c r="G90">
        <v>63.99</v>
      </c>
      <c r="H90">
        <v>64</v>
      </c>
      <c r="I90" t="s">
        <v>191</v>
      </c>
      <c r="J90">
        <v>1.81</v>
      </c>
      <c r="K90">
        <v>1.81</v>
      </c>
      <c r="L90">
        <v>62.44</v>
      </c>
      <c r="M90">
        <v>65.150000000000006</v>
      </c>
      <c r="N90">
        <v>62.1</v>
      </c>
    </row>
    <row r="91" spans="1:14" x14ac:dyDescent="0.5">
      <c r="A91" t="str">
        <f>"002372"</f>
        <v>002372</v>
      </c>
      <c r="B91" t="s">
        <v>192</v>
      </c>
      <c r="C91">
        <v>3.18</v>
      </c>
      <c r="D91">
        <v>25.23</v>
      </c>
      <c r="E91">
        <v>16.559999999999999</v>
      </c>
      <c r="F91">
        <v>0.51</v>
      </c>
      <c r="G91">
        <v>16.55</v>
      </c>
      <c r="H91">
        <v>16.559999999999999</v>
      </c>
      <c r="I91" t="s">
        <v>193</v>
      </c>
      <c r="J91">
        <v>0.64</v>
      </c>
      <c r="K91">
        <v>0.64</v>
      </c>
      <c r="L91">
        <v>16.09</v>
      </c>
      <c r="M91">
        <v>16.75</v>
      </c>
      <c r="N91">
        <v>16.079999999999998</v>
      </c>
    </row>
    <row r="92" spans="1:14" x14ac:dyDescent="0.5">
      <c r="A92" t="str">
        <f>"002399"</f>
        <v>002399</v>
      </c>
      <c r="B92" t="s">
        <v>194</v>
      </c>
      <c r="C92">
        <v>2.84</v>
      </c>
      <c r="D92">
        <v>24.15</v>
      </c>
      <c r="E92">
        <v>21</v>
      </c>
      <c r="F92">
        <v>0.57999999999999996</v>
      </c>
      <c r="G92">
        <v>20.99</v>
      </c>
      <c r="H92">
        <v>21</v>
      </c>
      <c r="I92" t="s">
        <v>195</v>
      </c>
      <c r="J92">
        <v>0.46</v>
      </c>
      <c r="K92">
        <v>0.46</v>
      </c>
      <c r="L92">
        <v>20.39</v>
      </c>
      <c r="M92">
        <v>21.21</v>
      </c>
      <c r="N92">
        <v>20.28</v>
      </c>
    </row>
    <row r="93" spans="1:14" x14ac:dyDescent="0.5">
      <c r="A93" t="str">
        <f>"002405"</f>
        <v>002405</v>
      </c>
      <c r="B93" t="s">
        <v>196</v>
      </c>
      <c r="C93">
        <v>2.8</v>
      </c>
      <c r="D93">
        <v>70.34</v>
      </c>
      <c r="E93">
        <v>16.5</v>
      </c>
      <c r="F93">
        <v>0.45</v>
      </c>
      <c r="G93">
        <v>16.489999999999998</v>
      </c>
      <c r="H93">
        <v>16.5</v>
      </c>
      <c r="I93" t="s">
        <v>197</v>
      </c>
      <c r="J93">
        <v>4.8099999999999996</v>
      </c>
      <c r="K93">
        <v>4.8099999999999996</v>
      </c>
      <c r="L93">
        <v>15.91</v>
      </c>
      <c r="M93">
        <v>16.79</v>
      </c>
      <c r="N93">
        <v>15.82</v>
      </c>
    </row>
    <row r="94" spans="1:14" x14ac:dyDescent="0.5">
      <c r="A94" t="str">
        <f>"002410"</f>
        <v>002410</v>
      </c>
      <c r="B94" t="s">
        <v>198</v>
      </c>
      <c r="C94">
        <v>3.12</v>
      </c>
      <c r="D94">
        <v>75.81</v>
      </c>
      <c r="E94">
        <v>30.38</v>
      </c>
      <c r="F94">
        <v>0.92</v>
      </c>
      <c r="G94">
        <v>30.37</v>
      </c>
      <c r="H94">
        <v>30.38</v>
      </c>
      <c r="I94" t="s">
        <v>199</v>
      </c>
      <c r="J94">
        <v>1.34</v>
      </c>
      <c r="K94">
        <v>1.34</v>
      </c>
      <c r="L94">
        <v>29.37</v>
      </c>
      <c r="M94">
        <v>30.69</v>
      </c>
      <c r="N94">
        <v>29.35</v>
      </c>
    </row>
    <row r="95" spans="1:14" x14ac:dyDescent="0.5">
      <c r="A95" t="str">
        <f>"002411"</f>
        <v>002411</v>
      </c>
      <c r="B95" t="s">
        <v>200</v>
      </c>
      <c r="C95">
        <v>-0.7</v>
      </c>
      <c r="D95">
        <v>77.010000000000005</v>
      </c>
      <c r="E95">
        <v>17.12</v>
      </c>
      <c r="F95">
        <v>-0.12</v>
      </c>
      <c r="G95">
        <v>17.12</v>
      </c>
      <c r="H95">
        <v>17.13</v>
      </c>
      <c r="I95" t="s">
        <v>201</v>
      </c>
      <c r="J95">
        <v>0.7</v>
      </c>
      <c r="K95">
        <v>0.7</v>
      </c>
      <c r="L95">
        <v>17.27</v>
      </c>
      <c r="M95">
        <v>17.45</v>
      </c>
      <c r="N95">
        <v>17.03</v>
      </c>
    </row>
    <row r="96" spans="1:14" x14ac:dyDescent="0.5">
      <c r="A96" t="str">
        <f>"002415"</f>
        <v>002415</v>
      </c>
      <c r="B96" t="s">
        <v>202</v>
      </c>
      <c r="C96">
        <v>3</v>
      </c>
      <c r="D96">
        <v>22.25</v>
      </c>
      <c r="E96">
        <v>27.14</v>
      </c>
      <c r="F96">
        <v>0.79</v>
      </c>
      <c r="G96">
        <v>27.14</v>
      </c>
      <c r="H96">
        <v>27.15</v>
      </c>
      <c r="I96" t="s">
        <v>203</v>
      </c>
      <c r="J96">
        <v>1.3</v>
      </c>
      <c r="K96">
        <v>1.3</v>
      </c>
      <c r="L96">
        <v>26.65</v>
      </c>
      <c r="M96">
        <v>27.39</v>
      </c>
      <c r="N96">
        <v>26.19</v>
      </c>
    </row>
    <row r="97" spans="1:14" x14ac:dyDescent="0.5">
      <c r="A97" t="str">
        <f>"002422"</f>
        <v>002422</v>
      </c>
      <c r="B97" t="s">
        <v>204</v>
      </c>
      <c r="C97">
        <v>1.46</v>
      </c>
      <c r="D97">
        <v>33.85</v>
      </c>
      <c r="E97">
        <v>27.8</v>
      </c>
      <c r="F97">
        <v>0.4</v>
      </c>
      <c r="G97">
        <v>27.8</v>
      </c>
      <c r="H97">
        <v>27.81</v>
      </c>
      <c r="I97" t="s">
        <v>205</v>
      </c>
      <c r="J97">
        <v>0.57999999999999996</v>
      </c>
      <c r="K97">
        <v>0.57999999999999996</v>
      </c>
      <c r="L97">
        <v>27.37</v>
      </c>
      <c r="M97">
        <v>28.08</v>
      </c>
      <c r="N97">
        <v>27.15</v>
      </c>
    </row>
    <row r="98" spans="1:14" x14ac:dyDescent="0.5">
      <c r="A98" t="str">
        <f>"002456"</f>
        <v>002456</v>
      </c>
      <c r="B98" t="s">
        <v>206</v>
      </c>
      <c r="C98">
        <v>0.5</v>
      </c>
      <c r="D98" t="s">
        <v>24</v>
      </c>
      <c r="E98">
        <v>7.98</v>
      </c>
      <c r="F98">
        <v>0.04</v>
      </c>
      <c r="G98">
        <v>7.97</v>
      </c>
      <c r="H98">
        <v>7.98</v>
      </c>
      <c r="I98" t="s">
        <v>207</v>
      </c>
      <c r="J98">
        <v>3.99</v>
      </c>
      <c r="K98">
        <v>3.99</v>
      </c>
      <c r="L98">
        <v>7.88</v>
      </c>
      <c r="M98">
        <v>8.06</v>
      </c>
      <c r="N98">
        <v>7.82</v>
      </c>
    </row>
    <row r="99" spans="1:14" x14ac:dyDescent="0.5">
      <c r="A99" t="str">
        <f>"002466"</f>
        <v>002466</v>
      </c>
      <c r="B99" t="s">
        <v>208</v>
      </c>
      <c r="C99">
        <v>0.63</v>
      </c>
      <c r="D99">
        <v>17.68</v>
      </c>
      <c r="E99">
        <v>25.72</v>
      </c>
      <c r="F99">
        <v>0.16</v>
      </c>
      <c r="G99">
        <v>25.72</v>
      </c>
      <c r="H99">
        <v>25.73</v>
      </c>
      <c r="I99" t="s">
        <v>209</v>
      </c>
      <c r="J99">
        <v>1.45</v>
      </c>
      <c r="K99">
        <v>1.45</v>
      </c>
      <c r="L99">
        <v>25.61</v>
      </c>
      <c r="M99">
        <v>25.88</v>
      </c>
      <c r="N99">
        <v>25.05</v>
      </c>
    </row>
    <row r="100" spans="1:14" x14ac:dyDescent="0.5">
      <c r="A100" t="str">
        <f>"002475"</f>
        <v>002475</v>
      </c>
      <c r="B100" t="s">
        <v>210</v>
      </c>
      <c r="C100">
        <v>3.4</v>
      </c>
      <c r="D100">
        <v>31.36</v>
      </c>
      <c r="E100">
        <v>23.69</v>
      </c>
      <c r="F100">
        <v>0.78</v>
      </c>
      <c r="G100">
        <v>23.69</v>
      </c>
      <c r="H100">
        <v>23.7</v>
      </c>
      <c r="I100" t="s">
        <v>211</v>
      </c>
      <c r="J100">
        <v>1.35</v>
      </c>
      <c r="K100">
        <v>1.35</v>
      </c>
      <c r="L100">
        <v>22.8</v>
      </c>
      <c r="M100">
        <v>23.93</v>
      </c>
      <c r="N100">
        <v>22.61</v>
      </c>
    </row>
    <row r="101" spans="1:14" x14ac:dyDescent="0.5">
      <c r="A101" t="str">
        <f>"002493"</f>
        <v>002493</v>
      </c>
      <c r="B101" t="s">
        <v>212</v>
      </c>
      <c r="C101">
        <v>1.84</v>
      </c>
      <c r="D101">
        <v>47.59</v>
      </c>
      <c r="E101">
        <v>12.15</v>
      </c>
      <c r="F101">
        <v>0.22</v>
      </c>
      <c r="G101">
        <v>12.13</v>
      </c>
      <c r="H101">
        <v>12.15</v>
      </c>
      <c r="I101" t="s">
        <v>213</v>
      </c>
      <c r="J101">
        <v>0.16</v>
      </c>
      <c r="K101">
        <v>0.16</v>
      </c>
      <c r="L101">
        <v>11.94</v>
      </c>
      <c r="M101">
        <v>12.23</v>
      </c>
      <c r="N101">
        <v>11.76</v>
      </c>
    </row>
    <row r="102" spans="1:14" x14ac:dyDescent="0.5">
      <c r="A102" t="str">
        <f>"002500"</f>
        <v>002500</v>
      </c>
      <c r="B102" t="s">
        <v>214</v>
      </c>
      <c r="C102">
        <v>4.75</v>
      </c>
      <c r="D102">
        <v>57.7</v>
      </c>
      <c r="E102">
        <v>8.3800000000000008</v>
      </c>
      <c r="F102">
        <v>0.38</v>
      </c>
      <c r="G102">
        <v>8.3699999999999992</v>
      </c>
      <c r="H102">
        <v>8.3800000000000008</v>
      </c>
      <c r="I102" t="s">
        <v>215</v>
      </c>
      <c r="J102">
        <v>2.12</v>
      </c>
      <c r="K102">
        <v>2.12</v>
      </c>
      <c r="L102">
        <v>7.96</v>
      </c>
      <c r="M102">
        <v>8.59</v>
      </c>
      <c r="N102">
        <v>7.94</v>
      </c>
    </row>
    <row r="103" spans="1:14" x14ac:dyDescent="0.5">
      <c r="A103" t="str">
        <f>"002506"</f>
        <v>002506</v>
      </c>
      <c r="B103" t="s">
        <v>216</v>
      </c>
      <c r="C103">
        <v>1.26</v>
      </c>
      <c r="D103">
        <v>144.1</v>
      </c>
      <c r="E103">
        <v>6.44</v>
      </c>
      <c r="F103">
        <v>0.08</v>
      </c>
      <c r="G103">
        <v>6.43</v>
      </c>
      <c r="H103">
        <v>6.44</v>
      </c>
      <c r="I103" t="s">
        <v>217</v>
      </c>
      <c r="J103">
        <v>0.94</v>
      </c>
      <c r="K103">
        <v>0.94</v>
      </c>
      <c r="L103">
        <v>6.33</v>
      </c>
      <c r="M103">
        <v>6.51</v>
      </c>
      <c r="N103">
        <v>6.28</v>
      </c>
    </row>
    <row r="104" spans="1:14" x14ac:dyDescent="0.5">
      <c r="A104" t="str">
        <f>"002507"</f>
        <v>002507</v>
      </c>
      <c r="B104" t="s">
        <v>218</v>
      </c>
      <c r="C104">
        <v>3.9</v>
      </c>
      <c r="D104">
        <v>32</v>
      </c>
      <c r="E104">
        <v>29.57</v>
      </c>
      <c r="F104">
        <v>1.1100000000000001</v>
      </c>
      <c r="G104">
        <v>29.56</v>
      </c>
      <c r="H104">
        <v>29.57</v>
      </c>
      <c r="I104" t="s">
        <v>219</v>
      </c>
      <c r="J104">
        <v>2.0099999999999998</v>
      </c>
      <c r="K104">
        <v>2.0099999999999998</v>
      </c>
      <c r="L104">
        <v>28.4</v>
      </c>
      <c r="M104">
        <v>29.89</v>
      </c>
      <c r="N104">
        <v>28.21</v>
      </c>
    </row>
    <row r="105" spans="1:14" x14ac:dyDescent="0.5">
      <c r="A105" t="str">
        <f>"002508"</f>
        <v>002508</v>
      </c>
      <c r="B105" t="s">
        <v>220</v>
      </c>
      <c r="C105">
        <v>3</v>
      </c>
      <c r="D105">
        <v>16.34</v>
      </c>
      <c r="E105">
        <v>26.44</v>
      </c>
      <c r="F105">
        <v>0.77</v>
      </c>
      <c r="G105">
        <v>26.44</v>
      </c>
      <c r="H105">
        <v>26.45</v>
      </c>
      <c r="I105" t="s">
        <v>221</v>
      </c>
      <c r="J105">
        <v>1.07</v>
      </c>
      <c r="K105">
        <v>1.07</v>
      </c>
      <c r="L105">
        <v>25.8</v>
      </c>
      <c r="M105">
        <v>26.62</v>
      </c>
      <c r="N105">
        <v>25.67</v>
      </c>
    </row>
    <row r="106" spans="1:14" x14ac:dyDescent="0.5">
      <c r="A106" t="str">
        <f>"002555"</f>
        <v>002555</v>
      </c>
      <c r="B106" t="s">
        <v>222</v>
      </c>
      <c r="C106">
        <v>2.13</v>
      </c>
      <c r="D106">
        <v>26.54</v>
      </c>
      <c r="E106">
        <v>13.43</v>
      </c>
      <c r="F106">
        <v>0.28000000000000003</v>
      </c>
      <c r="G106">
        <v>13.42</v>
      </c>
      <c r="H106">
        <v>13.43</v>
      </c>
      <c r="I106" t="s">
        <v>223</v>
      </c>
      <c r="J106">
        <v>1.28</v>
      </c>
      <c r="K106">
        <v>1.28</v>
      </c>
      <c r="L106">
        <v>13.15</v>
      </c>
      <c r="M106">
        <v>13.65</v>
      </c>
      <c r="N106">
        <v>13.1</v>
      </c>
    </row>
    <row r="107" spans="1:14" x14ac:dyDescent="0.5">
      <c r="A107" t="str">
        <f>"002558"</f>
        <v>002558</v>
      </c>
      <c r="B107" t="s">
        <v>224</v>
      </c>
      <c r="C107">
        <v>0.27</v>
      </c>
      <c r="D107">
        <v>36.43</v>
      </c>
      <c r="E107">
        <v>18.25</v>
      </c>
      <c r="F107">
        <v>0.05</v>
      </c>
      <c r="G107">
        <v>18.25</v>
      </c>
      <c r="H107">
        <v>18.260000000000002</v>
      </c>
      <c r="I107" t="s">
        <v>225</v>
      </c>
      <c r="J107">
        <v>0.34</v>
      </c>
      <c r="K107">
        <v>0.34</v>
      </c>
      <c r="L107">
        <v>18.11</v>
      </c>
      <c r="M107">
        <v>18.38</v>
      </c>
      <c r="N107">
        <v>18.05</v>
      </c>
    </row>
    <row r="108" spans="1:14" x14ac:dyDescent="0.5">
      <c r="A108" t="str">
        <f>"002594"</f>
        <v>002594</v>
      </c>
      <c r="B108" t="s">
        <v>226</v>
      </c>
      <c r="C108">
        <v>1.39</v>
      </c>
      <c r="D108">
        <v>39.479999999999997</v>
      </c>
      <c r="E108">
        <v>50.29</v>
      </c>
      <c r="F108">
        <v>0.69</v>
      </c>
      <c r="G108">
        <v>50.29</v>
      </c>
      <c r="H108">
        <v>50.3</v>
      </c>
      <c r="I108" t="s">
        <v>227</v>
      </c>
      <c r="J108">
        <v>1.06</v>
      </c>
      <c r="K108">
        <v>1.06</v>
      </c>
      <c r="L108">
        <v>49.6</v>
      </c>
      <c r="M108">
        <v>50.49</v>
      </c>
      <c r="N108">
        <v>49.08</v>
      </c>
    </row>
    <row r="109" spans="1:14" x14ac:dyDescent="0.5">
      <c r="A109" t="str">
        <f>"002602"</f>
        <v>002602</v>
      </c>
      <c r="B109" t="s">
        <v>228</v>
      </c>
      <c r="C109">
        <v>0.44</v>
      </c>
      <c r="D109">
        <v>49.48</v>
      </c>
      <c r="E109">
        <v>11.34</v>
      </c>
      <c r="F109">
        <v>0.05</v>
      </c>
      <c r="G109">
        <v>11.34</v>
      </c>
      <c r="H109">
        <v>11.35</v>
      </c>
      <c r="I109" t="s">
        <v>229</v>
      </c>
      <c r="J109">
        <v>0.27</v>
      </c>
      <c r="K109">
        <v>0.27</v>
      </c>
      <c r="L109">
        <v>11.27</v>
      </c>
      <c r="M109">
        <v>11.44</v>
      </c>
      <c r="N109">
        <v>11.21</v>
      </c>
    </row>
    <row r="110" spans="1:14" x14ac:dyDescent="0.5">
      <c r="A110" t="str">
        <f>"002624"</f>
        <v>002624</v>
      </c>
      <c r="B110" t="s">
        <v>230</v>
      </c>
      <c r="C110">
        <v>1.48</v>
      </c>
      <c r="D110">
        <v>18.45</v>
      </c>
      <c r="E110">
        <v>26.09</v>
      </c>
      <c r="F110">
        <v>0.38</v>
      </c>
      <c r="G110">
        <v>26.09</v>
      </c>
      <c r="H110">
        <v>26.1</v>
      </c>
      <c r="I110" t="s">
        <v>231</v>
      </c>
      <c r="J110">
        <v>0.67</v>
      </c>
      <c r="K110">
        <v>0.67</v>
      </c>
      <c r="L110">
        <v>25.65</v>
      </c>
      <c r="M110">
        <v>26.55</v>
      </c>
      <c r="N110">
        <v>25.62</v>
      </c>
    </row>
    <row r="111" spans="1:14" x14ac:dyDescent="0.5">
      <c r="A111" t="str">
        <f>"002673"</f>
        <v>002673</v>
      </c>
      <c r="B111" t="s">
        <v>232</v>
      </c>
      <c r="C111">
        <v>4.0999999999999996</v>
      </c>
      <c r="D111">
        <v>56.53</v>
      </c>
      <c r="E111">
        <v>10.42</v>
      </c>
      <c r="F111">
        <v>0.41</v>
      </c>
      <c r="G111">
        <v>10.42</v>
      </c>
      <c r="H111">
        <v>10.43</v>
      </c>
      <c r="I111" t="s">
        <v>233</v>
      </c>
      <c r="J111">
        <v>2.4500000000000002</v>
      </c>
      <c r="K111">
        <v>2.4500000000000002</v>
      </c>
      <c r="L111">
        <v>10.029999999999999</v>
      </c>
      <c r="M111">
        <v>10.7</v>
      </c>
      <c r="N111">
        <v>9.9700000000000006</v>
      </c>
    </row>
    <row r="112" spans="1:14" x14ac:dyDescent="0.5">
      <c r="A112" t="str">
        <f>"002714"</f>
        <v>002714</v>
      </c>
      <c r="B112" t="s">
        <v>234</v>
      </c>
      <c r="C112">
        <v>-0.97</v>
      </c>
      <c r="D112" t="s">
        <v>24</v>
      </c>
      <c r="E112">
        <v>61.35</v>
      </c>
      <c r="F112">
        <v>-0.6</v>
      </c>
      <c r="G112">
        <v>61.35</v>
      </c>
      <c r="H112">
        <v>61.36</v>
      </c>
      <c r="I112" t="s">
        <v>235</v>
      </c>
      <c r="J112">
        <v>1.48</v>
      </c>
      <c r="K112">
        <v>1.48</v>
      </c>
      <c r="L112">
        <v>61.91</v>
      </c>
      <c r="M112">
        <v>61.99</v>
      </c>
      <c r="N112">
        <v>59.95</v>
      </c>
    </row>
    <row r="113" spans="1:14" x14ac:dyDescent="0.5">
      <c r="A113" t="str">
        <f>"002736"</f>
        <v>002736</v>
      </c>
      <c r="B113" t="s">
        <v>236</v>
      </c>
      <c r="C113">
        <v>5.05</v>
      </c>
      <c r="D113">
        <v>21.66</v>
      </c>
      <c r="E113">
        <v>12.68</v>
      </c>
      <c r="F113">
        <v>0.61</v>
      </c>
      <c r="G113">
        <v>12.68</v>
      </c>
      <c r="H113">
        <v>12.69</v>
      </c>
      <c r="I113" t="s">
        <v>237</v>
      </c>
      <c r="J113">
        <v>0.45</v>
      </c>
      <c r="K113">
        <v>0.45</v>
      </c>
      <c r="L113">
        <v>12.06</v>
      </c>
      <c r="M113">
        <v>12.97</v>
      </c>
      <c r="N113">
        <v>12.01</v>
      </c>
    </row>
    <row r="114" spans="1:14" x14ac:dyDescent="0.5">
      <c r="A114" t="str">
        <f>"002739"</f>
        <v>002739</v>
      </c>
      <c r="B114" t="s">
        <v>238</v>
      </c>
      <c r="C114">
        <v>1.32</v>
      </c>
      <c r="D114">
        <v>33.28</v>
      </c>
      <c r="E114">
        <v>19.149999999999999</v>
      </c>
      <c r="F114">
        <v>0.25</v>
      </c>
      <c r="G114">
        <v>19.14</v>
      </c>
      <c r="H114">
        <v>19.149999999999999</v>
      </c>
      <c r="I114" t="s">
        <v>239</v>
      </c>
      <c r="J114">
        <v>0.76</v>
      </c>
      <c r="K114">
        <v>0.76</v>
      </c>
      <c r="L114">
        <v>18.829999999999998</v>
      </c>
      <c r="M114">
        <v>19.2</v>
      </c>
      <c r="N114">
        <v>18.649999999999999</v>
      </c>
    </row>
    <row r="115" spans="1:14" x14ac:dyDescent="0.5">
      <c r="A115" t="str">
        <f>"002773"</f>
        <v>002773</v>
      </c>
      <c r="B115" t="s">
        <v>240</v>
      </c>
      <c r="C115">
        <v>0.52</v>
      </c>
      <c r="D115">
        <v>43.06</v>
      </c>
      <c r="E115">
        <v>34.6</v>
      </c>
      <c r="F115">
        <v>0.18</v>
      </c>
      <c r="G115">
        <v>34.590000000000003</v>
      </c>
      <c r="H115">
        <v>34.6</v>
      </c>
      <c r="I115" t="s">
        <v>241</v>
      </c>
      <c r="J115">
        <v>0.28999999999999998</v>
      </c>
      <c r="K115">
        <v>0.28999999999999998</v>
      </c>
      <c r="L115">
        <v>34.549999999999997</v>
      </c>
      <c r="M115">
        <v>34.78</v>
      </c>
      <c r="N115">
        <v>33.85</v>
      </c>
    </row>
    <row r="116" spans="1:14" x14ac:dyDescent="0.5">
      <c r="A116" t="str">
        <f>"002797"</f>
        <v>002797</v>
      </c>
      <c r="B116" t="s">
        <v>242</v>
      </c>
      <c r="C116">
        <v>4.12</v>
      </c>
      <c r="D116">
        <v>64.819999999999993</v>
      </c>
      <c r="E116">
        <v>6.57</v>
      </c>
      <c r="F116">
        <v>0.26</v>
      </c>
      <c r="G116">
        <v>6.57</v>
      </c>
      <c r="H116">
        <v>6.58</v>
      </c>
      <c r="I116" t="s">
        <v>243</v>
      </c>
      <c r="J116">
        <v>4</v>
      </c>
      <c r="K116">
        <v>4</v>
      </c>
      <c r="L116">
        <v>6.29</v>
      </c>
      <c r="M116">
        <v>6.77</v>
      </c>
      <c r="N116">
        <v>6.25</v>
      </c>
    </row>
    <row r="117" spans="1:14" x14ac:dyDescent="0.5">
      <c r="A117" t="str">
        <f>"600000"</f>
        <v>600000</v>
      </c>
      <c r="B117" t="s">
        <v>280</v>
      </c>
      <c r="C117">
        <v>2.69</v>
      </c>
      <c r="D117">
        <v>6.01</v>
      </c>
      <c r="E117">
        <v>12.2</v>
      </c>
      <c r="F117">
        <v>0.32</v>
      </c>
      <c r="G117">
        <v>12.19</v>
      </c>
      <c r="H117">
        <v>12.2</v>
      </c>
      <c r="I117" t="s">
        <v>281</v>
      </c>
      <c r="J117">
        <v>0.25</v>
      </c>
      <c r="K117">
        <v>0.25</v>
      </c>
      <c r="L117">
        <v>11.95</v>
      </c>
      <c r="M117">
        <v>12.32</v>
      </c>
      <c r="N117">
        <v>11.85</v>
      </c>
    </row>
    <row r="118" spans="1:14" x14ac:dyDescent="0.5">
      <c r="A118" t="str">
        <f>"600004"</f>
        <v>600004</v>
      </c>
      <c r="B118" t="s">
        <v>282</v>
      </c>
      <c r="C118">
        <v>5.34</v>
      </c>
      <c r="D118">
        <v>36.64</v>
      </c>
      <c r="E118">
        <v>17.16</v>
      </c>
      <c r="F118">
        <v>0.87</v>
      </c>
      <c r="G118">
        <v>17.149999999999999</v>
      </c>
      <c r="H118">
        <v>17.16</v>
      </c>
      <c r="I118" t="s">
        <v>283</v>
      </c>
      <c r="J118">
        <v>1.1100000000000001</v>
      </c>
      <c r="K118">
        <v>1.1100000000000001</v>
      </c>
      <c r="L118">
        <v>16.37</v>
      </c>
      <c r="M118">
        <v>17.649999999999999</v>
      </c>
      <c r="N118">
        <v>16.329999999999998</v>
      </c>
    </row>
    <row r="119" spans="1:14" x14ac:dyDescent="0.5">
      <c r="A119" t="str">
        <f>"600009"</f>
        <v>600009</v>
      </c>
      <c r="B119" t="s">
        <v>284</v>
      </c>
      <c r="C119">
        <v>2.94</v>
      </c>
      <c r="D119">
        <v>32.03</v>
      </c>
      <c r="E119">
        <v>78.8</v>
      </c>
      <c r="F119">
        <v>2.25</v>
      </c>
      <c r="G119">
        <v>78.8</v>
      </c>
      <c r="H119">
        <v>78.81</v>
      </c>
      <c r="I119" t="s">
        <v>285</v>
      </c>
      <c r="J119">
        <v>0.93</v>
      </c>
      <c r="K119">
        <v>0.93</v>
      </c>
      <c r="L119">
        <v>76.58</v>
      </c>
      <c r="M119">
        <v>80.11</v>
      </c>
      <c r="N119">
        <v>76.03</v>
      </c>
    </row>
    <row r="120" spans="1:14" x14ac:dyDescent="0.5">
      <c r="A120" t="str">
        <f>"600010"</f>
        <v>600010</v>
      </c>
      <c r="B120" t="s">
        <v>286</v>
      </c>
      <c r="C120">
        <v>0.57999999999999996</v>
      </c>
      <c r="D120">
        <v>24.56</v>
      </c>
      <c r="E120">
        <v>1.72</v>
      </c>
      <c r="F120">
        <v>0.01</v>
      </c>
      <c r="G120">
        <v>1.71</v>
      </c>
      <c r="H120">
        <v>1.72</v>
      </c>
      <c r="I120" t="s">
        <v>287</v>
      </c>
      <c r="J120">
        <v>1.28</v>
      </c>
      <c r="K120">
        <v>1.28</v>
      </c>
      <c r="L120">
        <v>1.71</v>
      </c>
      <c r="M120">
        <v>1.72</v>
      </c>
      <c r="N120">
        <v>1.69</v>
      </c>
    </row>
    <row r="121" spans="1:14" x14ac:dyDescent="0.5">
      <c r="A121" t="str">
        <f>"600011"</f>
        <v>600011</v>
      </c>
      <c r="B121" t="s">
        <v>288</v>
      </c>
      <c r="C121">
        <v>0.6</v>
      </c>
      <c r="D121">
        <v>36.56</v>
      </c>
      <c r="E121">
        <v>6.69</v>
      </c>
      <c r="F121">
        <v>0.04</v>
      </c>
      <c r="G121">
        <v>6.69</v>
      </c>
      <c r="H121">
        <v>6.7</v>
      </c>
      <c r="I121" t="s">
        <v>289</v>
      </c>
      <c r="J121">
        <v>0.2</v>
      </c>
      <c r="K121">
        <v>0.2</v>
      </c>
      <c r="L121">
        <v>6.69</v>
      </c>
      <c r="M121">
        <v>6.78</v>
      </c>
      <c r="N121">
        <v>6.65</v>
      </c>
    </row>
    <row r="122" spans="1:14" x14ac:dyDescent="0.5">
      <c r="A122" t="str">
        <f>"600015"</f>
        <v>600015</v>
      </c>
      <c r="B122" t="s">
        <v>290</v>
      </c>
      <c r="C122">
        <v>1.7</v>
      </c>
      <c r="D122">
        <v>5.64</v>
      </c>
      <c r="E122">
        <v>7.79</v>
      </c>
      <c r="F122">
        <v>0.13</v>
      </c>
      <c r="G122">
        <v>7.78</v>
      </c>
      <c r="H122">
        <v>7.79</v>
      </c>
      <c r="I122" t="s">
        <v>291</v>
      </c>
      <c r="J122">
        <v>0.33</v>
      </c>
      <c r="K122">
        <v>0.33</v>
      </c>
      <c r="L122">
        <v>7.66</v>
      </c>
      <c r="M122">
        <v>7.85</v>
      </c>
      <c r="N122">
        <v>7.65</v>
      </c>
    </row>
    <row r="123" spans="1:14" x14ac:dyDescent="0.5">
      <c r="A123" t="str">
        <f>"600016"</f>
        <v>600016</v>
      </c>
      <c r="B123" t="s">
        <v>292</v>
      </c>
      <c r="C123">
        <v>0.95</v>
      </c>
      <c r="D123">
        <v>5.42</v>
      </c>
      <c r="E123">
        <v>6.4</v>
      </c>
      <c r="F123">
        <v>0.06</v>
      </c>
      <c r="G123">
        <v>6.4</v>
      </c>
      <c r="H123">
        <v>6.41</v>
      </c>
      <c r="I123" t="s">
        <v>293</v>
      </c>
      <c r="J123">
        <v>0.44</v>
      </c>
      <c r="K123">
        <v>0.44</v>
      </c>
      <c r="L123">
        <v>6.34</v>
      </c>
      <c r="M123">
        <v>6.48</v>
      </c>
      <c r="N123">
        <v>6.33</v>
      </c>
    </row>
    <row r="124" spans="1:14" x14ac:dyDescent="0.5">
      <c r="A124" t="str">
        <f>"600018"</f>
        <v>600018</v>
      </c>
      <c r="B124" t="s">
        <v>294</v>
      </c>
      <c r="C124">
        <v>1.93</v>
      </c>
      <c r="D124">
        <v>14.79</v>
      </c>
      <c r="E124">
        <v>6.86</v>
      </c>
      <c r="F124">
        <v>0.13</v>
      </c>
      <c r="G124">
        <v>6.86</v>
      </c>
      <c r="H124">
        <v>6.87</v>
      </c>
      <c r="I124" t="s">
        <v>295</v>
      </c>
      <c r="J124">
        <v>0.17</v>
      </c>
      <c r="K124">
        <v>0.17</v>
      </c>
      <c r="L124">
        <v>6.73</v>
      </c>
      <c r="M124">
        <v>6.91</v>
      </c>
      <c r="N124">
        <v>6.65</v>
      </c>
    </row>
    <row r="125" spans="1:14" x14ac:dyDescent="0.5">
      <c r="A125" t="str">
        <f>"600019"</f>
        <v>600019</v>
      </c>
      <c r="B125" t="s">
        <v>296</v>
      </c>
      <c r="C125">
        <v>0.77</v>
      </c>
      <c r="D125">
        <v>7.47</v>
      </c>
      <c r="E125">
        <v>6.51</v>
      </c>
      <c r="F125">
        <v>0.05</v>
      </c>
      <c r="G125">
        <v>6.51</v>
      </c>
      <c r="H125">
        <v>6.52</v>
      </c>
      <c r="I125" t="s">
        <v>297</v>
      </c>
      <c r="J125">
        <v>0.19</v>
      </c>
      <c r="K125">
        <v>0.19</v>
      </c>
      <c r="L125">
        <v>6.46</v>
      </c>
      <c r="M125">
        <v>6.55</v>
      </c>
      <c r="N125">
        <v>6.4</v>
      </c>
    </row>
    <row r="126" spans="1:14" x14ac:dyDescent="0.5">
      <c r="A126" t="str">
        <f>"600023"</f>
        <v>600023</v>
      </c>
      <c r="B126" t="s">
        <v>298</v>
      </c>
      <c r="C126">
        <v>0.91</v>
      </c>
      <c r="D126">
        <v>13.21</v>
      </c>
      <c r="E126">
        <v>4.4400000000000004</v>
      </c>
      <c r="F126">
        <v>0.04</v>
      </c>
      <c r="G126">
        <v>4.4400000000000004</v>
      </c>
      <c r="H126">
        <v>4.45</v>
      </c>
      <c r="I126" t="s">
        <v>299</v>
      </c>
      <c r="J126">
        <v>0.17</v>
      </c>
      <c r="K126">
        <v>0.17</v>
      </c>
      <c r="L126">
        <v>4.3899999999999997</v>
      </c>
      <c r="M126">
        <v>4.46</v>
      </c>
      <c r="N126">
        <v>4.38</v>
      </c>
    </row>
    <row r="127" spans="1:14" x14ac:dyDescent="0.5">
      <c r="A127" t="str">
        <f>"600025"</f>
        <v>600025</v>
      </c>
      <c r="B127" t="s">
        <v>300</v>
      </c>
      <c r="C127">
        <v>0.25</v>
      </c>
      <c r="D127">
        <v>11.63</v>
      </c>
      <c r="E127">
        <v>4.0599999999999996</v>
      </c>
      <c r="F127">
        <v>0.01</v>
      </c>
      <c r="G127">
        <v>4.05</v>
      </c>
      <c r="H127">
        <v>4.0599999999999996</v>
      </c>
      <c r="I127" t="s">
        <v>301</v>
      </c>
      <c r="J127">
        <v>0.39</v>
      </c>
      <c r="K127">
        <v>0.39</v>
      </c>
      <c r="L127">
        <v>4.03</v>
      </c>
      <c r="M127">
        <v>4.12</v>
      </c>
      <c r="N127">
        <v>4.01</v>
      </c>
    </row>
    <row r="128" spans="1:14" x14ac:dyDescent="0.5">
      <c r="A128" t="str">
        <f>"600027"</f>
        <v>600027</v>
      </c>
      <c r="B128" t="s">
        <v>302</v>
      </c>
      <c r="C128">
        <v>1.58</v>
      </c>
      <c r="D128">
        <v>20.98</v>
      </c>
      <c r="E128">
        <v>3.85</v>
      </c>
      <c r="F128">
        <v>0.06</v>
      </c>
      <c r="G128">
        <v>3.84</v>
      </c>
      <c r="H128">
        <v>3.85</v>
      </c>
      <c r="I128" t="s">
        <v>303</v>
      </c>
      <c r="J128">
        <v>0.51</v>
      </c>
      <c r="K128">
        <v>0.51</v>
      </c>
      <c r="L128">
        <v>3.79</v>
      </c>
      <c r="M128">
        <v>3.86</v>
      </c>
      <c r="N128">
        <v>3.77</v>
      </c>
    </row>
    <row r="129" spans="1:14" x14ac:dyDescent="0.5">
      <c r="A129" t="str">
        <f>"600028"</f>
        <v>600028</v>
      </c>
      <c r="B129" t="s">
        <v>304</v>
      </c>
      <c r="C129">
        <v>1.32</v>
      </c>
      <c r="D129">
        <v>10.84</v>
      </c>
      <c r="E129">
        <v>5.36</v>
      </c>
      <c r="F129">
        <v>7.0000000000000007E-2</v>
      </c>
      <c r="G129">
        <v>5.36</v>
      </c>
      <c r="H129">
        <v>5.37</v>
      </c>
      <c r="I129" t="s">
        <v>305</v>
      </c>
      <c r="J129">
        <v>0.17</v>
      </c>
      <c r="K129">
        <v>0.17</v>
      </c>
      <c r="L129">
        <v>5.29</v>
      </c>
      <c r="M129">
        <v>5.38</v>
      </c>
      <c r="N129">
        <v>5.27</v>
      </c>
    </row>
    <row r="130" spans="1:14" x14ac:dyDescent="0.5">
      <c r="A130" t="str">
        <f>"600029"</f>
        <v>600029</v>
      </c>
      <c r="B130" t="s">
        <v>306</v>
      </c>
      <c r="C130">
        <v>3.27</v>
      </c>
      <c r="D130">
        <v>29.2</v>
      </c>
      <c r="E130">
        <v>7.59</v>
      </c>
      <c r="F130">
        <v>0.24</v>
      </c>
      <c r="G130">
        <v>7.58</v>
      </c>
      <c r="H130">
        <v>7.59</v>
      </c>
      <c r="I130" t="s">
        <v>307</v>
      </c>
      <c r="J130">
        <v>0.96</v>
      </c>
      <c r="K130">
        <v>0.96</v>
      </c>
      <c r="L130">
        <v>7.32</v>
      </c>
      <c r="M130">
        <v>7.64</v>
      </c>
      <c r="N130">
        <v>7.31</v>
      </c>
    </row>
    <row r="131" spans="1:14" x14ac:dyDescent="0.5">
      <c r="A131" t="str">
        <f>"600030"</f>
        <v>600030</v>
      </c>
      <c r="B131" t="s">
        <v>308</v>
      </c>
      <c r="C131">
        <v>6.96</v>
      </c>
      <c r="D131">
        <v>23.83</v>
      </c>
      <c r="E131">
        <v>23.05</v>
      </c>
      <c r="F131">
        <v>1.5</v>
      </c>
      <c r="G131">
        <v>23.05</v>
      </c>
      <c r="H131">
        <v>23.06</v>
      </c>
      <c r="I131" t="s">
        <v>309</v>
      </c>
      <c r="J131">
        <v>3.66</v>
      </c>
      <c r="K131">
        <v>3.66</v>
      </c>
      <c r="L131">
        <v>21.58</v>
      </c>
      <c r="M131">
        <v>23.6</v>
      </c>
      <c r="N131">
        <v>21.54</v>
      </c>
    </row>
    <row r="132" spans="1:14" x14ac:dyDescent="0.5">
      <c r="A132" t="str">
        <f>"600031"</f>
        <v>600031</v>
      </c>
      <c r="B132" t="s">
        <v>310</v>
      </c>
      <c r="C132">
        <v>2.17</v>
      </c>
      <c r="D132">
        <v>13.79</v>
      </c>
      <c r="E132">
        <v>13.18</v>
      </c>
      <c r="F132">
        <v>0.28000000000000003</v>
      </c>
      <c r="G132">
        <v>13.17</v>
      </c>
      <c r="H132">
        <v>13.18</v>
      </c>
      <c r="I132" t="s">
        <v>311</v>
      </c>
      <c r="J132">
        <v>1.33</v>
      </c>
      <c r="K132">
        <v>1.33</v>
      </c>
      <c r="L132">
        <v>12.84</v>
      </c>
      <c r="M132">
        <v>13.26</v>
      </c>
      <c r="N132">
        <v>12.82</v>
      </c>
    </row>
    <row r="133" spans="1:14" x14ac:dyDescent="0.5">
      <c r="A133" t="str">
        <f>"600036"</f>
        <v>600036</v>
      </c>
      <c r="B133" t="s">
        <v>312</v>
      </c>
      <c r="C133">
        <v>4.29</v>
      </c>
      <c r="D133">
        <v>11.16</v>
      </c>
      <c r="E133">
        <v>38.380000000000003</v>
      </c>
      <c r="F133">
        <v>1.58</v>
      </c>
      <c r="G133">
        <v>38.380000000000003</v>
      </c>
      <c r="H133">
        <v>38.39</v>
      </c>
      <c r="I133" t="s">
        <v>313</v>
      </c>
      <c r="J133">
        <v>0.36</v>
      </c>
      <c r="K133">
        <v>0.36</v>
      </c>
      <c r="L133">
        <v>36.86</v>
      </c>
      <c r="M133">
        <v>38.479999999999997</v>
      </c>
      <c r="N133">
        <v>36.86</v>
      </c>
    </row>
    <row r="134" spans="1:14" x14ac:dyDescent="0.5">
      <c r="A134" t="str">
        <f>"600038"</f>
        <v>600038</v>
      </c>
      <c r="B134" t="s">
        <v>314</v>
      </c>
      <c r="C134">
        <v>1.5</v>
      </c>
      <c r="D134">
        <v>44.79</v>
      </c>
      <c r="E134">
        <v>39.979999999999997</v>
      </c>
      <c r="F134">
        <v>0.59</v>
      </c>
      <c r="G134">
        <v>39.979999999999997</v>
      </c>
      <c r="H134">
        <v>39.99</v>
      </c>
      <c r="I134" t="s">
        <v>315</v>
      </c>
      <c r="J134">
        <v>0.71</v>
      </c>
      <c r="K134">
        <v>0.71</v>
      </c>
      <c r="L134">
        <v>39.450000000000003</v>
      </c>
      <c r="M134">
        <v>40.159999999999997</v>
      </c>
      <c r="N134">
        <v>39.130000000000003</v>
      </c>
    </row>
    <row r="135" spans="1:14" x14ac:dyDescent="0.5">
      <c r="A135" t="str">
        <f>"600048"</f>
        <v>600048</v>
      </c>
      <c r="B135" t="s">
        <v>316</v>
      </c>
      <c r="C135">
        <v>2.8</v>
      </c>
      <c r="D135">
        <v>7.9</v>
      </c>
      <c r="E135">
        <v>13.2</v>
      </c>
      <c r="F135">
        <v>0.36</v>
      </c>
      <c r="G135">
        <v>13.2</v>
      </c>
      <c r="H135">
        <v>13.21</v>
      </c>
      <c r="I135" t="s">
        <v>317</v>
      </c>
      <c r="J135">
        <v>0.72</v>
      </c>
      <c r="K135">
        <v>0.72</v>
      </c>
      <c r="L135">
        <v>12.85</v>
      </c>
      <c r="M135">
        <v>13.21</v>
      </c>
      <c r="N135">
        <v>12.78</v>
      </c>
    </row>
    <row r="136" spans="1:14" x14ac:dyDescent="0.5">
      <c r="A136" t="str">
        <f>"600050"</f>
        <v>600050</v>
      </c>
      <c r="B136" t="s">
        <v>318</v>
      </c>
      <c r="C136">
        <v>2.46</v>
      </c>
      <c r="D136">
        <v>43</v>
      </c>
      <c r="E136">
        <v>6.25</v>
      </c>
      <c r="F136">
        <v>0.15</v>
      </c>
      <c r="G136">
        <v>6.24</v>
      </c>
      <c r="H136">
        <v>6.25</v>
      </c>
      <c r="I136" t="s">
        <v>319</v>
      </c>
      <c r="J136">
        <v>1.08</v>
      </c>
      <c r="K136">
        <v>1.08</v>
      </c>
      <c r="L136">
        <v>6.11</v>
      </c>
      <c r="M136">
        <v>6.28</v>
      </c>
      <c r="N136">
        <v>6.1</v>
      </c>
    </row>
    <row r="137" spans="1:14" x14ac:dyDescent="0.5">
      <c r="A137" t="str">
        <f>"600061"</f>
        <v>600061</v>
      </c>
      <c r="B137" t="s">
        <v>320</v>
      </c>
      <c r="C137">
        <v>4.03</v>
      </c>
      <c r="D137">
        <v>24.95</v>
      </c>
      <c r="E137">
        <v>14.71</v>
      </c>
      <c r="F137">
        <v>0.56999999999999995</v>
      </c>
      <c r="G137">
        <v>14.71</v>
      </c>
      <c r="H137">
        <v>14.72</v>
      </c>
      <c r="I137" t="s">
        <v>321</v>
      </c>
      <c r="J137">
        <v>0.96</v>
      </c>
      <c r="K137">
        <v>0.96</v>
      </c>
      <c r="L137">
        <v>13.93</v>
      </c>
      <c r="M137">
        <v>15.2</v>
      </c>
      <c r="N137">
        <v>13.93</v>
      </c>
    </row>
    <row r="138" spans="1:14" x14ac:dyDescent="0.5">
      <c r="A138" t="str">
        <f>"600066"</f>
        <v>600066</v>
      </c>
      <c r="B138" t="s">
        <v>322</v>
      </c>
      <c r="C138">
        <v>1.64</v>
      </c>
      <c r="D138">
        <v>12.26</v>
      </c>
      <c r="E138">
        <v>13.04</v>
      </c>
      <c r="F138">
        <v>0.21</v>
      </c>
      <c r="G138">
        <v>13.02</v>
      </c>
      <c r="H138">
        <v>13.04</v>
      </c>
      <c r="I138" t="s">
        <v>323</v>
      </c>
      <c r="J138">
        <v>0.44</v>
      </c>
      <c r="K138">
        <v>0.44</v>
      </c>
      <c r="L138">
        <v>12.85</v>
      </c>
      <c r="M138">
        <v>13.1</v>
      </c>
      <c r="N138">
        <v>12.76</v>
      </c>
    </row>
    <row r="139" spans="1:14" x14ac:dyDescent="0.5">
      <c r="A139" t="str">
        <f>"600068"</f>
        <v>600068</v>
      </c>
      <c r="B139" t="s">
        <v>324</v>
      </c>
      <c r="C139">
        <v>1.28</v>
      </c>
      <c r="D139">
        <v>6.24</v>
      </c>
      <c r="E139">
        <v>6.31</v>
      </c>
      <c r="F139">
        <v>0.08</v>
      </c>
      <c r="G139">
        <v>6.3</v>
      </c>
      <c r="H139">
        <v>6.31</v>
      </c>
      <c r="I139" t="s">
        <v>325</v>
      </c>
      <c r="J139">
        <v>1.01</v>
      </c>
      <c r="K139">
        <v>1.01</v>
      </c>
      <c r="L139">
        <v>6.22</v>
      </c>
      <c r="M139">
        <v>6.35</v>
      </c>
      <c r="N139">
        <v>6.2</v>
      </c>
    </row>
    <row r="140" spans="1:14" x14ac:dyDescent="0.5">
      <c r="A140" t="str">
        <f>"600085"</f>
        <v>600085</v>
      </c>
      <c r="B140" t="s">
        <v>326</v>
      </c>
      <c r="C140">
        <v>1.1499999999999999</v>
      </c>
      <c r="D140">
        <v>33.65</v>
      </c>
      <c r="E140">
        <v>28.95</v>
      </c>
      <c r="F140">
        <v>0.33</v>
      </c>
      <c r="G140">
        <v>28.93</v>
      </c>
      <c r="H140">
        <v>28.95</v>
      </c>
      <c r="I140" t="s">
        <v>327</v>
      </c>
      <c r="J140">
        <v>0.37</v>
      </c>
      <c r="K140">
        <v>0.37</v>
      </c>
      <c r="L140">
        <v>28.67</v>
      </c>
      <c r="M140">
        <v>29.31</v>
      </c>
      <c r="N140">
        <v>28.46</v>
      </c>
    </row>
    <row r="141" spans="1:14" x14ac:dyDescent="0.5">
      <c r="A141" t="str">
        <f>"600089"</f>
        <v>600089</v>
      </c>
      <c r="B141" t="s">
        <v>328</v>
      </c>
      <c r="C141">
        <v>1.96</v>
      </c>
      <c r="D141">
        <v>13.31</v>
      </c>
      <c r="E141">
        <v>7.29</v>
      </c>
      <c r="F141">
        <v>0.14000000000000001</v>
      </c>
      <c r="G141">
        <v>7.28</v>
      </c>
      <c r="H141">
        <v>7.29</v>
      </c>
      <c r="I141" t="s">
        <v>329</v>
      </c>
      <c r="J141">
        <v>0.73</v>
      </c>
      <c r="K141">
        <v>0.73</v>
      </c>
      <c r="L141">
        <v>7.17</v>
      </c>
      <c r="M141">
        <v>7.31</v>
      </c>
      <c r="N141">
        <v>7.13</v>
      </c>
    </row>
    <row r="142" spans="1:14" x14ac:dyDescent="0.5">
      <c r="A142" t="str">
        <f>"600100"</f>
        <v>600100</v>
      </c>
      <c r="B142" t="s">
        <v>330</v>
      </c>
      <c r="C142">
        <v>1.28</v>
      </c>
      <c r="D142" t="s">
        <v>24</v>
      </c>
      <c r="E142">
        <v>9.51</v>
      </c>
      <c r="F142">
        <v>0.12</v>
      </c>
      <c r="G142">
        <v>9.5</v>
      </c>
      <c r="H142">
        <v>9.51</v>
      </c>
      <c r="I142" t="s">
        <v>331</v>
      </c>
      <c r="J142">
        <v>1.17</v>
      </c>
      <c r="K142">
        <v>1.17</v>
      </c>
      <c r="L142">
        <v>9.3699999999999992</v>
      </c>
      <c r="M142">
        <v>9.5299999999999994</v>
      </c>
      <c r="N142">
        <v>9.25</v>
      </c>
    </row>
    <row r="143" spans="1:14" x14ac:dyDescent="0.5">
      <c r="A143" t="str">
        <f>"600104"</f>
        <v>600104</v>
      </c>
      <c r="B143" t="s">
        <v>332</v>
      </c>
      <c r="C143">
        <v>2.33</v>
      </c>
      <c r="D143">
        <v>8.26</v>
      </c>
      <c r="E143">
        <v>24.99</v>
      </c>
      <c r="F143">
        <v>0.56999999999999995</v>
      </c>
      <c r="G143">
        <v>24.99</v>
      </c>
      <c r="H143">
        <v>25</v>
      </c>
      <c r="I143" t="s">
        <v>333</v>
      </c>
      <c r="J143">
        <v>0.27</v>
      </c>
      <c r="K143">
        <v>0.27</v>
      </c>
      <c r="L143">
        <v>24.49</v>
      </c>
      <c r="M143">
        <v>25.08</v>
      </c>
      <c r="N143">
        <v>24.32</v>
      </c>
    </row>
    <row r="144" spans="1:14" x14ac:dyDescent="0.5">
      <c r="A144" t="str">
        <f>"600109"</f>
        <v>600109</v>
      </c>
      <c r="B144" t="s">
        <v>334</v>
      </c>
      <c r="C144">
        <v>5.0999999999999996</v>
      </c>
      <c r="D144">
        <v>24.48</v>
      </c>
      <c r="E144">
        <v>9.69</v>
      </c>
      <c r="F144">
        <v>0.47</v>
      </c>
      <c r="G144">
        <v>9.68</v>
      </c>
      <c r="H144">
        <v>9.69</v>
      </c>
      <c r="I144" t="s">
        <v>335</v>
      </c>
      <c r="J144">
        <v>2.38</v>
      </c>
      <c r="K144">
        <v>2.38</v>
      </c>
      <c r="L144">
        <v>9.1999999999999993</v>
      </c>
      <c r="M144">
        <v>9.94</v>
      </c>
      <c r="N144">
        <v>9.18</v>
      </c>
    </row>
    <row r="145" spans="1:14" x14ac:dyDescent="0.5">
      <c r="A145" t="str">
        <f>"600111"</f>
        <v>600111</v>
      </c>
      <c r="B145" t="s">
        <v>336</v>
      </c>
      <c r="C145">
        <v>-1.45</v>
      </c>
      <c r="D145">
        <v>80.260000000000005</v>
      </c>
      <c r="E145">
        <v>12.94</v>
      </c>
      <c r="F145">
        <v>-0.19</v>
      </c>
      <c r="G145">
        <v>12.94</v>
      </c>
      <c r="H145">
        <v>12.95</v>
      </c>
      <c r="I145" t="s">
        <v>337</v>
      </c>
      <c r="J145">
        <v>3.47</v>
      </c>
      <c r="K145">
        <v>3.47</v>
      </c>
      <c r="L145">
        <v>13.14</v>
      </c>
      <c r="M145">
        <v>13.17</v>
      </c>
      <c r="N145">
        <v>12.63</v>
      </c>
    </row>
    <row r="146" spans="1:14" x14ac:dyDescent="0.5">
      <c r="A146" t="str">
        <f>"600115"</f>
        <v>600115</v>
      </c>
      <c r="B146" t="s">
        <v>338</v>
      </c>
      <c r="C146">
        <v>3.43</v>
      </c>
      <c r="D146">
        <v>32.409999999999997</v>
      </c>
      <c r="E146">
        <v>6.33</v>
      </c>
      <c r="F146">
        <v>0.21</v>
      </c>
      <c r="G146">
        <v>6.32</v>
      </c>
      <c r="H146">
        <v>6.33</v>
      </c>
      <c r="I146" t="s">
        <v>339</v>
      </c>
      <c r="J146">
        <v>0.7</v>
      </c>
      <c r="K146">
        <v>0.7</v>
      </c>
      <c r="L146">
        <v>6.06</v>
      </c>
      <c r="M146">
        <v>6.35</v>
      </c>
      <c r="N146">
        <v>6.05</v>
      </c>
    </row>
    <row r="147" spans="1:14" x14ac:dyDescent="0.5">
      <c r="A147" t="str">
        <f>"600118"</f>
        <v>600118</v>
      </c>
      <c r="B147" t="s">
        <v>340</v>
      </c>
      <c r="C147">
        <v>2.08</v>
      </c>
      <c r="D147">
        <v>61.89</v>
      </c>
      <c r="E147">
        <v>22.58</v>
      </c>
      <c r="F147">
        <v>0.46</v>
      </c>
      <c r="G147">
        <v>22.58</v>
      </c>
      <c r="H147">
        <v>22.59</v>
      </c>
      <c r="I147" t="s">
        <v>341</v>
      </c>
      <c r="J147">
        <v>0.96</v>
      </c>
      <c r="K147">
        <v>0.96</v>
      </c>
      <c r="L147">
        <v>22.01</v>
      </c>
      <c r="M147">
        <v>22.59</v>
      </c>
      <c r="N147">
        <v>21.93</v>
      </c>
    </row>
    <row r="148" spans="1:14" x14ac:dyDescent="0.5">
      <c r="A148" t="str">
        <f>"600132"</f>
        <v>600132</v>
      </c>
      <c r="B148" t="s">
        <v>342</v>
      </c>
      <c r="C148">
        <v>2.85</v>
      </c>
      <c r="D148">
        <v>51.19</v>
      </c>
      <c r="E148">
        <v>45.05</v>
      </c>
      <c r="F148">
        <v>1.25</v>
      </c>
      <c r="G148">
        <v>45.05</v>
      </c>
      <c r="H148">
        <v>45.06</v>
      </c>
      <c r="I148" t="s">
        <v>343</v>
      </c>
      <c r="J148">
        <v>0.63</v>
      </c>
      <c r="K148">
        <v>0.63</v>
      </c>
      <c r="L148">
        <v>44</v>
      </c>
      <c r="M148">
        <v>45.56</v>
      </c>
      <c r="N148">
        <v>43.52</v>
      </c>
    </row>
    <row r="149" spans="1:14" x14ac:dyDescent="0.5">
      <c r="A149" t="str">
        <f>"600150"</f>
        <v>600150</v>
      </c>
      <c r="B149" t="s">
        <v>344</v>
      </c>
      <c r="C149">
        <v>4.01</v>
      </c>
      <c r="D149">
        <v>62.89</v>
      </c>
      <c r="E149">
        <v>19.98</v>
      </c>
      <c r="F149">
        <v>0.77</v>
      </c>
      <c r="G149">
        <v>19.98</v>
      </c>
      <c r="H149">
        <v>19.989999999999998</v>
      </c>
      <c r="I149" t="s">
        <v>345</v>
      </c>
      <c r="J149">
        <v>1.81</v>
      </c>
      <c r="K149">
        <v>1.81</v>
      </c>
      <c r="L149">
        <v>19.190000000000001</v>
      </c>
      <c r="M149">
        <v>20.18</v>
      </c>
      <c r="N149">
        <v>18.899999999999999</v>
      </c>
    </row>
    <row r="150" spans="1:14" x14ac:dyDescent="0.5">
      <c r="A150" t="str">
        <f>"600153"</f>
        <v>600153</v>
      </c>
      <c r="B150" t="s">
        <v>346</v>
      </c>
      <c r="C150">
        <v>2.88</v>
      </c>
      <c r="D150">
        <v>5.65</v>
      </c>
      <c r="E150">
        <v>9.2899999999999991</v>
      </c>
      <c r="F150">
        <v>0.26</v>
      </c>
      <c r="G150">
        <v>9.2899999999999991</v>
      </c>
      <c r="H150">
        <v>9.3000000000000007</v>
      </c>
      <c r="I150" t="s">
        <v>347</v>
      </c>
      <c r="J150">
        <v>0.62</v>
      </c>
      <c r="K150">
        <v>0.62</v>
      </c>
      <c r="L150">
        <v>9.0399999999999991</v>
      </c>
      <c r="M150">
        <v>9.32</v>
      </c>
      <c r="N150">
        <v>9.01</v>
      </c>
    </row>
    <row r="151" spans="1:14" x14ac:dyDescent="0.5">
      <c r="A151" t="str">
        <f>"600157"</f>
        <v>600157</v>
      </c>
      <c r="B151" t="s">
        <v>348</v>
      </c>
      <c r="C151">
        <v>2.98</v>
      </c>
      <c r="D151" t="s">
        <v>24</v>
      </c>
      <c r="E151">
        <v>1.73</v>
      </c>
      <c r="F151">
        <v>0.05</v>
      </c>
      <c r="G151">
        <v>1.72</v>
      </c>
      <c r="H151">
        <v>1.73</v>
      </c>
      <c r="I151" t="s">
        <v>349</v>
      </c>
      <c r="J151">
        <v>1.25</v>
      </c>
      <c r="K151">
        <v>1.25</v>
      </c>
      <c r="L151">
        <v>1.68</v>
      </c>
      <c r="M151">
        <v>1.73</v>
      </c>
      <c r="N151">
        <v>1.66</v>
      </c>
    </row>
    <row r="152" spans="1:14" x14ac:dyDescent="0.5">
      <c r="A152" t="str">
        <f>"600161"</f>
        <v>600161</v>
      </c>
      <c r="B152" t="s">
        <v>350</v>
      </c>
      <c r="C152">
        <v>1.91</v>
      </c>
      <c r="D152">
        <v>46.49</v>
      </c>
      <c r="E152">
        <v>24.06</v>
      </c>
      <c r="F152">
        <v>0.45</v>
      </c>
      <c r="G152">
        <v>24.06</v>
      </c>
      <c r="H152">
        <v>24.07</v>
      </c>
      <c r="I152" t="s">
        <v>351</v>
      </c>
      <c r="J152">
        <v>0.84</v>
      </c>
      <c r="K152">
        <v>0.84</v>
      </c>
      <c r="L152">
        <v>23.59</v>
      </c>
      <c r="M152">
        <v>24.26</v>
      </c>
      <c r="N152">
        <v>23.52</v>
      </c>
    </row>
    <row r="153" spans="1:14" x14ac:dyDescent="0.5">
      <c r="A153" t="str">
        <f>"600167"</f>
        <v>600167</v>
      </c>
      <c r="B153" t="s">
        <v>352</v>
      </c>
      <c r="C153">
        <v>10.050000000000001</v>
      </c>
      <c r="D153">
        <v>15.29</v>
      </c>
      <c r="E153">
        <v>10.84</v>
      </c>
      <c r="F153">
        <v>0.99</v>
      </c>
      <c r="G153">
        <v>10.84</v>
      </c>
      <c r="H153" t="s">
        <v>24</v>
      </c>
      <c r="I153" t="s">
        <v>353</v>
      </c>
      <c r="J153">
        <v>0.63</v>
      </c>
      <c r="K153">
        <v>0.63</v>
      </c>
      <c r="L153">
        <v>9.9700000000000006</v>
      </c>
      <c r="M153">
        <v>10.84</v>
      </c>
      <c r="N153">
        <v>9.9</v>
      </c>
    </row>
    <row r="154" spans="1:14" x14ac:dyDescent="0.5">
      <c r="A154" t="str">
        <f>"600170"</f>
        <v>600170</v>
      </c>
      <c r="B154" t="s">
        <v>354</v>
      </c>
      <c r="C154">
        <v>1.85</v>
      </c>
      <c r="D154">
        <v>9.4700000000000006</v>
      </c>
      <c r="E154">
        <v>3.86</v>
      </c>
      <c r="F154">
        <v>7.0000000000000007E-2</v>
      </c>
      <c r="G154">
        <v>3.86</v>
      </c>
      <c r="H154">
        <v>3.87</v>
      </c>
      <c r="I154" t="s">
        <v>355</v>
      </c>
      <c r="J154">
        <v>0.56999999999999995</v>
      </c>
      <c r="K154">
        <v>0.56999999999999995</v>
      </c>
      <c r="L154">
        <v>3.79</v>
      </c>
      <c r="M154">
        <v>3.87</v>
      </c>
      <c r="N154">
        <v>3.76</v>
      </c>
    </row>
    <row r="155" spans="1:14" x14ac:dyDescent="0.5">
      <c r="A155" t="str">
        <f>"600176"</f>
        <v>600176</v>
      </c>
      <c r="B155" t="s">
        <v>356</v>
      </c>
      <c r="C155">
        <v>1.94</v>
      </c>
      <c r="D155">
        <v>14.44</v>
      </c>
      <c r="E155">
        <v>9.48</v>
      </c>
      <c r="F155">
        <v>0.18</v>
      </c>
      <c r="G155">
        <v>9.48</v>
      </c>
      <c r="H155">
        <v>9.49</v>
      </c>
      <c r="I155" t="s">
        <v>357</v>
      </c>
      <c r="J155">
        <v>0.7</v>
      </c>
      <c r="K155">
        <v>0.7</v>
      </c>
      <c r="L155">
        <v>9.26</v>
      </c>
      <c r="M155">
        <v>9.5500000000000007</v>
      </c>
      <c r="N155">
        <v>9.25</v>
      </c>
    </row>
    <row r="156" spans="1:14" x14ac:dyDescent="0.5">
      <c r="A156" t="str">
        <f>"600177"</f>
        <v>600177</v>
      </c>
      <c r="B156" t="s">
        <v>358</v>
      </c>
      <c r="C156">
        <v>0.95</v>
      </c>
      <c r="D156">
        <v>8.09</v>
      </c>
      <c r="E156">
        <v>6.39</v>
      </c>
      <c r="F156">
        <v>0.06</v>
      </c>
      <c r="G156">
        <v>6.38</v>
      </c>
      <c r="H156">
        <v>6.39</v>
      </c>
      <c r="I156" t="s">
        <v>359</v>
      </c>
      <c r="J156">
        <v>0.49</v>
      </c>
      <c r="K156">
        <v>0.49</v>
      </c>
      <c r="L156">
        <v>6.35</v>
      </c>
      <c r="M156">
        <v>6.41</v>
      </c>
      <c r="N156">
        <v>6.33</v>
      </c>
    </row>
    <row r="157" spans="1:14" x14ac:dyDescent="0.5">
      <c r="A157" t="str">
        <f>"600183"</f>
        <v>600183</v>
      </c>
      <c r="B157" t="s">
        <v>360</v>
      </c>
      <c r="C157">
        <v>1.37</v>
      </c>
      <c r="D157">
        <v>29.38</v>
      </c>
      <c r="E157">
        <v>14.05</v>
      </c>
      <c r="F157">
        <v>0.19</v>
      </c>
      <c r="G157">
        <v>14.05</v>
      </c>
      <c r="H157">
        <v>14.06</v>
      </c>
      <c r="I157" t="s">
        <v>361</v>
      </c>
      <c r="J157">
        <v>0.9</v>
      </c>
      <c r="K157">
        <v>0.9</v>
      </c>
      <c r="L157">
        <v>13.85</v>
      </c>
      <c r="M157">
        <v>14.24</v>
      </c>
      <c r="N157">
        <v>13.73</v>
      </c>
    </row>
    <row r="158" spans="1:14" x14ac:dyDescent="0.5">
      <c r="A158" t="str">
        <f>"600188"</f>
        <v>600188</v>
      </c>
      <c r="B158" t="s">
        <v>362</v>
      </c>
      <c r="C158">
        <v>2.14</v>
      </c>
      <c r="D158">
        <v>6.31</v>
      </c>
      <c r="E158">
        <v>10.48</v>
      </c>
      <c r="F158">
        <v>0.22</v>
      </c>
      <c r="G158">
        <v>10.47</v>
      </c>
      <c r="H158">
        <v>10.48</v>
      </c>
      <c r="I158" t="s">
        <v>363</v>
      </c>
      <c r="J158">
        <v>0.56999999999999995</v>
      </c>
      <c r="K158">
        <v>0.56999999999999995</v>
      </c>
      <c r="L158">
        <v>10.27</v>
      </c>
      <c r="M158">
        <v>10.55</v>
      </c>
      <c r="N158">
        <v>10.220000000000001</v>
      </c>
    </row>
    <row r="159" spans="1:14" x14ac:dyDescent="0.5">
      <c r="A159" t="str">
        <f>"600196"</f>
        <v>600196</v>
      </c>
      <c r="B159" t="s">
        <v>364</v>
      </c>
      <c r="C159">
        <v>3.03</v>
      </c>
      <c r="D159">
        <v>22.75</v>
      </c>
      <c r="E159">
        <v>24.82</v>
      </c>
      <c r="F159">
        <v>0.73</v>
      </c>
      <c r="G159">
        <v>24.82</v>
      </c>
      <c r="H159">
        <v>24.83</v>
      </c>
      <c r="I159" t="s">
        <v>365</v>
      </c>
      <c r="J159">
        <v>1.36</v>
      </c>
      <c r="K159">
        <v>1.36</v>
      </c>
      <c r="L159">
        <v>24.12</v>
      </c>
      <c r="M159">
        <v>24.9</v>
      </c>
      <c r="N159">
        <v>24</v>
      </c>
    </row>
    <row r="160" spans="1:14" x14ac:dyDescent="0.5">
      <c r="A160" t="str">
        <f>"600208"</f>
        <v>600208</v>
      </c>
      <c r="B160" t="s">
        <v>366</v>
      </c>
      <c r="C160">
        <v>4.2300000000000004</v>
      </c>
      <c r="D160">
        <v>10.45</v>
      </c>
      <c r="E160">
        <v>3.2</v>
      </c>
      <c r="F160">
        <v>0.13</v>
      </c>
      <c r="G160">
        <v>3.2</v>
      </c>
      <c r="H160">
        <v>3.21</v>
      </c>
      <c r="I160" t="s">
        <v>367</v>
      </c>
      <c r="J160">
        <v>1.04</v>
      </c>
      <c r="K160">
        <v>1.04</v>
      </c>
      <c r="L160">
        <v>3.08</v>
      </c>
      <c r="M160">
        <v>3.28</v>
      </c>
      <c r="N160">
        <v>3.05</v>
      </c>
    </row>
    <row r="161" spans="1:14" x14ac:dyDescent="0.5">
      <c r="A161" t="str">
        <f>"600219"</f>
        <v>600219</v>
      </c>
      <c r="B161" t="s">
        <v>368</v>
      </c>
      <c r="C161">
        <v>1.75</v>
      </c>
      <c r="D161">
        <v>19.54</v>
      </c>
      <c r="E161">
        <v>2.3199999999999998</v>
      </c>
      <c r="F161">
        <v>0.04</v>
      </c>
      <c r="G161">
        <v>2.31</v>
      </c>
      <c r="H161">
        <v>2.3199999999999998</v>
      </c>
      <c r="I161" t="s">
        <v>369</v>
      </c>
      <c r="J161">
        <v>0.98</v>
      </c>
      <c r="K161">
        <v>0.98</v>
      </c>
      <c r="L161">
        <v>2.2799999999999998</v>
      </c>
      <c r="M161">
        <v>2.3199999999999998</v>
      </c>
      <c r="N161">
        <v>2.2599999999999998</v>
      </c>
    </row>
    <row r="162" spans="1:14" x14ac:dyDescent="0.5">
      <c r="A162" t="str">
        <f>"600221"</f>
        <v>600221</v>
      </c>
      <c r="B162" t="s">
        <v>370</v>
      </c>
      <c r="C162">
        <v>0.99</v>
      </c>
      <c r="D162" t="s">
        <v>24</v>
      </c>
      <c r="E162">
        <v>2.04</v>
      </c>
      <c r="F162">
        <v>0.02</v>
      </c>
      <c r="G162">
        <v>2.0299999999999998</v>
      </c>
      <c r="H162">
        <v>2.04</v>
      </c>
      <c r="I162" t="s">
        <v>371</v>
      </c>
      <c r="J162">
        <v>0.47</v>
      </c>
      <c r="K162">
        <v>0.47</v>
      </c>
      <c r="L162">
        <v>2.0099999999999998</v>
      </c>
      <c r="M162">
        <v>2.0499999999999998</v>
      </c>
      <c r="N162">
        <v>2</v>
      </c>
    </row>
    <row r="163" spans="1:14" x14ac:dyDescent="0.5">
      <c r="A163" t="str">
        <f>"600236"</f>
        <v>600236</v>
      </c>
      <c r="B163" t="s">
        <v>372</v>
      </c>
      <c r="C163">
        <v>1.49</v>
      </c>
      <c r="D163">
        <v>15.5</v>
      </c>
      <c r="E163">
        <v>6.15</v>
      </c>
      <c r="F163">
        <v>0.09</v>
      </c>
      <c r="G163">
        <v>6.14</v>
      </c>
      <c r="H163">
        <v>6.15</v>
      </c>
      <c r="I163" t="s">
        <v>373</v>
      </c>
      <c r="J163">
        <v>0.22</v>
      </c>
      <c r="K163">
        <v>0.22</v>
      </c>
      <c r="L163">
        <v>6.05</v>
      </c>
      <c r="M163">
        <v>6.16</v>
      </c>
      <c r="N163">
        <v>6.01</v>
      </c>
    </row>
    <row r="164" spans="1:14" x14ac:dyDescent="0.5">
      <c r="A164" t="str">
        <f>"600256"</f>
        <v>600256</v>
      </c>
      <c r="B164" t="s">
        <v>374</v>
      </c>
      <c r="C164">
        <v>1.44</v>
      </c>
      <c r="D164">
        <v>14.23</v>
      </c>
      <c r="E164">
        <v>3.53</v>
      </c>
      <c r="F164">
        <v>0.05</v>
      </c>
      <c r="G164">
        <v>3.52</v>
      </c>
      <c r="H164">
        <v>3.53</v>
      </c>
      <c r="I164" t="s">
        <v>375</v>
      </c>
      <c r="J164">
        <v>0.71</v>
      </c>
      <c r="K164">
        <v>0.71</v>
      </c>
      <c r="L164">
        <v>3.48</v>
      </c>
      <c r="M164">
        <v>3.54</v>
      </c>
      <c r="N164">
        <v>3.46</v>
      </c>
    </row>
    <row r="165" spans="1:14" x14ac:dyDescent="0.5">
      <c r="A165" t="str">
        <f>"600271"</f>
        <v>600271</v>
      </c>
      <c r="B165" t="s">
        <v>376</v>
      </c>
      <c r="C165">
        <v>1.91</v>
      </c>
      <c r="D165">
        <v>21.19</v>
      </c>
      <c r="E165">
        <v>23.53</v>
      </c>
      <c r="F165">
        <v>0.44</v>
      </c>
      <c r="G165">
        <v>23.52</v>
      </c>
      <c r="H165">
        <v>23.53</v>
      </c>
      <c r="I165" t="s">
        <v>377</v>
      </c>
      <c r="J165">
        <v>1.31</v>
      </c>
      <c r="K165">
        <v>1.31</v>
      </c>
      <c r="L165">
        <v>23.08</v>
      </c>
      <c r="M165">
        <v>23.56</v>
      </c>
      <c r="N165">
        <v>22.85</v>
      </c>
    </row>
    <row r="166" spans="1:14" x14ac:dyDescent="0.5">
      <c r="A166" t="str">
        <f>"600276"</f>
        <v>600276</v>
      </c>
      <c r="B166" t="s">
        <v>378</v>
      </c>
      <c r="C166">
        <v>1.76</v>
      </c>
      <c r="D166">
        <v>66.08</v>
      </c>
      <c r="E166">
        <v>65.510000000000005</v>
      </c>
      <c r="F166">
        <v>1.1299999999999999</v>
      </c>
      <c r="G166">
        <v>65.5</v>
      </c>
      <c r="H166">
        <v>65.510000000000005</v>
      </c>
      <c r="I166" t="s">
        <v>379</v>
      </c>
      <c r="J166">
        <v>0.6</v>
      </c>
      <c r="K166">
        <v>0.6</v>
      </c>
      <c r="L166">
        <v>64.7</v>
      </c>
      <c r="M166">
        <v>66</v>
      </c>
      <c r="N166">
        <v>64.03</v>
      </c>
    </row>
    <row r="167" spans="1:14" x14ac:dyDescent="0.5">
      <c r="A167" t="str">
        <f>"600297"</f>
        <v>600297</v>
      </c>
      <c r="B167" t="s">
        <v>380</v>
      </c>
      <c r="C167">
        <v>2.86</v>
      </c>
      <c r="D167">
        <v>11.69</v>
      </c>
      <c r="E167">
        <v>4.32</v>
      </c>
      <c r="F167">
        <v>0.12</v>
      </c>
      <c r="G167">
        <v>4.32</v>
      </c>
      <c r="H167">
        <v>4.33</v>
      </c>
      <c r="I167" t="s">
        <v>381</v>
      </c>
      <c r="J167">
        <v>0.22</v>
      </c>
      <c r="K167">
        <v>0.22</v>
      </c>
      <c r="L167">
        <v>4.21</v>
      </c>
      <c r="M167">
        <v>4.34</v>
      </c>
      <c r="N167">
        <v>4.2</v>
      </c>
    </row>
    <row r="168" spans="1:14" x14ac:dyDescent="0.5">
      <c r="A168" t="str">
        <f>"600298"</f>
        <v>600298</v>
      </c>
      <c r="B168" t="s">
        <v>382</v>
      </c>
      <c r="C168">
        <v>0.98</v>
      </c>
      <c r="D168">
        <v>31.05</v>
      </c>
      <c r="E168">
        <v>31.06</v>
      </c>
      <c r="F168">
        <v>0.3</v>
      </c>
      <c r="G168">
        <v>31.05</v>
      </c>
      <c r="H168">
        <v>31.06</v>
      </c>
      <c r="I168" t="s">
        <v>153</v>
      </c>
      <c r="J168">
        <v>1.1299999999999999</v>
      </c>
      <c r="K168">
        <v>1.1299999999999999</v>
      </c>
      <c r="L168">
        <v>30.8</v>
      </c>
      <c r="M168">
        <v>31.5</v>
      </c>
      <c r="N168">
        <v>30.63</v>
      </c>
    </row>
    <row r="169" spans="1:14" x14ac:dyDescent="0.5">
      <c r="A169" t="str">
        <f>"600299"</f>
        <v>600299</v>
      </c>
      <c r="B169" t="s">
        <v>383</v>
      </c>
      <c r="C169">
        <v>1.33</v>
      </c>
      <c r="D169">
        <v>32.36</v>
      </c>
      <c r="E169">
        <v>10.64</v>
      </c>
      <c r="F169">
        <v>0.14000000000000001</v>
      </c>
      <c r="G169">
        <v>10.63</v>
      </c>
      <c r="H169">
        <v>10.64</v>
      </c>
      <c r="I169" t="s">
        <v>384</v>
      </c>
      <c r="J169">
        <v>0.17</v>
      </c>
      <c r="K169">
        <v>0.17</v>
      </c>
      <c r="L169">
        <v>10.6</v>
      </c>
      <c r="M169">
        <v>10.72</v>
      </c>
      <c r="N169">
        <v>10.4</v>
      </c>
    </row>
    <row r="170" spans="1:14" x14ac:dyDescent="0.5">
      <c r="A170" t="str">
        <f>"600309"</f>
        <v>600309</v>
      </c>
      <c r="B170" t="s">
        <v>385</v>
      </c>
      <c r="C170">
        <v>4.1100000000000003</v>
      </c>
      <c r="D170">
        <v>15.22</v>
      </c>
      <c r="E170">
        <v>41.54</v>
      </c>
      <c r="F170">
        <v>1.64</v>
      </c>
      <c r="G170">
        <v>41.54</v>
      </c>
      <c r="H170">
        <v>41.55</v>
      </c>
      <c r="I170" t="s">
        <v>386</v>
      </c>
      <c r="J170">
        <v>2.06</v>
      </c>
      <c r="K170">
        <v>2.06</v>
      </c>
      <c r="L170">
        <v>39.86</v>
      </c>
      <c r="M170">
        <v>41.76</v>
      </c>
      <c r="N170">
        <v>39.770000000000003</v>
      </c>
    </row>
    <row r="171" spans="1:14" x14ac:dyDescent="0.5">
      <c r="A171" t="str">
        <f>"600315"</f>
        <v>600315</v>
      </c>
      <c r="B171" t="s">
        <v>387</v>
      </c>
      <c r="C171">
        <v>2.4</v>
      </c>
      <c r="D171">
        <v>31.46</v>
      </c>
      <c r="E171">
        <v>29.9</v>
      </c>
      <c r="F171">
        <v>0.7</v>
      </c>
      <c r="G171">
        <v>29.85</v>
      </c>
      <c r="H171">
        <v>29.9</v>
      </c>
      <c r="I171" t="s">
        <v>388</v>
      </c>
      <c r="J171">
        <v>0.63</v>
      </c>
      <c r="K171">
        <v>0.63</v>
      </c>
      <c r="L171">
        <v>29.11</v>
      </c>
      <c r="M171">
        <v>29.98</v>
      </c>
      <c r="N171">
        <v>29.11</v>
      </c>
    </row>
    <row r="172" spans="1:14" x14ac:dyDescent="0.5">
      <c r="A172" t="str">
        <f>"600332"</f>
        <v>600332</v>
      </c>
      <c r="B172" t="s">
        <v>389</v>
      </c>
      <c r="C172">
        <v>3.59</v>
      </c>
      <c r="D172">
        <v>15.86</v>
      </c>
      <c r="E172">
        <v>39.85</v>
      </c>
      <c r="F172">
        <v>1.38</v>
      </c>
      <c r="G172">
        <v>39.840000000000003</v>
      </c>
      <c r="H172">
        <v>39.85</v>
      </c>
      <c r="I172" t="s">
        <v>390</v>
      </c>
      <c r="J172">
        <v>1.74</v>
      </c>
      <c r="K172">
        <v>1.74</v>
      </c>
      <c r="L172">
        <v>38.6</v>
      </c>
      <c r="M172">
        <v>40.08</v>
      </c>
      <c r="N172">
        <v>38.229999999999997</v>
      </c>
    </row>
    <row r="173" spans="1:14" x14ac:dyDescent="0.5">
      <c r="A173" t="str">
        <f>"600340"</f>
        <v>600340</v>
      </c>
      <c r="B173" t="s">
        <v>391</v>
      </c>
      <c r="C173">
        <v>1.69</v>
      </c>
      <c r="D173">
        <v>7.27</v>
      </c>
      <c r="E173">
        <v>30.6</v>
      </c>
      <c r="F173">
        <v>0.51</v>
      </c>
      <c r="G173">
        <v>30.59</v>
      </c>
      <c r="H173">
        <v>30.6</v>
      </c>
      <c r="I173" t="s">
        <v>392</v>
      </c>
      <c r="J173">
        <v>0.48</v>
      </c>
      <c r="K173">
        <v>0.48</v>
      </c>
      <c r="L173">
        <v>30.09</v>
      </c>
      <c r="M173">
        <v>30.8</v>
      </c>
      <c r="N173">
        <v>29.7</v>
      </c>
    </row>
    <row r="174" spans="1:14" x14ac:dyDescent="0.5">
      <c r="A174" t="str">
        <f>"600346"</f>
        <v>600346</v>
      </c>
      <c r="B174" t="s">
        <v>393</v>
      </c>
      <c r="C174">
        <v>0.59</v>
      </c>
      <c r="D174">
        <v>31.32</v>
      </c>
      <c r="E174">
        <v>16.989999999999998</v>
      </c>
      <c r="F174">
        <v>0.1</v>
      </c>
      <c r="G174">
        <v>16.98</v>
      </c>
      <c r="H174">
        <v>16.989999999999998</v>
      </c>
      <c r="I174" t="s">
        <v>394</v>
      </c>
      <c r="J174">
        <v>0.31</v>
      </c>
      <c r="K174">
        <v>0.31</v>
      </c>
      <c r="L174">
        <v>16.93</v>
      </c>
      <c r="M174">
        <v>17.03</v>
      </c>
      <c r="N174">
        <v>16.72</v>
      </c>
    </row>
    <row r="175" spans="1:14" x14ac:dyDescent="0.5">
      <c r="A175" t="str">
        <f>"600350"</f>
        <v>600350</v>
      </c>
      <c r="B175" t="s">
        <v>395</v>
      </c>
      <c r="C175">
        <v>1.47</v>
      </c>
      <c r="D175">
        <v>7.71</v>
      </c>
      <c r="E175">
        <v>4.84</v>
      </c>
      <c r="F175">
        <v>7.0000000000000007E-2</v>
      </c>
      <c r="G175">
        <v>4.83</v>
      </c>
      <c r="H175">
        <v>4.84</v>
      </c>
      <c r="I175" t="s">
        <v>396</v>
      </c>
      <c r="J175">
        <v>0.18</v>
      </c>
      <c r="K175">
        <v>0.18</v>
      </c>
      <c r="L175">
        <v>4.78</v>
      </c>
      <c r="M175">
        <v>4.84</v>
      </c>
      <c r="N175">
        <v>4.76</v>
      </c>
    </row>
    <row r="176" spans="1:14" x14ac:dyDescent="0.5">
      <c r="A176" t="str">
        <f>"600352"</f>
        <v>600352</v>
      </c>
      <c r="B176" t="s">
        <v>397</v>
      </c>
      <c r="C176">
        <v>2.41</v>
      </c>
      <c r="D176">
        <v>10.85</v>
      </c>
      <c r="E176">
        <v>15.7</v>
      </c>
      <c r="F176">
        <v>0.37</v>
      </c>
      <c r="G176">
        <v>15.69</v>
      </c>
      <c r="H176">
        <v>15.7</v>
      </c>
      <c r="I176" t="s">
        <v>398</v>
      </c>
      <c r="J176">
        <v>4.95</v>
      </c>
      <c r="K176">
        <v>4.95</v>
      </c>
      <c r="L176">
        <v>15.29</v>
      </c>
      <c r="M176">
        <v>15.97</v>
      </c>
      <c r="N176">
        <v>15.12</v>
      </c>
    </row>
    <row r="177" spans="1:14" x14ac:dyDescent="0.5">
      <c r="A177" t="str">
        <f>"600362"</f>
        <v>600362</v>
      </c>
      <c r="B177" t="s">
        <v>399</v>
      </c>
      <c r="C177">
        <v>2.71</v>
      </c>
      <c r="D177">
        <v>21.6</v>
      </c>
      <c r="E177">
        <v>15.53</v>
      </c>
      <c r="F177">
        <v>0.41</v>
      </c>
      <c r="G177">
        <v>15.52</v>
      </c>
      <c r="H177">
        <v>15.53</v>
      </c>
      <c r="I177" t="s">
        <v>400</v>
      </c>
      <c r="J177">
        <v>1.46</v>
      </c>
      <c r="K177">
        <v>1.46</v>
      </c>
      <c r="L177">
        <v>15.25</v>
      </c>
      <c r="M177">
        <v>15.58</v>
      </c>
      <c r="N177">
        <v>15.12</v>
      </c>
    </row>
    <row r="178" spans="1:14" x14ac:dyDescent="0.5">
      <c r="A178" t="str">
        <f>"600369"</f>
        <v>600369</v>
      </c>
      <c r="B178" t="s">
        <v>401</v>
      </c>
      <c r="C178">
        <v>6.08</v>
      </c>
      <c r="D178">
        <v>71.209999999999994</v>
      </c>
      <c r="E178">
        <v>5.0599999999999996</v>
      </c>
      <c r="F178">
        <v>0.28999999999999998</v>
      </c>
      <c r="G178">
        <v>5.05</v>
      </c>
      <c r="H178">
        <v>5.0599999999999996</v>
      </c>
      <c r="I178" t="s">
        <v>402</v>
      </c>
      <c r="J178">
        <v>1.88</v>
      </c>
      <c r="K178">
        <v>1.88</v>
      </c>
      <c r="L178">
        <v>4.75</v>
      </c>
      <c r="M178">
        <v>5.19</v>
      </c>
      <c r="N178">
        <v>4.74</v>
      </c>
    </row>
    <row r="179" spans="1:14" x14ac:dyDescent="0.5">
      <c r="A179" t="str">
        <f>"600372"</f>
        <v>600372</v>
      </c>
      <c r="B179" t="s">
        <v>403</v>
      </c>
      <c r="C179">
        <v>0.95</v>
      </c>
      <c r="D179">
        <v>51.51</v>
      </c>
      <c r="E179">
        <v>14.82</v>
      </c>
      <c r="F179">
        <v>0.14000000000000001</v>
      </c>
      <c r="G179">
        <v>14.81</v>
      </c>
      <c r="H179">
        <v>14.82</v>
      </c>
      <c r="I179" t="s">
        <v>404</v>
      </c>
      <c r="J179">
        <v>0.37</v>
      </c>
      <c r="K179">
        <v>0.37</v>
      </c>
      <c r="L179">
        <v>14.58</v>
      </c>
      <c r="M179">
        <v>14.9</v>
      </c>
      <c r="N179">
        <v>14.49</v>
      </c>
    </row>
    <row r="180" spans="1:14" x14ac:dyDescent="0.5">
      <c r="A180" t="str">
        <f>"600376"</f>
        <v>600376</v>
      </c>
      <c r="B180" t="s">
        <v>405</v>
      </c>
      <c r="C180">
        <v>1.62</v>
      </c>
      <c r="D180">
        <v>6.94</v>
      </c>
      <c r="E180">
        <v>8.7899999999999991</v>
      </c>
      <c r="F180">
        <v>0.14000000000000001</v>
      </c>
      <c r="G180">
        <v>8.7799999999999994</v>
      </c>
      <c r="H180">
        <v>8.7899999999999991</v>
      </c>
      <c r="I180" t="s">
        <v>406</v>
      </c>
      <c r="J180">
        <v>0.3</v>
      </c>
      <c r="K180">
        <v>0.3</v>
      </c>
      <c r="L180">
        <v>8.66</v>
      </c>
      <c r="M180">
        <v>8.9</v>
      </c>
      <c r="N180">
        <v>8.5</v>
      </c>
    </row>
    <row r="181" spans="1:14" x14ac:dyDescent="0.5">
      <c r="A181" t="str">
        <f>"600377"</f>
        <v>600377</v>
      </c>
      <c r="B181" t="s">
        <v>407</v>
      </c>
      <c r="C181">
        <v>0.28000000000000003</v>
      </c>
      <c r="D181">
        <v>12.46</v>
      </c>
      <c r="E181">
        <v>10.9</v>
      </c>
      <c r="F181">
        <v>0.03</v>
      </c>
      <c r="G181">
        <v>10.9</v>
      </c>
      <c r="H181">
        <v>10.91</v>
      </c>
      <c r="I181" t="s">
        <v>408</v>
      </c>
      <c r="J181">
        <v>0.21</v>
      </c>
      <c r="K181">
        <v>0.21</v>
      </c>
      <c r="L181">
        <v>10.78</v>
      </c>
      <c r="M181">
        <v>11.06</v>
      </c>
      <c r="N181">
        <v>10.69</v>
      </c>
    </row>
    <row r="182" spans="1:14" x14ac:dyDescent="0.5">
      <c r="A182" t="str">
        <f>"600383"</f>
        <v>600383</v>
      </c>
      <c r="B182" t="s">
        <v>409</v>
      </c>
      <c r="C182">
        <v>2.77</v>
      </c>
      <c r="D182">
        <v>6.32</v>
      </c>
      <c r="E182">
        <v>12.23</v>
      </c>
      <c r="F182">
        <v>0.33</v>
      </c>
      <c r="G182">
        <v>12.23</v>
      </c>
      <c r="H182">
        <v>12.24</v>
      </c>
      <c r="I182" t="s">
        <v>410</v>
      </c>
      <c r="J182">
        <v>0.72</v>
      </c>
      <c r="K182">
        <v>0.72</v>
      </c>
      <c r="L182">
        <v>11.91</v>
      </c>
      <c r="M182">
        <v>12.25</v>
      </c>
      <c r="N182">
        <v>11.83</v>
      </c>
    </row>
    <row r="183" spans="1:14" x14ac:dyDescent="0.5">
      <c r="A183" t="str">
        <f>"600398"</f>
        <v>600398</v>
      </c>
      <c r="B183" t="s">
        <v>411</v>
      </c>
      <c r="C183">
        <v>0.91</v>
      </c>
      <c r="D183">
        <v>11.05</v>
      </c>
      <c r="E183">
        <v>8.91</v>
      </c>
      <c r="F183">
        <v>0.08</v>
      </c>
      <c r="G183">
        <v>8.91</v>
      </c>
      <c r="H183">
        <v>8.92</v>
      </c>
      <c r="I183" t="s">
        <v>412</v>
      </c>
      <c r="J183">
        <v>0.2</v>
      </c>
      <c r="K183">
        <v>0.2</v>
      </c>
      <c r="L183">
        <v>8.83</v>
      </c>
      <c r="M183">
        <v>8.98</v>
      </c>
      <c r="N183">
        <v>8.8000000000000007</v>
      </c>
    </row>
    <row r="184" spans="1:14" x14ac:dyDescent="0.5">
      <c r="A184" t="str">
        <f>"600406"</f>
        <v>600406</v>
      </c>
      <c r="B184" t="s">
        <v>413</v>
      </c>
      <c r="C184">
        <v>2.89</v>
      </c>
      <c r="D184">
        <v>20.09</v>
      </c>
      <c r="E184">
        <v>18.53</v>
      </c>
      <c r="F184">
        <v>0.52</v>
      </c>
      <c r="G184">
        <v>18.52</v>
      </c>
      <c r="H184">
        <v>18.53</v>
      </c>
      <c r="I184" t="s">
        <v>414</v>
      </c>
      <c r="J184">
        <v>0.56999999999999995</v>
      </c>
      <c r="K184">
        <v>0.56999999999999995</v>
      </c>
      <c r="L184">
        <v>18.16</v>
      </c>
      <c r="M184">
        <v>18.64</v>
      </c>
      <c r="N184">
        <v>18.05</v>
      </c>
    </row>
    <row r="185" spans="1:14" x14ac:dyDescent="0.5">
      <c r="A185" t="str">
        <f>"600415"</f>
        <v>600415</v>
      </c>
      <c r="B185" t="s">
        <v>415</v>
      </c>
      <c r="C185">
        <v>1.18</v>
      </c>
      <c r="D185">
        <v>40.85</v>
      </c>
      <c r="E185">
        <v>4.2699999999999996</v>
      </c>
      <c r="F185">
        <v>0.05</v>
      </c>
      <c r="G185">
        <v>4.2699999999999996</v>
      </c>
      <c r="H185">
        <v>4.28</v>
      </c>
      <c r="I185" t="s">
        <v>416</v>
      </c>
      <c r="J185">
        <v>0.46</v>
      </c>
      <c r="K185">
        <v>0.46</v>
      </c>
      <c r="L185">
        <v>4.3099999999999996</v>
      </c>
      <c r="M185">
        <v>4.3499999999999996</v>
      </c>
      <c r="N185">
        <v>4.2300000000000004</v>
      </c>
    </row>
    <row r="186" spans="1:14" x14ac:dyDescent="0.5">
      <c r="A186" t="str">
        <f>"600426"</f>
        <v>600426</v>
      </c>
      <c r="B186" t="s">
        <v>417</v>
      </c>
      <c r="C186">
        <v>2.52</v>
      </c>
      <c r="D186">
        <v>7.94</v>
      </c>
      <c r="E186">
        <v>14.65</v>
      </c>
      <c r="F186">
        <v>0.36</v>
      </c>
      <c r="G186">
        <v>14.64</v>
      </c>
      <c r="H186">
        <v>14.65</v>
      </c>
      <c r="I186" t="s">
        <v>418</v>
      </c>
      <c r="J186">
        <v>1.0900000000000001</v>
      </c>
      <c r="K186">
        <v>1.0900000000000001</v>
      </c>
      <c r="L186">
        <v>14.39</v>
      </c>
      <c r="M186">
        <v>14.84</v>
      </c>
      <c r="N186">
        <v>14.24</v>
      </c>
    </row>
    <row r="187" spans="1:14" x14ac:dyDescent="0.5">
      <c r="A187" t="str">
        <f>"600436"</f>
        <v>600436</v>
      </c>
      <c r="B187" t="s">
        <v>419</v>
      </c>
      <c r="C187">
        <v>2.78</v>
      </c>
      <c r="D187">
        <v>54.2</v>
      </c>
      <c r="E187">
        <v>112.75</v>
      </c>
      <c r="F187">
        <v>3.05</v>
      </c>
      <c r="G187">
        <v>112.75</v>
      </c>
      <c r="H187">
        <v>112.78</v>
      </c>
      <c r="I187" t="s">
        <v>420</v>
      </c>
      <c r="J187">
        <v>0.83</v>
      </c>
      <c r="K187">
        <v>0.83</v>
      </c>
      <c r="L187">
        <v>109.3</v>
      </c>
      <c r="M187">
        <v>113.75</v>
      </c>
      <c r="N187">
        <v>109.3</v>
      </c>
    </row>
    <row r="188" spans="1:14" x14ac:dyDescent="0.5">
      <c r="A188" t="str">
        <f>"600438"</f>
        <v>600438</v>
      </c>
      <c r="B188" t="s">
        <v>421</v>
      </c>
      <c r="C188">
        <v>4.3600000000000003</v>
      </c>
      <c r="D188">
        <v>25.22</v>
      </c>
      <c r="E188">
        <v>14.84</v>
      </c>
      <c r="F188">
        <v>0.62</v>
      </c>
      <c r="G188">
        <v>14.84</v>
      </c>
      <c r="H188">
        <v>14.85</v>
      </c>
      <c r="I188" t="s">
        <v>422</v>
      </c>
      <c r="J188">
        <v>1.26</v>
      </c>
      <c r="K188">
        <v>1.26</v>
      </c>
      <c r="L188">
        <v>14.25</v>
      </c>
      <c r="M188">
        <v>14.95</v>
      </c>
      <c r="N188">
        <v>14.1</v>
      </c>
    </row>
    <row r="189" spans="1:14" x14ac:dyDescent="0.5">
      <c r="A189" t="str">
        <f>"600460"</f>
        <v>600460</v>
      </c>
      <c r="B189" t="s">
        <v>423</v>
      </c>
      <c r="C189">
        <v>1.22</v>
      </c>
      <c r="D189">
        <v>132.80000000000001</v>
      </c>
      <c r="E189">
        <v>16.649999999999999</v>
      </c>
      <c r="F189">
        <v>0.2</v>
      </c>
      <c r="G189">
        <v>16.64</v>
      </c>
      <c r="H189">
        <v>16.649999999999999</v>
      </c>
      <c r="I189" t="s">
        <v>424</v>
      </c>
      <c r="J189">
        <v>4.8099999999999996</v>
      </c>
      <c r="K189">
        <v>4.8099999999999996</v>
      </c>
      <c r="L189">
        <v>16.28</v>
      </c>
      <c r="M189">
        <v>16.88</v>
      </c>
      <c r="N189">
        <v>16.2</v>
      </c>
    </row>
    <row r="190" spans="1:14" x14ac:dyDescent="0.5">
      <c r="A190" t="str">
        <f>"600482"</f>
        <v>600482</v>
      </c>
      <c r="B190" t="s">
        <v>425</v>
      </c>
      <c r="C190">
        <v>1.83</v>
      </c>
      <c r="D190">
        <v>29.26</v>
      </c>
      <c r="E190">
        <v>23.41</v>
      </c>
      <c r="F190">
        <v>0.42</v>
      </c>
      <c r="G190">
        <v>23.41</v>
      </c>
      <c r="H190">
        <v>23.42</v>
      </c>
      <c r="I190" t="s">
        <v>426</v>
      </c>
      <c r="J190">
        <v>0.36</v>
      </c>
      <c r="K190">
        <v>0.36</v>
      </c>
      <c r="L190">
        <v>22.97</v>
      </c>
      <c r="M190">
        <v>23.58</v>
      </c>
      <c r="N190">
        <v>22.81</v>
      </c>
    </row>
    <row r="191" spans="1:14" x14ac:dyDescent="0.5">
      <c r="A191" t="str">
        <f>"600487"</f>
        <v>600487</v>
      </c>
      <c r="B191" t="s">
        <v>427</v>
      </c>
      <c r="C191">
        <v>0.96</v>
      </c>
      <c r="D191">
        <v>12.62</v>
      </c>
      <c r="E191">
        <v>16.78</v>
      </c>
      <c r="F191">
        <v>0.16</v>
      </c>
      <c r="G191">
        <v>16.78</v>
      </c>
      <c r="H191">
        <v>16.79</v>
      </c>
      <c r="I191" t="s">
        <v>428</v>
      </c>
      <c r="J191">
        <v>2.93</v>
      </c>
      <c r="K191">
        <v>2.93</v>
      </c>
      <c r="L191">
        <v>16.41</v>
      </c>
      <c r="M191">
        <v>16.98</v>
      </c>
      <c r="N191">
        <v>16.13</v>
      </c>
    </row>
    <row r="192" spans="1:14" x14ac:dyDescent="0.5">
      <c r="A192" t="str">
        <f>"600489"</f>
        <v>600489</v>
      </c>
      <c r="B192" t="s">
        <v>429</v>
      </c>
      <c r="C192">
        <v>2.74</v>
      </c>
      <c r="D192">
        <v>177.17</v>
      </c>
      <c r="E192">
        <v>9</v>
      </c>
      <c r="F192">
        <v>0.24</v>
      </c>
      <c r="G192">
        <v>8.99</v>
      </c>
      <c r="H192">
        <v>9</v>
      </c>
      <c r="I192" t="s">
        <v>430</v>
      </c>
      <c r="J192">
        <v>2.2599999999999998</v>
      </c>
      <c r="K192">
        <v>2.2599999999999998</v>
      </c>
      <c r="L192">
        <v>9.06</v>
      </c>
      <c r="M192">
        <v>9.18</v>
      </c>
      <c r="N192">
        <v>8.91</v>
      </c>
    </row>
    <row r="193" spans="1:14" x14ac:dyDescent="0.5">
      <c r="A193" t="str">
        <f>"600497"</f>
        <v>600497</v>
      </c>
      <c r="B193" t="s">
        <v>431</v>
      </c>
      <c r="C193">
        <v>0.57999999999999996</v>
      </c>
      <c r="D193">
        <v>45.37</v>
      </c>
      <c r="E193">
        <v>5.21</v>
      </c>
      <c r="F193">
        <v>0.03</v>
      </c>
      <c r="G193">
        <v>5.2</v>
      </c>
      <c r="H193">
        <v>5.21</v>
      </c>
      <c r="I193" t="s">
        <v>432</v>
      </c>
      <c r="J193">
        <v>1.02</v>
      </c>
      <c r="K193">
        <v>1.02</v>
      </c>
      <c r="L193">
        <v>5.18</v>
      </c>
      <c r="M193">
        <v>5.24</v>
      </c>
      <c r="N193">
        <v>5.07</v>
      </c>
    </row>
    <row r="194" spans="1:14" x14ac:dyDescent="0.5">
      <c r="A194" t="str">
        <f>"600498"</f>
        <v>600498</v>
      </c>
      <c r="B194" t="s">
        <v>433</v>
      </c>
      <c r="C194">
        <v>1.03</v>
      </c>
      <c r="D194">
        <v>37.81</v>
      </c>
      <c r="E194">
        <v>28.48</v>
      </c>
      <c r="F194">
        <v>0.28999999999999998</v>
      </c>
      <c r="G194">
        <v>28.48</v>
      </c>
      <c r="H194">
        <v>28.49</v>
      </c>
      <c r="I194" t="s">
        <v>434</v>
      </c>
      <c r="J194">
        <v>1.45</v>
      </c>
      <c r="K194">
        <v>1.45</v>
      </c>
      <c r="L194">
        <v>28.13</v>
      </c>
      <c r="M194">
        <v>28.65</v>
      </c>
      <c r="N194">
        <v>27.92</v>
      </c>
    </row>
    <row r="195" spans="1:14" x14ac:dyDescent="0.5">
      <c r="A195" t="str">
        <f>"600516"</f>
        <v>600516</v>
      </c>
      <c r="B195" t="s">
        <v>435</v>
      </c>
      <c r="C195">
        <v>1.4</v>
      </c>
      <c r="D195">
        <v>7</v>
      </c>
      <c r="E195">
        <v>17.329999999999998</v>
      </c>
      <c r="F195">
        <v>0.24</v>
      </c>
      <c r="G195">
        <v>17.32</v>
      </c>
      <c r="H195">
        <v>17.329999999999998</v>
      </c>
      <c r="I195" t="s">
        <v>436</v>
      </c>
      <c r="J195">
        <v>2.0099999999999998</v>
      </c>
      <c r="K195">
        <v>2.0099999999999998</v>
      </c>
      <c r="L195">
        <v>17.04</v>
      </c>
      <c r="M195">
        <v>17.37</v>
      </c>
      <c r="N195">
        <v>16.93</v>
      </c>
    </row>
    <row r="196" spans="1:14" x14ac:dyDescent="0.5">
      <c r="A196" t="str">
        <f>"600519"</f>
        <v>600519</v>
      </c>
      <c r="B196" t="s">
        <v>437</v>
      </c>
      <c r="C196">
        <v>4.6100000000000003</v>
      </c>
      <c r="D196">
        <v>30.88</v>
      </c>
      <c r="E196">
        <v>975</v>
      </c>
      <c r="F196">
        <v>42.99</v>
      </c>
      <c r="G196">
        <v>975</v>
      </c>
      <c r="H196">
        <v>975.01</v>
      </c>
      <c r="I196" t="s">
        <v>438</v>
      </c>
      <c r="J196">
        <v>0.54</v>
      </c>
      <c r="K196">
        <v>0.54</v>
      </c>
      <c r="L196">
        <v>932.5</v>
      </c>
      <c r="M196">
        <v>975.5</v>
      </c>
      <c r="N196">
        <v>932.2</v>
      </c>
    </row>
    <row r="197" spans="1:14" x14ac:dyDescent="0.5">
      <c r="A197" t="str">
        <f>"600522"</f>
        <v>600522</v>
      </c>
      <c r="B197" t="s">
        <v>439</v>
      </c>
      <c r="C197">
        <v>2.0499999999999998</v>
      </c>
      <c r="D197">
        <v>12.95</v>
      </c>
      <c r="E197">
        <v>9.44</v>
      </c>
      <c r="F197">
        <v>0.19</v>
      </c>
      <c r="G197">
        <v>9.44</v>
      </c>
      <c r="H197">
        <v>9.4499999999999993</v>
      </c>
      <c r="I197" t="s">
        <v>440</v>
      </c>
      <c r="J197">
        <v>1.62</v>
      </c>
      <c r="K197">
        <v>1.62</v>
      </c>
      <c r="L197">
        <v>9.2799999999999994</v>
      </c>
      <c r="M197">
        <v>9.4700000000000006</v>
      </c>
      <c r="N197">
        <v>9.19</v>
      </c>
    </row>
    <row r="198" spans="1:14" x14ac:dyDescent="0.5">
      <c r="A198" t="str">
        <f>"600535"</f>
        <v>600535</v>
      </c>
      <c r="B198" t="s">
        <v>441</v>
      </c>
      <c r="C198">
        <v>2.3199999999999998</v>
      </c>
      <c r="D198">
        <v>15.31</v>
      </c>
      <c r="E198">
        <v>16.79</v>
      </c>
      <c r="F198">
        <v>0.38</v>
      </c>
      <c r="G198">
        <v>16.79</v>
      </c>
      <c r="H198">
        <v>16.8</v>
      </c>
      <c r="I198" t="s">
        <v>442</v>
      </c>
      <c r="J198">
        <v>1.1599999999999999</v>
      </c>
      <c r="K198">
        <v>1.1599999999999999</v>
      </c>
      <c r="L198">
        <v>16.46</v>
      </c>
      <c r="M198">
        <v>16.84</v>
      </c>
      <c r="N198">
        <v>16.329999999999998</v>
      </c>
    </row>
    <row r="199" spans="1:14" x14ac:dyDescent="0.5">
      <c r="A199" t="str">
        <f>"600536"</f>
        <v>600536</v>
      </c>
      <c r="B199" t="s">
        <v>443</v>
      </c>
      <c r="C199">
        <v>3.36</v>
      </c>
      <c r="D199">
        <v>220.84</v>
      </c>
      <c r="E199">
        <v>53.2</v>
      </c>
      <c r="F199">
        <v>1.73</v>
      </c>
      <c r="G199">
        <v>53.2</v>
      </c>
      <c r="H199">
        <v>53.21</v>
      </c>
      <c r="I199" t="s">
        <v>444</v>
      </c>
      <c r="J199">
        <v>5.22</v>
      </c>
      <c r="K199">
        <v>5.22</v>
      </c>
      <c r="L199">
        <v>51.11</v>
      </c>
      <c r="M199">
        <v>53.95</v>
      </c>
      <c r="N199">
        <v>50.88</v>
      </c>
    </row>
    <row r="200" spans="1:14" x14ac:dyDescent="0.5">
      <c r="A200" t="str">
        <f>"600547"</f>
        <v>600547</v>
      </c>
      <c r="B200" t="s">
        <v>445</v>
      </c>
      <c r="C200">
        <v>4.96</v>
      </c>
      <c r="D200">
        <v>87.85</v>
      </c>
      <c r="E200">
        <v>37.26</v>
      </c>
      <c r="F200">
        <v>1.76</v>
      </c>
      <c r="G200">
        <v>37.26</v>
      </c>
      <c r="H200">
        <v>37.270000000000003</v>
      </c>
      <c r="I200" t="s">
        <v>446</v>
      </c>
      <c r="J200">
        <v>3.7</v>
      </c>
      <c r="K200">
        <v>3.7</v>
      </c>
      <c r="L200">
        <v>36.83</v>
      </c>
      <c r="M200">
        <v>38.049999999999997</v>
      </c>
      <c r="N200">
        <v>36.1</v>
      </c>
    </row>
    <row r="201" spans="1:14" x14ac:dyDescent="0.5">
      <c r="A201" t="str">
        <f>"600549"</f>
        <v>600549</v>
      </c>
      <c r="B201" t="s">
        <v>447</v>
      </c>
      <c r="C201">
        <v>-0.99</v>
      </c>
      <c r="D201">
        <v>48.14</v>
      </c>
      <c r="E201">
        <v>14.93</v>
      </c>
      <c r="F201">
        <v>-0.15</v>
      </c>
      <c r="G201">
        <v>14.93</v>
      </c>
      <c r="H201">
        <v>14.94</v>
      </c>
      <c r="I201" t="s">
        <v>448</v>
      </c>
      <c r="J201">
        <v>2.72</v>
      </c>
      <c r="K201">
        <v>2.72</v>
      </c>
      <c r="L201">
        <v>15.08</v>
      </c>
      <c r="M201">
        <v>15.19</v>
      </c>
      <c r="N201">
        <v>14.57</v>
      </c>
    </row>
    <row r="202" spans="1:14" x14ac:dyDescent="0.5">
      <c r="A202" t="str">
        <f>"600566"</f>
        <v>600566</v>
      </c>
      <c r="B202" t="s">
        <v>449</v>
      </c>
      <c r="C202">
        <v>1.66</v>
      </c>
      <c r="D202">
        <v>13.65</v>
      </c>
      <c r="E202">
        <v>29.48</v>
      </c>
      <c r="F202">
        <v>0.48</v>
      </c>
      <c r="G202">
        <v>29.48</v>
      </c>
      <c r="H202">
        <v>29.49</v>
      </c>
      <c r="I202" t="s">
        <v>450</v>
      </c>
      <c r="J202">
        <v>0.57999999999999996</v>
      </c>
      <c r="K202">
        <v>0.57999999999999996</v>
      </c>
      <c r="L202">
        <v>28.98</v>
      </c>
      <c r="M202">
        <v>29.7</v>
      </c>
      <c r="N202">
        <v>28.87</v>
      </c>
    </row>
    <row r="203" spans="1:14" x14ac:dyDescent="0.5">
      <c r="A203" t="str">
        <f>"600570"</f>
        <v>600570</v>
      </c>
      <c r="B203" t="s">
        <v>451</v>
      </c>
      <c r="C203">
        <v>5.34</v>
      </c>
      <c r="D203">
        <v>53.4</v>
      </c>
      <c r="E203">
        <v>69.05</v>
      </c>
      <c r="F203">
        <v>3.5</v>
      </c>
      <c r="G203">
        <v>69.05</v>
      </c>
      <c r="H203">
        <v>69.06</v>
      </c>
      <c r="I203" t="s">
        <v>452</v>
      </c>
      <c r="J203">
        <v>4.5</v>
      </c>
      <c r="K203">
        <v>4.5</v>
      </c>
      <c r="L203">
        <v>65.73</v>
      </c>
      <c r="M203">
        <v>70.290000000000006</v>
      </c>
      <c r="N203">
        <v>65.569999999999993</v>
      </c>
    </row>
    <row r="204" spans="1:14" x14ac:dyDescent="0.5">
      <c r="A204" t="str">
        <f>"600583"</f>
        <v>600583</v>
      </c>
      <c r="B204" t="s">
        <v>453</v>
      </c>
      <c r="C204">
        <v>1.66</v>
      </c>
      <c r="D204">
        <v>134.1</v>
      </c>
      <c r="E204">
        <v>5.52</v>
      </c>
      <c r="F204">
        <v>0.09</v>
      </c>
      <c r="G204">
        <v>5.51</v>
      </c>
      <c r="H204">
        <v>5.52</v>
      </c>
      <c r="I204" t="s">
        <v>454</v>
      </c>
      <c r="J204">
        <v>0.25</v>
      </c>
      <c r="K204">
        <v>0.25</v>
      </c>
      <c r="L204">
        <v>5.43</v>
      </c>
      <c r="M204">
        <v>5.53</v>
      </c>
      <c r="N204">
        <v>5.4</v>
      </c>
    </row>
    <row r="205" spans="1:14" x14ac:dyDescent="0.5">
      <c r="A205" t="str">
        <f>"600585"</f>
        <v>600585</v>
      </c>
      <c r="B205" t="s">
        <v>455</v>
      </c>
      <c r="C205">
        <v>2.66</v>
      </c>
      <c r="D205">
        <v>6.73</v>
      </c>
      <c r="E205">
        <v>40.549999999999997</v>
      </c>
      <c r="F205">
        <v>1.05</v>
      </c>
      <c r="G205">
        <v>40.54</v>
      </c>
      <c r="H205">
        <v>40.549999999999997</v>
      </c>
      <c r="I205" t="s">
        <v>456</v>
      </c>
      <c r="J205">
        <v>0.81</v>
      </c>
      <c r="K205">
        <v>0.81</v>
      </c>
      <c r="L205">
        <v>39.369999999999997</v>
      </c>
      <c r="M205">
        <v>40.79</v>
      </c>
      <c r="N205">
        <v>39.369999999999997</v>
      </c>
    </row>
    <row r="206" spans="1:14" x14ac:dyDescent="0.5">
      <c r="A206" t="str">
        <f>"600588"</f>
        <v>600588</v>
      </c>
      <c r="B206" t="s">
        <v>457</v>
      </c>
      <c r="C206">
        <v>2.5499999999999998</v>
      </c>
      <c r="D206">
        <v>77.63</v>
      </c>
      <c r="E206">
        <v>25.69</v>
      </c>
      <c r="F206">
        <v>0.64</v>
      </c>
      <c r="G206">
        <v>25.69</v>
      </c>
      <c r="H206">
        <v>25.7</v>
      </c>
      <c r="I206" t="s">
        <v>458</v>
      </c>
      <c r="J206">
        <v>1.36</v>
      </c>
      <c r="K206">
        <v>1.36</v>
      </c>
      <c r="L206">
        <v>25.05</v>
      </c>
      <c r="M206">
        <v>26.1</v>
      </c>
      <c r="N206">
        <v>24.83</v>
      </c>
    </row>
    <row r="207" spans="1:14" x14ac:dyDescent="0.5">
      <c r="A207" t="str">
        <f>"600598"</f>
        <v>600598</v>
      </c>
      <c r="B207" t="s">
        <v>459</v>
      </c>
      <c r="C207">
        <v>0.45</v>
      </c>
      <c r="D207">
        <v>20.77</v>
      </c>
      <c r="E207">
        <v>11.27</v>
      </c>
      <c r="F207">
        <v>0.05</v>
      </c>
      <c r="G207">
        <v>11.27</v>
      </c>
      <c r="H207">
        <v>11.28</v>
      </c>
      <c r="I207" t="s">
        <v>460</v>
      </c>
      <c r="J207">
        <v>2.42</v>
      </c>
      <c r="K207">
        <v>2.42</v>
      </c>
      <c r="L207">
        <v>11.12</v>
      </c>
      <c r="M207">
        <v>11.34</v>
      </c>
      <c r="N207">
        <v>11.06</v>
      </c>
    </row>
    <row r="208" spans="1:14" x14ac:dyDescent="0.5">
      <c r="A208" t="str">
        <f>"600600"</f>
        <v>600600</v>
      </c>
      <c r="B208" t="s">
        <v>461</v>
      </c>
      <c r="C208">
        <v>3.09</v>
      </c>
      <c r="D208">
        <v>40.799999999999997</v>
      </c>
      <c r="E208">
        <v>48.65</v>
      </c>
      <c r="F208">
        <v>1.46</v>
      </c>
      <c r="G208">
        <v>48.64</v>
      </c>
      <c r="H208">
        <v>48.65</v>
      </c>
      <c r="I208" t="s">
        <v>462</v>
      </c>
      <c r="J208">
        <v>1.36</v>
      </c>
      <c r="K208">
        <v>1.36</v>
      </c>
      <c r="L208">
        <v>47.19</v>
      </c>
      <c r="M208">
        <v>48.78</v>
      </c>
      <c r="N208">
        <v>46.89</v>
      </c>
    </row>
    <row r="209" spans="1:14" x14ac:dyDescent="0.5">
      <c r="A209" t="str">
        <f>"600606"</f>
        <v>600606</v>
      </c>
      <c r="B209" t="s">
        <v>463</v>
      </c>
      <c r="C209">
        <v>2.23</v>
      </c>
      <c r="D209">
        <v>6.65</v>
      </c>
      <c r="E209">
        <v>6.87</v>
      </c>
      <c r="F209">
        <v>0.15</v>
      </c>
      <c r="G209">
        <v>6.87</v>
      </c>
      <c r="H209">
        <v>6.88</v>
      </c>
      <c r="I209" t="s">
        <v>464</v>
      </c>
      <c r="J209">
        <v>0.36</v>
      </c>
      <c r="K209">
        <v>0.36</v>
      </c>
      <c r="L209">
        <v>6.72</v>
      </c>
      <c r="M209">
        <v>6.89</v>
      </c>
      <c r="N209">
        <v>6.71</v>
      </c>
    </row>
    <row r="210" spans="1:14" x14ac:dyDescent="0.5">
      <c r="A210" t="str">
        <f>"600637"</f>
        <v>600637</v>
      </c>
      <c r="B210" t="s">
        <v>465</v>
      </c>
      <c r="C210">
        <v>1.73</v>
      </c>
      <c r="D210">
        <v>16.73</v>
      </c>
      <c r="E210">
        <v>10.61</v>
      </c>
      <c r="F210">
        <v>0.18</v>
      </c>
      <c r="G210">
        <v>10.6</v>
      </c>
      <c r="H210">
        <v>10.61</v>
      </c>
      <c r="I210" t="s">
        <v>466</v>
      </c>
      <c r="J210">
        <v>0.47</v>
      </c>
      <c r="K210">
        <v>0.47</v>
      </c>
      <c r="L210">
        <v>10.42</v>
      </c>
      <c r="M210">
        <v>10.65</v>
      </c>
      <c r="N210">
        <v>10.35</v>
      </c>
    </row>
    <row r="211" spans="1:14" x14ac:dyDescent="0.5">
      <c r="A211" t="str">
        <f>"600642"</f>
        <v>600642</v>
      </c>
      <c r="B211" t="s">
        <v>467</v>
      </c>
      <c r="C211">
        <v>2.68</v>
      </c>
      <c r="D211">
        <v>13.34</v>
      </c>
      <c r="E211">
        <v>6.14</v>
      </c>
      <c r="F211">
        <v>0.16</v>
      </c>
      <c r="G211">
        <v>6.13</v>
      </c>
      <c r="H211">
        <v>6.14</v>
      </c>
      <c r="I211" t="s">
        <v>468</v>
      </c>
      <c r="J211">
        <v>0.51</v>
      </c>
      <c r="K211">
        <v>0.51</v>
      </c>
      <c r="L211">
        <v>5.96</v>
      </c>
      <c r="M211">
        <v>6.19</v>
      </c>
      <c r="N211">
        <v>5.94</v>
      </c>
    </row>
    <row r="212" spans="1:14" x14ac:dyDescent="0.5">
      <c r="A212" t="str">
        <f>"600660"</f>
        <v>600660</v>
      </c>
      <c r="B212" t="s">
        <v>469</v>
      </c>
      <c r="C212">
        <v>1.34</v>
      </c>
      <c r="D212">
        <v>13.02</v>
      </c>
      <c r="E212">
        <v>21.9</v>
      </c>
      <c r="F212">
        <v>0.28999999999999998</v>
      </c>
      <c r="G212">
        <v>21.9</v>
      </c>
      <c r="H212">
        <v>21.91</v>
      </c>
      <c r="I212" t="s">
        <v>470</v>
      </c>
      <c r="J212">
        <v>0.97</v>
      </c>
      <c r="K212">
        <v>0.97</v>
      </c>
      <c r="L212">
        <v>21.65</v>
      </c>
      <c r="M212">
        <v>21.98</v>
      </c>
      <c r="N212">
        <v>21.55</v>
      </c>
    </row>
    <row r="213" spans="1:14" x14ac:dyDescent="0.5">
      <c r="A213" t="str">
        <f>"600663"</f>
        <v>600663</v>
      </c>
      <c r="B213" t="s">
        <v>471</v>
      </c>
      <c r="C213">
        <v>1.6</v>
      </c>
      <c r="D213">
        <v>17.149999999999999</v>
      </c>
      <c r="E213">
        <v>15.27</v>
      </c>
      <c r="F213">
        <v>0.24</v>
      </c>
      <c r="G213">
        <v>15.26</v>
      </c>
      <c r="H213">
        <v>15.27</v>
      </c>
      <c r="I213" t="s">
        <v>472</v>
      </c>
      <c r="J213">
        <v>0.18</v>
      </c>
      <c r="K213">
        <v>0.18</v>
      </c>
      <c r="L213">
        <v>15</v>
      </c>
      <c r="M213">
        <v>15.39</v>
      </c>
      <c r="N213">
        <v>14.96</v>
      </c>
    </row>
    <row r="214" spans="1:14" x14ac:dyDescent="0.5">
      <c r="A214" t="str">
        <f>"600673"</f>
        <v>600673</v>
      </c>
      <c r="B214" t="s">
        <v>473</v>
      </c>
      <c r="C214">
        <v>0.49</v>
      </c>
      <c r="D214">
        <v>20.77</v>
      </c>
      <c r="E214">
        <v>8.16</v>
      </c>
      <c r="F214">
        <v>0.04</v>
      </c>
      <c r="G214">
        <v>8.16</v>
      </c>
      <c r="H214">
        <v>8.17</v>
      </c>
      <c r="I214" t="s">
        <v>474</v>
      </c>
      <c r="J214">
        <v>0.74</v>
      </c>
      <c r="K214">
        <v>0.74</v>
      </c>
      <c r="L214">
        <v>8.09</v>
      </c>
      <c r="M214">
        <v>8.32</v>
      </c>
      <c r="N214">
        <v>8.02</v>
      </c>
    </row>
    <row r="215" spans="1:14" x14ac:dyDescent="0.5">
      <c r="A215" t="str">
        <f>"600674"</f>
        <v>600674</v>
      </c>
      <c r="B215" t="s">
        <v>475</v>
      </c>
      <c r="C215">
        <v>0.11</v>
      </c>
      <c r="D215">
        <v>11.56</v>
      </c>
      <c r="E215">
        <v>9.15</v>
      </c>
      <c r="F215">
        <v>0.01</v>
      </c>
      <c r="G215">
        <v>9.14</v>
      </c>
      <c r="H215">
        <v>9.15</v>
      </c>
      <c r="I215" t="s">
        <v>476</v>
      </c>
      <c r="J215">
        <v>0.26</v>
      </c>
      <c r="K215">
        <v>0.26</v>
      </c>
      <c r="L215">
        <v>9.16</v>
      </c>
      <c r="M215">
        <v>9.25</v>
      </c>
      <c r="N215">
        <v>9.08</v>
      </c>
    </row>
    <row r="216" spans="1:14" x14ac:dyDescent="0.5">
      <c r="A216" t="str">
        <f>"600688"</f>
        <v>600688</v>
      </c>
      <c r="B216" t="s">
        <v>477</v>
      </c>
      <c r="C216">
        <v>0.59</v>
      </c>
      <c r="D216">
        <v>13.41</v>
      </c>
      <c r="E216">
        <v>5.13</v>
      </c>
      <c r="F216">
        <v>0.03</v>
      </c>
      <c r="G216">
        <v>5.13</v>
      </c>
      <c r="H216">
        <v>5.14</v>
      </c>
      <c r="I216" t="s">
        <v>478</v>
      </c>
      <c r="J216">
        <v>0.1</v>
      </c>
      <c r="K216">
        <v>0.1</v>
      </c>
      <c r="L216">
        <v>5.09</v>
      </c>
      <c r="M216">
        <v>5.18</v>
      </c>
      <c r="N216">
        <v>5.0599999999999996</v>
      </c>
    </row>
    <row r="217" spans="1:14" x14ac:dyDescent="0.5">
      <c r="A217" t="str">
        <f>"600690"</f>
        <v>600690</v>
      </c>
      <c r="B217" t="s">
        <v>479</v>
      </c>
      <c r="C217">
        <v>2.78</v>
      </c>
      <c r="D217">
        <v>13.81</v>
      </c>
      <c r="E217">
        <v>16.989999999999998</v>
      </c>
      <c r="F217">
        <v>0.46</v>
      </c>
      <c r="G217">
        <v>16.98</v>
      </c>
      <c r="H217">
        <v>16.989999999999998</v>
      </c>
      <c r="I217" t="s">
        <v>480</v>
      </c>
      <c r="J217">
        <v>0.67</v>
      </c>
      <c r="K217">
        <v>0.67</v>
      </c>
      <c r="L217">
        <v>16.52</v>
      </c>
      <c r="M217">
        <v>17.2</v>
      </c>
      <c r="N217">
        <v>16.5</v>
      </c>
    </row>
    <row r="218" spans="1:14" x14ac:dyDescent="0.5">
      <c r="A218" t="str">
        <f>"600699"</f>
        <v>600699</v>
      </c>
      <c r="B218" t="s">
        <v>481</v>
      </c>
      <c r="C218">
        <v>1.1299999999999999</v>
      </c>
      <c r="D218">
        <v>12.93</v>
      </c>
      <c r="E218">
        <v>21.55</v>
      </c>
      <c r="F218">
        <v>0.24</v>
      </c>
      <c r="G218">
        <v>21.55</v>
      </c>
      <c r="H218">
        <v>21.56</v>
      </c>
      <c r="I218" t="s">
        <v>482</v>
      </c>
      <c r="J218">
        <v>1.1499999999999999</v>
      </c>
      <c r="K218">
        <v>1.1499999999999999</v>
      </c>
      <c r="L218">
        <v>21.4</v>
      </c>
      <c r="M218">
        <v>21.75</v>
      </c>
      <c r="N218">
        <v>21.07</v>
      </c>
    </row>
    <row r="219" spans="1:14" x14ac:dyDescent="0.5">
      <c r="A219" t="str">
        <f>"600703"</f>
        <v>600703</v>
      </c>
      <c r="B219" t="s">
        <v>483</v>
      </c>
      <c r="C219">
        <v>2.58</v>
      </c>
      <c r="D219">
        <v>17.84</v>
      </c>
      <c r="E219">
        <v>11.14</v>
      </c>
      <c r="F219">
        <v>0.28000000000000003</v>
      </c>
      <c r="G219">
        <v>11.14</v>
      </c>
      <c r="H219">
        <v>11.15</v>
      </c>
      <c r="I219" t="s">
        <v>484</v>
      </c>
      <c r="J219">
        <v>2.0699999999999998</v>
      </c>
      <c r="K219">
        <v>2.0699999999999998</v>
      </c>
      <c r="L219">
        <v>10.86</v>
      </c>
      <c r="M219">
        <v>11.29</v>
      </c>
      <c r="N219">
        <v>10.79</v>
      </c>
    </row>
    <row r="220" spans="1:14" x14ac:dyDescent="0.5">
      <c r="A220" t="str">
        <f>"600704"</f>
        <v>600704</v>
      </c>
      <c r="B220" t="s">
        <v>485</v>
      </c>
      <c r="C220">
        <v>2.4500000000000002</v>
      </c>
      <c r="D220">
        <v>9.23</v>
      </c>
      <c r="E220">
        <v>5.43</v>
      </c>
      <c r="F220">
        <v>0.13</v>
      </c>
      <c r="G220">
        <v>5.42</v>
      </c>
      <c r="H220">
        <v>5.43</v>
      </c>
      <c r="I220" t="s">
        <v>486</v>
      </c>
      <c r="J220">
        <v>0.39</v>
      </c>
      <c r="K220">
        <v>0.39</v>
      </c>
      <c r="L220">
        <v>5.31</v>
      </c>
      <c r="M220">
        <v>5.45</v>
      </c>
      <c r="N220">
        <v>5.27</v>
      </c>
    </row>
    <row r="221" spans="1:14" x14ac:dyDescent="0.5">
      <c r="A221" t="str">
        <f>"600705"</f>
        <v>600705</v>
      </c>
      <c r="B221" t="s">
        <v>487</v>
      </c>
      <c r="C221">
        <v>4.6900000000000004</v>
      </c>
      <c r="D221">
        <v>15.14</v>
      </c>
      <c r="E221">
        <v>5.58</v>
      </c>
      <c r="F221">
        <v>0.25</v>
      </c>
      <c r="G221">
        <v>5.58</v>
      </c>
      <c r="H221">
        <v>5.59</v>
      </c>
      <c r="I221" t="s">
        <v>488</v>
      </c>
      <c r="J221">
        <v>1.02</v>
      </c>
      <c r="K221">
        <v>1.02</v>
      </c>
      <c r="L221">
        <v>5.34</v>
      </c>
      <c r="M221">
        <v>5.77</v>
      </c>
      <c r="N221">
        <v>5.3</v>
      </c>
    </row>
    <row r="222" spans="1:14" x14ac:dyDescent="0.5">
      <c r="A222" t="str">
        <f>"600739"</f>
        <v>600739</v>
      </c>
      <c r="B222" t="s">
        <v>489</v>
      </c>
      <c r="C222">
        <v>2.0499999999999998</v>
      </c>
      <c r="D222">
        <v>17.61</v>
      </c>
      <c r="E222">
        <v>14.46</v>
      </c>
      <c r="F222">
        <v>0.28999999999999998</v>
      </c>
      <c r="G222">
        <v>14.46</v>
      </c>
      <c r="H222">
        <v>14.47</v>
      </c>
      <c r="I222" t="s">
        <v>490</v>
      </c>
      <c r="J222">
        <v>1.1299999999999999</v>
      </c>
      <c r="K222">
        <v>1.1299999999999999</v>
      </c>
      <c r="L222">
        <v>14.15</v>
      </c>
      <c r="M222">
        <v>14.77</v>
      </c>
      <c r="N222">
        <v>14.12</v>
      </c>
    </row>
    <row r="223" spans="1:14" x14ac:dyDescent="0.5">
      <c r="A223" t="str">
        <f>"600741"</f>
        <v>600741</v>
      </c>
      <c r="B223" t="s">
        <v>491</v>
      </c>
      <c r="C223">
        <v>3.61</v>
      </c>
      <c r="D223">
        <v>9.4</v>
      </c>
      <c r="E223">
        <v>21.51</v>
      </c>
      <c r="F223">
        <v>0.75</v>
      </c>
      <c r="G223">
        <v>21.51</v>
      </c>
      <c r="H223">
        <v>21.52</v>
      </c>
      <c r="I223" t="s">
        <v>492</v>
      </c>
      <c r="J223">
        <v>0.5</v>
      </c>
      <c r="K223">
        <v>0.5</v>
      </c>
      <c r="L223">
        <v>20.62</v>
      </c>
      <c r="M223">
        <v>21.78</v>
      </c>
      <c r="N223">
        <v>20.62</v>
      </c>
    </row>
    <row r="224" spans="1:14" x14ac:dyDescent="0.5">
      <c r="A224" t="str">
        <f>"600745"</f>
        <v>600745</v>
      </c>
      <c r="B224" t="s">
        <v>493</v>
      </c>
      <c r="C224">
        <v>1.21</v>
      </c>
      <c r="D224">
        <v>134.27000000000001</v>
      </c>
      <c r="E224">
        <v>34.369999999999997</v>
      </c>
      <c r="F224">
        <v>0.41</v>
      </c>
      <c r="G224">
        <v>34.369999999999997</v>
      </c>
      <c r="H224">
        <v>34.380000000000003</v>
      </c>
      <c r="I224" t="s">
        <v>494</v>
      </c>
      <c r="J224">
        <v>1.81</v>
      </c>
      <c r="K224">
        <v>1.81</v>
      </c>
      <c r="L224">
        <v>33.9</v>
      </c>
      <c r="M224">
        <v>34.950000000000003</v>
      </c>
      <c r="N224">
        <v>33.21</v>
      </c>
    </row>
    <row r="225" spans="1:14" x14ac:dyDescent="0.5">
      <c r="A225" t="str">
        <f>"600763"</f>
        <v>600763</v>
      </c>
      <c r="B225" t="s">
        <v>495</v>
      </c>
      <c r="C225">
        <v>3.45</v>
      </c>
      <c r="D225">
        <v>72.48</v>
      </c>
      <c r="E225">
        <v>85.4</v>
      </c>
      <c r="F225">
        <v>2.85</v>
      </c>
      <c r="G225">
        <v>85.4</v>
      </c>
      <c r="H225">
        <v>85.43</v>
      </c>
      <c r="I225" t="s">
        <v>496</v>
      </c>
      <c r="J225">
        <v>0.97</v>
      </c>
      <c r="K225">
        <v>0.97</v>
      </c>
      <c r="L225">
        <v>82.51</v>
      </c>
      <c r="M225">
        <v>85.57</v>
      </c>
      <c r="N225">
        <v>82.06</v>
      </c>
    </row>
    <row r="226" spans="1:14" x14ac:dyDescent="0.5">
      <c r="A226" t="str">
        <f>"600776"</f>
        <v>600776</v>
      </c>
      <c r="B226" t="s">
        <v>497</v>
      </c>
      <c r="C226">
        <v>0.3</v>
      </c>
      <c r="D226">
        <v>239.41</v>
      </c>
      <c r="E226">
        <v>23.13</v>
      </c>
      <c r="F226">
        <v>7.0000000000000007E-2</v>
      </c>
      <c r="G226">
        <v>23.13</v>
      </c>
      <c r="H226">
        <v>23.14</v>
      </c>
      <c r="I226" t="s">
        <v>498</v>
      </c>
      <c r="J226">
        <v>3.81</v>
      </c>
      <c r="K226">
        <v>3.81</v>
      </c>
      <c r="L226">
        <v>22.62</v>
      </c>
      <c r="M226">
        <v>23.5</v>
      </c>
      <c r="N226">
        <v>22.37</v>
      </c>
    </row>
    <row r="227" spans="1:14" x14ac:dyDescent="0.5">
      <c r="A227" t="str">
        <f>"600779"</f>
        <v>600779</v>
      </c>
      <c r="B227" t="s">
        <v>499</v>
      </c>
      <c r="C227">
        <v>5.2</v>
      </c>
      <c r="D227">
        <v>34.299999999999997</v>
      </c>
      <c r="E227">
        <v>47.5</v>
      </c>
      <c r="F227">
        <v>2.35</v>
      </c>
      <c r="G227">
        <v>47.49</v>
      </c>
      <c r="H227">
        <v>47.5</v>
      </c>
      <c r="I227" t="s">
        <v>500</v>
      </c>
      <c r="J227">
        <v>1.48</v>
      </c>
      <c r="K227">
        <v>1.48</v>
      </c>
      <c r="L227">
        <v>45.15</v>
      </c>
      <c r="M227">
        <v>47.89</v>
      </c>
      <c r="N227">
        <v>44.85</v>
      </c>
    </row>
    <row r="228" spans="1:14" x14ac:dyDescent="0.5">
      <c r="A228" t="str">
        <f>"600795"</f>
        <v>600795</v>
      </c>
      <c r="B228" t="s">
        <v>501</v>
      </c>
      <c r="C228">
        <v>0.39</v>
      </c>
      <c r="D228">
        <v>34.86</v>
      </c>
      <c r="E228">
        <v>2.58</v>
      </c>
      <c r="F228">
        <v>0.01</v>
      </c>
      <c r="G228">
        <v>2.58</v>
      </c>
      <c r="H228">
        <v>2.59</v>
      </c>
      <c r="I228" t="s">
        <v>502</v>
      </c>
      <c r="J228">
        <v>0.32</v>
      </c>
      <c r="K228">
        <v>0.32</v>
      </c>
      <c r="L228">
        <v>2.56</v>
      </c>
      <c r="M228">
        <v>2.59</v>
      </c>
      <c r="N228">
        <v>2.5499999999999998</v>
      </c>
    </row>
    <row r="229" spans="1:14" x14ac:dyDescent="0.5">
      <c r="A229" t="str">
        <f>"600801"</f>
        <v>600801</v>
      </c>
      <c r="B229" t="s">
        <v>503</v>
      </c>
      <c r="C229">
        <v>2.74</v>
      </c>
      <c r="D229">
        <v>7.02</v>
      </c>
      <c r="E229">
        <v>19.48</v>
      </c>
      <c r="F229">
        <v>0.52</v>
      </c>
      <c r="G229">
        <v>19.47</v>
      </c>
      <c r="H229">
        <v>19.48</v>
      </c>
      <c r="I229" t="s">
        <v>504</v>
      </c>
      <c r="J229">
        <v>2.48</v>
      </c>
      <c r="K229">
        <v>2.48</v>
      </c>
      <c r="L229">
        <v>19.02</v>
      </c>
      <c r="M229">
        <v>19.59</v>
      </c>
      <c r="N229">
        <v>18.88</v>
      </c>
    </row>
    <row r="230" spans="1:14" x14ac:dyDescent="0.5">
      <c r="A230" t="str">
        <f>"600808"</f>
        <v>600808</v>
      </c>
      <c r="B230" t="s">
        <v>505</v>
      </c>
      <c r="C230">
        <v>0.59</v>
      </c>
      <c r="D230">
        <v>5.68</v>
      </c>
      <c r="E230">
        <v>3.42</v>
      </c>
      <c r="F230">
        <v>0.02</v>
      </c>
      <c r="G230">
        <v>3.42</v>
      </c>
      <c r="H230">
        <v>3.43</v>
      </c>
      <c r="I230" t="s">
        <v>506</v>
      </c>
      <c r="J230">
        <v>0.53</v>
      </c>
      <c r="K230">
        <v>0.53</v>
      </c>
      <c r="L230">
        <v>3.4</v>
      </c>
      <c r="M230">
        <v>3.44</v>
      </c>
      <c r="N230">
        <v>3.38</v>
      </c>
    </row>
    <row r="231" spans="1:14" x14ac:dyDescent="0.5">
      <c r="A231" t="str">
        <f>"600809"</f>
        <v>600809</v>
      </c>
      <c r="B231" t="s">
        <v>507</v>
      </c>
      <c r="C231">
        <v>5.0199999999999996</v>
      </c>
      <c r="D231">
        <v>31.75</v>
      </c>
      <c r="E231">
        <v>62.3</v>
      </c>
      <c r="F231">
        <v>2.98</v>
      </c>
      <c r="G231">
        <v>62.3</v>
      </c>
      <c r="H231">
        <v>62.31</v>
      </c>
      <c r="I231" t="s">
        <v>508</v>
      </c>
      <c r="J231">
        <v>1.45</v>
      </c>
      <c r="K231">
        <v>1.45</v>
      </c>
      <c r="L231">
        <v>58.92</v>
      </c>
      <c r="M231">
        <v>62.6</v>
      </c>
      <c r="N231">
        <v>58.5</v>
      </c>
    </row>
    <row r="232" spans="1:14" x14ac:dyDescent="0.5">
      <c r="A232" t="str">
        <f>"600816"</f>
        <v>600816</v>
      </c>
      <c r="B232" t="s">
        <v>509</v>
      </c>
      <c r="C232">
        <v>10.07</v>
      </c>
      <c r="D232" t="s">
        <v>24</v>
      </c>
      <c r="E232">
        <v>5.03</v>
      </c>
      <c r="F232">
        <v>0.46</v>
      </c>
      <c r="G232">
        <v>5.03</v>
      </c>
      <c r="H232" t="s">
        <v>24</v>
      </c>
      <c r="I232" t="s">
        <v>510</v>
      </c>
      <c r="J232">
        <v>3.33</v>
      </c>
      <c r="K232">
        <v>3.33</v>
      </c>
      <c r="L232">
        <v>4.53</v>
      </c>
      <c r="M232">
        <v>5.03</v>
      </c>
      <c r="N232">
        <v>4.53</v>
      </c>
    </row>
    <row r="233" spans="1:14" x14ac:dyDescent="0.5">
      <c r="A233" t="str">
        <f>"600820"</f>
        <v>600820</v>
      </c>
      <c r="B233" t="s">
        <v>712</v>
      </c>
      <c r="C233">
        <v>0.95</v>
      </c>
      <c r="D233">
        <v>10.199999999999999</v>
      </c>
      <c r="E233">
        <v>6.38</v>
      </c>
      <c r="F233">
        <v>0.06</v>
      </c>
      <c r="G233">
        <v>6.38</v>
      </c>
      <c r="H233">
        <v>6.39</v>
      </c>
      <c r="I233" t="s">
        <v>511</v>
      </c>
      <c r="J233">
        <v>0.56999999999999995</v>
      </c>
      <c r="K233">
        <v>0.56999999999999995</v>
      </c>
      <c r="L233">
        <v>6.35</v>
      </c>
      <c r="M233">
        <v>6.45</v>
      </c>
      <c r="N233">
        <v>6.28</v>
      </c>
    </row>
    <row r="234" spans="1:14" x14ac:dyDescent="0.5">
      <c r="A234" t="str">
        <f>"600837"</f>
        <v>600837</v>
      </c>
      <c r="B234" t="s">
        <v>512</v>
      </c>
      <c r="C234">
        <v>7.19</v>
      </c>
      <c r="D234">
        <v>20.75</v>
      </c>
      <c r="E234">
        <v>14.02</v>
      </c>
      <c r="F234">
        <v>0.94</v>
      </c>
      <c r="G234">
        <v>14.02</v>
      </c>
      <c r="H234">
        <v>14.03</v>
      </c>
      <c r="I234" t="s">
        <v>513</v>
      </c>
      <c r="J234">
        <v>2.77</v>
      </c>
      <c r="K234">
        <v>2.77</v>
      </c>
      <c r="L234">
        <v>13.04</v>
      </c>
      <c r="M234">
        <v>14.39</v>
      </c>
      <c r="N234">
        <v>13.04</v>
      </c>
    </row>
    <row r="235" spans="1:14" x14ac:dyDescent="0.5">
      <c r="A235" t="str">
        <f>"600845"</f>
        <v>600845</v>
      </c>
      <c r="B235" t="s">
        <v>514</v>
      </c>
      <c r="C235">
        <v>5.31</v>
      </c>
      <c r="D235">
        <v>40.880000000000003</v>
      </c>
      <c r="E235">
        <v>35.47</v>
      </c>
      <c r="F235">
        <v>1.79</v>
      </c>
      <c r="G235">
        <v>35.47</v>
      </c>
      <c r="H235">
        <v>35.479999999999997</v>
      </c>
      <c r="I235" t="s">
        <v>515</v>
      </c>
      <c r="J235">
        <v>1.1399999999999999</v>
      </c>
      <c r="K235">
        <v>1.1399999999999999</v>
      </c>
      <c r="L235">
        <v>33.51</v>
      </c>
      <c r="M235">
        <v>35.89</v>
      </c>
      <c r="N235">
        <v>33.51</v>
      </c>
    </row>
    <row r="236" spans="1:14" x14ac:dyDescent="0.5">
      <c r="A236" t="str">
        <f>"600848"</f>
        <v>600848</v>
      </c>
      <c r="B236" t="s">
        <v>516</v>
      </c>
      <c r="C236">
        <v>1.01</v>
      </c>
      <c r="D236">
        <v>77.209999999999994</v>
      </c>
      <c r="E236">
        <v>31.11</v>
      </c>
      <c r="F236">
        <v>0.31</v>
      </c>
      <c r="G236">
        <v>31.1</v>
      </c>
      <c r="H236">
        <v>31.11</v>
      </c>
      <c r="I236" t="s">
        <v>517</v>
      </c>
      <c r="J236">
        <v>0.88</v>
      </c>
      <c r="K236">
        <v>0.88</v>
      </c>
      <c r="L236">
        <v>30.79</v>
      </c>
      <c r="M236">
        <v>31.75</v>
      </c>
      <c r="N236">
        <v>30.41</v>
      </c>
    </row>
    <row r="237" spans="1:14" x14ac:dyDescent="0.5">
      <c r="A237" t="str">
        <f>"600867"</f>
        <v>600867</v>
      </c>
      <c r="B237" t="s">
        <v>518</v>
      </c>
      <c r="C237">
        <v>1.17</v>
      </c>
      <c r="D237">
        <v>33.14</v>
      </c>
      <c r="E237">
        <v>13.82</v>
      </c>
      <c r="F237">
        <v>0.16</v>
      </c>
      <c r="G237">
        <v>13.82</v>
      </c>
      <c r="H237">
        <v>13.83</v>
      </c>
      <c r="I237" t="s">
        <v>519</v>
      </c>
      <c r="J237">
        <v>1.1000000000000001</v>
      </c>
      <c r="K237">
        <v>1.1000000000000001</v>
      </c>
      <c r="L237">
        <v>13.66</v>
      </c>
      <c r="M237">
        <v>13.91</v>
      </c>
      <c r="N237">
        <v>13.54</v>
      </c>
    </row>
    <row r="238" spans="1:14" x14ac:dyDescent="0.5">
      <c r="A238" t="str">
        <f>"600871"</f>
        <v>600871</v>
      </c>
      <c r="B238" t="s">
        <v>520</v>
      </c>
      <c r="C238">
        <v>2.0099999999999998</v>
      </c>
      <c r="D238">
        <v>157.51</v>
      </c>
      <c r="E238">
        <v>2.54</v>
      </c>
      <c r="F238">
        <v>0.05</v>
      </c>
      <c r="G238">
        <v>2.54</v>
      </c>
      <c r="H238">
        <v>2.5499999999999998</v>
      </c>
      <c r="I238" t="s">
        <v>521</v>
      </c>
      <c r="J238">
        <v>0.31</v>
      </c>
      <c r="K238">
        <v>0.31</v>
      </c>
      <c r="L238">
        <v>2.4900000000000002</v>
      </c>
      <c r="M238">
        <v>2.57</v>
      </c>
      <c r="N238">
        <v>2.48</v>
      </c>
    </row>
    <row r="239" spans="1:14" x14ac:dyDescent="0.5">
      <c r="A239" t="str">
        <f>"600872"</f>
        <v>600872</v>
      </c>
      <c r="B239" t="s">
        <v>522</v>
      </c>
      <c r="C239">
        <v>4.9800000000000004</v>
      </c>
      <c r="D239">
        <v>49.27</v>
      </c>
      <c r="E239">
        <v>40.71</v>
      </c>
      <c r="F239">
        <v>1.93</v>
      </c>
      <c r="G239">
        <v>40.71</v>
      </c>
      <c r="H239">
        <v>40.72</v>
      </c>
      <c r="I239" t="s">
        <v>523</v>
      </c>
      <c r="J239">
        <v>1.37</v>
      </c>
      <c r="K239">
        <v>1.37</v>
      </c>
      <c r="L239">
        <v>38.65</v>
      </c>
      <c r="M239">
        <v>41.47</v>
      </c>
      <c r="N239">
        <v>38.51</v>
      </c>
    </row>
    <row r="240" spans="1:14" x14ac:dyDescent="0.5">
      <c r="A240" t="str">
        <f>"600875"</f>
        <v>600875</v>
      </c>
      <c r="B240" t="s">
        <v>524</v>
      </c>
      <c r="C240">
        <v>2.4900000000000002</v>
      </c>
      <c r="D240">
        <v>26.2</v>
      </c>
      <c r="E240">
        <v>10.71</v>
      </c>
      <c r="F240">
        <v>0.26</v>
      </c>
      <c r="G240">
        <v>10.7</v>
      </c>
      <c r="H240">
        <v>10.71</v>
      </c>
      <c r="I240" t="s">
        <v>525</v>
      </c>
      <c r="J240">
        <v>1.87</v>
      </c>
      <c r="K240">
        <v>1.87</v>
      </c>
      <c r="L240">
        <v>10.43</v>
      </c>
      <c r="M240">
        <v>10.87</v>
      </c>
      <c r="N240">
        <v>10.41</v>
      </c>
    </row>
    <row r="241" spans="1:14" x14ac:dyDescent="0.5">
      <c r="A241" t="str">
        <f>"600886"</f>
        <v>600886</v>
      </c>
      <c r="B241" t="s">
        <v>526</v>
      </c>
      <c r="C241">
        <v>1.75</v>
      </c>
      <c r="D241">
        <v>12.28</v>
      </c>
      <c r="E241">
        <v>8.15</v>
      </c>
      <c r="F241">
        <v>0.14000000000000001</v>
      </c>
      <c r="G241">
        <v>8.15</v>
      </c>
      <c r="H241">
        <v>8.16</v>
      </c>
      <c r="I241" t="s">
        <v>527</v>
      </c>
      <c r="J241">
        <v>0.32</v>
      </c>
      <c r="K241">
        <v>0.32</v>
      </c>
      <c r="L241">
        <v>8.01</v>
      </c>
      <c r="M241">
        <v>8.2100000000000009</v>
      </c>
      <c r="N241">
        <v>8</v>
      </c>
    </row>
    <row r="242" spans="1:14" x14ac:dyDescent="0.5">
      <c r="A242" t="str">
        <f>"600887"</f>
        <v>600887</v>
      </c>
      <c r="B242" t="s">
        <v>528</v>
      </c>
      <c r="C242">
        <v>2.74</v>
      </c>
      <c r="D242">
        <v>29.26</v>
      </c>
      <c r="E242">
        <v>32.619999999999997</v>
      </c>
      <c r="F242">
        <v>0.87</v>
      </c>
      <c r="G242">
        <v>32.619999999999997</v>
      </c>
      <c r="H242">
        <v>32.630000000000003</v>
      </c>
      <c r="I242" t="s">
        <v>529</v>
      </c>
      <c r="J242">
        <v>1.46</v>
      </c>
      <c r="K242">
        <v>1.46</v>
      </c>
      <c r="L242">
        <v>31.8</v>
      </c>
      <c r="M242">
        <v>33.5</v>
      </c>
      <c r="N242">
        <v>31.7</v>
      </c>
    </row>
    <row r="243" spans="1:14" x14ac:dyDescent="0.5">
      <c r="A243" t="str">
        <f>"600893"</f>
        <v>600893</v>
      </c>
      <c r="B243" t="s">
        <v>530</v>
      </c>
      <c r="C243">
        <v>1.4</v>
      </c>
      <c r="D243">
        <v>44.22</v>
      </c>
      <c r="E243">
        <v>22.43</v>
      </c>
      <c r="F243">
        <v>0.31</v>
      </c>
      <c r="G243">
        <v>22.42</v>
      </c>
      <c r="H243">
        <v>22.43</v>
      </c>
      <c r="I243" t="s">
        <v>531</v>
      </c>
      <c r="J243">
        <v>0.42</v>
      </c>
      <c r="K243">
        <v>0.42</v>
      </c>
      <c r="L243">
        <v>22.13</v>
      </c>
      <c r="M243">
        <v>22.51</v>
      </c>
      <c r="N243">
        <v>21.95</v>
      </c>
    </row>
    <row r="244" spans="1:14" x14ac:dyDescent="0.5">
      <c r="A244" t="str">
        <f>"600895"</f>
        <v>600895</v>
      </c>
      <c r="B244" t="s">
        <v>532</v>
      </c>
      <c r="C244">
        <v>1.6</v>
      </c>
      <c r="D244">
        <v>67.81</v>
      </c>
      <c r="E244">
        <v>20.3</v>
      </c>
      <c r="F244">
        <v>0.32</v>
      </c>
      <c r="G244">
        <v>20.3</v>
      </c>
      <c r="H244">
        <v>20.309999999999999</v>
      </c>
      <c r="I244" t="s">
        <v>533</v>
      </c>
      <c r="J244">
        <v>1.4</v>
      </c>
      <c r="K244">
        <v>1.4</v>
      </c>
      <c r="L244">
        <v>19.989999999999998</v>
      </c>
      <c r="M244">
        <v>20.48</v>
      </c>
      <c r="N244">
        <v>19.95</v>
      </c>
    </row>
    <row r="245" spans="1:14" x14ac:dyDescent="0.5">
      <c r="A245" t="str">
        <f>"600900"</f>
        <v>600900</v>
      </c>
      <c r="B245" t="s">
        <v>534</v>
      </c>
      <c r="C245">
        <v>1.1200000000000001</v>
      </c>
      <c r="D245">
        <v>17.239999999999998</v>
      </c>
      <c r="E245">
        <v>17.98</v>
      </c>
      <c r="F245">
        <v>0.2</v>
      </c>
      <c r="G245">
        <v>17.97</v>
      </c>
      <c r="H245">
        <v>17.98</v>
      </c>
      <c r="I245" t="s">
        <v>535</v>
      </c>
      <c r="J245">
        <v>0.1</v>
      </c>
      <c r="K245">
        <v>0.1</v>
      </c>
      <c r="L245">
        <v>17.79</v>
      </c>
      <c r="M245">
        <v>18.100000000000001</v>
      </c>
      <c r="N245">
        <v>17.72</v>
      </c>
    </row>
    <row r="246" spans="1:14" x14ac:dyDescent="0.5">
      <c r="A246" t="str">
        <f>"600919"</f>
        <v>600919</v>
      </c>
      <c r="B246" t="s">
        <v>536</v>
      </c>
      <c r="C246">
        <v>1.52</v>
      </c>
      <c r="D246">
        <v>6.19</v>
      </c>
      <c r="E246">
        <v>7.37</v>
      </c>
      <c r="F246">
        <v>0.11</v>
      </c>
      <c r="G246">
        <v>7.37</v>
      </c>
      <c r="H246">
        <v>7.38</v>
      </c>
      <c r="I246" t="s">
        <v>537</v>
      </c>
      <c r="J246">
        <v>0.9</v>
      </c>
      <c r="K246">
        <v>0.9</v>
      </c>
      <c r="L246">
        <v>7.26</v>
      </c>
      <c r="M246">
        <v>7.44</v>
      </c>
      <c r="N246">
        <v>7.25</v>
      </c>
    </row>
    <row r="247" spans="1:14" x14ac:dyDescent="0.5">
      <c r="A247" t="str">
        <f>"600958"</f>
        <v>600958</v>
      </c>
      <c r="B247" t="s">
        <v>538</v>
      </c>
      <c r="C247">
        <v>4.1500000000000004</v>
      </c>
      <c r="D247">
        <v>35.06</v>
      </c>
      <c r="E247">
        <v>10.78</v>
      </c>
      <c r="F247">
        <v>0.43</v>
      </c>
      <c r="G247">
        <v>10.77</v>
      </c>
      <c r="H247">
        <v>10.78</v>
      </c>
      <c r="I247" t="s">
        <v>539</v>
      </c>
      <c r="J247">
        <v>1.44</v>
      </c>
      <c r="K247">
        <v>1.44</v>
      </c>
      <c r="L247">
        <v>10.31</v>
      </c>
      <c r="M247">
        <v>11.09</v>
      </c>
      <c r="N247">
        <v>10.23</v>
      </c>
    </row>
    <row r="248" spans="1:14" x14ac:dyDescent="0.5">
      <c r="A248" t="str">
        <f>"600998"</f>
        <v>600998</v>
      </c>
      <c r="B248" t="s">
        <v>540</v>
      </c>
      <c r="C248">
        <v>0.47</v>
      </c>
      <c r="D248">
        <v>16.41</v>
      </c>
      <c r="E248">
        <v>12.7</v>
      </c>
      <c r="F248">
        <v>0.06</v>
      </c>
      <c r="G248">
        <v>12.69</v>
      </c>
      <c r="H248">
        <v>12.7</v>
      </c>
      <c r="I248" t="s">
        <v>541</v>
      </c>
      <c r="J248">
        <v>0.27</v>
      </c>
      <c r="K248">
        <v>0.27</v>
      </c>
      <c r="L248">
        <v>12.68</v>
      </c>
      <c r="M248">
        <v>12.81</v>
      </c>
      <c r="N248">
        <v>12.56</v>
      </c>
    </row>
    <row r="249" spans="1:14" x14ac:dyDescent="0.5">
      <c r="A249" t="str">
        <f>"600999"</f>
        <v>600999</v>
      </c>
      <c r="B249" t="s">
        <v>542</v>
      </c>
      <c r="C249">
        <v>6.06</v>
      </c>
      <c r="D249">
        <v>19.420000000000002</v>
      </c>
      <c r="E249">
        <v>16.79</v>
      </c>
      <c r="F249">
        <v>0.96</v>
      </c>
      <c r="G249">
        <v>16.78</v>
      </c>
      <c r="H249">
        <v>16.79</v>
      </c>
      <c r="I249" t="s">
        <v>543</v>
      </c>
      <c r="J249">
        <v>0.71</v>
      </c>
      <c r="K249">
        <v>0.71</v>
      </c>
      <c r="L249">
        <v>15.8</v>
      </c>
      <c r="M249">
        <v>17.149999999999999</v>
      </c>
      <c r="N249">
        <v>15.78</v>
      </c>
    </row>
    <row r="250" spans="1:14" x14ac:dyDescent="0.5">
      <c r="A250" t="str">
        <f>"601006"</f>
        <v>601006</v>
      </c>
      <c r="B250" t="s">
        <v>544</v>
      </c>
      <c r="C250">
        <v>1.62</v>
      </c>
      <c r="D250">
        <v>8.92</v>
      </c>
      <c r="E250">
        <v>8.76</v>
      </c>
      <c r="F250">
        <v>0.14000000000000001</v>
      </c>
      <c r="G250">
        <v>8.75</v>
      </c>
      <c r="H250">
        <v>8.76</v>
      </c>
      <c r="I250" t="s">
        <v>545</v>
      </c>
      <c r="J250">
        <v>0.38</v>
      </c>
      <c r="K250">
        <v>0.38</v>
      </c>
      <c r="L250">
        <v>8.6199999999999992</v>
      </c>
      <c r="M250">
        <v>8.7799999999999994</v>
      </c>
      <c r="N250">
        <v>8.61</v>
      </c>
    </row>
    <row r="251" spans="1:14" x14ac:dyDescent="0.5">
      <c r="A251" t="str">
        <f>"601009"</f>
        <v>601009</v>
      </c>
      <c r="B251" t="s">
        <v>546</v>
      </c>
      <c r="C251">
        <v>2.86</v>
      </c>
      <c r="D251">
        <v>6.18</v>
      </c>
      <c r="E251">
        <v>8.6199999999999992</v>
      </c>
      <c r="F251">
        <v>0.24</v>
      </c>
      <c r="G251">
        <v>8.6199999999999992</v>
      </c>
      <c r="H251">
        <v>8.6300000000000008</v>
      </c>
      <c r="I251" t="s">
        <v>547</v>
      </c>
      <c r="J251">
        <v>1.02</v>
      </c>
      <c r="K251">
        <v>1.02</v>
      </c>
      <c r="L251">
        <v>8.39</v>
      </c>
      <c r="M251">
        <v>8.6999999999999993</v>
      </c>
      <c r="N251">
        <v>8.3699999999999992</v>
      </c>
    </row>
    <row r="252" spans="1:14" x14ac:dyDescent="0.5">
      <c r="A252" t="str">
        <f>"601012"</f>
        <v>601012</v>
      </c>
      <c r="B252" t="s">
        <v>548</v>
      </c>
      <c r="C252">
        <v>2.9</v>
      </c>
      <c r="D252">
        <v>30.9</v>
      </c>
      <c r="E252">
        <v>23.04</v>
      </c>
      <c r="F252">
        <v>0.65</v>
      </c>
      <c r="G252">
        <v>23.04</v>
      </c>
      <c r="H252">
        <v>23.05</v>
      </c>
      <c r="I252" t="s">
        <v>549</v>
      </c>
      <c r="J252">
        <v>1</v>
      </c>
      <c r="K252">
        <v>1</v>
      </c>
      <c r="L252">
        <v>22.18</v>
      </c>
      <c r="M252">
        <v>23.58</v>
      </c>
      <c r="N252">
        <v>22.18</v>
      </c>
    </row>
    <row r="253" spans="1:14" x14ac:dyDescent="0.5">
      <c r="A253" t="str">
        <f>"601018"</f>
        <v>601018</v>
      </c>
      <c r="B253" t="s">
        <v>550</v>
      </c>
      <c r="C253">
        <v>0.94</v>
      </c>
      <c r="D253">
        <v>19.32</v>
      </c>
      <c r="E253">
        <v>4.3</v>
      </c>
      <c r="F253">
        <v>0.04</v>
      </c>
      <c r="G253">
        <v>4.29</v>
      </c>
      <c r="H253">
        <v>4.3</v>
      </c>
      <c r="I253" t="s">
        <v>551</v>
      </c>
      <c r="J253">
        <v>0.22</v>
      </c>
      <c r="K253">
        <v>0.22</v>
      </c>
      <c r="L253">
        <v>4.26</v>
      </c>
      <c r="M253">
        <v>4.34</v>
      </c>
      <c r="N253">
        <v>4.22</v>
      </c>
    </row>
    <row r="254" spans="1:14" x14ac:dyDescent="0.5">
      <c r="A254" t="str">
        <f>"601021"</f>
        <v>601021</v>
      </c>
      <c r="B254" t="s">
        <v>552</v>
      </c>
      <c r="C254">
        <v>1.41</v>
      </c>
      <c r="D254">
        <v>26.1</v>
      </c>
      <c r="E254">
        <v>45.96</v>
      </c>
      <c r="F254">
        <v>0.64</v>
      </c>
      <c r="G254">
        <v>45.95</v>
      </c>
      <c r="H254">
        <v>45.96</v>
      </c>
      <c r="I254" t="s">
        <v>553</v>
      </c>
      <c r="J254">
        <v>0.42</v>
      </c>
      <c r="K254">
        <v>0.42</v>
      </c>
      <c r="L254">
        <v>45.16</v>
      </c>
      <c r="M254">
        <v>46.38</v>
      </c>
      <c r="N254">
        <v>45.16</v>
      </c>
    </row>
    <row r="255" spans="1:14" x14ac:dyDescent="0.5">
      <c r="A255" t="str">
        <f>"601088"</f>
        <v>601088</v>
      </c>
      <c r="B255" t="s">
        <v>554</v>
      </c>
      <c r="C255">
        <v>0.55000000000000004</v>
      </c>
      <c r="D255">
        <v>8.8800000000000008</v>
      </c>
      <c r="E255">
        <v>20.12</v>
      </c>
      <c r="F255">
        <v>0.11</v>
      </c>
      <c r="G255">
        <v>20.11</v>
      </c>
      <c r="H255">
        <v>20.12</v>
      </c>
      <c r="I255" t="s">
        <v>555</v>
      </c>
      <c r="J255">
        <v>0.12</v>
      </c>
      <c r="K255">
        <v>0.12</v>
      </c>
      <c r="L255">
        <v>19.989999999999998</v>
      </c>
      <c r="M255">
        <v>20.34</v>
      </c>
      <c r="N255">
        <v>19.95</v>
      </c>
    </row>
    <row r="256" spans="1:14" x14ac:dyDescent="0.5">
      <c r="A256" t="str">
        <f>"601098"</f>
        <v>601098</v>
      </c>
      <c r="B256" t="s">
        <v>711</v>
      </c>
      <c r="C256">
        <v>-0.41</v>
      </c>
      <c r="D256">
        <v>18.21</v>
      </c>
      <c r="E256">
        <v>12.25</v>
      </c>
      <c r="F256">
        <v>-0.05</v>
      </c>
      <c r="G256">
        <v>12.25</v>
      </c>
      <c r="H256">
        <v>12.26</v>
      </c>
      <c r="I256" t="s">
        <v>556</v>
      </c>
      <c r="J256">
        <v>0.47</v>
      </c>
      <c r="K256">
        <v>0.47</v>
      </c>
      <c r="L256">
        <v>12.2</v>
      </c>
      <c r="M256">
        <v>12.33</v>
      </c>
      <c r="N256">
        <v>11.9</v>
      </c>
    </row>
    <row r="257" spans="1:14" x14ac:dyDescent="0.5">
      <c r="A257" t="str">
        <f>"601099"</f>
        <v>601099</v>
      </c>
      <c r="B257" t="s">
        <v>557</v>
      </c>
      <c r="C257">
        <v>4.91</v>
      </c>
      <c r="D257" t="s">
        <v>24</v>
      </c>
      <c r="E257">
        <v>3.63</v>
      </c>
      <c r="F257">
        <v>0.17</v>
      </c>
      <c r="G257">
        <v>3.63</v>
      </c>
      <c r="H257">
        <v>3.64</v>
      </c>
      <c r="I257" t="s">
        <v>558</v>
      </c>
      <c r="J257">
        <v>4.38</v>
      </c>
      <c r="K257">
        <v>4.38</v>
      </c>
      <c r="L257">
        <v>3.44</v>
      </c>
      <c r="M257">
        <v>3.75</v>
      </c>
      <c r="N257">
        <v>3.43</v>
      </c>
    </row>
    <row r="258" spans="1:14" x14ac:dyDescent="0.5">
      <c r="A258" t="str">
        <f>"601100"</f>
        <v>601100</v>
      </c>
      <c r="B258" t="s">
        <v>559</v>
      </c>
      <c r="C258">
        <v>2.2999999999999998</v>
      </c>
      <c r="D258">
        <v>25.96</v>
      </c>
      <c r="E258">
        <v>30.29</v>
      </c>
      <c r="F258">
        <v>0.68</v>
      </c>
      <c r="G258">
        <v>30.29</v>
      </c>
      <c r="H258">
        <v>30.3</v>
      </c>
      <c r="I258" t="s">
        <v>560</v>
      </c>
      <c r="J258">
        <v>0.55000000000000004</v>
      </c>
      <c r="K258">
        <v>0.55000000000000004</v>
      </c>
      <c r="L258">
        <v>29.67</v>
      </c>
      <c r="M258">
        <v>30.74</v>
      </c>
      <c r="N258">
        <v>29.37</v>
      </c>
    </row>
    <row r="259" spans="1:14" x14ac:dyDescent="0.5">
      <c r="A259" t="str">
        <f>"601106"</f>
        <v>601106</v>
      </c>
      <c r="B259" t="s">
        <v>561</v>
      </c>
      <c r="C259">
        <v>1.26</v>
      </c>
      <c r="D259">
        <v>173.16</v>
      </c>
      <c r="E259">
        <v>3.21</v>
      </c>
      <c r="F259">
        <v>0.04</v>
      </c>
      <c r="G259">
        <v>3.21</v>
      </c>
      <c r="H259">
        <v>3.22</v>
      </c>
      <c r="I259" t="s">
        <v>562</v>
      </c>
      <c r="J259">
        <v>0.45</v>
      </c>
      <c r="K259">
        <v>0.45</v>
      </c>
      <c r="L259">
        <v>3.16</v>
      </c>
      <c r="M259">
        <v>3.24</v>
      </c>
      <c r="N259">
        <v>3.15</v>
      </c>
    </row>
    <row r="260" spans="1:14" x14ac:dyDescent="0.5">
      <c r="A260" t="str">
        <f>"601108"</f>
        <v>601108</v>
      </c>
      <c r="B260" t="s">
        <v>563</v>
      </c>
      <c r="C260">
        <v>4.8899999999999997</v>
      </c>
      <c r="D260">
        <v>46.62</v>
      </c>
      <c r="E260">
        <v>11.59</v>
      </c>
      <c r="F260">
        <v>0.54</v>
      </c>
      <c r="G260">
        <v>11.58</v>
      </c>
      <c r="H260">
        <v>11.59</v>
      </c>
      <c r="I260" t="s">
        <v>564</v>
      </c>
      <c r="J260">
        <v>5.9</v>
      </c>
      <c r="K260">
        <v>5.9</v>
      </c>
      <c r="L260">
        <v>10.95</v>
      </c>
      <c r="M260">
        <v>11.94</v>
      </c>
      <c r="N260">
        <v>10.91</v>
      </c>
    </row>
    <row r="261" spans="1:14" x14ac:dyDescent="0.5">
      <c r="A261" t="str">
        <f>"601111"</f>
        <v>601111</v>
      </c>
      <c r="B261" t="s">
        <v>565</v>
      </c>
      <c r="C261">
        <v>3.15</v>
      </c>
      <c r="D261">
        <v>18.02</v>
      </c>
      <c r="E261">
        <v>9.51</v>
      </c>
      <c r="F261">
        <v>0.28999999999999998</v>
      </c>
      <c r="G261">
        <v>9.5</v>
      </c>
      <c r="H261">
        <v>9.51</v>
      </c>
      <c r="I261" t="s">
        <v>566</v>
      </c>
      <c r="J261">
        <v>0.62</v>
      </c>
      <c r="K261">
        <v>0.62</v>
      </c>
      <c r="L261">
        <v>9.23</v>
      </c>
      <c r="M261">
        <v>9.58</v>
      </c>
      <c r="N261">
        <v>9.17</v>
      </c>
    </row>
    <row r="262" spans="1:14" x14ac:dyDescent="0.5">
      <c r="A262" t="str">
        <f>"601117"</f>
        <v>601117</v>
      </c>
      <c r="B262" t="s">
        <v>567</v>
      </c>
      <c r="C262">
        <v>1.47</v>
      </c>
      <c r="D262">
        <v>14.06</v>
      </c>
      <c r="E262">
        <v>6.23</v>
      </c>
      <c r="F262">
        <v>0.09</v>
      </c>
      <c r="G262">
        <v>6.23</v>
      </c>
      <c r="H262">
        <v>6.24</v>
      </c>
      <c r="I262" t="s">
        <v>568</v>
      </c>
      <c r="J262">
        <v>0.39</v>
      </c>
      <c r="K262">
        <v>0.39</v>
      </c>
      <c r="L262">
        <v>6.14</v>
      </c>
      <c r="M262">
        <v>6.27</v>
      </c>
      <c r="N262">
        <v>6.11</v>
      </c>
    </row>
    <row r="263" spans="1:14" x14ac:dyDescent="0.5">
      <c r="A263" t="str">
        <f>"601118"</f>
        <v>601118</v>
      </c>
      <c r="B263" t="s">
        <v>569</v>
      </c>
      <c r="C263">
        <v>0.94</v>
      </c>
      <c r="D263">
        <v>45.59</v>
      </c>
      <c r="E263">
        <v>5.36</v>
      </c>
      <c r="F263">
        <v>0.05</v>
      </c>
      <c r="G263">
        <v>5.35</v>
      </c>
      <c r="H263">
        <v>5.36</v>
      </c>
      <c r="I263" t="s">
        <v>570</v>
      </c>
      <c r="J263">
        <v>0.5</v>
      </c>
      <c r="K263">
        <v>0.5</v>
      </c>
      <c r="L263">
        <v>5.3</v>
      </c>
      <c r="M263">
        <v>5.37</v>
      </c>
      <c r="N263">
        <v>5.28</v>
      </c>
    </row>
    <row r="264" spans="1:14" x14ac:dyDescent="0.5">
      <c r="A264" t="str">
        <f>"601155"</f>
        <v>601155</v>
      </c>
      <c r="B264" t="s">
        <v>571</v>
      </c>
      <c r="C264">
        <v>2.4700000000000002</v>
      </c>
      <c r="D264">
        <v>8.48</v>
      </c>
      <c r="E264">
        <v>39.799999999999997</v>
      </c>
      <c r="F264">
        <v>0.96</v>
      </c>
      <c r="G264">
        <v>39.799999999999997</v>
      </c>
      <c r="H264">
        <v>39.83</v>
      </c>
      <c r="I264" t="s">
        <v>572</v>
      </c>
      <c r="J264">
        <v>0.46</v>
      </c>
      <c r="K264">
        <v>0.46</v>
      </c>
      <c r="L264">
        <v>38.71</v>
      </c>
      <c r="M264">
        <v>40.28</v>
      </c>
      <c r="N264">
        <v>38.6</v>
      </c>
    </row>
    <row r="265" spans="1:14" x14ac:dyDescent="0.5">
      <c r="A265" t="str">
        <f>"601158"</f>
        <v>601158</v>
      </c>
      <c r="B265" t="s">
        <v>573</v>
      </c>
      <c r="C265">
        <v>1.63</v>
      </c>
      <c r="D265">
        <v>18.32</v>
      </c>
      <c r="E265">
        <v>5.6</v>
      </c>
      <c r="F265">
        <v>0.09</v>
      </c>
      <c r="G265">
        <v>5.59</v>
      </c>
      <c r="H265">
        <v>5.6</v>
      </c>
      <c r="I265" t="s">
        <v>574</v>
      </c>
      <c r="J265">
        <v>0.09</v>
      </c>
      <c r="K265">
        <v>0.09</v>
      </c>
      <c r="L265">
        <v>5.5</v>
      </c>
      <c r="M265">
        <v>5.63</v>
      </c>
      <c r="N265">
        <v>5.49</v>
      </c>
    </row>
    <row r="266" spans="1:14" x14ac:dyDescent="0.5">
      <c r="A266" t="str">
        <f>"601166"</f>
        <v>601166</v>
      </c>
      <c r="B266" t="s">
        <v>575</v>
      </c>
      <c r="C266">
        <v>3.7</v>
      </c>
      <c r="D266">
        <v>6.01</v>
      </c>
      <c r="E266">
        <v>18.78</v>
      </c>
      <c r="F266">
        <v>0.67</v>
      </c>
      <c r="G266">
        <v>18.78</v>
      </c>
      <c r="H266">
        <v>18.79</v>
      </c>
      <c r="I266" t="s">
        <v>576</v>
      </c>
      <c r="J266">
        <v>0.68</v>
      </c>
      <c r="K266">
        <v>0.68</v>
      </c>
      <c r="L266">
        <v>18.149999999999999</v>
      </c>
      <c r="M266">
        <v>18.95</v>
      </c>
      <c r="N266">
        <v>18.100000000000001</v>
      </c>
    </row>
    <row r="267" spans="1:14" x14ac:dyDescent="0.5">
      <c r="A267" t="str">
        <f>"601169"</f>
        <v>601169</v>
      </c>
      <c r="B267" t="s">
        <v>577</v>
      </c>
      <c r="C267">
        <v>1.53</v>
      </c>
      <c r="D267">
        <v>6.04</v>
      </c>
      <c r="E267">
        <v>5.96</v>
      </c>
      <c r="F267">
        <v>0.09</v>
      </c>
      <c r="G267">
        <v>5.96</v>
      </c>
      <c r="H267">
        <v>5.97</v>
      </c>
      <c r="I267" t="s">
        <v>578</v>
      </c>
      <c r="J267">
        <v>0.51</v>
      </c>
      <c r="K267">
        <v>0.51</v>
      </c>
      <c r="L267">
        <v>5.88</v>
      </c>
      <c r="M267">
        <v>6.01</v>
      </c>
      <c r="N267">
        <v>5.87</v>
      </c>
    </row>
    <row r="268" spans="1:14" x14ac:dyDescent="0.5">
      <c r="A268" t="str">
        <f>"601186"</f>
        <v>601186</v>
      </c>
      <c r="B268" t="s">
        <v>579</v>
      </c>
      <c r="C268">
        <v>1.82</v>
      </c>
      <c r="D268">
        <v>7.3</v>
      </c>
      <c r="E268">
        <v>10.07</v>
      </c>
      <c r="F268">
        <v>0.18</v>
      </c>
      <c r="G268">
        <v>10.07</v>
      </c>
      <c r="H268">
        <v>10.08</v>
      </c>
      <c r="I268" t="s">
        <v>580</v>
      </c>
      <c r="J268">
        <v>0.67</v>
      </c>
      <c r="K268">
        <v>0.67</v>
      </c>
      <c r="L268">
        <v>9.9</v>
      </c>
      <c r="M268">
        <v>10.15</v>
      </c>
      <c r="N268">
        <v>9.85</v>
      </c>
    </row>
    <row r="269" spans="1:14" x14ac:dyDescent="0.5">
      <c r="A269" t="str">
        <f>"601198"</f>
        <v>601198</v>
      </c>
      <c r="B269" t="s">
        <v>581</v>
      </c>
      <c r="C269">
        <v>5.47</v>
      </c>
      <c r="D269">
        <v>24.31</v>
      </c>
      <c r="E269">
        <v>11.95</v>
      </c>
      <c r="F269">
        <v>0.62</v>
      </c>
      <c r="G269">
        <v>11.94</v>
      </c>
      <c r="H269">
        <v>11.95</v>
      </c>
      <c r="I269" t="s">
        <v>582</v>
      </c>
      <c r="J269">
        <v>1.78</v>
      </c>
      <c r="K269">
        <v>1.78</v>
      </c>
      <c r="L269">
        <v>11.32</v>
      </c>
      <c r="M269">
        <v>12.17</v>
      </c>
      <c r="N269">
        <v>11.26</v>
      </c>
    </row>
    <row r="270" spans="1:14" x14ac:dyDescent="0.5">
      <c r="A270" t="str">
        <f>"601211"</f>
        <v>601211</v>
      </c>
      <c r="B270" t="s">
        <v>583</v>
      </c>
      <c r="C270">
        <v>5.32</v>
      </c>
      <c r="D270">
        <v>19.98</v>
      </c>
      <c r="E270">
        <v>17.61</v>
      </c>
      <c r="F270">
        <v>0.89</v>
      </c>
      <c r="G270">
        <v>17.61</v>
      </c>
      <c r="H270">
        <v>17.62</v>
      </c>
      <c r="I270" t="s">
        <v>584</v>
      </c>
      <c r="J270">
        <v>1.37</v>
      </c>
      <c r="K270">
        <v>1.37</v>
      </c>
      <c r="L270">
        <v>16.68</v>
      </c>
      <c r="M270">
        <v>17.96</v>
      </c>
      <c r="N270">
        <v>16.670000000000002</v>
      </c>
    </row>
    <row r="271" spans="1:14" x14ac:dyDescent="0.5">
      <c r="A271" t="str">
        <f>"601216"</f>
        <v>601216</v>
      </c>
      <c r="B271" t="s">
        <v>585</v>
      </c>
      <c r="C271">
        <v>2.14</v>
      </c>
      <c r="D271">
        <v>12.39</v>
      </c>
      <c r="E271">
        <v>3.34</v>
      </c>
      <c r="F271">
        <v>7.0000000000000007E-2</v>
      </c>
      <c r="G271">
        <v>3.33</v>
      </c>
      <c r="H271">
        <v>3.34</v>
      </c>
      <c r="I271" t="s">
        <v>586</v>
      </c>
      <c r="J271">
        <v>0.76</v>
      </c>
      <c r="K271">
        <v>0.76</v>
      </c>
      <c r="L271">
        <v>3.25</v>
      </c>
      <c r="M271">
        <v>3.42</v>
      </c>
      <c r="N271">
        <v>3.23</v>
      </c>
    </row>
    <row r="272" spans="1:14" x14ac:dyDescent="0.5">
      <c r="A272" t="str">
        <f>"601225"</f>
        <v>601225</v>
      </c>
      <c r="B272" t="s">
        <v>587</v>
      </c>
      <c r="C272">
        <v>1.92</v>
      </c>
      <c r="D272">
        <v>8.09</v>
      </c>
      <c r="E272">
        <v>9.01</v>
      </c>
      <c r="F272">
        <v>0.17</v>
      </c>
      <c r="G272">
        <v>9</v>
      </c>
      <c r="H272">
        <v>9.01</v>
      </c>
      <c r="I272" t="s">
        <v>588</v>
      </c>
      <c r="J272">
        <v>0.4</v>
      </c>
      <c r="K272">
        <v>0.4</v>
      </c>
      <c r="L272">
        <v>8.84</v>
      </c>
      <c r="M272">
        <v>9.06</v>
      </c>
      <c r="N272">
        <v>8.81</v>
      </c>
    </row>
    <row r="273" spans="1:14" x14ac:dyDescent="0.5">
      <c r="A273" t="str">
        <f>"601229"</f>
        <v>601229</v>
      </c>
      <c r="B273" t="s">
        <v>589</v>
      </c>
      <c r="C273">
        <v>1.79</v>
      </c>
      <c r="D273">
        <v>6.88</v>
      </c>
      <c r="E273">
        <v>11.95</v>
      </c>
      <c r="F273">
        <v>0.21</v>
      </c>
      <c r="G273">
        <v>11.95</v>
      </c>
      <c r="H273">
        <v>11.96</v>
      </c>
      <c r="I273" t="s">
        <v>590</v>
      </c>
      <c r="J273">
        <v>0.83</v>
      </c>
      <c r="K273">
        <v>0.83</v>
      </c>
      <c r="L273">
        <v>11.78</v>
      </c>
      <c r="M273">
        <v>12.05</v>
      </c>
      <c r="N273">
        <v>11.73</v>
      </c>
    </row>
    <row r="274" spans="1:14" x14ac:dyDescent="0.5">
      <c r="A274" t="str">
        <f>"601231"</f>
        <v>601231</v>
      </c>
      <c r="B274" t="s">
        <v>591</v>
      </c>
      <c r="C274">
        <v>1.59</v>
      </c>
      <c r="D274">
        <v>21.34</v>
      </c>
      <c r="E274">
        <v>12.11</v>
      </c>
      <c r="F274">
        <v>0.19</v>
      </c>
      <c r="G274">
        <v>12.11</v>
      </c>
      <c r="H274">
        <v>12.12</v>
      </c>
      <c r="I274" t="s">
        <v>592</v>
      </c>
      <c r="J274">
        <v>0.44</v>
      </c>
      <c r="K274">
        <v>0.44</v>
      </c>
      <c r="L274">
        <v>11.91</v>
      </c>
      <c r="M274">
        <v>12.32</v>
      </c>
      <c r="N274">
        <v>11.68</v>
      </c>
    </row>
    <row r="275" spans="1:14" x14ac:dyDescent="0.5">
      <c r="A275" t="str">
        <f>"601233"</f>
        <v>601233</v>
      </c>
      <c r="B275" t="s">
        <v>593</v>
      </c>
      <c r="C275">
        <v>5.96</v>
      </c>
      <c r="D275">
        <v>11.7</v>
      </c>
      <c r="E275">
        <v>14.57</v>
      </c>
      <c r="F275">
        <v>0.82</v>
      </c>
      <c r="G275">
        <v>14.56</v>
      </c>
      <c r="H275">
        <v>14.57</v>
      </c>
      <c r="I275" t="s">
        <v>594</v>
      </c>
      <c r="J275">
        <v>1.45</v>
      </c>
      <c r="K275">
        <v>1.45</v>
      </c>
      <c r="L275">
        <v>13.86</v>
      </c>
      <c r="M275">
        <v>14.6</v>
      </c>
      <c r="N275">
        <v>13.77</v>
      </c>
    </row>
    <row r="276" spans="1:14" x14ac:dyDescent="0.5">
      <c r="A276" t="str">
        <f>"601238"</f>
        <v>601238</v>
      </c>
      <c r="B276" t="s">
        <v>595</v>
      </c>
      <c r="C276">
        <v>1.4</v>
      </c>
      <c r="D276">
        <v>11.23</v>
      </c>
      <c r="E276">
        <v>10.9</v>
      </c>
      <c r="F276">
        <v>0.15</v>
      </c>
      <c r="G276">
        <v>10.9</v>
      </c>
      <c r="H276">
        <v>10.91</v>
      </c>
      <c r="I276" t="s">
        <v>596</v>
      </c>
      <c r="J276">
        <v>0.25</v>
      </c>
      <c r="K276">
        <v>0.25</v>
      </c>
      <c r="L276">
        <v>10.75</v>
      </c>
      <c r="M276">
        <v>10.99</v>
      </c>
      <c r="N276">
        <v>10.69</v>
      </c>
    </row>
    <row r="277" spans="1:14" x14ac:dyDescent="0.5">
      <c r="A277" t="str">
        <f>"601288"</f>
        <v>601288</v>
      </c>
      <c r="B277" t="s">
        <v>597</v>
      </c>
      <c r="C277">
        <v>0.55000000000000004</v>
      </c>
      <c r="D277">
        <v>6.22</v>
      </c>
      <c r="E277">
        <v>3.67</v>
      </c>
      <c r="F277">
        <v>0.02</v>
      </c>
      <c r="G277">
        <v>3.67</v>
      </c>
      <c r="H277">
        <v>3.68</v>
      </c>
      <c r="I277" t="s">
        <v>598</v>
      </c>
      <c r="J277">
        <v>0.19</v>
      </c>
      <c r="K277">
        <v>0.19</v>
      </c>
      <c r="L277">
        <v>3.65</v>
      </c>
      <c r="M277">
        <v>3.69</v>
      </c>
      <c r="N277">
        <v>3.63</v>
      </c>
    </row>
    <row r="278" spans="1:14" x14ac:dyDescent="0.5">
      <c r="A278" t="str">
        <f>"601318"</f>
        <v>601318</v>
      </c>
      <c r="B278" t="s">
        <v>599</v>
      </c>
      <c r="C278">
        <v>5.94</v>
      </c>
      <c r="D278">
        <v>12</v>
      </c>
      <c r="E278">
        <v>88.5</v>
      </c>
      <c r="F278">
        <v>4.96</v>
      </c>
      <c r="G278">
        <v>88.49</v>
      </c>
      <c r="H278">
        <v>88.5</v>
      </c>
      <c r="I278" t="s">
        <v>600</v>
      </c>
      <c r="J278">
        <v>1.42</v>
      </c>
      <c r="K278">
        <v>1.42</v>
      </c>
      <c r="L278">
        <v>83.92</v>
      </c>
      <c r="M278">
        <v>88.5</v>
      </c>
      <c r="N278">
        <v>83.92</v>
      </c>
    </row>
    <row r="279" spans="1:14" x14ac:dyDescent="0.5">
      <c r="A279" t="str">
        <f>"601328"</f>
        <v>601328</v>
      </c>
      <c r="B279" t="s">
        <v>601</v>
      </c>
      <c r="C279">
        <v>0.8</v>
      </c>
      <c r="D279">
        <v>6.2</v>
      </c>
      <c r="E279">
        <v>6.28</v>
      </c>
      <c r="F279">
        <v>0.05</v>
      </c>
      <c r="G279">
        <v>6.28</v>
      </c>
      <c r="H279">
        <v>6.29</v>
      </c>
      <c r="I279" t="s">
        <v>602</v>
      </c>
      <c r="J279">
        <v>0.37</v>
      </c>
      <c r="K279">
        <v>0.37</v>
      </c>
      <c r="L279">
        <v>6.24</v>
      </c>
      <c r="M279">
        <v>6.33</v>
      </c>
      <c r="N279">
        <v>6.22</v>
      </c>
    </row>
    <row r="280" spans="1:14" x14ac:dyDescent="0.5">
      <c r="A280" t="str">
        <f>"601336"</f>
        <v>601336</v>
      </c>
      <c r="B280" t="s">
        <v>603</v>
      </c>
      <c r="C280">
        <v>4.97</v>
      </c>
      <c r="D280">
        <v>18.64</v>
      </c>
      <c r="E280">
        <v>54.44</v>
      </c>
      <c r="F280">
        <v>2.58</v>
      </c>
      <c r="G280">
        <v>54.44</v>
      </c>
      <c r="H280">
        <v>54.45</v>
      </c>
      <c r="I280" t="s">
        <v>604</v>
      </c>
      <c r="J280">
        <v>1.38</v>
      </c>
      <c r="K280">
        <v>1.38</v>
      </c>
      <c r="L280">
        <v>51.86</v>
      </c>
      <c r="M280">
        <v>54.95</v>
      </c>
      <c r="N280">
        <v>51.82</v>
      </c>
    </row>
    <row r="281" spans="1:14" x14ac:dyDescent="0.5">
      <c r="A281" t="str">
        <f>"601377"</f>
        <v>601377</v>
      </c>
      <c r="B281" t="s">
        <v>605</v>
      </c>
      <c r="C281">
        <v>5.25</v>
      </c>
      <c r="D281">
        <v>54.84</v>
      </c>
      <c r="E281">
        <v>6.62</v>
      </c>
      <c r="F281">
        <v>0.33</v>
      </c>
      <c r="G281">
        <v>6.61</v>
      </c>
      <c r="H281">
        <v>6.62</v>
      </c>
      <c r="I281" t="s">
        <v>606</v>
      </c>
      <c r="J281">
        <v>1.79</v>
      </c>
      <c r="K281">
        <v>1.79</v>
      </c>
      <c r="L281">
        <v>6.27</v>
      </c>
      <c r="M281">
        <v>6.77</v>
      </c>
      <c r="N281">
        <v>6.25</v>
      </c>
    </row>
    <row r="282" spans="1:14" x14ac:dyDescent="0.5">
      <c r="A282" t="str">
        <f>"601390"</f>
        <v>601390</v>
      </c>
      <c r="B282" t="s">
        <v>607</v>
      </c>
      <c r="C282">
        <v>1.69</v>
      </c>
      <c r="D282">
        <v>8.32</v>
      </c>
      <c r="E282">
        <v>6.61</v>
      </c>
      <c r="F282">
        <v>0.11</v>
      </c>
      <c r="G282">
        <v>6.6</v>
      </c>
      <c r="H282">
        <v>6.61</v>
      </c>
      <c r="I282" t="s">
        <v>608</v>
      </c>
      <c r="J282">
        <v>0.34</v>
      </c>
      <c r="K282">
        <v>0.34</v>
      </c>
      <c r="L282">
        <v>6.51</v>
      </c>
      <c r="M282">
        <v>6.63</v>
      </c>
      <c r="N282">
        <v>6.47</v>
      </c>
    </row>
    <row r="283" spans="1:14" x14ac:dyDescent="0.5">
      <c r="A283" t="str">
        <f>"601398"</f>
        <v>601398</v>
      </c>
      <c r="B283" t="s">
        <v>609</v>
      </c>
      <c r="C283">
        <v>1.04</v>
      </c>
      <c r="D283">
        <v>6.85</v>
      </c>
      <c r="E283">
        <v>5.84</v>
      </c>
      <c r="F283">
        <v>0.06</v>
      </c>
      <c r="G283">
        <v>5.84</v>
      </c>
      <c r="H283">
        <v>5.85</v>
      </c>
      <c r="I283" t="s">
        <v>610</v>
      </c>
      <c r="J283">
        <v>0.22</v>
      </c>
      <c r="K283">
        <v>0.22</v>
      </c>
      <c r="L283">
        <v>5.78</v>
      </c>
      <c r="M283">
        <v>5.9</v>
      </c>
      <c r="N283">
        <v>5.77</v>
      </c>
    </row>
    <row r="284" spans="1:14" x14ac:dyDescent="0.5">
      <c r="A284" t="str">
        <f>"601555"</f>
        <v>601555</v>
      </c>
      <c r="B284" t="s">
        <v>611</v>
      </c>
      <c r="C284">
        <v>7.57</v>
      </c>
      <c r="D284">
        <v>32.14</v>
      </c>
      <c r="E284">
        <v>10.52</v>
      </c>
      <c r="F284">
        <v>0.74</v>
      </c>
      <c r="G284">
        <v>10.52</v>
      </c>
      <c r="H284">
        <v>10.53</v>
      </c>
      <c r="I284" t="s">
        <v>612</v>
      </c>
      <c r="J284">
        <v>4.08</v>
      </c>
      <c r="K284">
        <v>4.08</v>
      </c>
      <c r="L284">
        <v>9.75</v>
      </c>
      <c r="M284">
        <v>10.75</v>
      </c>
      <c r="N284">
        <v>9.7200000000000006</v>
      </c>
    </row>
    <row r="285" spans="1:14" x14ac:dyDescent="0.5">
      <c r="A285" t="str">
        <f>"601600"</f>
        <v>601600</v>
      </c>
      <c r="B285" t="s">
        <v>613</v>
      </c>
      <c r="C285">
        <v>2.0499999999999998</v>
      </c>
      <c r="D285">
        <v>65.69</v>
      </c>
      <c r="E285">
        <v>3.98</v>
      </c>
      <c r="F285">
        <v>0.08</v>
      </c>
      <c r="G285">
        <v>3.97</v>
      </c>
      <c r="H285">
        <v>3.98</v>
      </c>
      <c r="I285" t="s">
        <v>614</v>
      </c>
      <c r="J285">
        <v>0.85</v>
      </c>
      <c r="K285">
        <v>0.85</v>
      </c>
      <c r="L285">
        <v>3.91</v>
      </c>
      <c r="M285">
        <v>3.99</v>
      </c>
      <c r="N285">
        <v>3.87</v>
      </c>
    </row>
    <row r="286" spans="1:14" x14ac:dyDescent="0.5">
      <c r="A286" t="str">
        <f>"601601"</f>
        <v>601601</v>
      </c>
      <c r="B286" t="s">
        <v>615</v>
      </c>
      <c r="C286">
        <v>3.28</v>
      </c>
      <c r="D286">
        <v>16.53</v>
      </c>
      <c r="E286">
        <v>37.200000000000003</v>
      </c>
      <c r="F286">
        <v>1.18</v>
      </c>
      <c r="G286">
        <v>37.200000000000003</v>
      </c>
      <c r="H286">
        <v>37.21</v>
      </c>
      <c r="I286" t="s">
        <v>616</v>
      </c>
      <c r="J286">
        <v>0.43</v>
      </c>
      <c r="K286">
        <v>0.43</v>
      </c>
      <c r="L286">
        <v>36.1</v>
      </c>
      <c r="M286">
        <v>37.799999999999997</v>
      </c>
      <c r="N286">
        <v>36.08</v>
      </c>
    </row>
    <row r="287" spans="1:14" x14ac:dyDescent="0.5">
      <c r="A287" t="str">
        <f>"601607"</f>
        <v>601607</v>
      </c>
      <c r="B287" t="s">
        <v>617</v>
      </c>
      <c r="C287">
        <v>1.79</v>
      </c>
      <c r="D287">
        <v>12.72</v>
      </c>
      <c r="E287">
        <v>18.170000000000002</v>
      </c>
      <c r="F287">
        <v>0.32</v>
      </c>
      <c r="G287">
        <v>18.170000000000002</v>
      </c>
      <c r="H287">
        <v>18.18</v>
      </c>
      <c r="I287" t="s">
        <v>618</v>
      </c>
      <c r="J287">
        <v>0.56000000000000005</v>
      </c>
      <c r="K287">
        <v>0.56000000000000005</v>
      </c>
      <c r="L287">
        <v>17.84</v>
      </c>
      <c r="M287">
        <v>18.239999999999998</v>
      </c>
      <c r="N287">
        <v>17.79</v>
      </c>
    </row>
    <row r="288" spans="1:14" x14ac:dyDescent="0.5">
      <c r="A288" t="str">
        <f>"601611"</f>
        <v>601611</v>
      </c>
      <c r="B288" t="s">
        <v>619</v>
      </c>
      <c r="C288">
        <v>1.1299999999999999</v>
      </c>
      <c r="D288">
        <v>20.52</v>
      </c>
      <c r="E288">
        <v>8.08</v>
      </c>
      <c r="F288">
        <v>0.09</v>
      </c>
      <c r="G288">
        <v>8.07</v>
      </c>
      <c r="H288">
        <v>8.08</v>
      </c>
      <c r="I288" t="s">
        <v>620</v>
      </c>
      <c r="J288">
        <v>0.6</v>
      </c>
      <c r="K288">
        <v>0.6</v>
      </c>
      <c r="L288">
        <v>7.96</v>
      </c>
      <c r="M288">
        <v>8.1</v>
      </c>
      <c r="N288">
        <v>7.91</v>
      </c>
    </row>
    <row r="289" spans="1:14" x14ac:dyDescent="0.5">
      <c r="A289" t="str">
        <f>"601618"</f>
        <v>601618</v>
      </c>
      <c r="B289" t="s">
        <v>621</v>
      </c>
      <c r="C289">
        <v>1.66</v>
      </c>
      <c r="D289">
        <v>9.66</v>
      </c>
      <c r="E289">
        <v>3.07</v>
      </c>
      <c r="F289">
        <v>0.05</v>
      </c>
      <c r="G289">
        <v>3.06</v>
      </c>
      <c r="H289">
        <v>3.07</v>
      </c>
      <c r="I289" t="s">
        <v>622</v>
      </c>
      <c r="J289">
        <v>0.53</v>
      </c>
      <c r="K289">
        <v>0.53</v>
      </c>
      <c r="L289">
        <v>3.02</v>
      </c>
      <c r="M289">
        <v>3.08</v>
      </c>
      <c r="N289">
        <v>3.01</v>
      </c>
    </row>
    <row r="290" spans="1:14" x14ac:dyDescent="0.5">
      <c r="A290" t="str">
        <f>"601628"</f>
        <v>601628</v>
      </c>
      <c r="B290" t="s">
        <v>623</v>
      </c>
      <c r="C290">
        <v>5.82</v>
      </c>
      <c r="D290">
        <v>31.7</v>
      </c>
      <c r="E290">
        <v>28.38</v>
      </c>
      <c r="F290">
        <v>1.56</v>
      </c>
      <c r="G290">
        <v>28.37</v>
      </c>
      <c r="H290">
        <v>28.38</v>
      </c>
      <c r="I290" t="s">
        <v>624</v>
      </c>
      <c r="J290">
        <v>0.14000000000000001</v>
      </c>
      <c r="K290">
        <v>0.14000000000000001</v>
      </c>
      <c r="L290">
        <v>26.97</v>
      </c>
      <c r="M290">
        <v>28.44</v>
      </c>
      <c r="N290">
        <v>26.93</v>
      </c>
    </row>
    <row r="291" spans="1:14" x14ac:dyDescent="0.5">
      <c r="A291" t="str">
        <f>"601633"</f>
        <v>601633</v>
      </c>
      <c r="B291" t="s">
        <v>625</v>
      </c>
      <c r="C291">
        <v>1.56</v>
      </c>
      <c r="D291">
        <v>19.54</v>
      </c>
      <c r="E291">
        <v>8.48</v>
      </c>
      <c r="F291">
        <v>0.13</v>
      </c>
      <c r="G291">
        <v>8.48</v>
      </c>
      <c r="H291">
        <v>8.49</v>
      </c>
      <c r="I291" t="s">
        <v>626</v>
      </c>
      <c r="J291">
        <v>0.32</v>
      </c>
      <c r="K291">
        <v>0.32</v>
      </c>
      <c r="L291">
        <v>8.31</v>
      </c>
      <c r="M291">
        <v>8.5500000000000007</v>
      </c>
      <c r="N291">
        <v>8.2100000000000009</v>
      </c>
    </row>
    <row r="292" spans="1:14" x14ac:dyDescent="0.5">
      <c r="A292" t="str">
        <f>"601668"</f>
        <v>601668</v>
      </c>
      <c r="B292" t="s">
        <v>627</v>
      </c>
      <c r="C292">
        <v>1.74</v>
      </c>
      <c r="D292">
        <v>6.21</v>
      </c>
      <c r="E292">
        <v>5.86</v>
      </c>
      <c r="F292">
        <v>0.1</v>
      </c>
      <c r="G292">
        <v>5.86</v>
      </c>
      <c r="H292">
        <v>5.87</v>
      </c>
      <c r="I292" t="s">
        <v>628</v>
      </c>
      <c r="J292">
        <v>0.33</v>
      </c>
      <c r="K292">
        <v>0.33</v>
      </c>
      <c r="L292">
        <v>5.77</v>
      </c>
      <c r="M292">
        <v>5.9</v>
      </c>
      <c r="N292">
        <v>5.74</v>
      </c>
    </row>
    <row r="293" spans="1:14" x14ac:dyDescent="0.5">
      <c r="A293" t="str">
        <f>"601669"</f>
        <v>601669</v>
      </c>
      <c r="B293" t="s">
        <v>629</v>
      </c>
      <c r="C293">
        <v>1.71</v>
      </c>
      <c r="D293">
        <v>10.41</v>
      </c>
      <c r="E293">
        <v>5.35</v>
      </c>
      <c r="F293">
        <v>0.09</v>
      </c>
      <c r="G293">
        <v>5.34</v>
      </c>
      <c r="H293">
        <v>5.35</v>
      </c>
      <c r="I293" t="s">
        <v>630</v>
      </c>
      <c r="J293">
        <v>0.23</v>
      </c>
      <c r="K293">
        <v>0.23</v>
      </c>
      <c r="L293">
        <v>5.26</v>
      </c>
      <c r="M293">
        <v>5.37</v>
      </c>
      <c r="N293">
        <v>5.24</v>
      </c>
    </row>
    <row r="294" spans="1:14" x14ac:dyDescent="0.5">
      <c r="A294" t="str">
        <f>"601688"</f>
        <v>601688</v>
      </c>
      <c r="B294" t="s">
        <v>631</v>
      </c>
      <c r="C294">
        <v>9.65</v>
      </c>
      <c r="D294">
        <v>28.37</v>
      </c>
      <c r="E294">
        <v>22.28</v>
      </c>
      <c r="F294">
        <v>1.96</v>
      </c>
      <c r="G294">
        <v>22.27</v>
      </c>
      <c r="H294">
        <v>22.28</v>
      </c>
      <c r="I294" t="s">
        <v>632</v>
      </c>
      <c r="J294">
        <v>3.62</v>
      </c>
      <c r="K294">
        <v>3.62</v>
      </c>
      <c r="L294">
        <v>20.5</v>
      </c>
      <c r="M294">
        <v>22.35</v>
      </c>
      <c r="N294">
        <v>20.36</v>
      </c>
    </row>
    <row r="295" spans="1:14" x14ac:dyDescent="0.5">
      <c r="A295" t="str">
        <f>"601699"</f>
        <v>601699</v>
      </c>
      <c r="B295" t="s">
        <v>633</v>
      </c>
      <c r="C295">
        <v>1.93</v>
      </c>
      <c r="D295">
        <v>8.77</v>
      </c>
      <c r="E295">
        <v>8.43</v>
      </c>
      <c r="F295">
        <v>0.16</v>
      </c>
      <c r="G295">
        <v>8.43</v>
      </c>
      <c r="H295">
        <v>8.44</v>
      </c>
      <c r="I295" t="s">
        <v>634</v>
      </c>
      <c r="J295">
        <v>0.72</v>
      </c>
      <c r="K295">
        <v>0.72</v>
      </c>
      <c r="L295">
        <v>8.26</v>
      </c>
      <c r="M295">
        <v>8.52</v>
      </c>
      <c r="N295">
        <v>8.25</v>
      </c>
    </row>
    <row r="296" spans="1:14" x14ac:dyDescent="0.5">
      <c r="A296" t="str">
        <f>"601727"</f>
        <v>601727</v>
      </c>
      <c r="B296" t="s">
        <v>635</v>
      </c>
      <c r="C296">
        <v>1.85</v>
      </c>
      <c r="D296">
        <v>25.98</v>
      </c>
      <c r="E296">
        <v>5.5</v>
      </c>
      <c r="F296">
        <v>0.1</v>
      </c>
      <c r="G296">
        <v>5.49</v>
      </c>
      <c r="H296">
        <v>5.5</v>
      </c>
      <c r="I296" t="s">
        <v>636</v>
      </c>
      <c r="J296">
        <v>0.27</v>
      </c>
      <c r="K296">
        <v>0.27</v>
      </c>
      <c r="L296">
        <v>5.39</v>
      </c>
      <c r="M296">
        <v>5.5</v>
      </c>
      <c r="N296">
        <v>5.36</v>
      </c>
    </row>
    <row r="297" spans="1:14" x14ac:dyDescent="0.5">
      <c r="A297" t="str">
        <f>"601766"</f>
        <v>601766</v>
      </c>
      <c r="B297" t="s">
        <v>637</v>
      </c>
      <c r="C297">
        <v>0.74</v>
      </c>
      <c r="D297">
        <v>19.72</v>
      </c>
      <c r="E297">
        <v>8.18</v>
      </c>
      <c r="F297">
        <v>0.06</v>
      </c>
      <c r="G297">
        <v>8.17</v>
      </c>
      <c r="H297">
        <v>8.18</v>
      </c>
      <c r="I297" t="s">
        <v>638</v>
      </c>
      <c r="J297">
        <v>0.27</v>
      </c>
      <c r="K297">
        <v>0.27</v>
      </c>
      <c r="L297">
        <v>8.1300000000000008</v>
      </c>
      <c r="M297">
        <v>8.2100000000000009</v>
      </c>
      <c r="N297">
        <v>8.06</v>
      </c>
    </row>
    <row r="298" spans="1:14" x14ac:dyDescent="0.5">
      <c r="A298" t="str">
        <f>"601788"</f>
        <v>601788</v>
      </c>
      <c r="B298" t="s">
        <v>639</v>
      </c>
      <c r="C298">
        <v>5.03</v>
      </c>
      <c r="D298">
        <v>71.790000000000006</v>
      </c>
      <c r="E298">
        <v>11.27</v>
      </c>
      <c r="F298">
        <v>0.54</v>
      </c>
      <c r="G298">
        <v>11.26</v>
      </c>
      <c r="H298">
        <v>11.27</v>
      </c>
      <c r="I298" t="s">
        <v>640</v>
      </c>
      <c r="J298">
        <v>1.54</v>
      </c>
      <c r="K298">
        <v>1.54</v>
      </c>
      <c r="L298">
        <v>10.72</v>
      </c>
      <c r="M298">
        <v>11.59</v>
      </c>
      <c r="N298">
        <v>10.67</v>
      </c>
    </row>
    <row r="299" spans="1:14" x14ac:dyDescent="0.5">
      <c r="A299" t="str">
        <f>"601800"</f>
        <v>601800</v>
      </c>
      <c r="B299" t="s">
        <v>641</v>
      </c>
      <c r="C299">
        <v>2.0699999999999998</v>
      </c>
      <c r="D299">
        <v>8.92</v>
      </c>
      <c r="E299">
        <v>11.36</v>
      </c>
      <c r="F299">
        <v>0.23</v>
      </c>
      <c r="G299">
        <v>11.35</v>
      </c>
      <c r="H299">
        <v>11.36</v>
      </c>
      <c r="I299" t="s">
        <v>642</v>
      </c>
      <c r="J299">
        <v>0.27</v>
      </c>
      <c r="K299">
        <v>0.27</v>
      </c>
      <c r="L299">
        <v>11.12</v>
      </c>
      <c r="M299">
        <v>11.41</v>
      </c>
      <c r="N299">
        <v>11.07</v>
      </c>
    </row>
    <row r="300" spans="1:14" x14ac:dyDescent="0.5">
      <c r="A300" t="str">
        <f>"601808"</f>
        <v>601808</v>
      </c>
      <c r="B300" t="s">
        <v>643</v>
      </c>
      <c r="C300">
        <v>1.73</v>
      </c>
      <c r="D300">
        <v>58.56</v>
      </c>
      <c r="E300">
        <v>9.4</v>
      </c>
      <c r="F300">
        <v>0.16</v>
      </c>
      <c r="G300">
        <v>9.4</v>
      </c>
      <c r="H300">
        <v>9.41</v>
      </c>
      <c r="I300" t="s">
        <v>644</v>
      </c>
      <c r="J300">
        <v>0.19</v>
      </c>
      <c r="K300">
        <v>0.19</v>
      </c>
      <c r="L300">
        <v>9.26</v>
      </c>
      <c r="M300">
        <v>9.41</v>
      </c>
      <c r="N300">
        <v>9.1999999999999993</v>
      </c>
    </row>
    <row r="301" spans="1:14" x14ac:dyDescent="0.5">
      <c r="A301" t="str">
        <f>"601818"</f>
        <v>601818</v>
      </c>
      <c r="B301" t="s">
        <v>645</v>
      </c>
      <c r="C301">
        <v>1</v>
      </c>
      <c r="D301">
        <v>6.11</v>
      </c>
      <c r="E301">
        <v>4.04</v>
      </c>
      <c r="F301">
        <v>0.04</v>
      </c>
      <c r="G301">
        <v>4.04</v>
      </c>
      <c r="H301">
        <v>4.05</v>
      </c>
      <c r="I301" t="s">
        <v>646</v>
      </c>
      <c r="J301">
        <v>0.41</v>
      </c>
      <c r="K301">
        <v>0.41</v>
      </c>
      <c r="L301">
        <v>4</v>
      </c>
      <c r="M301">
        <v>4.08</v>
      </c>
      <c r="N301">
        <v>3.97</v>
      </c>
    </row>
    <row r="302" spans="1:14" x14ac:dyDescent="0.5">
      <c r="A302" t="str">
        <f>"601857"</f>
        <v>601857</v>
      </c>
      <c r="B302" t="s">
        <v>647</v>
      </c>
      <c r="C302">
        <v>0.57999999999999996</v>
      </c>
      <c r="D302">
        <v>24.11</v>
      </c>
      <c r="E302">
        <v>6.98</v>
      </c>
      <c r="F302">
        <v>0.04</v>
      </c>
      <c r="G302">
        <v>6.98</v>
      </c>
      <c r="H302">
        <v>6.99</v>
      </c>
      <c r="I302" t="s">
        <v>648</v>
      </c>
      <c r="J302">
        <v>0.09</v>
      </c>
      <c r="K302">
        <v>0.09</v>
      </c>
      <c r="L302">
        <v>6.93</v>
      </c>
      <c r="M302">
        <v>6.99</v>
      </c>
      <c r="N302">
        <v>6.88</v>
      </c>
    </row>
    <row r="303" spans="1:14" x14ac:dyDescent="0.5">
      <c r="A303" t="str">
        <f>"601866"</f>
        <v>601866</v>
      </c>
      <c r="B303" t="s">
        <v>649</v>
      </c>
      <c r="C303">
        <v>2.2599999999999998</v>
      </c>
      <c r="D303">
        <v>18.14</v>
      </c>
      <c r="E303">
        <v>2.72</v>
      </c>
      <c r="F303">
        <v>0.06</v>
      </c>
      <c r="G303">
        <v>2.72</v>
      </c>
      <c r="H303">
        <v>2.73</v>
      </c>
      <c r="I303" t="s">
        <v>650</v>
      </c>
      <c r="J303">
        <v>0.42</v>
      </c>
      <c r="K303">
        <v>0.42</v>
      </c>
      <c r="L303">
        <v>2.65</v>
      </c>
      <c r="M303">
        <v>2.74</v>
      </c>
      <c r="N303">
        <v>2.65</v>
      </c>
    </row>
    <row r="304" spans="1:14" x14ac:dyDescent="0.5">
      <c r="A304" t="str">
        <f>"601877"</f>
        <v>601877</v>
      </c>
      <c r="B304" t="s">
        <v>651</v>
      </c>
      <c r="C304">
        <v>1.32</v>
      </c>
      <c r="D304">
        <v>14.34</v>
      </c>
      <c r="E304">
        <v>23.78</v>
      </c>
      <c r="F304">
        <v>0.31</v>
      </c>
      <c r="G304">
        <v>23.76</v>
      </c>
      <c r="H304">
        <v>23.78</v>
      </c>
      <c r="I304" t="s">
        <v>652</v>
      </c>
      <c r="J304">
        <v>0.36</v>
      </c>
      <c r="K304">
        <v>0.36</v>
      </c>
      <c r="L304">
        <v>23.55</v>
      </c>
      <c r="M304">
        <v>23.87</v>
      </c>
      <c r="N304">
        <v>23.13</v>
      </c>
    </row>
    <row r="305" spans="1:14" x14ac:dyDescent="0.5">
      <c r="A305" t="str">
        <f>"601888"</f>
        <v>601888</v>
      </c>
      <c r="B305" t="s">
        <v>653</v>
      </c>
      <c r="C305">
        <v>3.64</v>
      </c>
      <c r="D305">
        <v>38.06</v>
      </c>
      <c r="E305">
        <v>85.68</v>
      </c>
      <c r="F305">
        <v>3.01</v>
      </c>
      <c r="G305">
        <v>85.68</v>
      </c>
      <c r="H305">
        <v>85.69</v>
      </c>
      <c r="I305" t="s">
        <v>654</v>
      </c>
      <c r="J305">
        <v>0.64</v>
      </c>
      <c r="K305">
        <v>0.64</v>
      </c>
      <c r="L305">
        <v>82.68</v>
      </c>
      <c r="M305">
        <v>87.89</v>
      </c>
      <c r="N305">
        <v>82.03</v>
      </c>
    </row>
    <row r="306" spans="1:14" x14ac:dyDescent="0.5">
      <c r="A306" t="str">
        <f>"601898"</f>
        <v>601898</v>
      </c>
      <c r="B306" t="s">
        <v>655</v>
      </c>
      <c r="C306">
        <v>1.46</v>
      </c>
      <c r="D306">
        <v>17.72</v>
      </c>
      <c r="E306">
        <v>4.8600000000000003</v>
      </c>
      <c r="F306">
        <v>7.0000000000000007E-2</v>
      </c>
      <c r="G306">
        <v>4.8499999999999996</v>
      </c>
      <c r="H306">
        <v>4.8600000000000003</v>
      </c>
      <c r="I306" t="s">
        <v>656</v>
      </c>
      <c r="J306">
        <v>0.15</v>
      </c>
      <c r="K306">
        <v>0.15</v>
      </c>
      <c r="L306">
        <v>4.8</v>
      </c>
      <c r="M306">
        <v>4.87</v>
      </c>
      <c r="N306">
        <v>4.78</v>
      </c>
    </row>
    <row r="307" spans="1:14" x14ac:dyDescent="0.5">
      <c r="A307" t="str">
        <f>"601899"</f>
        <v>601899</v>
      </c>
      <c r="B307" t="s">
        <v>657</v>
      </c>
      <c r="C307">
        <v>4.6100000000000003</v>
      </c>
      <c r="D307">
        <v>20.58</v>
      </c>
      <c r="E307">
        <v>3.63</v>
      </c>
      <c r="F307">
        <v>0.16</v>
      </c>
      <c r="G307">
        <v>3.63</v>
      </c>
      <c r="H307">
        <v>3.64</v>
      </c>
      <c r="I307" t="s">
        <v>658</v>
      </c>
      <c r="J307">
        <v>3.21</v>
      </c>
      <c r="K307">
        <v>3.21</v>
      </c>
      <c r="L307">
        <v>3.57</v>
      </c>
      <c r="M307">
        <v>3.68</v>
      </c>
      <c r="N307">
        <v>3.52</v>
      </c>
    </row>
    <row r="308" spans="1:14" x14ac:dyDescent="0.5">
      <c r="A308" t="str">
        <f>"601901"</f>
        <v>601901</v>
      </c>
      <c r="B308" t="s">
        <v>659</v>
      </c>
      <c r="C308">
        <v>4.7699999999999996</v>
      </c>
      <c r="D308">
        <v>61.09</v>
      </c>
      <c r="E308">
        <v>7.25</v>
      </c>
      <c r="F308">
        <v>0.33</v>
      </c>
      <c r="G308">
        <v>7.24</v>
      </c>
      <c r="H308">
        <v>7.25</v>
      </c>
      <c r="I308" t="s">
        <v>660</v>
      </c>
      <c r="J308">
        <v>0.86</v>
      </c>
      <c r="K308">
        <v>0.86</v>
      </c>
      <c r="L308">
        <v>6.91</v>
      </c>
      <c r="M308">
        <v>7.42</v>
      </c>
      <c r="N308">
        <v>6.87</v>
      </c>
    </row>
    <row r="309" spans="1:14" x14ac:dyDescent="0.5">
      <c r="A309" t="str">
        <f>"601919"</f>
        <v>601919</v>
      </c>
      <c r="B309" t="s">
        <v>661</v>
      </c>
      <c r="C309">
        <v>2.2999999999999998</v>
      </c>
      <c r="D309">
        <v>33.82</v>
      </c>
      <c r="E309">
        <v>4.9000000000000004</v>
      </c>
      <c r="F309">
        <v>0.11</v>
      </c>
      <c r="G309">
        <v>4.9000000000000004</v>
      </c>
      <c r="H309">
        <v>4.91</v>
      </c>
      <c r="I309" t="s">
        <v>662</v>
      </c>
      <c r="J309">
        <v>0.28999999999999998</v>
      </c>
      <c r="K309">
        <v>0.28999999999999998</v>
      </c>
      <c r="L309">
        <v>4.8</v>
      </c>
      <c r="M309">
        <v>4.95</v>
      </c>
      <c r="N309">
        <v>4.79</v>
      </c>
    </row>
    <row r="310" spans="1:14" x14ac:dyDescent="0.5">
      <c r="A310" t="str">
        <f>"601933"</f>
        <v>601933</v>
      </c>
      <c r="B310" t="s">
        <v>663</v>
      </c>
      <c r="C310">
        <v>3.55</v>
      </c>
      <c r="D310">
        <v>52.22</v>
      </c>
      <c r="E310">
        <v>10.49</v>
      </c>
      <c r="F310">
        <v>0.36</v>
      </c>
      <c r="G310">
        <v>10.49</v>
      </c>
      <c r="H310">
        <v>10.5</v>
      </c>
      <c r="I310" t="s">
        <v>664</v>
      </c>
      <c r="J310">
        <v>0.73</v>
      </c>
      <c r="K310">
        <v>0.73</v>
      </c>
      <c r="L310">
        <v>10.130000000000001</v>
      </c>
      <c r="M310">
        <v>10.54</v>
      </c>
      <c r="N310">
        <v>10.130000000000001</v>
      </c>
    </row>
    <row r="311" spans="1:14" x14ac:dyDescent="0.5">
      <c r="A311" t="str">
        <f>"601939"</f>
        <v>601939</v>
      </c>
      <c r="B311" t="s">
        <v>665</v>
      </c>
      <c r="C311">
        <v>1.07</v>
      </c>
      <c r="D311">
        <v>7.24</v>
      </c>
      <c r="E311">
        <v>7.54</v>
      </c>
      <c r="F311">
        <v>0.08</v>
      </c>
      <c r="G311">
        <v>7.54</v>
      </c>
      <c r="H311">
        <v>7.55</v>
      </c>
      <c r="I311" t="s">
        <v>666</v>
      </c>
      <c r="J311">
        <v>1.37</v>
      </c>
      <c r="K311">
        <v>1.37</v>
      </c>
      <c r="L311">
        <v>7.45</v>
      </c>
      <c r="M311">
        <v>7.62</v>
      </c>
      <c r="N311">
        <v>7.42</v>
      </c>
    </row>
    <row r="312" spans="1:14" x14ac:dyDescent="0.5">
      <c r="A312" t="str">
        <f>"601958"</f>
        <v>601958</v>
      </c>
      <c r="B312" t="s">
        <v>667</v>
      </c>
      <c r="C312">
        <v>1.91</v>
      </c>
      <c r="D312">
        <v>55.5</v>
      </c>
      <c r="E312">
        <v>6.92</v>
      </c>
      <c r="F312">
        <v>0.13</v>
      </c>
      <c r="G312">
        <v>6.91</v>
      </c>
      <c r="H312">
        <v>6.92</v>
      </c>
      <c r="I312" t="s">
        <v>668</v>
      </c>
      <c r="J312">
        <v>0.51</v>
      </c>
      <c r="K312">
        <v>0.51</v>
      </c>
      <c r="L312">
        <v>6.84</v>
      </c>
      <c r="M312">
        <v>6.93</v>
      </c>
      <c r="N312">
        <v>6.75</v>
      </c>
    </row>
    <row r="313" spans="1:14" x14ac:dyDescent="0.5">
      <c r="A313" t="str">
        <f>"601985"</f>
        <v>601985</v>
      </c>
      <c r="B313" t="s">
        <v>669</v>
      </c>
      <c r="C313">
        <v>1.0900000000000001</v>
      </c>
      <c r="D313">
        <v>17.48</v>
      </c>
      <c r="E313">
        <v>5.57</v>
      </c>
      <c r="F313">
        <v>0.06</v>
      </c>
      <c r="G313">
        <v>5.57</v>
      </c>
      <c r="H313">
        <v>5.58</v>
      </c>
      <c r="I313" t="s">
        <v>670</v>
      </c>
      <c r="J313">
        <v>0.24</v>
      </c>
      <c r="K313">
        <v>0.24</v>
      </c>
      <c r="L313">
        <v>5.51</v>
      </c>
      <c r="M313">
        <v>5.6</v>
      </c>
      <c r="N313">
        <v>5.5</v>
      </c>
    </row>
    <row r="314" spans="1:14" x14ac:dyDescent="0.5">
      <c r="A314" t="str">
        <f>"601988"</f>
        <v>601988</v>
      </c>
      <c r="B314" t="s">
        <v>671</v>
      </c>
      <c r="C314">
        <v>0.79</v>
      </c>
      <c r="D314">
        <v>6.11</v>
      </c>
      <c r="E314">
        <v>3.81</v>
      </c>
      <c r="F314">
        <v>0.03</v>
      </c>
      <c r="G314">
        <v>3.81</v>
      </c>
      <c r="H314">
        <v>3.82</v>
      </c>
      <c r="I314" t="s">
        <v>672</v>
      </c>
      <c r="J314">
        <v>0.08</v>
      </c>
      <c r="K314">
        <v>0.08</v>
      </c>
      <c r="L314">
        <v>3.78</v>
      </c>
      <c r="M314">
        <v>3.82</v>
      </c>
      <c r="N314">
        <v>3.77</v>
      </c>
    </row>
    <row r="315" spans="1:14" x14ac:dyDescent="0.5">
      <c r="A315" t="str">
        <f>"601989"</f>
        <v>601989</v>
      </c>
      <c r="B315" t="s">
        <v>673</v>
      </c>
      <c r="C315">
        <v>2.09</v>
      </c>
      <c r="D315">
        <v>129.74</v>
      </c>
      <c r="E315">
        <v>5.37</v>
      </c>
      <c r="F315">
        <v>0.11</v>
      </c>
      <c r="G315">
        <v>5.36</v>
      </c>
      <c r="H315">
        <v>5.37</v>
      </c>
      <c r="I315" t="s">
        <v>674</v>
      </c>
      <c r="J315">
        <v>0.69</v>
      </c>
      <c r="K315">
        <v>0.69</v>
      </c>
      <c r="L315">
        <v>5.26</v>
      </c>
      <c r="M315">
        <v>5.39</v>
      </c>
      <c r="N315">
        <v>5.22</v>
      </c>
    </row>
    <row r="316" spans="1:14" x14ac:dyDescent="0.5">
      <c r="A316" t="str">
        <f>"601991"</f>
        <v>601991</v>
      </c>
      <c r="B316" t="s">
        <v>675</v>
      </c>
      <c r="C316">
        <v>1.63</v>
      </c>
      <c r="D316">
        <v>44.32</v>
      </c>
      <c r="E316">
        <v>3.11</v>
      </c>
      <c r="F316">
        <v>0.05</v>
      </c>
      <c r="G316">
        <v>3.11</v>
      </c>
      <c r="H316">
        <v>3.12</v>
      </c>
      <c r="I316" t="s">
        <v>676</v>
      </c>
      <c r="J316">
        <v>0.16</v>
      </c>
      <c r="K316">
        <v>0.16</v>
      </c>
      <c r="L316">
        <v>3.06</v>
      </c>
      <c r="M316">
        <v>3.13</v>
      </c>
      <c r="N316">
        <v>3.06</v>
      </c>
    </row>
    <row r="317" spans="1:14" x14ac:dyDescent="0.5">
      <c r="A317" t="str">
        <f>"601992"</f>
        <v>601992</v>
      </c>
      <c r="B317" t="s">
        <v>677</v>
      </c>
      <c r="C317">
        <v>2.75</v>
      </c>
      <c r="D317">
        <v>9.98</v>
      </c>
      <c r="E317">
        <v>3.74</v>
      </c>
      <c r="F317">
        <v>0.1</v>
      </c>
      <c r="G317">
        <v>3.73</v>
      </c>
      <c r="H317">
        <v>3.74</v>
      </c>
      <c r="I317" t="s">
        <v>678</v>
      </c>
      <c r="J317">
        <v>0.54</v>
      </c>
      <c r="K317">
        <v>0.54</v>
      </c>
      <c r="L317">
        <v>3.67</v>
      </c>
      <c r="M317">
        <v>3.76</v>
      </c>
      <c r="N317">
        <v>3.65</v>
      </c>
    </row>
    <row r="318" spans="1:14" x14ac:dyDescent="0.5">
      <c r="A318" t="str">
        <f>"601998"</f>
        <v>601998</v>
      </c>
      <c r="B318" t="s">
        <v>679</v>
      </c>
      <c r="C318">
        <v>1.68</v>
      </c>
      <c r="D318">
        <v>6.39</v>
      </c>
      <c r="E318">
        <v>6.05</v>
      </c>
      <c r="F318">
        <v>0.1</v>
      </c>
      <c r="G318">
        <v>6.05</v>
      </c>
      <c r="H318">
        <v>6.06</v>
      </c>
      <c r="I318" t="s">
        <v>680</v>
      </c>
      <c r="J318">
        <v>0.18</v>
      </c>
      <c r="K318">
        <v>0.18</v>
      </c>
      <c r="L318">
        <v>5.94</v>
      </c>
      <c r="M318">
        <v>6.1</v>
      </c>
      <c r="N318">
        <v>5.94</v>
      </c>
    </row>
    <row r="319" spans="1:14" x14ac:dyDescent="0.5">
      <c r="A319" t="str">
        <f>"603000"</f>
        <v>603000</v>
      </c>
      <c r="B319" t="s">
        <v>681</v>
      </c>
      <c r="C319">
        <v>3.88</v>
      </c>
      <c r="D319">
        <v>81.459999999999994</v>
      </c>
      <c r="E319">
        <v>19.010000000000002</v>
      </c>
      <c r="F319">
        <v>0.71</v>
      </c>
      <c r="G319">
        <v>19</v>
      </c>
      <c r="H319">
        <v>19.010000000000002</v>
      </c>
      <c r="I319" t="s">
        <v>682</v>
      </c>
      <c r="J319">
        <v>3.74</v>
      </c>
      <c r="K319">
        <v>3.74</v>
      </c>
      <c r="L319">
        <v>18.37</v>
      </c>
      <c r="M319">
        <v>19.53</v>
      </c>
      <c r="N319">
        <v>18.100000000000001</v>
      </c>
    </row>
    <row r="320" spans="1:14" x14ac:dyDescent="0.5">
      <c r="A320" t="str">
        <f>"603019"</f>
        <v>603019</v>
      </c>
      <c r="B320" t="s">
        <v>683</v>
      </c>
      <c r="C320">
        <v>2.59</v>
      </c>
      <c r="D320">
        <v>76.62</v>
      </c>
      <c r="E320">
        <v>40.04</v>
      </c>
      <c r="F320">
        <v>1.01</v>
      </c>
      <c r="G320">
        <v>40.04</v>
      </c>
      <c r="H320">
        <v>40.049999999999997</v>
      </c>
      <c r="I320" t="s">
        <v>684</v>
      </c>
      <c r="J320">
        <v>2.71</v>
      </c>
      <c r="K320">
        <v>2.71</v>
      </c>
      <c r="L320">
        <v>39.22</v>
      </c>
      <c r="M320">
        <v>40.409999999999997</v>
      </c>
      <c r="N320">
        <v>38.85</v>
      </c>
    </row>
    <row r="321" spans="1:14" x14ac:dyDescent="0.5">
      <c r="A321" t="str">
        <f>"603156"</f>
        <v>603156</v>
      </c>
      <c r="B321" t="s">
        <v>685</v>
      </c>
      <c r="C321">
        <v>-0.16</v>
      </c>
      <c r="D321">
        <v>14.15</v>
      </c>
      <c r="E321">
        <v>36.94</v>
      </c>
      <c r="F321">
        <v>-0.06</v>
      </c>
      <c r="G321">
        <v>36.93</v>
      </c>
      <c r="H321">
        <v>36.94</v>
      </c>
      <c r="I321" t="s">
        <v>686</v>
      </c>
      <c r="J321">
        <v>0.38</v>
      </c>
      <c r="K321">
        <v>0.38</v>
      </c>
      <c r="L321">
        <v>37.06</v>
      </c>
      <c r="M321">
        <v>37.5</v>
      </c>
      <c r="N321">
        <v>36.56</v>
      </c>
    </row>
    <row r="322" spans="1:14" x14ac:dyDescent="0.5">
      <c r="A322" t="str">
        <f>"603160"</f>
        <v>603160</v>
      </c>
      <c r="B322" t="s">
        <v>687</v>
      </c>
      <c r="C322">
        <v>3.57</v>
      </c>
      <c r="D322">
        <v>47.91</v>
      </c>
      <c r="E322">
        <v>123.75</v>
      </c>
      <c r="F322">
        <v>4.26</v>
      </c>
      <c r="G322">
        <v>123.72</v>
      </c>
      <c r="H322">
        <v>123.75</v>
      </c>
      <c r="I322" t="s">
        <v>688</v>
      </c>
      <c r="J322">
        <v>1.35</v>
      </c>
      <c r="K322">
        <v>1.35</v>
      </c>
      <c r="L322">
        <v>118.69</v>
      </c>
      <c r="M322">
        <v>123.9</v>
      </c>
      <c r="N322">
        <v>118.53</v>
      </c>
    </row>
    <row r="323" spans="1:14" x14ac:dyDescent="0.5">
      <c r="A323" t="str">
        <f>"603259"</f>
        <v>603259</v>
      </c>
      <c r="B323" t="s">
        <v>689</v>
      </c>
      <c r="C323">
        <v>0.71</v>
      </c>
      <c r="D323">
        <v>42.56</v>
      </c>
      <c r="E323">
        <v>86.33</v>
      </c>
      <c r="F323">
        <v>0.61</v>
      </c>
      <c r="G323">
        <v>86.33</v>
      </c>
      <c r="H323">
        <v>86.36</v>
      </c>
      <c r="I323" t="s">
        <v>690</v>
      </c>
      <c r="J323">
        <v>0.97</v>
      </c>
      <c r="K323">
        <v>0.97</v>
      </c>
      <c r="L323">
        <v>85.64</v>
      </c>
      <c r="M323">
        <v>86.33</v>
      </c>
      <c r="N323">
        <v>85.03</v>
      </c>
    </row>
    <row r="324" spans="1:14" x14ac:dyDescent="0.5">
      <c r="A324" t="str">
        <f>"603288"</f>
        <v>603288</v>
      </c>
      <c r="B324" t="s">
        <v>691</v>
      </c>
      <c r="C324">
        <v>2.3199999999999998</v>
      </c>
      <c r="D324">
        <v>58.88</v>
      </c>
      <c r="E324">
        <v>103.5</v>
      </c>
      <c r="F324">
        <v>2.35</v>
      </c>
      <c r="G324">
        <v>103.49</v>
      </c>
      <c r="H324">
        <v>103.5</v>
      </c>
      <c r="I324" t="s">
        <v>692</v>
      </c>
      <c r="J324">
        <v>0.31</v>
      </c>
      <c r="K324">
        <v>0.31</v>
      </c>
      <c r="L324">
        <v>101.15</v>
      </c>
      <c r="M324">
        <v>104.48</v>
      </c>
      <c r="N324">
        <v>100.21</v>
      </c>
    </row>
    <row r="325" spans="1:14" x14ac:dyDescent="0.5">
      <c r="A325" t="str">
        <f>"603369"</f>
        <v>603369</v>
      </c>
      <c r="B325" t="s">
        <v>693</v>
      </c>
      <c r="C325">
        <v>5.32</v>
      </c>
      <c r="D325">
        <v>23.72</v>
      </c>
      <c r="E325">
        <v>25.55</v>
      </c>
      <c r="F325">
        <v>1.29</v>
      </c>
      <c r="G325">
        <v>25.55</v>
      </c>
      <c r="H325">
        <v>25.56</v>
      </c>
      <c r="I325" t="s">
        <v>694</v>
      </c>
      <c r="J325">
        <v>1.51</v>
      </c>
      <c r="K325">
        <v>1.51</v>
      </c>
      <c r="L325">
        <v>24.2</v>
      </c>
      <c r="M325">
        <v>25.74</v>
      </c>
      <c r="N325">
        <v>24.08</v>
      </c>
    </row>
    <row r="326" spans="1:14" x14ac:dyDescent="0.5">
      <c r="A326" t="str">
        <f>"603568"</f>
        <v>603568</v>
      </c>
      <c r="B326" t="s">
        <v>695</v>
      </c>
      <c r="C326">
        <v>6.13</v>
      </c>
      <c r="D326">
        <v>24.23</v>
      </c>
      <c r="E326">
        <v>22</v>
      </c>
      <c r="F326">
        <v>1.27</v>
      </c>
      <c r="G326">
        <v>22</v>
      </c>
      <c r="H326">
        <v>22.01</v>
      </c>
      <c r="I326" t="s">
        <v>696</v>
      </c>
      <c r="J326">
        <v>1.43</v>
      </c>
      <c r="K326">
        <v>1.43</v>
      </c>
      <c r="L326">
        <v>20.72</v>
      </c>
      <c r="M326">
        <v>22.39</v>
      </c>
      <c r="N326">
        <v>20.72</v>
      </c>
    </row>
    <row r="327" spans="1:14" x14ac:dyDescent="0.5">
      <c r="A327" t="str">
        <f>"603589"</f>
        <v>603589</v>
      </c>
      <c r="B327" t="s">
        <v>697</v>
      </c>
      <c r="C327">
        <v>4.8099999999999996</v>
      </c>
      <c r="D327">
        <v>20.98</v>
      </c>
      <c r="E327">
        <v>59.69</v>
      </c>
      <c r="F327">
        <v>2.74</v>
      </c>
      <c r="G327">
        <v>59.68</v>
      </c>
      <c r="H327">
        <v>59.69</v>
      </c>
      <c r="I327" t="s">
        <v>698</v>
      </c>
      <c r="J327">
        <v>0.69</v>
      </c>
      <c r="K327">
        <v>0.69</v>
      </c>
      <c r="L327">
        <v>56.89</v>
      </c>
      <c r="M327">
        <v>60.11</v>
      </c>
      <c r="N327">
        <v>56.69</v>
      </c>
    </row>
    <row r="328" spans="1:14" x14ac:dyDescent="0.5">
      <c r="A328" t="str">
        <f>"603799"</f>
        <v>603799</v>
      </c>
      <c r="B328" t="s">
        <v>699</v>
      </c>
      <c r="C328">
        <v>1.56</v>
      </c>
      <c r="D328">
        <v>32.97</v>
      </c>
      <c r="E328">
        <v>21.42</v>
      </c>
      <c r="F328">
        <v>0.33</v>
      </c>
      <c r="G328">
        <v>21.42</v>
      </c>
      <c r="H328">
        <v>21.43</v>
      </c>
      <c r="I328" t="s">
        <v>700</v>
      </c>
      <c r="J328">
        <v>2.1800000000000002</v>
      </c>
      <c r="K328">
        <v>2.1800000000000002</v>
      </c>
      <c r="L328">
        <v>21.08</v>
      </c>
      <c r="M328">
        <v>21.48</v>
      </c>
      <c r="N328">
        <v>20.79</v>
      </c>
    </row>
    <row r="329" spans="1:14" x14ac:dyDescent="0.5">
      <c r="A329" t="str">
        <f>"603866"</f>
        <v>603866</v>
      </c>
      <c r="B329" t="s">
        <v>701</v>
      </c>
      <c r="C329">
        <v>-7.0000000000000007E-2</v>
      </c>
      <c r="D329">
        <v>41.49</v>
      </c>
      <c r="E329">
        <v>41.23</v>
      </c>
      <c r="F329">
        <v>-0.03</v>
      </c>
      <c r="G329">
        <v>41.23</v>
      </c>
      <c r="H329">
        <v>41.24</v>
      </c>
      <c r="I329" t="s">
        <v>702</v>
      </c>
      <c r="J329">
        <v>0.4</v>
      </c>
      <c r="K329">
        <v>0.4</v>
      </c>
      <c r="L329">
        <v>41.26</v>
      </c>
      <c r="M329">
        <v>42.2</v>
      </c>
      <c r="N329">
        <v>40.869999999999997</v>
      </c>
    </row>
    <row r="330" spans="1:14" x14ac:dyDescent="0.5">
      <c r="A330" t="str">
        <f>"603885"</f>
        <v>603885</v>
      </c>
      <c r="B330" t="s">
        <v>703</v>
      </c>
      <c r="C330">
        <v>2.5499999999999998</v>
      </c>
      <c r="D330">
        <v>18.75</v>
      </c>
      <c r="E330">
        <v>12.85</v>
      </c>
      <c r="F330">
        <v>0.32</v>
      </c>
      <c r="G330">
        <v>12.84</v>
      </c>
      <c r="H330">
        <v>12.85</v>
      </c>
      <c r="I330" t="s">
        <v>704</v>
      </c>
      <c r="J330">
        <v>0.57999999999999996</v>
      </c>
      <c r="K330">
        <v>0.57999999999999996</v>
      </c>
      <c r="L330">
        <v>12.54</v>
      </c>
      <c r="M330">
        <v>12.92</v>
      </c>
      <c r="N330">
        <v>12.45</v>
      </c>
    </row>
    <row r="331" spans="1:14" x14ac:dyDescent="0.5">
      <c r="A331" t="str">
        <f>"603899"</f>
        <v>603899</v>
      </c>
      <c r="B331" t="s">
        <v>705</v>
      </c>
      <c r="C331">
        <v>3.75</v>
      </c>
      <c r="D331">
        <v>43.09</v>
      </c>
      <c r="E331">
        <v>41.83</v>
      </c>
      <c r="F331">
        <v>1.51</v>
      </c>
      <c r="G331">
        <v>41.82</v>
      </c>
      <c r="H331">
        <v>41.83</v>
      </c>
      <c r="I331" t="s">
        <v>706</v>
      </c>
      <c r="J331">
        <v>0.46</v>
      </c>
      <c r="K331">
        <v>0.46</v>
      </c>
      <c r="L331">
        <v>40.32</v>
      </c>
      <c r="M331">
        <v>41.99</v>
      </c>
      <c r="N331">
        <v>40.17</v>
      </c>
    </row>
    <row r="332" spans="1:14" x14ac:dyDescent="0.5">
      <c r="A332" t="str">
        <f>"603939"</f>
        <v>603939</v>
      </c>
      <c r="B332" t="s">
        <v>707</v>
      </c>
      <c r="C332">
        <v>5.51</v>
      </c>
      <c r="D332">
        <v>48.48</v>
      </c>
      <c r="E332">
        <v>62.8</v>
      </c>
      <c r="F332">
        <v>3.28</v>
      </c>
      <c r="G332">
        <v>62.53</v>
      </c>
      <c r="H332">
        <v>62.8</v>
      </c>
      <c r="I332" t="s">
        <v>708</v>
      </c>
      <c r="J332">
        <v>0.65</v>
      </c>
      <c r="K332">
        <v>0.65</v>
      </c>
      <c r="L332">
        <v>59.05</v>
      </c>
      <c r="M332">
        <v>63.1</v>
      </c>
      <c r="N332">
        <v>58.51</v>
      </c>
    </row>
    <row r="333" spans="1:14" x14ac:dyDescent="0.5">
      <c r="A333" t="str">
        <f>"603993"</f>
        <v>603993</v>
      </c>
      <c r="B333" t="s">
        <v>709</v>
      </c>
      <c r="C333">
        <v>1.5</v>
      </c>
      <c r="D333">
        <v>25.33</v>
      </c>
      <c r="E333">
        <v>4.0599999999999996</v>
      </c>
      <c r="F333">
        <v>0.06</v>
      </c>
      <c r="G333">
        <v>4.0599999999999996</v>
      </c>
      <c r="H333">
        <v>4.07</v>
      </c>
      <c r="I333" t="s">
        <v>710</v>
      </c>
      <c r="J333">
        <v>0.54</v>
      </c>
      <c r="K333">
        <v>0.54</v>
      </c>
      <c r="L333">
        <v>4.0199999999999996</v>
      </c>
      <c r="M333">
        <v>4.07</v>
      </c>
      <c r="N333">
        <v>3.98</v>
      </c>
    </row>
    <row r="334" spans="1:14" x14ac:dyDescent="0.5">
      <c r="A334" t="str">
        <f>"300001"</f>
        <v>300001</v>
      </c>
      <c r="B334" t="s">
        <v>713</v>
      </c>
      <c r="C334">
        <v>0.37</v>
      </c>
      <c r="D334">
        <v>118.13</v>
      </c>
      <c r="E334">
        <v>18.829999999999998</v>
      </c>
      <c r="F334">
        <v>7.0000000000000007E-2</v>
      </c>
      <c r="G334">
        <v>18.82</v>
      </c>
      <c r="H334">
        <v>18.829999999999998</v>
      </c>
      <c r="I334" t="s">
        <v>714</v>
      </c>
      <c r="J334">
        <v>1.1100000000000001</v>
      </c>
      <c r="K334">
        <v>1.1100000000000001</v>
      </c>
      <c r="L334">
        <v>18.78</v>
      </c>
      <c r="M334">
        <v>18.989999999999998</v>
      </c>
      <c r="N334">
        <v>18.21</v>
      </c>
    </row>
    <row r="335" spans="1:14" x14ac:dyDescent="0.5">
      <c r="A335" t="str">
        <f>"300003"</f>
        <v>300003</v>
      </c>
      <c r="B335" t="s">
        <v>244</v>
      </c>
      <c r="C335">
        <v>3.09</v>
      </c>
      <c r="D335">
        <v>25.78</v>
      </c>
      <c r="E335">
        <v>22.35</v>
      </c>
      <c r="F335">
        <v>0.67</v>
      </c>
      <c r="G335">
        <v>22.35</v>
      </c>
      <c r="H335">
        <v>22.36</v>
      </c>
      <c r="I335" t="s">
        <v>245</v>
      </c>
      <c r="J335">
        <v>1.21</v>
      </c>
      <c r="K335">
        <v>1.21</v>
      </c>
      <c r="L335">
        <v>21.7</v>
      </c>
      <c r="M335">
        <v>22.6</v>
      </c>
      <c r="N335">
        <v>21.61</v>
      </c>
    </row>
    <row r="336" spans="1:14" x14ac:dyDescent="0.5">
      <c r="A336" t="str">
        <f>"300009"</f>
        <v>300009</v>
      </c>
      <c r="B336" t="s">
        <v>715</v>
      </c>
      <c r="C336">
        <v>1.17</v>
      </c>
      <c r="D336">
        <v>63.1</v>
      </c>
      <c r="E336">
        <v>16.41</v>
      </c>
      <c r="F336">
        <v>0.19</v>
      </c>
      <c r="G336">
        <v>16.41</v>
      </c>
      <c r="H336">
        <v>16.420000000000002</v>
      </c>
      <c r="I336" t="s">
        <v>716</v>
      </c>
      <c r="J336">
        <v>1.42</v>
      </c>
      <c r="K336">
        <v>1.42</v>
      </c>
      <c r="L336">
        <v>16.25</v>
      </c>
      <c r="M336">
        <v>16.47</v>
      </c>
      <c r="N336">
        <v>15.98</v>
      </c>
    </row>
    <row r="337" spans="1:14" x14ac:dyDescent="0.5">
      <c r="A337" t="str">
        <f>"300012"</f>
        <v>300012</v>
      </c>
      <c r="B337" t="s">
        <v>717</v>
      </c>
      <c r="C337">
        <v>2.0699999999999998</v>
      </c>
      <c r="D337">
        <v>47.1</v>
      </c>
      <c r="E337">
        <v>9.85</v>
      </c>
      <c r="F337">
        <v>0.2</v>
      </c>
      <c r="G337">
        <v>9.85</v>
      </c>
      <c r="H337">
        <v>9.86</v>
      </c>
      <c r="I337" t="s">
        <v>718</v>
      </c>
      <c r="J337">
        <v>0.79</v>
      </c>
      <c r="K337">
        <v>0.79</v>
      </c>
      <c r="L337">
        <v>9.6199999999999992</v>
      </c>
      <c r="M337">
        <v>9.9</v>
      </c>
      <c r="N337">
        <v>9.51</v>
      </c>
    </row>
    <row r="338" spans="1:14" x14ac:dyDescent="0.5">
      <c r="A338" t="str">
        <f>"300014"</f>
        <v>300014</v>
      </c>
      <c r="B338" t="s">
        <v>246</v>
      </c>
      <c r="C338">
        <v>3.85</v>
      </c>
      <c r="D338">
        <v>35.1</v>
      </c>
      <c r="E338">
        <v>26.17</v>
      </c>
      <c r="F338">
        <v>0.97</v>
      </c>
      <c r="G338">
        <v>26.17</v>
      </c>
      <c r="H338">
        <v>26.18</v>
      </c>
      <c r="I338" t="s">
        <v>247</v>
      </c>
      <c r="J338">
        <v>2.5</v>
      </c>
      <c r="K338">
        <v>2.5</v>
      </c>
      <c r="L338">
        <v>25.35</v>
      </c>
      <c r="M338">
        <v>26.46</v>
      </c>
      <c r="N338">
        <v>25.21</v>
      </c>
    </row>
    <row r="339" spans="1:14" x14ac:dyDescent="0.5">
      <c r="A339" t="str">
        <f>"300015"</f>
        <v>300015</v>
      </c>
      <c r="B339" t="s">
        <v>248</v>
      </c>
      <c r="C339">
        <v>2.11</v>
      </c>
      <c r="D339">
        <v>83.39</v>
      </c>
      <c r="E339">
        <v>29.98</v>
      </c>
      <c r="F339">
        <v>0.62</v>
      </c>
      <c r="G339">
        <v>29.97</v>
      </c>
      <c r="H339">
        <v>29.98</v>
      </c>
      <c r="I339" t="s">
        <v>249</v>
      </c>
      <c r="J339">
        <v>0.8</v>
      </c>
      <c r="K339">
        <v>0.8</v>
      </c>
      <c r="L339">
        <v>29.19</v>
      </c>
      <c r="M339">
        <v>30.23</v>
      </c>
      <c r="N339">
        <v>29.11</v>
      </c>
    </row>
    <row r="340" spans="1:14" x14ac:dyDescent="0.5">
      <c r="A340" t="str">
        <f>"300017"</f>
        <v>300017</v>
      </c>
      <c r="B340" t="s">
        <v>250</v>
      </c>
      <c r="C340">
        <v>2.34</v>
      </c>
      <c r="D340">
        <v>37.340000000000003</v>
      </c>
      <c r="E340">
        <v>10.95</v>
      </c>
      <c r="F340">
        <v>0.25</v>
      </c>
      <c r="G340">
        <v>10.94</v>
      </c>
      <c r="H340">
        <v>10.95</v>
      </c>
      <c r="I340" t="s">
        <v>251</v>
      </c>
      <c r="J340">
        <v>3.26</v>
      </c>
      <c r="K340">
        <v>3.26</v>
      </c>
      <c r="L340">
        <v>10.67</v>
      </c>
      <c r="M340">
        <v>11.07</v>
      </c>
      <c r="N340">
        <v>10.6</v>
      </c>
    </row>
    <row r="341" spans="1:14" x14ac:dyDescent="0.5">
      <c r="A341" t="str">
        <f>"300024"</f>
        <v>300024</v>
      </c>
      <c r="B341" t="s">
        <v>252</v>
      </c>
      <c r="C341">
        <v>1.51</v>
      </c>
      <c r="D341">
        <v>52.19</v>
      </c>
      <c r="E341">
        <v>15.48</v>
      </c>
      <c r="F341">
        <v>0.23</v>
      </c>
      <c r="G341">
        <v>15.48</v>
      </c>
      <c r="H341">
        <v>15.49</v>
      </c>
      <c r="I341" t="s">
        <v>253</v>
      </c>
      <c r="J341">
        <v>1.1100000000000001</v>
      </c>
      <c r="K341">
        <v>1.1100000000000001</v>
      </c>
      <c r="L341">
        <v>15.12</v>
      </c>
      <c r="M341">
        <v>15.62</v>
      </c>
      <c r="N341">
        <v>15.11</v>
      </c>
    </row>
    <row r="342" spans="1:14" x14ac:dyDescent="0.5">
      <c r="A342" t="str">
        <f>"300027"</f>
        <v>300027</v>
      </c>
      <c r="B342" t="s">
        <v>719</v>
      </c>
      <c r="C342">
        <v>0.36</v>
      </c>
      <c r="D342" t="s">
        <v>24</v>
      </c>
      <c r="E342">
        <v>5.5</v>
      </c>
      <c r="F342">
        <v>0.02</v>
      </c>
      <c r="G342">
        <v>5.5</v>
      </c>
      <c r="H342">
        <v>5.51</v>
      </c>
      <c r="I342" t="s">
        <v>720</v>
      </c>
      <c r="J342">
        <v>1.37</v>
      </c>
      <c r="K342">
        <v>1.37</v>
      </c>
      <c r="L342">
        <v>5.48</v>
      </c>
      <c r="M342">
        <v>5.6</v>
      </c>
      <c r="N342">
        <v>5.42</v>
      </c>
    </row>
    <row r="343" spans="1:14" x14ac:dyDescent="0.5">
      <c r="A343" t="str">
        <f>"300033"</f>
        <v>300033</v>
      </c>
      <c r="B343" t="s">
        <v>254</v>
      </c>
      <c r="C343">
        <v>7.31</v>
      </c>
      <c r="D343">
        <v>71.430000000000007</v>
      </c>
      <c r="E343">
        <v>93.96</v>
      </c>
      <c r="F343">
        <v>6.4</v>
      </c>
      <c r="G343">
        <v>93.96</v>
      </c>
      <c r="H343">
        <v>93.97</v>
      </c>
      <c r="I343" t="s">
        <v>255</v>
      </c>
      <c r="J343">
        <v>7.01</v>
      </c>
      <c r="K343">
        <v>7.01</v>
      </c>
      <c r="L343">
        <v>87.74</v>
      </c>
      <c r="M343">
        <v>96.31</v>
      </c>
      <c r="N343">
        <v>87.55</v>
      </c>
    </row>
    <row r="344" spans="1:14" x14ac:dyDescent="0.5">
      <c r="A344" t="str">
        <f>"300059"</f>
        <v>300059</v>
      </c>
      <c r="B344" t="s">
        <v>256</v>
      </c>
      <c r="C344">
        <v>5.91</v>
      </c>
      <c r="D344">
        <v>82.83</v>
      </c>
      <c r="E344">
        <v>13.63</v>
      </c>
      <c r="F344">
        <v>0.76</v>
      </c>
      <c r="G344">
        <v>13.62</v>
      </c>
      <c r="H344">
        <v>13.63</v>
      </c>
      <c r="I344" t="s">
        <v>257</v>
      </c>
      <c r="J344">
        <v>7.32</v>
      </c>
      <c r="K344">
        <v>7.32</v>
      </c>
      <c r="L344">
        <v>12.86</v>
      </c>
      <c r="M344">
        <v>13.93</v>
      </c>
      <c r="N344">
        <v>12.86</v>
      </c>
    </row>
    <row r="345" spans="1:14" x14ac:dyDescent="0.5">
      <c r="A345" t="str">
        <f>"300070"</f>
        <v>300070</v>
      </c>
      <c r="B345" t="s">
        <v>721</v>
      </c>
      <c r="C345">
        <v>5.13</v>
      </c>
      <c r="D345">
        <v>20.41</v>
      </c>
      <c r="E345">
        <v>7.99</v>
      </c>
      <c r="F345">
        <v>0.39</v>
      </c>
      <c r="G345">
        <v>7.98</v>
      </c>
      <c r="H345">
        <v>7.99</v>
      </c>
      <c r="I345" t="s">
        <v>722</v>
      </c>
      <c r="J345">
        <v>2.36</v>
      </c>
      <c r="K345">
        <v>2.36</v>
      </c>
      <c r="L345">
        <v>7.69</v>
      </c>
      <c r="M345">
        <v>8.0500000000000007</v>
      </c>
      <c r="N345">
        <v>7.69</v>
      </c>
    </row>
    <row r="346" spans="1:14" x14ac:dyDescent="0.5">
      <c r="A346" t="str">
        <f>"300072"</f>
        <v>300072</v>
      </c>
      <c r="B346" t="s">
        <v>723</v>
      </c>
      <c r="C346">
        <v>8.01</v>
      </c>
      <c r="D346" t="s">
        <v>24</v>
      </c>
      <c r="E346">
        <v>8.09</v>
      </c>
      <c r="F346">
        <v>0.6</v>
      </c>
      <c r="G346">
        <v>8.08</v>
      </c>
      <c r="H346">
        <v>8.09</v>
      </c>
      <c r="I346" t="s">
        <v>724</v>
      </c>
      <c r="J346">
        <v>2.12</v>
      </c>
      <c r="K346">
        <v>2.12</v>
      </c>
      <c r="L346">
        <v>7.6</v>
      </c>
      <c r="M346">
        <v>8.1300000000000008</v>
      </c>
      <c r="N346">
        <v>7.54</v>
      </c>
    </row>
    <row r="347" spans="1:14" x14ac:dyDescent="0.5">
      <c r="A347" t="str">
        <f>"300073"</f>
        <v>300073</v>
      </c>
      <c r="B347" t="s">
        <v>725</v>
      </c>
      <c r="C347">
        <v>1.62</v>
      </c>
      <c r="D347">
        <v>30.75</v>
      </c>
      <c r="E347">
        <v>24.41</v>
      </c>
      <c r="F347">
        <v>0.39</v>
      </c>
      <c r="G347">
        <v>24.4</v>
      </c>
      <c r="H347">
        <v>24.41</v>
      </c>
      <c r="I347" t="s">
        <v>726</v>
      </c>
      <c r="J347">
        <v>1.87</v>
      </c>
      <c r="K347">
        <v>1.87</v>
      </c>
      <c r="L347">
        <v>23.85</v>
      </c>
      <c r="M347">
        <v>24.46</v>
      </c>
      <c r="N347">
        <v>23.85</v>
      </c>
    </row>
    <row r="348" spans="1:14" x14ac:dyDescent="0.5">
      <c r="A348" t="str">
        <f>"300088"</f>
        <v>300088</v>
      </c>
      <c r="B348" t="s">
        <v>727</v>
      </c>
      <c r="C348">
        <v>1.19</v>
      </c>
      <c r="D348">
        <v>15.67</v>
      </c>
      <c r="E348">
        <v>5.1100000000000003</v>
      </c>
      <c r="F348">
        <v>0.06</v>
      </c>
      <c r="G348">
        <v>5.1100000000000003</v>
      </c>
      <c r="H348">
        <v>5.12</v>
      </c>
      <c r="I348" t="s">
        <v>728</v>
      </c>
      <c r="J348">
        <v>1.52</v>
      </c>
      <c r="K348">
        <v>1.52</v>
      </c>
      <c r="L348">
        <v>5.05</v>
      </c>
      <c r="M348">
        <v>5.16</v>
      </c>
      <c r="N348">
        <v>5.03</v>
      </c>
    </row>
    <row r="349" spans="1:14" x14ac:dyDescent="0.5">
      <c r="A349" t="str">
        <f>"300098"</f>
        <v>300098</v>
      </c>
      <c r="B349" t="s">
        <v>729</v>
      </c>
      <c r="C349">
        <v>1.57</v>
      </c>
      <c r="D349">
        <v>24.36</v>
      </c>
      <c r="E349">
        <v>7.75</v>
      </c>
      <c r="F349">
        <v>0.12</v>
      </c>
      <c r="G349">
        <v>7.74</v>
      </c>
      <c r="H349">
        <v>7.75</v>
      </c>
      <c r="I349" t="s">
        <v>730</v>
      </c>
      <c r="J349">
        <v>1.91</v>
      </c>
      <c r="K349">
        <v>1.91</v>
      </c>
      <c r="L349">
        <v>7.6</v>
      </c>
      <c r="M349">
        <v>7.88</v>
      </c>
      <c r="N349">
        <v>7.56</v>
      </c>
    </row>
    <row r="350" spans="1:14" x14ac:dyDescent="0.5">
      <c r="A350" t="str">
        <f>"300122"</f>
        <v>300122</v>
      </c>
      <c r="B350" t="s">
        <v>258</v>
      </c>
      <c r="C350">
        <v>2.27</v>
      </c>
      <c r="D350">
        <v>37.880000000000003</v>
      </c>
      <c r="E350">
        <v>41.01</v>
      </c>
      <c r="F350">
        <v>0.91</v>
      </c>
      <c r="G350">
        <v>41</v>
      </c>
      <c r="H350">
        <v>41.01</v>
      </c>
      <c r="I350" t="s">
        <v>259</v>
      </c>
      <c r="J350">
        <v>0.98</v>
      </c>
      <c r="K350">
        <v>0.98</v>
      </c>
      <c r="L350">
        <v>39.880000000000003</v>
      </c>
      <c r="M350">
        <v>41.38</v>
      </c>
      <c r="N350">
        <v>39.880000000000003</v>
      </c>
    </row>
    <row r="351" spans="1:14" x14ac:dyDescent="0.5">
      <c r="A351" t="str">
        <f>"300124"</f>
        <v>300124</v>
      </c>
      <c r="B351" t="s">
        <v>260</v>
      </c>
      <c r="C351">
        <v>1.89</v>
      </c>
      <c r="D351">
        <v>35.11</v>
      </c>
      <c r="E351">
        <v>23.67</v>
      </c>
      <c r="F351">
        <v>0.44</v>
      </c>
      <c r="G351">
        <v>23.66</v>
      </c>
      <c r="H351">
        <v>23.67</v>
      </c>
      <c r="I351" t="s">
        <v>261</v>
      </c>
      <c r="J351">
        <v>0.74</v>
      </c>
      <c r="K351">
        <v>0.74</v>
      </c>
      <c r="L351">
        <v>23.24</v>
      </c>
      <c r="M351">
        <v>23.9</v>
      </c>
      <c r="N351">
        <v>23.07</v>
      </c>
    </row>
    <row r="352" spans="1:14" x14ac:dyDescent="0.5">
      <c r="A352" t="str">
        <f>"300134"</f>
        <v>300134</v>
      </c>
      <c r="B352" t="s">
        <v>731</v>
      </c>
      <c r="C352">
        <v>0.6</v>
      </c>
      <c r="D352">
        <v>759.87</v>
      </c>
      <c r="E352">
        <v>15.2</v>
      </c>
      <c r="F352">
        <v>0.09</v>
      </c>
      <c r="G352">
        <v>15.2</v>
      </c>
      <c r="H352">
        <v>15.21</v>
      </c>
      <c r="I352" t="s">
        <v>732</v>
      </c>
      <c r="J352">
        <v>3.05</v>
      </c>
      <c r="K352">
        <v>3.05</v>
      </c>
      <c r="L352">
        <v>15.07</v>
      </c>
      <c r="M352">
        <v>15.46</v>
      </c>
      <c r="N352">
        <v>14.76</v>
      </c>
    </row>
    <row r="353" spans="1:14" x14ac:dyDescent="0.5">
      <c r="A353" t="str">
        <f>"300136"</f>
        <v>300136</v>
      </c>
      <c r="B353" t="s">
        <v>733</v>
      </c>
      <c r="C353">
        <v>1.95</v>
      </c>
      <c r="D353">
        <v>22.62</v>
      </c>
      <c r="E353">
        <v>24.09</v>
      </c>
      <c r="F353">
        <v>0.46</v>
      </c>
      <c r="G353">
        <v>24.09</v>
      </c>
      <c r="H353">
        <v>24.1</v>
      </c>
      <c r="I353" t="s">
        <v>734</v>
      </c>
      <c r="J353">
        <v>4.1399999999999997</v>
      </c>
      <c r="K353">
        <v>4.1399999999999997</v>
      </c>
      <c r="L353">
        <v>23.6</v>
      </c>
      <c r="M353">
        <v>24.23</v>
      </c>
      <c r="N353">
        <v>23.4</v>
      </c>
    </row>
    <row r="354" spans="1:14" x14ac:dyDescent="0.5">
      <c r="A354" t="str">
        <f>"300142"</f>
        <v>300142</v>
      </c>
      <c r="B354" t="s">
        <v>262</v>
      </c>
      <c r="C354">
        <v>-0.89</v>
      </c>
      <c r="D354">
        <v>39.07</v>
      </c>
      <c r="E354">
        <v>26.76</v>
      </c>
      <c r="F354">
        <v>-0.24</v>
      </c>
      <c r="G354">
        <v>26.75</v>
      </c>
      <c r="H354">
        <v>26.76</v>
      </c>
      <c r="I354" t="s">
        <v>263</v>
      </c>
      <c r="J354">
        <v>0.74</v>
      </c>
      <c r="K354">
        <v>0.74</v>
      </c>
      <c r="L354">
        <v>27.11</v>
      </c>
      <c r="M354">
        <v>27.24</v>
      </c>
      <c r="N354">
        <v>26.67</v>
      </c>
    </row>
    <row r="355" spans="1:14" x14ac:dyDescent="0.5">
      <c r="A355" t="str">
        <f>"300144"</f>
        <v>300144</v>
      </c>
      <c r="B355" t="s">
        <v>264</v>
      </c>
      <c r="C355">
        <v>2.5499999999999998</v>
      </c>
      <c r="D355">
        <v>22.62</v>
      </c>
      <c r="E355">
        <v>21.32</v>
      </c>
      <c r="F355">
        <v>0.53</v>
      </c>
      <c r="G355">
        <v>21.32</v>
      </c>
      <c r="H355">
        <v>21.33</v>
      </c>
      <c r="I355" t="s">
        <v>265</v>
      </c>
      <c r="J355">
        <v>1.24</v>
      </c>
      <c r="K355">
        <v>1.24</v>
      </c>
      <c r="L355">
        <v>20.76</v>
      </c>
      <c r="M355">
        <v>21.48</v>
      </c>
      <c r="N355">
        <v>20.76</v>
      </c>
    </row>
    <row r="356" spans="1:14" x14ac:dyDescent="0.5">
      <c r="A356" t="str">
        <f>"300146"</f>
        <v>300146</v>
      </c>
      <c r="B356" t="s">
        <v>735</v>
      </c>
      <c r="C356">
        <v>5.0999999999999996</v>
      </c>
      <c r="D356">
        <v>23.51</v>
      </c>
      <c r="E356">
        <v>18.97</v>
      </c>
      <c r="F356">
        <v>0.92</v>
      </c>
      <c r="G356">
        <v>18.96</v>
      </c>
      <c r="H356">
        <v>18.97</v>
      </c>
      <c r="I356" t="s">
        <v>736</v>
      </c>
      <c r="J356">
        <v>2.76</v>
      </c>
      <c r="K356">
        <v>2.76</v>
      </c>
      <c r="L356">
        <v>18.13</v>
      </c>
      <c r="M356">
        <v>19.190000000000001</v>
      </c>
      <c r="N356">
        <v>17.93</v>
      </c>
    </row>
    <row r="357" spans="1:14" x14ac:dyDescent="0.5">
      <c r="A357" t="str">
        <f>"300203"</f>
        <v>300203</v>
      </c>
      <c r="B357" t="s">
        <v>737</v>
      </c>
      <c r="C357">
        <v>3.14</v>
      </c>
      <c r="D357">
        <v>16.739999999999998</v>
      </c>
      <c r="E357">
        <v>23.31</v>
      </c>
      <c r="F357">
        <v>0.71</v>
      </c>
      <c r="G357">
        <v>23.31</v>
      </c>
      <c r="H357">
        <v>23.32</v>
      </c>
      <c r="I357" t="s">
        <v>738</v>
      </c>
      <c r="J357">
        <v>1.81</v>
      </c>
      <c r="K357">
        <v>1.81</v>
      </c>
      <c r="L357">
        <v>22.6</v>
      </c>
      <c r="M357">
        <v>23.4</v>
      </c>
      <c r="N357">
        <v>22.46</v>
      </c>
    </row>
    <row r="358" spans="1:14" x14ac:dyDescent="0.5">
      <c r="A358" t="str">
        <f>"300207"</f>
        <v>300207</v>
      </c>
      <c r="B358" t="s">
        <v>739</v>
      </c>
      <c r="C358">
        <v>1.03</v>
      </c>
      <c r="D358">
        <v>25.11</v>
      </c>
      <c r="E358">
        <v>11.8</v>
      </c>
      <c r="F358">
        <v>0.12</v>
      </c>
      <c r="G358">
        <v>11.8</v>
      </c>
      <c r="H358">
        <v>11.83</v>
      </c>
      <c r="I358" t="s">
        <v>740</v>
      </c>
      <c r="J358">
        <v>1.28</v>
      </c>
      <c r="K358">
        <v>1.28</v>
      </c>
      <c r="L358">
        <v>11.68</v>
      </c>
      <c r="M358">
        <v>11.92</v>
      </c>
      <c r="N358">
        <v>11.34</v>
      </c>
    </row>
    <row r="359" spans="1:14" x14ac:dyDescent="0.5">
      <c r="A359" t="str">
        <f>"300212"</f>
        <v>300212</v>
      </c>
      <c r="B359" t="s">
        <v>741</v>
      </c>
      <c r="C359">
        <v>3.38</v>
      </c>
      <c r="D359">
        <v>37.380000000000003</v>
      </c>
      <c r="E359">
        <v>29.04</v>
      </c>
      <c r="F359">
        <v>0.95</v>
      </c>
      <c r="G359">
        <v>29.03</v>
      </c>
      <c r="H359">
        <v>29.04</v>
      </c>
      <c r="I359" t="s">
        <v>742</v>
      </c>
      <c r="J359">
        <v>1.27</v>
      </c>
      <c r="K359">
        <v>1.27</v>
      </c>
      <c r="L359">
        <v>28.15</v>
      </c>
      <c r="M359">
        <v>29.16</v>
      </c>
      <c r="N359">
        <v>28.15</v>
      </c>
    </row>
    <row r="360" spans="1:14" x14ac:dyDescent="0.5">
      <c r="A360" t="str">
        <f>"300226"</f>
        <v>300226</v>
      </c>
      <c r="B360" t="s">
        <v>743</v>
      </c>
      <c r="C360">
        <v>3.22</v>
      </c>
      <c r="D360">
        <v>83.75</v>
      </c>
      <c r="E360">
        <v>72.11</v>
      </c>
      <c r="F360">
        <v>2.25</v>
      </c>
      <c r="G360">
        <v>72.099999999999994</v>
      </c>
      <c r="H360">
        <v>72.11</v>
      </c>
      <c r="I360" t="s">
        <v>744</v>
      </c>
      <c r="J360">
        <v>1.4</v>
      </c>
      <c r="K360">
        <v>1.4</v>
      </c>
      <c r="L360">
        <v>69.680000000000007</v>
      </c>
      <c r="M360">
        <v>73.5</v>
      </c>
      <c r="N360">
        <v>69.64</v>
      </c>
    </row>
    <row r="361" spans="1:14" x14ac:dyDescent="0.5">
      <c r="A361" t="str">
        <f>"300251"</f>
        <v>300251</v>
      </c>
      <c r="B361" t="s">
        <v>745</v>
      </c>
      <c r="C361">
        <v>1.78</v>
      </c>
      <c r="D361" t="s">
        <v>24</v>
      </c>
      <c r="E361">
        <v>6.86</v>
      </c>
      <c r="F361">
        <v>0.12</v>
      </c>
      <c r="G361">
        <v>6.85</v>
      </c>
      <c r="H361">
        <v>6.86</v>
      </c>
      <c r="I361" t="s">
        <v>746</v>
      </c>
      <c r="J361">
        <v>0.44</v>
      </c>
      <c r="K361">
        <v>0.44</v>
      </c>
      <c r="L361">
        <v>6.71</v>
      </c>
      <c r="M361">
        <v>6.9</v>
      </c>
      <c r="N361">
        <v>6.71</v>
      </c>
    </row>
    <row r="362" spans="1:14" x14ac:dyDescent="0.5">
      <c r="A362" t="str">
        <f>"300253"</f>
        <v>300253</v>
      </c>
      <c r="B362" t="s">
        <v>747</v>
      </c>
      <c r="C362">
        <v>4.78</v>
      </c>
      <c r="D362">
        <v>65.69</v>
      </c>
      <c r="E362">
        <v>13.59</v>
      </c>
      <c r="F362">
        <v>0.62</v>
      </c>
      <c r="G362">
        <v>13.59</v>
      </c>
      <c r="H362">
        <v>13.6</v>
      </c>
      <c r="I362" t="s">
        <v>748</v>
      </c>
      <c r="J362">
        <v>2.72</v>
      </c>
      <c r="K362">
        <v>2.72</v>
      </c>
      <c r="L362">
        <v>13.01</v>
      </c>
      <c r="M362">
        <v>13.66</v>
      </c>
      <c r="N362">
        <v>12.95</v>
      </c>
    </row>
    <row r="363" spans="1:14" x14ac:dyDescent="0.5">
      <c r="A363" t="str">
        <f>"300271"</f>
        <v>300271</v>
      </c>
      <c r="B363" t="s">
        <v>749</v>
      </c>
      <c r="C363">
        <v>2.27</v>
      </c>
      <c r="D363">
        <v>29.63</v>
      </c>
      <c r="E363">
        <v>18.95</v>
      </c>
      <c r="F363">
        <v>0.42</v>
      </c>
      <c r="G363">
        <v>18.940000000000001</v>
      </c>
      <c r="H363">
        <v>18.95</v>
      </c>
      <c r="I363" t="s">
        <v>750</v>
      </c>
      <c r="J363">
        <v>0.99</v>
      </c>
      <c r="K363">
        <v>0.99</v>
      </c>
      <c r="L363">
        <v>18.59</v>
      </c>
      <c r="M363">
        <v>19.04</v>
      </c>
      <c r="N363">
        <v>18.52</v>
      </c>
    </row>
    <row r="364" spans="1:14" x14ac:dyDescent="0.5">
      <c r="A364" t="str">
        <f>"300285"</f>
        <v>300285</v>
      </c>
      <c r="B364" t="s">
        <v>751</v>
      </c>
      <c r="C364">
        <v>1.99</v>
      </c>
      <c r="D364">
        <v>26.4</v>
      </c>
      <c r="E364">
        <v>16.420000000000002</v>
      </c>
      <c r="F364">
        <v>0.32</v>
      </c>
      <c r="G364">
        <v>16.420000000000002</v>
      </c>
      <c r="H364">
        <v>16.43</v>
      </c>
      <c r="I364" t="s">
        <v>752</v>
      </c>
      <c r="J364">
        <v>0.89</v>
      </c>
      <c r="K364">
        <v>0.89</v>
      </c>
      <c r="L364">
        <v>16.05</v>
      </c>
      <c r="M364">
        <v>16.73</v>
      </c>
      <c r="N364">
        <v>16.03</v>
      </c>
    </row>
    <row r="365" spans="1:14" x14ac:dyDescent="0.5">
      <c r="A365" t="str">
        <f>"300296"</f>
        <v>300296</v>
      </c>
      <c r="B365" t="s">
        <v>753</v>
      </c>
      <c r="C365">
        <v>2.08</v>
      </c>
      <c r="D365">
        <v>15.04</v>
      </c>
      <c r="E365">
        <v>7.86</v>
      </c>
      <c r="F365">
        <v>0.16</v>
      </c>
      <c r="G365">
        <v>7.86</v>
      </c>
      <c r="H365">
        <v>7.87</v>
      </c>
      <c r="I365" t="s">
        <v>754</v>
      </c>
      <c r="J365">
        <v>1.06</v>
      </c>
      <c r="K365">
        <v>1.06</v>
      </c>
      <c r="L365">
        <v>7.71</v>
      </c>
      <c r="M365">
        <v>7.94</v>
      </c>
      <c r="N365">
        <v>7.61</v>
      </c>
    </row>
    <row r="366" spans="1:14" x14ac:dyDescent="0.5">
      <c r="A366" t="str">
        <f>"300308"</f>
        <v>300308</v>
      </c>
      <c r="B366" t="s">
        <v>755</v>
      </c>
      <c r="C366">
        <v>1.57</v>
      </c>
      <c r="D366">
        <v>41.1</v>
      </c>
      <c r="E366">
        <v>33.619999999999997</v>
      </c>
      <c r="F366">
        <v>0.52</v>
      </c>
      <c r="G366">
        <v>33.619999999999997</v>
      </c>
      <c r="H366">
        <v>33.630000000000003</v>
      </c>
      <c r="I366" t="s">
        <v>756</v>
      </c>
      <c r="J366">
        <v>1.63</v>
      </c>
      <c r="K366">
        <v>1.63</v>
      </c>
      <c r="L366">
        <v>33.020000000000003</v>
      </c>
      <c r="M366">
        <v>33.99</v>
      </c>
      <c r="N366">
        <v>32.69</v>
      </c>
    </row>
    <row r="367" spans="1:14" x14ac:dyDescent="0.5">
      <c r="A367" t="str">
        <f>"300316"</f>
        <v>300316</v>
      </c>
      <c r="B367" t="s">
        <v>757</v>
      </c>
      <c r="C367">
        <v>2.13</v>
      </c>
      <c r="D367">
        <v>27.42</v>
      </c>
      <c r="E367">
        <v>12.49</v>
      </c>
      <c r="F367">
        <v>0.26</v>
      </c>
      <c r="G367">
        <v>12.49</v>
      </c>
      <c r="H367">
        <v>12.5</v>
      </c>
      <c r="I367" t="s">
        <v>758</v>
      </c>
      <c r="J367">
        <v>1.39</v>
      </c>
      <c r="K367">
        <v>1.39</v>
      </c>
      <c r="L367">
        <v>12.28</v>
      </c>
      <c r="M367">
        <v>12.66</v>
      </c>
      <c r="N367">
        <v>12.19</v>
      </c>
    </row>
    <row r="368" spans="1:14" x14ac:dyDescent="0.5">
      <c r="A368" t="str">
        <f>"300339"</f>
        <v>300339</v>
      </c>
      <c r="B368" t="s">
        <v>759</v>
      </c>
      <c r="C368">
        <v>-0.15</v>
      </c>
      <c r="D368">
        <v>33.83</v>
      </c>
      <c r="E368">
        <v>13.62</v>
      </c>
      <c r="F368">
        <v>-0.02</v>
      </c>
      <c r="G368">
        <v>13.62</v>
      </c>
      <c r="H368">
        <v>13.63</v>
      </c>
      <c r="I368" t="s">
        <v>760</v>
      </c>
      <c r="J368">
        <v>7.63</v>
      </c>
      <c r="K368">
        <v>7.63</v>
      </c>
      <c r="L368">
        <v>13.5</v>
      </c>
      <c r="M368">
        <v>13.84</v>
      </c>
      <c r="N368">
        <v>13.01</v>
      </c>
    </row>
    <row r="369" spans="1:14" x14ac:dyDescent="0.5">
      <c r="A369" t="str">
        <f>"300347"</f>
        <v>300347</v>
      </c>
      <c r="B369" t="s">
        <v>266</v>
      </c>
      <c r="C369">
        <v>5.0199999999999996</v>
      </c>
      <c r="D369">
        <v>61.16</v>
      </c>
      <c r="E369">
        <v>67</v>
      </c>
      <c r="F369">
        <v>3.2</v>
      </c>
      <c r="G369">
        <v>67</v>
      </c>
      <c r="H369">
        <v>67.010000000000005</v>
      </c>
      <c r="I369" t="s">
        <v>267</v>
      </c>
      <c r="J369">
        <v>1.27</v>
      </c>
      <c r="K369">
        <v>1.27</v>
      </c>
      <c r="L369">
        <v>63.75</v>
      </c>
      <c r="M369">
        <v>67.27</v>
      </c>
      <c r="N369">
        <v>63.18</v>
      </c>
    </row>
    <row r="370" spans="1:14" x14ac:dyDescent="0.5">
      <c r="A370" t="str">
        <f>"300357"</f>
        <v>300357</v>
      </c>
      <c r="B370" t="s">
        <v>761</v>
      </c>
      <c r="C370">
        <v>1.99</v>
      </c>
      <c r="D370">
        <v>66.08</v>
      </c>
      <c r="E370">
        <v>31.8</v>
      </c>
      <c r="F370">
        <v>0.62</v>
      </c>
      <c r="G370">
        <v>31.8</v>
      </c>
      <c r="H370">
        <v>31.81</v>
      </c>
      <c r="I370" t="s">
        <v>762</v>
      </c>
      <c r="J370">
        <v>1.02</v>
      </c>
      <c r="K370">
        <v>1.02</v>
      </c>
      <c r="L370">
        <v>31.61</v>
      </c>
      <c r="M370">
        <v>32.43</v>
      </c>
      <c r="N370">
        <v>31.27</v>
      </c>
    </row>
    <row r="371" spans="1:14" x14ac:dyDescent="0.5">
      <c r="A371" t="str">
        <f>"300376"</f>
        <v>300376</v>
      </c>
      <c r="B371" t="s">
        <v>763</v>
      </c>
      <c r="C371">
        <v>2.82</v>
      </c>
      <c r="D371">
        <v>20.32</v>
      </c>
      <c r="E371">
        <v>5.0999999999999996</v>
      </c>
      <c r="F371">
        <v>0.14000000000000001</v>
      </c>
      <c r="G371">
        <v>5.09</v>
      </c>
      <c r="H371">
        <v>5.0999999999999996</v>
      </c>
      <c r="I371" t="s">
        <v>764</v>
      </c>
      <c r="J371">
        <v>0.66</v>
      </c>
      <c r="K371">
        <v>0.66</v>
      </c>
      <c r="L371">
        <v>4.9800000000000004</v>
      </c>
      <c r="M371">
        <v>5.0999999999999996</v>
      </c>
      <c r="N371">
        <v>4.96</v>
      </c>
    </row>
    <row r="372" spans="1:14" x14ac:dyDescent="0.5">
      <c r="A372" t="str">
        <f>"300383"</f>
        <v>300383</v>
      </c>
      <c r="B372" t="s">
        <v>268</v>
      </c>
      <c r="C372">
        <v>1.46</v>
      </c>
      <c r="D372">
        <v>34.99</v>
      </c>
      <c r="E372">
        <v>16.690000000000001</v>
      </c>
      <c r="F372">
        <v>0.24</v>
      </c>
      <c r="G372">
        <v>16.68</v>
      </c>
      <c r="H372">
        <v>16.690000000000001</v>
      </c>
      <c r="I372" t="s">
        <v>269</v>
      </c>
      <c r="J372">
        <v>1.23</v>
      </c>
      <c r="K372">
        <v>1.23</v>
      </c>
      <c r="L372">
        <v>16.579999999999998</v>
      </c>
      <c r="M372">
        <v>16.91</v>
      </c>
      <c r="N372">
        <v>16.399999999999999</v>
      </c>
    </row>
    <row r="373" spans="1:14" x14ac:dyDescent="0.5">
      <c r="A373" t="str">
        <f>"300408"</f>
        <v>300408</v>
      </c>
      <c r="B373" t="s">
        <v>270</v>
      </c>
      <c r="C373">
        <v>1.28</v>
      </c>
      <c r="D373">
        <v>25.22</v>
      </c>
      <c r="E373">
        <v>18.989999999999998</v>
      </c>
      <c r="F373">
        <v>0.24</v>
      </c>
      <c r="G373">
        <v>18.98</v>
      </c>
      <c r="H373">
        <v>18.989999999999998</v>
      </c>
      <c r="I373" t="s">
        <v>271</v>
      </c>
      <c r="J373">
        <v>0.55000000000000004</v>
      </c>
      <c r="K373">
        <v>0.55000000000000004</v>
      </c>
      <c r="L373">
        <v>18.75</v>
      </c>
      <c r="M373">
        <v>19.32</v>
      </c>
      <c r="N373">
        <v>18.59</v>
      </c>
    </row>
    <row r="374" spans="1:14" x14ac:dyDescent="0.5">
      <c r="A374" t="str">
        <f>"300433"</f>
        <v>300433</v>
      </c>
      <c r="B374" t="s">
        <v>272</v>
      </c>
      <c r="C374">
        <v>1.45</v>
      </c>
      <c r="D374">
        <v>62.91</v>
      </c>
      <c r="E374">
        <v>6.99</v>
      </c>
      <c r="F374">
        <v>0.1</v>
      </c>
      <c r="G374">
        <v>6.98</v>
      </c>
      <c r="H374">
        <v>6.99</v>
      </c>
      <c r="I374" t="s">
        <v>273</v>
      </c>
      <c r="J374">
        <v>0.38</v>
      </c>
      <c r="K374">
        <v>0.38</v>
      </c>
      <c r="L374">
        <v>6.88</v>
      </c>
      <c r="M374">
        <v>7.03</v>
      </c>
      <c r="N374">
        <v>6.8</v>
      </c>
    </row>
    <row r="375" spans="1:14" x14ac:dyDescent="0.5">
      <c r="A375" t="str">
        <f>"300450"</f>
        <v>300450</v>
      </c>
      <c r="B375" t="s">
        <v>274</v>
      </c>
      <c r="C375">
        <v>3.14</v>
      </c>
      <c r="D375">
        <v>32.35</v>
      </c>
      <c r="E375">
        <v>28.89</v>
      </c>
      <c r="F375">
        <v>0.88</v>
      </c>
      <c r="G375">
        <v>28.88</v>
      </c>
      <c r="H375">
        <v>28.89</v>
      </c>
      <c r="I375" t="s">
        <v>275</v>
      </c>
      <c r="J375">
        <v>1.83</v>
      </c>
      <c r="K375">
        <v>1.83</v>
      </c>
      <c r="L375">
        <v>28.1</v>
      </c>
      <c r="M375">
        <v>29.33</v>
      </c>
      <c r="N375">
        <v>27.53</v>
      </c>
    </row>
    <row r="376" spans="1:14" x14ac:dyDescent="0.5">
      <c r="A376" t="str">
        <f>"300454"</f>
        <v>300454</v>
      </c>
      <c r="B376" t="s">
        <v>765</v>
      </c>
      <c r="C376">
        <v>-0.13</v>
      </c>
      <c r="D376">
        <v>69.05</v>
      </c>
      <c r="E376">
        <v>88.78</v>
      </c>
      <c r="F376">
        <v>-0.12</v>
      </c>
      <c r="G376">
        <v>88.77</v>
      </c>
      <c r="H376">
        <v>88.78</v>
      </c>
      <c r="I376" t="s">
        <v>766</v>
      </c>
      <c r="J376">
        <v>0.48</v>
      </c>
      <c r="K376">
        <v>0.48</v>
      </c>
      <c r="L376">
        <v>88.9</v>
      </c>
      <c r="M376">
        <v>89.58</v>
      </c>
      <c r="N376">
        <v>87.39</v>
      </c>
    </row>
    <row r="377" spans="1:14" x14ac:dyDescent="0.5">
      <c r="A377" t="str">
        <f>"300498"</f>
        <v>300498</v>
      </c>
      <c r="B377" t="s">
        <v>276</v>
      </c>
      <c r="C377">
        <v>-0.08</v>
      </c>
      <c r="D377">
        <v>96.85</v>
      </c>
      <c r="E377">
        <v>38.04</v>
      </c>
      <c r="F377">
        <v>-0.03</v>
      </c>
      <c r="G377">
        <v>38.03</v>
      </c>
      <c r="H377">
        <v>38.04</v>
      </c>
      <c r="I377" t="s">
        <v>277</v>
      </c>
      <c r="J377">
        <v>0.86</v>
      </c>
      <c r="K377">
        <v>0.86</v>
      </c>
      <c r="L377">
        <v>38.01</v>
      </c>
      <c r="M377">
        <v>38.200000000000003</v>
      </c>
      <c r="N377">
        <v>37.03</v>
      </c>
    </row>
    <row r="378" spans="1:14" x14ac:dyDescent="0.5">
      <c r="A378" t="str">
        <f>"300601"</f>
        <v>300601</v>
      </c>
      <c r="B378" t="s">
        <v>767</v>
      </c>
      <c r="C378">
        <v>0.44</v>
      </c>
      <c r="D378">
        <v>75.81</v>
      </c>
      <c r="E378">
        <v>50.22</v>
      </c>
      <c r="F378">
        <v>0.22</v>
      </c>
      <c r="G378">
        <v>50.2</v>
      </c>
      <c r="H378">
        <v>50.22</v>
      </c>
      <c r="I378" t="s">
        <v>768</v>
      </c>
      <c r="J378">
        <v>1.98</v>
      </c>
      <c r="K378">
        <v>1.98</v>
      </c>
      <c r="L378">
        <v>50.49</v>
      </c>
      <c r="M378">
        <v>50.72</v>
      </c>
      <c r="N378">
        <v>45</v>
      </c>
    </row>
    <row r="379" spans="1:14" x14ac:dyDescent="0.5">
      <c r="A379" t="str">
        <f>"300676"</f>
        <v>300676</v>
      </c>
      <c r="B379" t="s">
        <v>769</v>
      </c>
      <c r="C379">
        <v>1.89</v>
      </c>
      <c r="D379">
        <v>59.01</v>
      </c>
      <c r="E379">
        <v>57.72</v>
      </c>
      <c r="F379">
        <v>1.07</v>
      </c>
      <c r="G379">
        <v>57.72</v>
      </c>
      <c r="H379">
        <v>57.73</v>
      </c>
      <c r="I379" t="s">
        <v>770</v>
      </c>
      <c r="J379">
        <v>1.27</v>
      </c>
      <c r="K379">
        <v>1.27</v>
      </c>
      <c r="L379">
        <v>57.17</v>
      </c>
      <c r="M379">
        <v>58.27</v>
      </c>
      <c r="N379">
        <v>56.67</v>
      </c>
    </row>
    <row r="380" spans="1:14" x14ac:dyDescent="0.5">
      <c r="A380" t="str">
        <f>"300699"</f>
        <v>300699</v>
      </c>
      <c r="B380" t="s">
        <v>771</v>
      </c>
      <c r="C380">
        <v>2.4</v>
      </c>
      <c r="D380">
        <v>37.549999999999997</v>
      </c>
      <c r="E380">
        <v>33.26</v>
      </c>
      <c r="F380">
        <v>0.78</v>
      </c>
      <c r="G380">
        <v>33.26</v>
      </c>
      <c r="H380">
        <v>33.28</v>
      </c>
      <c r="I380" t="s">
        <v>772</v>
      </c>
      <c r="J380">
        <v>2.13</v>
      </c>
      <c r="K380">
        <v>2.13</v>
      </c>
      <c r="L380">
        <v>32.75</v>
      </c>
      <c r="M380">
        <v>33.9</v>
      </c>
      <c r="N380">
        <v>31.85</v>
      </c>
    </row>
    <row r="381" spans="1:14" x14ac:dyDescent="0.5">
      <c r="A381" t="str">
        <f>"300750"</f>
        <v>300750</v>
      </c>
      <c r="B381" t="s">
        <v>278</v>
      </c>
      <c r="C381">
        <v>-0.89</v>
      </c>
      <c r="D381">
        <v>38.04</v>
      </c>
      <c r="E381">
        <v>69.06</v>
      </c>
      <c r="F381">
        <v>-0.62</v>
      </c>
      <c r="G381">
        <v>69.06</v>
      </c>
      <c r="H381">
        <v>69.069999999999993</v>
      </c>
      <c r="I381" t="s">
        <v>279</v>
      </c>
      <c r="J381">
        <v>1.07</v>
      </c>
      <c r="K381">
        <v>1.07</v>
      </c>
      <c r="L381">
        <v>69.680000000000007</v>
      </c>
      <c r="M381">
        <v>70.239999999999995</v>
      </c>
      <c r="N381">
        <v>68.25</v>
      </c>
    </row>
    <row r="382" spans="1:14" x14ac:dyDescent="0.5">
      <c r="A382" t="str">
        <f>"300760"</f>
        <v>300760</v>
      </c>
      <c r="B382" t="s">
        <v>773</v>
      </c>
      <c r="C382">
        <v>2.2599999999999998</v>
      </c>
      <c r="D382">
        <v>47.87</v>
      </c>
      <c r="E382">
        <v>157.75</v>
      </c>
      <c r="F382">
        <v>3.49</v>
      </c>
      <c r="G382">
        <v>157.75</v>
      </c>
      <c r="H382">
        <v>157.76</v>
      </c>
      <c r="I382" t="s">
        <v>774</v>
      </c>
      <c r="J382">
        <v>2.04</v>
      </c>
      <c r="K382">
        <v>2.04</v>
      </c>
      <c r="L382">
        <v>154.75</v>
      </c>
      <c r="M382">
        <v>158.6</v>
      </c>
      <c r="N382">
        <v>153.80000000000001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主板200亿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Yudong Young</dc:creator>
  <cp:lastModifiedBy>Yudong Young</cp:lastModifiedBy>
  <dcterms:created xsi:type="dcterms:W3CDTF">2019-06-20T10:57:33Z</dcterms:created>
  <dcterms:modified xsi:type="dcterms:W3CDTF">2019-06-20T11:00:19Z</dcterms:modified>
</cp:coreProperties>
</file>