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Zehra Passport\Downloads\"/>
    </mc:Choice>
  </mc:AlternateContent>
  <xr:revisionPtr revIDLastSave="0" documentId="13_ncr:1_{02CAB9B8-FFF3-4183-A055-80F349396C5F}" xr6:coauthVersionLast="47" xr6:coauthVersionMax="47" xr10:uidLastSave="{00000000-0000-0000-0000-000000000000}"/>
  <bookViews>
    <workbookView xWindow="-108" yWindow="-108" windowWidth="23256" windowHeight="12456" activeTab="2" xr2:uid="{D39EE176-0C1D-3441-8EB4-571125E77837}"/>
  </bookViews>
  <sheets>
    <sheet name="Actual Expenses" sheetId="10" r:id="rId1"/>
    <sheet name="Forecast" sheetId="6" r:id="rId2"/>
    <sheet name="Income Statement" sheetId="8" r:id="rId3"/>
    <sheet name="Visuals" sheetId="9" state="hidden" r:id="rId4"/>
  </sheets>
  <definedNames>
    <definedName name="_xlnm._FilterDatabase" localSheetId="1" hidden="1">Forecast!$C$33:$C$40</definedName>
    <definedName name="_xlnm.Extract" localSheetId="1">Forecast!$F$55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6" l="1"/>
  <c r="J45" i="6"/>
  <c r="K45" i="6"/>
  <c r="K7" i="6" s="1"/>
  <c r="L45" i="6"/>
  <c r="L7" i="6" s="1"/>
  <c r="M45" i="6"/>
  <c r="N45" i="6"/>
  <c r="N7" i="6" s="1"/>
  <c r="O45" i="6"/>
  <c r="P45" i="6"/>
  <c r="P7" i="6" s="1"/>
  <c r="Q45" i="6"/>
  <c r="R45" i="6"/>
  <c r="S45" i="6"/>
  <c r="T45" i="6"/>
  <c r="J44" i="6"/>
  <c r="K44" i="6"/>
  <c r="K6" i="6" s="1"/>
  <c r="L44" i="6"/>
  <c r="L6" i="6" s="1"/>
  <c r="M44" i="6"/>
  <c r="M6" i="6" s="1"/>
  <c r="N44" i="6"/>
  <c r="O44" i="6"/>
  <c r="O6" i="6" s="1"/>
  <c r="P44" i="6"/>
  <c r="P6" i="6" s="1"/>
  <c r="Q44" i="6"/>
  <c r="Q6" i="6" s="1"/>
  <c r="R44" i="6"/>
  <c r="S44" i="6"/>
  <c r="S6" i="6" s="1"/>
  <c r="T44" i="6"/>
  <c r="T6" i="6" s="1"/>
  <c r="J7" i="6"/>
  <c r="R7" i="6"/>
  <c r="I44" i="6"/>
  <c r="I23" i="6"/>
  <c r="J23" i="6"/>
  <c r="K23" i="6"/>
  <c r="L23" i="6"/>
  <c r="M23" i="6"/>
  <c r="N23" i="6"/>
  <c r="O23" i="6"/>
  <c r="P23" i="6"/>
  <c r="Q23" i="6"/>
  <c r="R23" i="6"/>
  <c r="S23" i="6"/>
  <c r="T23" i="6"/>
  <c r="J22" i="6"/>
  <c r="K22" i="6"/>
  <c r="L22" i="6"/>
  <c r="M22" i="6"/>
  <c r="N22" i="6"/>
  <c r="O22" i="6"/>
  <c r="P22" i="6"/>
  <c r="Q22" i="6"/>
  <c r="R22" i="6"/>
  <c r="S22" i="6"/>
  <c r="T22" i="6"/>
  <c r="I22" i="6"/>
  <c r="I7" i="6"/>
  <c r="M7" i="6"/>
  <c r="O7" i="6"/>
  <c r="Q7" i="6"/>
  <c r="S7" i="6"/>
  <c r="T7" i="6"/>
  <c r="I8" i="6"/>
  <c r="J8" i="6"/>
  <c r="K8" i="6"/>
  <c r="L8" i="6"/>
  <c r="M8" i="6"/>
  <c r="N8" i="6"/>
  <c r="O8" i="6"/>
  <c r="P8" i="6"/>
  <c r="Q8" i="6"/>
  <c r="R8" i="6"/>
  <c r="S8" i="6"/>
  <c r="M12" i="8" s="1"/>
  <c r="T8" i="6"/>
  <c r="N12" i="8" s="1"/>
  <c r="I9" i="6"/>
  <c r="J9" i="6"/>
  <c r="K9" i="6"/>
  <c r="L9" i="6"/>
  <c r="M9" i="6"/>
  <c r="N9" i="6"/>
  <c r="O9" i="6"/>
  <c r="P9" i="6"/>
  <c r="Q9" i="6"/>
  <c r="R9" i="6"/>
  <c r="S9" i="6"/>
  <c r="T9" i="6"/>
  <c r="I10" i="6"/>
  <c r="J10" i="6"/>
  <c r="K10" i="6"/>
  <c r="L10" i="6"/>
  <c r="M10" i="6"/>
  <c r="N10" i="6"/>
  <c r="O10" i="6"/>
  <c r="P10" i="6"/>
  <c r="Q10" i="6"/>
  <c r="R10" i="6"/>
  <c r="S10" i="6"/>
  <c r="M13" i="8" s="1"/>
  <c r="T10" i="6"/>
  <c r="I11" i="6"/>
  <c r="J11" i="6"/>
  <c r="K11" i="6"/>
  <c r="L11" i="6"/>
  <c r="M11" i="6"/>
  <c r="N11" i="6"/>
  <c r="O11" i="6"/>
  <c r="P11" i="6"/>
  <c r="Q11" i="6"/>
  <c r="R11" i="6"/>
  <c r="S11" i="6"/>
  <c r="T11" i="6"/>
  <c r="I12" i="6"/>
  <c r="J12" i="6"/>
  <c r="K12" i="6"/>
  <c r="L12" i="6"/>
  <c r="M12" i="6"/>
  <c r="N12" i="6"/>
  <c r="O12" i="6"/>
  <c r="P12" i="6"/>
  <c r="Q12" i="6"/>
  <c r="R12" i="6"/>
  <c r="S12" i="6"/>
  <c r="T12" i="6"/>
  <c r="I13" i="6"/>
  <c r="J13" i="6"/>
  <c r="K13" i="6"/>
  <c r="L13" i="6"/>
  <c r="M13" i="6"/>
  <c r="N13" i="6"/>
  <c r="O13" i="6"/>
  <c r="P13" i="6"/>
  <c r="Q13" i="6"/>
  <c r="R13" i="6"/>
  <c r="S13" i="6"/>
  <c r="T13" i="6"/>
  <c r="J6" i="6"/>
  <c r="N6" i="6"/>
  <c r="R6" i="6"/>
  <c r="I6" i="6"/>
  <c r="C11" i="8" s="1"/>
  <c r="E5" i="10"/>
  <c r="E21" i="6" s="1"/>
  <c r="E32" i="6" s="1"/>
  <c r="E43" i="6" s="1"/>
  <c r="H29" i="6"/>
  <c r="H40" i="6" s="1"/>
  <c r="H51" i="6" s="1"/>
  <c r="G29" i="6"/>
  <c r="G40" i="6" s="1"/>
  <c r="G51" i="6" s="1"/>
  <c r="F29" i="6"/>
  <c r="F40" i="6" s="1"/>
  <c r="F51" i="6" s="1"/>
  <c r="E29" i="6"/>
  <c r="E40" i="6" s="1"/>
  <c r="E51" i="6" s="1"/>
  <c r="D29" i="6"/>
  <c r="D40" i="6" s="1"/>
  <c r="D51" i="6" s="1"/>
  <c r="C29" i="6"/>
  <c r="C40" i="6" s="1"/>
  <c r="C51" i="6" s="1"/>
  <c r="B29" i="6"/>
  <c r="B40" i="6" s="1"/>
  <c r="B51" i="6" s="1"/>
  <c r="H28" i="6"/>
  <c r="H39" i="6" s="1"/>
  <c r="H50" i="6" s="1"/>
  <c r="G28" i="6"/>
  <c r="G39" i="6" s="1"/>
  <c r="G50" i="6" s="1"/>
  <c r="F28" i="6"/>
  <c r="F39" i="6" s="1"/>
  <c r="F50" i="6" s="1"/>
  <c r="E28" i="6"/>
  <c r="E39" i="6" s="1"/>
  <c r="E50" i="6" s="1"/>
  <c r="D28" i="6"/>
  <c r="D39" i="6" s="1"/>
  <c r="D50" i="6" s="1"/>
  <c r="C28" i="6"/>
  <c r="C39" i="6" s="1"/>
  <c r="C50" i="6" s="1"/>
  <c r="B28" i="6"/>
  <c r="B39" i="6" s="1"/>
  <c r="B50" i="6" s="1"/>
  <c r="H27" i="6"/>
  <c r="H38" i="6" s="1"/>
  <c r="H49" i="6" s="1"/>
  <c r="G27" i="6"/>
  <c r="G38" i="6" s="1"/>
  <c r="G49" i="6" s="1"/>
  <c r="F27" i="6"/>
  <c r="F38" i="6" s="1"/>
  <c r="F49" i="6" s="1"/>
  <c r="E27" i="6"/>
  <c r="E38" i="6" s="1"/>
  <c r="E49" i="6" s="1"/>
  <c r="D27" i="6"/>
  <c r="D38" i="6" s="1"/>
  <c r="D49" i="6" s="1"/>
  <c r="C27" i="6"/>
  <c r="C38" i="6" s="1"/>
  <c r="C49" i="6" s="1"/>
  <c r="B27" i="6"/>
  <c r="B38" i="6" s="1"/>
  <c r="B49" i="6" s="1"/>
  <c r="H26" i="6"/>
  <c r="H37" i="6" s="1"/>
  <c r="H48" i="6" s="1"/>
  <c r="G26" i="6"/>
  <c r="G37" i="6" s="1"/>
  <c r="G48" i="6" s="1"/>
  <c r="F26" i="6"/>
  <c r="F37" i="6" s="1"/>
  <c r="F48" i="6" s="1"/>
  <c r="E26" i="6"/>
  <c r="E37" i="6" s="1"/>
  <c r="E48" i="6" s="1"/>
  <c r="D26" i="6"/>
  <c r="D37" i="6" s="1"/>
  <c r="D48" i="6" s="1"/>
  <c r="C26" i="6"/>
  <c r="C37" i="6" s="1"/>
  <c r="C48" i="6" s="1"/>
  <c r="B26" i="6"/>
  <c r="B37" i="6" s="1"/>
  <c r="B48" i="6" s="1"/>
  <c r="H25" i="6"/>
  <c r="H36" i="6" s="1"/>
  <c r="H47" i="6" s="1"/>
  <c r="G25" i="6"/>
  <c r="G36" i="6" s="1"/>
  <c r="G47" i="6" s="1"/>
  <c r="F25" i="6"/>
  <c r="F36" i="6" s="1"/>
  <c r="F47" i="6" s="1"/>
  <c r="E25" i="6"/>
  <c r="E36" i="6" s="1"/>
  <c r="E47" i="6" s="1"/>
  <c r="D25" i="6"/>
  <c r="D36" i="6" s="1"/>
  <c r="D47" i="6" s="1"/>
  <c r="C25" i="6"/>
  <c r="C36" i="6" s="1"/>
  <c r="C47" i="6" s="1"/>
  <c r="B25" i="6"/>
  <c r="B36" i="6" s="1"/>
  <c r="B47" i="6" s="1"/>
  <c r="H24" i="6"/>
  <c r="H35" i="6" s="1"/>
  <c r="H46" i="6" s="1"/>
  <c r="G24" i="6"/>
  <c r="G35" i="6" s="1"/>
  <c r="G46" i="6" s="1"/>
  <c r="F24" i="6"/>
  <c r="F35" i="6" s="1"/>
  <c r="F46" i="6" s="1"/>
  <c r="E24" i="6"/>
  <c r="E35" i="6" s="1"/>
  <c r="E46" i="6" s="1"/>
  <c r="D24" i="6"/>
  <c r="D35" i="6" s="1"/>
  <c r="D46" i="6" s="1"/>
  <c r="C24" i="6"/>
  <c r="C35" i="6" s="1"/>
  <c r="C46" i="6" s="1"/>
  <c r="B24" i="6"/>
  <c r="B35" i="6" s="1"/>
  <c r="B46" i="6" s="1"/>
  <c r="H23" i="6"/>
  <c r="H34" i="6" s="1"/>
  <c r="H45" i="6" s="1"/>
  <c r="G23" i="6"/>
  <c r="G34" i="6" s="1"/>
  <c r="G45" i="6" s="1"/>
  <c r="F23" i="6"/>
  <c r="F34" i="6" s="1"/>
  <c r="F45" i="6" s="1"/>
  <c r="E23" i="6"/>
  <c r="E34" i="6" s="1"/>
  <c r="E45" i="6" s="1"/>
  <c r="D23" i="6"/>
  <c r="D34" i="6" s="1"/>
  <c r="D45" i="6" s="1"/>
  <c r="C23" i="6"/>
  <c r="C34" i="6" s="1"/>
  <c r="C45" i="6" s="1"/>
  <c r="B23" i="6"/>
  <c r="B34" i="6" s="1"/>
  <c r="B45" i="6" s="1"/>
  <c r="H22" i="6"/>
  <c r="H33" i="6" s="1"/>
  <c r="H44" i="6" s="1"/>
  <c r="G22" i="6"/>
  <c r="G33" i="6" s="1"/>
  <c r="G44" i="6" s="1"/>
  <c r="F22" i="6"/>
  <c r="F33" i="6" s="1"/>
  <c r="F44" i="6" s="1"/>
  <c r="E22" i="6"/>
  <c r="E33" i="6" s="1"/>
  <c r="E44" i="6" s="1"/>
  <c r="D22" i="6"/>
  <c r="D33" i="6" s="1"/>
  <c r="D44" i="6" s="1"/>
  <c r="C22" i="6"/>
  <c r="C33" i="6" s="1"/>
  <c r="C44" i="6" s="1"/>
  <c r="B22" i="6"/>
  <c r="B33" i="6" s="1"/>
  <c r="B44" i="6" s="1"/>
  <c r="D21" i="6"/>
  <c r="D32" i="6" s="1"/>
  <c r="D43" i="6" s="1"/>
  <c r="C21" i="6"/>
  <c r="C32" i="6" s="1"/>
  <c r="C43" i="6" s="1"/>
  <c r="B21" i="6"/>
  <c r="B32" i="6" s="1"/>
  <c r="B43" i="6" s="1"/>
  <c r="F5" i="10"/>
  <c r="G5" i="10" s="1"/>
  <c r="H5" i="10" s="1"/>
  <c r="H21" i="6" s="1"/>
  <c r="H32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F13" i="8" l="1"/>
  <c r="J12" i="8"/>
  <c r="I14" i="8"/>
  <c r="I12" i="8"/>
  <c r="L14" i="8"/>
  <c r="H14" i="8"/>
  <c r="D14" i="8"/>
  <c r="L13" i="8"/>
  <c r="H13" i="8"/>
  <c r="D13" i="8"/>
  <c r="L12" i="8"/>
  <c r="H12" i="8"/>
  <c r="H15" i="8" s="1"/>
  <c r="D12" i="8"/>
  <c r="N14" i="8"/>
  <c r="J14" i="8"/>
  <c r="F14" i="8"/>
  <c r="N13" i="8"/>
  <c r="J13" i="8"/>
  <c r="F12" i="8"/>
  <c r="M14" i="8"/>
  <c r="E14" i="8"/>
  <c r="I13" i="8"/>
  <c r="E13" i="8"/>
  <c r="E12" i="8"/>
  <c r="K14" i="8"/>
  <c r="G14" i="8"/>
  <c r="C14" i="8"/>
  <c r="K13" i="8"/>
  <c r="G13" i="8"/>
  <c r="C13" i="8"/>
  <c r="K12" i="8"/>
  <c r="G12" i="8"/>
  <c r="C12" i="8"/>
  <c r="N11" i="8"/>
  <c r="N30" i="8" s="1"/>
  <c r="N31" i="8" s="1"/>
  <c r="N6" i="8" s="1"/>
  <c r="J11" i="8"/>
  <c r="J30" i="8" s="1"/>
  <c r="J31" i="8" s="1"/>
  <c r="J6" i="8" s="1"/>
  <c r="F11" i="8"/>
  <c r="F30" i="8" s="1"/>
  <c r="F31" i="8" s="1"/>
  <c r="F6" i="8" s="1"/>
  <c r="M11" i="8"/>
  <c r="M30" i="8" s="1"/>
  <c r="M31" i="8" s="1"/>
  <c r="I11" i="8"/>
  <c r="I30" i="8" s="1"/>
  <c r="I31" i="8" s="1"/>
  <c r="E11" i="8"/>
  <c r="E30" i="8" s="1"/>
  <c r="E31" i="8" s="1"/>
  <c r="N35" i="8"/>
  <c r="L11" i="8"/>
  <c r="L30" i="8" s="1"/>
  <c r="L31" i="8" s="1"/>
  <c r="H11" i="8"/>
  <c r="H30" i="8" s="1"/>
  <c r="H31" i="8" s="1"/>
  <c r="D11" i="8"/>
  <c r="D30" i="8" s="1"/>
  <c r="D31" i="8" s="1"/>
  <c r="K11" i="8"/>
  <c r="G11" i="8"/>
  <c r="C15" i="8"/>
  <c r="C30" i="8"/>
  <c r="C31" i="8" s="1"/>
  <c r="D8" i="6"/>
  <c r="F10" i="6"/>
  <c r="H12" i="6"/>
  <c r="B6" i="6"/>
  <c r="C7" i="6"/>
  <c r="E9" i="6"/>
  <c r="G11" i="6"/>
  <c r="E5" i="6"/>
  <c r="G7" i="6"/>
  <c r="B10" i="6"/>
  <c r="D12" i="6"/>
  <c r="F6" i="6"/>
  <c r="H8" i="6"/>
  <c r="C11" i="6"/>
  <c r="E13" i="6"/>
  <c r="B5" i="6"/>
  <c r="C6" i="6"/>
  <c r="G6" i="6"/>
  <c r="D7" i="6"/>
  <c r="H7" i="6"/>
  <c r="E8" i="6"/>
  <c r="B9" i="6"/>
  <c r="F9" i="6"/>
  <c r="C10" i="6"/>
  <c r="G10" i="6"/>
  <c r="D11" i="6"/>
  <c r="H11" i="6"/>
  <c r="E12" i="6"/>
  <c r="B13" i="6"/>
  <c r="F13" i="6"/>
  <c r="C5" i="6"/>
  <c r="D6" i="6"/>
  <c r="H6" i="6"/>
  <c r="E7" i="6"/>
  <c r="B8" i="6"/>
  <c r="F8" i="6"/>
  <c r="C9" i="6"/>
  <c r="G9" i="6"/>
  <c r="D10" i="6"/>
  <c r="H10" i="6"/>
  <c r="E11" i="6"/>
  <c r="B12" i="6"/>
  <c r="F12" i="6"/>
  <c r="C13" i="6"/>
  <c r="G13" i="6"/>
  <c r="D5" i="6"/>
  <c r="H5" i="6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E6" i="6"/>
  <c r="B7" i="6"/>
  <c r="F7" i="6"/>
  <c r="C8" i="6"/>
  <c r="G8" i="6"/>
  <c r="D9" i="6"/>
  <c r="H9" i="6"/>
  <c r="E10" i="6"/>
  <c r="B11" i="6"/>
  <c r="F11" i="6"/>
  <c r="C12" i="6"/>
  <c r="G12" i="6"/>
  <c r="D13" i="6"/>
  <c r="H13" i="6"/>
  <c r="I32" i="6"/>
  <c r="I21" i="6"/>
  <c r="C5" i="8" s="1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G21" i="6"/>
  <c r="F21" i="6"/>
  <c r="J15" i="8" l="1"/>
  <c r="N15" i="8"/>
  <c r="F35" i="8"/>
  <c r="F15" i="8"/>
  <c r="M15" i="8"/>
  <c r="J35" i="8"/>
  <c r="J7" i="8" s="1"/>
  <c r="J8" i="8" s="1"/>
  <c r="J16" i="8" s="1"/>
  <c r="L15" i="8"/>
  <c r="D35" i="8"/>
  <c r="D6" i="8"/>
  <c r="N38" i="8"/>
  <c r="N18" i="8" s="1"/>
  <c r="N7" i="8"/>
  <c r="N8" i="8" s="1"/>
  <c r="N16" i="8" s="1"/>
  <c r="N19" i="8" s="1"/>
  <c r="N21" i="8" s="1"/>
  <c r="H35" i="8"/>
  <c r="H6" i="8"/>
  <c r="E35" i="8"/>
  <c r="E6" i="8"/>
  <c r="E15" i="8"/>
  <c r="G15" i="8"/>
  <c r="G30" i="8"/>
  <c r="G31" i="8" s="1"/>
  <c r="L35" i="8"/>
  <c r="L6" i="8"/>
  <c r="I35" i="8"/>
  <c r="I6" i="8"/>
  <c r="D15" i="8"/>
  <c r="I15" i="8"/>
  <c r="K15" i="8"/>
  <c r="K30" i="8"/>
  <c r="K31" i="8" s="1"/>
  <c r="F7" i="8"/>
  <c r="F8" i="8" s="1"/>
  <c r="F38" i="8"/>
  <c r="F18" i="8" s="1"/>
  <c r="M35" i="8"/>
  <c r="M6" i="8"/>
  <c r="C6" i="8"/>
  <c r="C35" i="8"/>
  <c r="F32" i="6"/>
  <c r="F5" i="6"/>
  <c r="G32" i="6"/>
  <c r="G43" i="6" s="1"/>
  <c r="G5" i="6"/>
  <c r="J32" i="6"/>
  <c r="J21" i="6"/>
  <c r="D5" i="8" s="1"/>
  <c r="D3" i="9"/>
  <c r="I35" i="6"/>
  <c r="I39" i="6"/>
  <c r="I33" i="6"/>
  <c r="I38" i="6"/>
  <c r="I36" i="6"/>
  <c r="J36" i="6" s="1"/>
  <c r="I40" i="6"/>
  <c r="J40" i="6" s="1"/>
  <c r="J39" i="6"/>
  <c r="J35" i="6"/>
  <c r="I37" i="6"/>
  <c r="J37" i="6" s="1"/>
  <c r="J38" i="6"/>
  <c r="I34" i="6"/>
  <c r="J34" i="6" s="1"/>
  <c r="J33" i="6"/>
  <c r="F16" i="8" l="1"/>
  <c r="J38" i="8"/>
  <c r="J18" i="8" s="1"/>
  <c r="M38" i="8"/>
  <c r="M18" i="8" s="1"/>
  <c r="M7" i="8"/>
  <c r="M8" i="8" s="1"/>
  <c r="M16" i="8" s="1"/>
  <c r="M19" i="8" s="1"/>
  <c r="M21" i="8" s="1"/>
  <c r="I38" i="8"/>
  <c r="I18" i="8" s="1"/>
  <c r="I7" i="8"/>
  <c r="I8" i="8" s="1"/>
  <c r="I16" i="8" s="1"/>
  <c r="N22" i="8"/>
  <c r="H38" i="8"/>
  <c r="H18" i="8" s="1"/>
  <c r="H7" i="8"/>
  <c r="H8" i="8" s="1"/>
  <c r="H16" i="8" s="1"/>
  <c r="F19" i="8"/>
  <c r="F21" i="8" s="1"/>
  <c r="L38" i="8"/>
  <c r="L18" i="8" s="1"/>
  <c r="L7" i="8"/>
  <c r="L8" i="8" s="1"/>
  <c r="L16" i="8" s="1"/>
  <c r="K6" i="8"/>
  <c r="K35" i="8"/>
  <c r="G6" i="8"/>
  <c r="G35" i="8"/>
  <c r="E38" i="8"/>
  <c r="E18" i="8" s="1"/>
  <c r="E7" i="8"/>
  <c r="E8" i="8" s="1"/>
  <c r="E16" i="8" s="1"/>
  <c r="E19" i="8" s="1"/>
  <c r="E21" i="8" s="1"/>
  <c r="J19" i="8"/>
  <c r="J21" i="8" s="1"/>
  <c r="D38" i="8"/>
  <c r="D18" i="8" s="1"/>
  <c r="D7" i="8"/>
  <c r="D8" i="8" s="1"/>
  <c r="D16" i="8" s="1"/>
  <c r="C7" i="8"/>
  <c r="C8" i="8" s="1"/>
  <c r="C16" i="8" s="1"/>
  <c r="C38" i="8"/>
  <c r="C18" i="8" s="1"/>
  <c r="C3" i="9"/>
  <c r="I51" i="6"/>
  <c r="I29" i="6"/>
  <c r="I28" i="6"/>
  <c r="I50" i="6"/>
  <c r="I49" i="6"/>
  <c r="I27" i="6"/>
  <c r="I48" i="6"/>
  <c r="I26" i="6"/>
  <c r="I47" i="6"/>
  <c r="I25" i="6"/>
  <c r="I46" i="6"/>
  <c r="I24" i="6"/>
  <c r="F43" i="6"/>
  <c r="J46" i="6"/>
  <c r="J24" i="6"/>
  <c r="J47" i="6"/>
  <c r="J25" i="6"/>
  <c r="J48" i="6"/>
  <c r="J26" i="6"/>
  <c r="J49" i="6"/>
  <c r="J27" i="6"/>
  <c r="J50" i="6"/>
  <c r="J28" i="6"/>
  <c r="J51" i="6"/>
  <c r="J29" i="6"/>
  <c r="K32" i="6"/>
  <c r="K21" i="6"/>
  <c r="E5" i="8" s="1"/>
  <c r="E3" i="9"/>
  <c r="K35" i="6"/>
  <c r="K40" i="6"/>
  <c r="K36" i="6"/>
  <c r="K39" i="6"/>
  <c r="K38" i="6"/>
  <c r="D19" i="8" l="1"/>
  <c r="D21" i="8" s="1"/>
  <c r="I19" i="8"/>
  <c r="I21" i="8" s="1"/>
  <c r="C19" i="8"/>
  <c r="H19" i="8"/>
  <c r="E22" i="8"/>
  <c r="I22" i="8"/>
  <c r="J22" i="8"/>
  <c r="M22" i="8"/>
  <c r="L19" i="8"/>
  <c r="L21" i="8" s="1"/>
  <c r="D22" i="8"/>
  <c r="D4" i="9" s="1"/>
  <c r="F22" i="8"/>
  <c r="K38" i="8"/>
  <c r="K18" i="8" s="1"/>
  <c r="K7" i="8"/>
  <c r="K8" i="8" s="1"/>
  <c r="K16" i="8" s="1"/>
  <c r="G38" i="8"/>
  <c r="G18" i="8" s="1"/>
  <c r="G7" i="8"/>
  <c r="G8" i="8" s="1"/>
  <c r="G16" i="8" s="1"/>
  <c r="K46" i="6"/>
  <c r="K24" i="6"/>
  <c r="K47" i="6"/>
  <c r="K25" i="6"/>
  <c r="K49" i="6"/>
  <c r="K27" i="6"/>
  <c r="K50" i="6"/>
  <c r="K28" i="6"/>
  <c r="K51" i="6"/>
  <c r="K29" i="6"/>
  <c r="L32" i="6"/>
  <c r="L21" i="6"/>
  <c r="F5" i="8" s="1"/>
  <c r="F3" i="9"/>
  <c r="K37" i="6"/>
  <c r="K33" i="6"/>
  <c r="K34" i="6"/>
  <c r="L33" i="6"/>
  <c r="L37" i="6"/>
  <c r="L40" i="6"/>
  <c r="H21" i="8" l="1"/>
  <c r="H22" i="8" s="1"/>
  <c r="C21" i="8"/>
  <c r="C22" i="8" s="1"/>
  <c r="C4" i="9" s="1"/>
  <c r="L22" i="8"/>
  <c r="G19" i="8"/>
  <c r="G21" i="8" s="1"/>
  <c r="K19" i="8"/>
  <c r="K21" i="8" s="1"/>
  <c r="K48" i="6"/>
  <c r="K26" i="6"/>
  <c r="L48" i="6"/>
  <c r="L26" i="6"/>
  <c r="L51" i="6"/>
  <c r="L29" i="6"/>
  <c r="M32" i="6"/>
  <c r="M21" i="6"/>
  <c r="G5" i="8" s="1"/>
  <c r="G3" i="9"/>
  <c r="E4" i="9"/>
  <c r="L35" i="6"/>
  <c r="L39" i="6"/>
  <c r="L34" i="6"/>
  <c r="L36" i="6"/>
  <c r="L38" i="6"/>
  <c r="M40" i="6"/>
  <c r="M36" i="6"/>
  <c r="M39" i="6"/>
  <c r="K22" i="8" l="1"/>
  <c r="G22" i="8"/>
  <c r="G4" i="9" s="1"/>
  <c r="L27" i="6"/>
  <c r="L49" i="6"/>
  <c r="L25" i="6"/>
  <c r="L47" i="6"/>
  <c r="L50" i="6"/>
  <c r="L28" i="6"/>
  <c r="L46" i="6"/>
  <c r="L24" i="6"/>
  <c r="M47" i="6"/>
  <c r="M25" i="6"/>
  <c r="M50" i="6"/>
  <c r="M28" i="6"/>
  <c r="M51" i="6"/>
  <c r="M29" i="6"/>
  <c r="N32" i="6"/>
  <c r="N21" i="6"/>
  <c r="H5" i="8" s="1"/>
  <c r="F4" i="9"/>
  <c r="H3" i="9"/>
  <c r="M34" i="6"/>
  <c r="M38" i="6"/>
  <c r="M33" i="6"/>
  <c r="M35" i="6"/>
  <c r="M37" i="6"/>
  <c r="N37" i="6"/>
  <c r="N33" i="6"/>
  <c r="N40" i="6"/>
  <c r="M26" i="6" l="1"/>
  <c r="M48" i="6"/>
  <c r="M24" i="6"/>
  <c r="M46" i="6"/>
  <c r="M49" i="6"/>
  <c r="M27" i="6"/>
  <c r="N48" i="6"/>
  <c r="N26" i="6"/>
  <c r="N51" i="6"/>
  <c r="N29" i="6"/>
  <c r="O32" i="6"/>
  <c r="O21" i="6"/>
  <c r="I5" i="8" s="1"/>
  <c r="I3" i="9"/>
  <c r="N35" i="6"/>
  <c r="N39" i="6"/>
  <c r="N34" i="6"/>
  <c r="N36" i="6"/>
  <c r="N38" i="6"/>
  <c r="O39" i="6"/>
  <c r="O35" i="6"/>
  <c r="O38" i="6"/>
  <c r="N49" i="6" l="1"/>
  <c r="N27" i="6"/>
  <c r="N47" i="6"/>
  <c r="N25" i="6"/>
  <c r="N28" i="6"/>
  <c r="N50" i="6"/>
  <c r="N24" i="6"/>
  <c r="N46" i="6"/>
  <c r="O46" i="6"/>
  <c r="O24" i="6"/>
  <c r="O49" i="6"/>
  <c r="O27" i="6"/>
  <c r="O50" i="6"/>
  <c r="O28" i="6"/>
  <c r="P32" i="6"/>
  <c r="P21" i="6"/>
  <c r="J5" i="8" s="1"/>
  <c r="H4" i="9"/>
  <c r="J3" i="9"/>
  <c r="O33" i="6"/>
  <c r="O37" i="6"/>
  <c r="O36" i="6"/>
  <c r="O34" i="6"/>
  <c r="O40" i="6"/>
  <c r="P39" i="6"/>
  <c r="O51" i="6" l="1"/>
  <c r="O29" i="6"/>
  <c r="O47" i="6"/>
  <c r="O25" i="6"/>
  <c r="O26" i="6"/>
  <c r="O48" i="6"/>
  <c r="P50" i="6"/>
  <c r="P28" i="6"/>
  <c r="Q32" i="6"/>
  <c r="Q21" i="6"/>
  <c r="K5" i="8" s="1"/>
  <c r="K3" i="9"/>
  <c r="I4" i="9"/>
  <c r="P34" i="6"/>
  <c r="P35" i="6"/>
  <c r="P37" i="6"/>
  <c r="P40" i="6"/>
  <c r="P38" i="6"/>
  <c r="P33" i="6"/>
  <c r="P36" i="6"/>
  <c r="Q37" i="6"/>
  <c r="P25" i="6" l="1"/>
  <c r="P47" i="6"/>
  <c r="P27" i="6"/>
  <c r="P49" i="6"/>
  <c r="P29" i="6"/>
  <c r="P51" i="6"/>
  <c r="P48" i="6"/>
  <c r="P26" i="6"/>
  <c r="P46" i="6"/>
  <c r="P24" i="6"/>
  <c r="Q48" i="6"/>
  <c r="Q26" i="6"/>
  <c r="R32" i="6"/>
  <c r="R21" i="6"/>
  <c r="L5" i="8" s="1"/>
  <c r="L3" i="9"/>
  <c r="J4" i="9"/>
  <c r="Q35" i="6"/>
  <c r="Q33" i="6"/>
  <c r="Q38" i="6"/>
  <c r="Q40" i="6"/>
  <c r="R35" i="6"/>
  <c r="Q39" i="6"/>
  <c r="Q34" i="6"/>
  <c r="Q36" i="6"/>
  <c r="R39" i="6"/>
  <c r="R38" i="6"/>
  <c r="Q25" i="6" l="1"/>
  <c r="Q47" i="6"/>
  <c r="Q50" i="6"/>
  <c r="Q28" i="6"/>
  <c r="Q29" i="6"/>
  <c r="Q51" i="6"/>
  <c r="Q27" i="6"/>
  <c r="Q49" i="6"/>
  <c r="Q46" i="6"/>
  <c r="Q24" i="6"/>
  <c r="R46" i="6"/>
  <c r="R24" i="6"/>
  <c r="R49" i="6"/>
  <c r="R27" i="6"/>
  <c r="R50" i="6"/>
  <c r="R28" i="6"/>
  <c r="S32" i="6"/>
  <c r="S21" i="6"/>
  <c r="M5" i="8" s="1"/>
  <c r="K4" i="9"/>
  <c r="M3" i="9"/>
  <c r="N3" i="9"/>
  <c r="R37" i="6"/>
  <c r="R33" i="6"/>
  <c r="R40" i="6"/>
  <c r="R36" i="6"/>
  <c r="R34" i="6"/>
  <c r="S39" i="6"/>
  <c r="R25" i="6" l="1"/>
  <c r="R47" i="6"/>
  <c r="R29" i="6"/>
  <c r="R51" i="6"/>
  <c r="R48" i="6"/>
  <c r="R26" i="6"/>
  <c r="S50" i="6"/>
  <c r="S28" i="6"/>
  <c r="T32" i="6"/>
  <c r="T21" i="6"/>
  <c r="N5" i="8" s="1"/>
  <c r="L4" i="9"/>
  <c r="M4" i="9"/>
  <c r="S33" i="6"/>
  <c r="S35" i="6"/>
  <c r="S40" i="6"/>
  <c r="S38" i="6"/>
  <c r="T35" i="6"/>
  <c r="S37" i="6"/>
  <c r="T39" i="6"/>
  <c r="S36" i="6"/>
  <c r="S34" i="6"/>
  <c r="T36" i="6"/>
  <c r="S25" i="6" l="1"/>
  <c r="S47" i="6"/>
  <c r="S48" i="6"/>
  <c r="S26" i="6"/>
  <c r="S27" i="6"/>
  <c r="S49" i="6"/>
  <c r="S29" i="6"/>
  <c r="S51" i="6"/>
  <c r="S46" i="6"/>
  <c r="S24" i="6"/>
  <c r="T50" i="6"/>
  <c r="T28" i="6"/>
  <c r="T47" i="6"/>
  <c r="T25" i="6"/>
  <c r="T46" i="6"/>
  <c r="T24" i="6"/>
  <c r="N4" i="9"/>
  <c r="T37" i="6"/>
  <c r="T33" i="6"/>
  <c r="T34" i="6"/>
  <c r="T38" i="6"/>
  <c r="T40" i="6"/>
  <c r="T29" i="6" l="1"/>
  <c r="T51" i="6"/>
  <c r="T27" i="6"/>
  <c r="T49" i="6"/>
  <c r="T48" i="6"/>
  <c r="T26" i="6"/>
</calcChain>
</file>

<file path=xl/sharedStrings.xml><?xml version="1.0" encoding="utf-8"?>
<sst xmlns="http://schemas.openxmlformats.org/spreadsheetml/2006/main" count="77" uniqueCount="48">
  <si>
    <t>Start Date</t>
  </si>
  <si>
    <t>Account #</t>
  </si>
  <si>
    <t>Description</t>
  </si>
  <si>
    <t>Department</t>
  </si>
  <si>
    <t>Marketing</t>
  </si>
  <si>
    <t>Engineering</t>
  </si>
  <si>
    <t>Support</t>
  </si>
  <si>
    <t>HR</t>
  </si>
  <si>
    <t>Paid Ads</t>
  </si>
  <si>
    <t>Infuencers</t>
  </si>
  <si>
    <t>Consulting</t>
  </si>
  <si>
    <t>Travel</t>
  </si>
  <si>
    <t>Recruiting Events</t>
  </si>
  <si>
    <t>Meetups</t>
  </si>
  <si>
    <t>Software</t>
  </si>
  <si>
    <t>Call Center</t>
  </si>
  <si>
    <t>Actuals</t>
  </si>
  <si>
    <t>Forecast</t>
  </si>
  <si>
    <t>1. Best Case</t>
  </si>
  <si>
    <t>2. Base Case</t>
  </si>
  <si>
    <t>3. Worst Case</t>
  </si>
  <si>
    <t>Revenue</t>
  </si>
  <si>
    <t>COGS</t>
  </si>
  <si>
    <t>Gross Profit</t>
  </si>
  <si>
    <t>Total operating expenses</t>
  </si>
  <si>
    <t>Operating expenses:</t>
  </si>
  <si>
    <t>Operating income</t>
  </si>
  <si>
    <t>Other income / (expense), net</t>
  </si>
  <si>
    <t>Pre-tax income</t>
  </si>
  <si>
    <t>Taxes</t>
  </si>
  <si>
    <t>Net Income</t>
  </si>
  <si>
    <t>Operating Expenses Scenario</t>
  </si>
  <si>
    <t>Income Statement Forecast</t>
  </si>
  <si>
    <t>in USD</t>
  </si>
  <si>
    <t>x</t>
  </si>
  <si>
    <t>Assumptions</t>
  </si>
  <si>
    <t>Customer Acquisition Cost</t>
  </si>
  <si>
    <t>Price</t>
  </si>
  <si>
    <t>Tax Rate</t>
  </si>
  <si>
    <t>Other</t>
  </si>
  <si>
    <t>COGS % of Revenue</t>
  </si>
  <si>
    <t>Other income / (expense), net % of COGS</t>
  </si>
  <si>
    <t>Profit Margin</t>
  </si>
  <si>
    <t>Actual Operating Expenses</t>
  </si>
  <si>
    <t>Units Sold</t>
  </si>
  <si>
    <t>Best</t>
  </si>
  <si>
    <t>Worst</t>
  </si>
  <si>
    <t>1. Live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</si>
</sst>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"/>
    <numFmt numFmtId="165" formatCode="[$$-C09]#,##0.00"/>
    <numFmt numFmtId="166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5" fillId="0" borderId="0" xfId="0" applyFont="1"/>
    <xf numFmtId="17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/>
    <xf numFmtId="17" fontId="2" fillId="2" borderId="0" xfId="0" applyNumberFormat="1" applyFont="1" applyFill="1" applyAlignment="1">
      <alignment horizontal="left"/>
    </xf>
    <xf numFmtId="17" fontId="2" fillId="4" borderId="0" xfId="0" applyNumberFormat="1" applyFont="1" applyFill="1" applyAlignment="1">
      <alignment horizontal="center"/>
    </xf>
    <xf numFmtId="17" fontId="2" fillId="4" borderId="0" xfId="0" applyNumberFormat="1" applyFont="1" applyFill="1" applyAlignment="1">
      <alignment horizontal="left"/>
    </xf>
    <xf numFmtId="0" fontId="5" fillId="0" borderId="2" xfId="0" applyFont="1" applyBorder="1"/>
    <xf numFmtId="0" fontId="2" fillId="2" borderId="0" xfId="0" applyFont="1" applyFill="1"/>
    <xf numFmtId="0" fontId="2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/>
    <xf numFmtId="0" fontId="6" fillId="0" borderId="0" xfId="0" applyFont="1"/>
    <xf numFmtId="9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166" fontId="6" fillId="0" borderId="0" xfId="0" applyNumberFormat="1" applyFont="1"/>
    <xf numFmtId="3" fontId="5" fillId="0" borderId="2" xfId="0" applyNumberFormat="1" applyFont="1" applyBorder="1"/>
    <xf numFmtId="3" fontId="5" fillId="3" borderId="3" xfId="0" applyNumberFormat="1" applyFont="1" applyFill="1" applyBorder="1"/>
    <xf numFmtId="3" fontId="5" fillId="0" borderId="2" xfId="0" applyNumberFormat="1" applyFont="1" applyBorder="1" applyAlignment="1">
      <alignment horizontal="right"/>
    </xf>
    <xf numFmtId="0" fontId="5" fillId="5" borderId="0" xfId="0" applyFont="1" applyFill="1"/>
    <xf numFmtId="17" fontId="7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5" fontId="8" fillId="2" borderId="0" xfId="0" applyNumberFormat="1" applyFont="1" applyFill="1"/>
    <xf numFmtId="0" fontId="8" fillId="2" borderId="0" xfId="0" applyFont="1" applyFill="1"/>
    <xf numFmtId="166" fontId="0" fillId="0" borderId="0" xfId="4" applyNumberFormat="1" applyFont="1"/>
    <xf numFmtId="0" fontId="2" fillId="6" borderId="0" xfId="0" applyFont="1" applyFill="1"/>
    <xf numFmtId="1" fontId="2" fillId="4" borderId="0" xfId="0" applyNumberFormat="1" applyFont="1" applyFill="1" applyAlignment="1">
      <alignment horizontal="center"/>
    </xf>
    <xf numFmtId="1" fontId="0" fillId="0" borderId="0" xfId="0" applyNumberFormat="1"/>
    <xf numFmtId="9" fontId="0" fillId="7" borderId="1" xfId="0" applyNumberFormat="1" applyFill="1" applyBorder="1"/>
  </cellXfs>
  <cellStyles count="5">
    <cellStyle name="Hyperlink 2" xfId="2" xr:uid="{76C7EFDB-D734-E64A-BE2A-5F803D87771B}"/>
    <cellStyle name="Hyperlink 3" xfId="3" xr:uid="{292A2F43-B0A1-494A-A92B-F4FD9D356A3B}"/>
    <cellStyle name="Normal" xfId="0" builtinId="0"/>
    <cellStyle name="Normal 2" xfId="1" xr:uid="{1978511A-B413-FC40-B397-50C346EB00B3}"/>
    <cellStyle name="Percent" xfId="4" builtinId="5"/>
  </cellStyles>
  <dxfs count="0"/>
  <tableStyles count="0" defaultTableStyle="TableStyleMedium2" defaultPivotStyle="PivotStyleLight16"/>
  <colors>
    <mruColors>
      <color rgb="FF073673"/>
      <color rgb="FFFFFF9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73673"/>
            </a:solidFill>
            <a:ln>
              <a:noFill/>
            </a:ln>
            <a:effectLst/>
          </c:spPr>
          <c:invertIfNegative val="0"/>
          <c:cat>
            <c:numRef>
              <c:f>Visuals!$C$2:$N$2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Visuals!$C$3:$N$3</c:f>
              <c:numCache>
                <c:formatCode>#,##0</c:formatCode>
                <c:ptCount val="12"/>
                <c:pt idx="0">
                  <c:v>704180.23442602297</c:v>
                </c:pt>
                <c:pt idx="1">
                  <c:v>692929.60771983885</c:v>
                </c:pt>
                <c:pt idx="2">
                  <c:v>691959.43803690234</c:v>
                </c:pt>
                <c:pt idx="3">
                  <c:v>679763.25291914132</c:v>
                </c:pt>
                <c:pt idx="4">
                  <c:v>678648.9141906579</c:v>
                </c:pt>
                <c:pt idx="5">
                  <c:v>858383.71640513011</c:v>
                </c:pt>
                <c:pt idx="6">
                  <c:v>853625.71840850322</c:v>
                </c:pt>
                <c:pt idx="7">
                  <c:v>839720.16578143986</c:v>
                </c:pt>
                <c:pt idx="8">
                  <c:v>835441.18060011335</c:v>
                </c:pt>
                <c:pt idx="9">
                  <c:v>820872.26158066106</c:v>
                </c:pt>
                <c:pt idx="10">
                  <c:v>818945.66610204231</c:v>
                </c:pt>
                <c:pt idx="11">
                  <c:v>802948.18867890211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82D-BD2F-442FF2D9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71215"/>
        <c:axId val="955671695"/>
      </c:barChart>
      <c:lineChart>
        <c:grouping val="standard"/>
        <c:varyColors val="0"/>
        <c:ser>
          <c:idx val="1"/>
          <c:order val="1"/>
          <c:tx>
            <c:strRef>
              <c:f>Visuals!$B$4</c:f>
              <c:strCache>
                <c:ptCount val="1"/>
                <c:pt idx="0">
                  <c:v>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Visuals!$C$2:$N$2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Visuals!$C$4:$N$4</c:f>
              <c:numCache>
                <c:formatCode>0.0%</c:formatCode>
                <c:ptCount val="12"/>
                <c:pt idx="0">
                  <c:v>7.0987370994058677E-2</c:v>
                </c:pt>
                <c:pt idx="1">
                  <c:v>6.488184924480514E-2</c:v>
                </c:pt>
                <c:pt idx="2">
                  <c:v>6.1745302393107479E-2</c:v>
                </c:pt>
                <c:pt idx="3">
                  <c:v>5.5274818873861896E-2</c:v>
                </c:pt>
                <c:pt idx="4">
                  <c:v>5.2340612940446292E-2</c:v>
                </c:pt>
                <c:pt idx="5">
                  <c:v>0.1517410157401321</c:v>
                </c:pt>
                <c:pt idx="6">
                  <c:v>0.14767893373583252</c:v>
                </c:pt>
                <c:pt idx="7">
                  <c:v>0.14254166281320332</c:v>
                </c:pt>
                <c:pt idx="8">
                  <c:v>0.13947455010737139</c:v>
                </c:pt>
                <c:pt idx="9">
                  <c:v>0.1342397038362444</c:v>
                </c:pt>
                <c:pt idx="10">
                  <c:v>0.13108702732311084</c:v>
                </c:pt>
                <c:pt idx="11">
                  <c:v>0.12479711834987058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D-482D-BD2F-442FF2D9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2463"/>
        <c:axId val="607441503"/>
      </c:lineChart>
      <c:dateAx>
        <c:axId val="9556712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55671695"/>
        <c:crosses val="autoZero"/>
        <c:auto val="1"/>
        <c:lblOffset val="100"/>
        <c:baseTimeUnit val="months"/>
      </c:dateAx>
      <c:valAx>
        <c:axId val="9556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55671215"/>
        <c:crosses val="autoZero"/>
        <c:crossBetween val="between"/>
      </c:valAx>
      <c:valAx>
        <c:axId val="60744150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07442463"/>
        <c:crosses val="max"/>
        <c:crossBetween val="between"/>
      </c:valAx>
      <c:dateAx>
        <c:axId val="60744246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0744150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19878</xdr:colOff>
      <xdr:row>4</xdr:row>
      <xdr:rowOff>106018</xdr:rowOff>
    </xdr:from>
    <xdr:to>
      <xdr:col>14</xdr:col>
      <xdr:colOff>13252</xdr:colOff>
      <xdr:row>17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0168B-2FA6-CC51-98AF-CEF1DEE7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1F39-9ED4-4621-A069-61315A9626F2}">
  <dimension ref="B2:H13"/>
  <sheetViews>
    <sheetView topLeftCell="B1" zoomScale="115" zoomScaleNormal="115" workbookViewId="0">
      <selection activeCell="E6" sqref="E6"/>
    </sheetView>
  </sheetViews>
  <sheetFormatPr defaultColWidth="8.796875" defaultRowHeight="15.6" x14ac:dyDescent="0.3"/>
  <cols>
    <col min="1" max="1" width="2.69921875" customWidth="1"/>
    <col min="2" max="2" width="10.19921875" customWidth="1"/>
    <col min="3" max="3" width="11.19921875" bestFit="1" customWidth="1"/>
    <col min="4" max="4" width="15.296875" bestFit="1" customWidth="1"/>
  </cols>
  <sheetData>
    <row r="2" spans="2:8" x14ac:dyDescent="0.3">
      <c r="B2" s="28" t="s">
        <v>0</v>
      </c>
      <c r="C2" s="27">
        <v>45536</v>
      </c>
    </row>
    <row r="4" spans="2:8" x14ac:dyDescent="0.3">
      <c r="B4" s="14" t="s">
        <v>43</v>
      </c>
      <c r="C4" s="2"/>
      <c r="D4" s="2"/>
      <c r="E4" s="2"/>
      <c r="F4" s="2"/>
      <c r="G4" s="2"/>
      <c r="H4" s="2"/>
    </row>
    <row r="5" spans="2:8" x14ac:dyDescent="0.3">
      <c r="B5" s="15" t="s">
        <v>1</v>
      </c>
      <c r="C5" s="15" t="s">
        <v>3</v>
      </c>
      <c r="D5" s="15" t="s">
        <v>2</v>
      </c>
      <c r="E5" s="11">
        <f>C2</f>
        <v>45536</v>
      </c>
      <c r="F5" s="11">
        <f>EDATE(E5,1)</f>
        <v>45566</v>
      </c>
      <c r="G5" s="11">
        <f t="shared" ref="G5:H5" si="0">EDATE(F5,1)</f>
        <v>45597</v>
      </c>
      <c r="H5" s="11">
        <f t="shared" si="0"/>
        <v>45627</v>
      </c>
    </row>
    <row r="6" spans="2:8" x14ac:dyDescent="0.3">
      <c r="B6" s="3">
        <v>11256</v>
      </c>
      <c r="C6" s="4" t="s">
        <v>4</v>
      </c>
      <c r="D6" t="s">
        <v>8</v>
      </c>
      <c r="E6" s="20">
        <v>22992</v>
      </c>
      <c r="F6" s="20">
        <v>24001</v>
      </c>
      <c r="G6" s="20">
        <v>26558</v>
      </c>
      <c r="H6" s="20">
        <v>25446</v>
      </c>
    </row>
    <row r="7" spans="2:8" x14ac:dyDescent="0.3">
      <c r="B7" s="3">
        <v>11257</v>
      </c>
      <c r="C7" s="4" t="s">
        <v>4</v>
      </c>
      <c r="D7" t="s">
        <v>9</v>
      </c>
      <c r="E7" s="20">
        <v>53326</v>
      </c>
      <c r="F7" s="20">
        <v>54223</v>
      </c>
      <c r="G7" s="20">
        <v>51000</v>
      </c>
      <c r="H7" s="20">
        <v>50000</v>
      </c>
    </row>
    <row r="8" spans="2:8" x14ac:dyDescent="0.3">
      <c r="B8" s="3">
        <v>11259</v>
      </c>
      <c r="C8" s="4" t="s">
        <v>5</v>
      </c>
      <c r="D8" t="s">
        <v>10</v>
      </c>
      <c r="E8" s="20">
        <v>35888</v>
      </c>
      <c r="F8" s="20">
        <v>36880</v>
      </c>
      <c r="G8" s="20">
        <v>37995</v>
      </c>
      <c r="H8" s="20">
        <v>40000</v>
      </c>
    </row>
    <row r="9" spans="2:8" x14ac:dyDescent="0.3">
      <c r="B9" s="3">
        <v>11260</v>
      </c>
      <c r="C9" s="4" t="s">
        <v>5</v>
      </c>
      <c r="D9" t="s">
        <v>11</v>
      </c>
      <c r="E9" s="20">
        <v>87942</v>
      </c>
      <c r="F9" s="20">
        <v>85224</v>
      </c>
      <c r="G9" s="20">
        <v>82469</v>
      </c>
      <c r="H9" s="20">
        <v>81005</v>
      </c>
    </row>
    <row r="10" spans="2:8" x14ac:dyDescent="0.3">
      <c r="B10" s="3">
        <v>11263</v>
      </c>
      <c r="C10" s="4" t="s">
        <v>6</v>
      </c>
      <c r="D10" s="1" t="s">
        <v>14</v>
      </c>
      <c r="E10" s="20">
        <v>92622</v>
      </c>
      <c r="F10" s="20">
        <v>90005</v>
      </c>
      <c r="G10" s="20">
        <v>87556</v>
      </c>
      <c r="H10" s="20">
        <v>84522</v>
      </c>
    </row>
    <row r="11" spans="2:8" x14ac:dyDescent="0.3">
      <c r="B11" s="3">
        <v>11264</v>
      </c>
      <c r="C11" s="4" t="s">
        <v>6</v>
      </c>
      <c r="D11" s="1" t="s">
        <v>15</v>
      </c>
      <c r="E11" s="20">
        <v>27416</v>
      </c>
      <c r="F11" s="20">
        <v>26554</v>
      </c>
      <c r="G11" s="20">
        <v>24330</v>
      </c>
      <c r="H11" s="20">
        <v>22338</v>
      </c>
    </row>
    <row r="12" spans="2:8" x14ac:dyDescent="0.3">
      <c r="B12" s="3">
        <v>11267</v>
      </c>
      <c r="C12" s="4" t="s">
        <v>7</v>
      </c>
      <c r="D12" s="1" t="s">
        <v>12</v>
      </c>
      <c r="E12" s="20">
        <v>41696</v>
      </c>
      <c r="F12" s="20">
        <v>41696</v>
      </c>
      <c r="G12" s="20">
        <v>42558</v>
      </c>
      <c r="H12" s="20">
        <v>45448</v>
      </c>
    </row>
    <row r="13" spans="2:8" x14ac:dyDescent="0.3">
      <c r="B13" s="3">
        <v>11268</v>
      </c>
      <c r="C13" s="4" t="s">
        <v>7</v>
      </c>
      <c r="D13" s="1" t="s">
        <v>13</v>
      </c>
      <c r="E13" s="20">
        <v>60285</v>
      </c>
      <c r="F13" s="20">
        <v>61225</v>
      </c>
      <c r="G13" s="20">
        <v>68994</v>
      </c>
      <c r="H13" s="20">
        <v>72410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45C7-3FC9-4A46-B73D-ABCCA96878D6}">
  <dimension ref="A1:T60"/>
  <sheetViews>
    <sheetView topLeftCell="B20" zoomScale="70" zoomScaleNormal="70" workbookViewId="0">
      <selection activeCell="I44" sqref="I44:T45"/>
    </sheetView>
  </sheetViews>
  <sheetFormatPr defaultColWidth="11.19921875" defaultRowHeight="15.6" x14ac:dyDescent="0.3"/>
  <cols>
    <col min="1" max="1" width="2.296875" customWidth="1"/>
    <col min="2" max="2" width="12.19921875" customWidth="1"/>
    <col min="5" max="20" width="8.69921875" customWidth="1"/>
  </cols>
  <sheetData>
    <row r="1" spans="2:20" x14ac:dyDescent="0.3">
      <c r="D1" t="s">
        <v>45</v>
      </c>
      <c r="E1" s="35">
        <v>0.3</v>
      </c>
    </row>
    <row r="2" spans="2:20" x14ac:dyDescent="0.3">
      <c r="D2" t="s">
        <v>46</v>
      </c>
      <c r="E2" s="35">
        <v>0.3</v>
      </c>
    </row>
    <row r="4" spans="2:20" x14ac:dyDescent="0.3">
      <c r="B4" s="14" t="s">
        <v>47</v>
      </c>
      <c r="C4" s="29"/>
      <c r="D4" s="29"/>
      <c r="E4" s="32" t="s">
        <v>16</v>
      </c>
      <c r="F4" s="32"/>
      <c r="G4" s="32"/>
      <c r="H4" s="32"/>
      <c r="I4" s="14" t="s">
        <v>17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2:20" x14ac:dyDescent="0.3">
      <c r="B5" s="33" t="str">
        <f>B21</f>
        <v>Account #</v>
      </c>
      <c r="C5" s="15" t="str">
        <f t="shared" ref="C5:H5" si="0">C21</f>
        <v>Department</v>
      </c>
      <c r="D5" s="15" t="str">
        <f t="shared" si="0"/>
        <v>Description</v>
      </c>
      <c r="E5" s="11">
        <f t="shared" si="0"/>
        <v>45536</v>
      </c>
      <c r="F5" s="11">
        <f t="shared" si="0"/>
        <v>45566</v>
      </c>
      <c r="G5" s="11">
        <f t="shared" si="0"/>
        <v>45597</v>
      </c>
      <c r="H5" s="11">
        <f t="shared" si="0"/>
        <v>45627</v>
      </c>
      <c r="I5" s="11">
        <f>EDATE(H5,1)</f>
        <v>45658</v>
      </c>
      <c r="J5" s="11">
        <f t="shared" ref="J5" si="1">EDATE(I5,1)</f>
        <v>45689</v>
      </c>
      <c r="K5" s="11">
        <f t="shared" ref="K5" si="2">EDATE(J5,1)</f>
        <v>45717</v>
      </c>
      <c r="L5" s="11">
        <f t="shared" ref="L5" si="3">EDATE(K5,1)</f>
        <v>45748</v>
      </c>
      <c r="M5" s="11">
        <f t="shared" ref="M5" si="4">EDATE(L5,1)</f>
        <v>45778</v>
      </c>
      <c r="N5" s="11">
        <f t="shared" ref="N5" si="5">EDATE(M5,1)</f>
        <v>45809</v>
      </c>
      <c r="O5" s="11">
        <f t="shared" ref="O5" si="6">EDATE(N5,1)</f>
        <v>45839</v>
      </c>
      <c r="P5" s="11">
        <f t="shared" ref="P5" si="7">EDATE(O5,1)</f>
        <v>45870</v>
      </c>
      <c r="Q5" s="11">
        <f t="shared" ref="Q5" si="8">EDATE(P5,1)</f>
        <v>45901</v>
      </c>
      <c r="R5" s="11">
        <f t="shared" ref="R5" si="9">EDATE(Q5,1)</f>
        <v>45931</v>
      </c>
      <c r="S5" s="11">
        <f t="shared" ref="S5" si="10">EDATE(R5,1)</f>
        <v>45962</v>
      </c>
      <c r="T5" s="11">
        <f t="shared" ref="T5" si="11">EDATE(S5,1)</f>
        <v>45992</v>
      </c>
    </row>
    <row r="6" spans="2:20" x14ac:dyDescent="0.3">
      <c r="B6" s="3">
        <f t="shared" ref="B6:H6" si="12">B22</f>
        <v>11256</v>
      </c>
      <c r="C6" s="4" t="str">
        <f t="shared" si="12"/>
        <v>Marketing</v>
      </c>
      <c r="D6" t="str">
        <f t="shared" si="12"/>
        <v>Paid Ads</v>
      </c>
      <c r="E6" s="7">
        <f t="shared" si="12"/>
        <v>22992</v>
      </c>
      <c r="F6" s="7">
        <f t="shared" si="12"/>
        <v>24001</v>
      </c>
      <c r="G6" s="7">
        <f t="shared" si="12"/>
        <v>26558</v>
      </c>
      <c r="H6" s="7">
        <f t="shared" si="12"/>
        <v>25446</v>
      </c>
      <c r="I6" s="7">
        <f>CHOOSE('Income Statement'!$C$2,Forecast!I22,Forecast!I33,Forecast!I44)</f>
        <v>26859.76114072718</v>
      </c>
      <c r="J6" s="7">
        <f>CHOOSE('Income Statement'!$C$2,Forecast!J22,Forecast!J33,Forecast!J44)</f>
        <v>26922.593568760843</v>
      </c>
      <c r="K6" s="7">
        <f>CHOOSE('Income Statement'!$C$2,Forecast!K22,Forecast!K33,Forecast!K44)</f>
        <v>28560.219908935931</v>
      </c>
      <c r="L6" s="7">
        <f>CHOOSE('Income Statement'!$C$2,Forecast!L22,Forecast!L33,Forecast!L44)</f>
        <v>28501.43193285961</v>
      </c>
      <c r="M6" s="7">
        <f>CHOOSE('Income Statement'!$C$2,Forecast!M22,Forecast!M33,Forecast!M44)</f>
        <v>30101.347009231198</v>
      </c>
      <c r="N6" s="7">
        <f>CHOOSE('Income Statement'!$C$2,Forecast!N22,Forecast!N33,Forecast!N44)</f>
        <v>30111.719199725641</v>
      </c>
      <c r="O6" s="7">
        <f>CHOOSE('Income Statement'!$C$2,Forecast!O22,Forecast!O33,Forecast!O44)</f>
        <v>31672.189468797595</v>
      </c>
      <c r="P6" s="7">
        <f>CHOOSE('Income Statement'!$C$2,Forecast!P22,Forecast!P33,Forecast!P44)</f>
        <v>31683.438885965574</v>
      </c>
      <c r="Q6" s="7">
        <f>CHOOSE('Income Statement'!$C$2,Forecast!Q22,Forecast!Q33,Forecast!Q44)</f>
        <v>33240.958001217623</v>
      </c>
      <c r="R6" s="7">
        <f>CHOOSE('Income Statement'!$C$2,Forecast!R22,Forecast!R33,Forecast!R44)</f>
        <v>33250.813004448624</v>
      </c>
      <c r="S6" s="7">
        <f>CHOOSE('Income Statement'!$C$2,Forecast!S22,Forecast!S33,Forecast!S44)</f>
        <v>34807.508552965461</v>
      </c>
      <c r="T6" s="7">
        <f>CHOOSE('Income Statement'!$C$2,Forecast!T22,Forecast!T33,Forecast!T44)</f>
        <v>34816.870479844321</v>
      </c>
    </row>
    <row r="7" spans="2:20" x14ac:dyDescent="0.3">
      <c r="B7" s="3">
        <f t="shared" ref="B7:H7" si="13">B23</f>
        <v>11257</v>
      </c>
      <c r="C7" s="4" t="str">
        <f t="shared" si="13"/>
        <v>Marketing</v>
      </c>
      <c r="D7" t="str">
        <f t="shared" si="13"/>
        <v>Infuencers</v>
      </c>
      <c r="E7" s="7">
        <f t="shared" si="13"/>
        <v>53326</v>
      </c>
      <c r="F7" s="7">
        <f t="shared" si="13"/>
        <v>54223</v>
      </c>
      <c r="G7" s="7">
        <f t="shared" si="13"/>
        <v>51000</v>
      </c>
      <c r="H7" s="7">
        <f t="shared" si="13"/>
        <v>50000</v>
      </c>
      <c r="I7" s="7">
        <f>CHOOSE('Income Statement'!$C$2,Forecast!I23,Forecast!I34,Forecast!I45)</f>
        <v>48858.543636264534</v>
      </c>
      <c r="J7" s="7">
        <f>CHOOSE('Income Statement'!$C$2,Forecast!J23,Forecast!J34,Forecast!J45)</f>
        <v>47585.966401114296</v>
      </c>
      <c r="K7" s="7">
        <f>CHOOSE('Income Statement'!$C$2,Forecast!K23,Forecast!K34,Forecast!K45)</f>
        <v>45844.020740193344</v>
      </c>
      <c r="L7" s="7">
        <f>CHOOSE('Income Statement'!$C$2,Forecast!L23,Forecast!L34,Forecast!L45)</f>
        <v>44591.390961671706</v>
      </c>
      <c r="M7" s="7">
        <f>CHOOSE('Income Statement'!$C$2,Forecast!M23,Forecast!M34,Forecast!M45)</f>
        <v>42871.654516645998</v>
      </c>
      <c r="N7" s="7">
        <f>CHOOSE('Income Statement'!$C$2,Forecast!N23,Forecast!N34,Forecast!N45)</f>
        <v>41659.494546522692</v>
      </c>
      <c r="O7" s="7">
        <f>CHOOSE('Income Statement'!$C$2,Forecast!O23,Forecast!O34,Forecast!O45)</f>
        <v>39701.198358000329</v>
      </c>
      <c r="P7" s="7">
        <f>CHOOSE('Income Statement'!$C$2,Forecast!P23,Forecast!P34,Forecast!P45)</f>
        <v>38527.277316495951</v>
      </c>
      <c r="Q7" s="7">
        <f>CHOOSE('Income Statement'!$C$2,Forecast!Q23,Forecast!Q34,Forecast!Q45)</f>
        <v>36611.983520530979</v>
      </c>
      <c r="R7" s="7">
        <f>CHOOSE('Income Statement'!$C$2,Forecast!R23,Forecast!R34,Forecast!R45)</f>
        <v>35383.991475539748</v>
      </c>
      <c r="S7" s="7">
        <f>CHOOSE('Income Statement'!$C$2,Forecast!S23,Forecast!S34,Forecast!S45)</f>
        <v>33666.209348543103</v>
      </c>
      <c r="T7" s="7">
        <f>CHOOSE('Income Statement'!$C$2,Forecast!T23,Forecast!T34,Forecast!T45)</f>
        <v>32319.265697321396</v>
      </c>
    </row>
    <row r="8" spans="2:20" x14ac:dyDescent="0.3">
      <c r="B8" s="3">
        <f t="shared" ref="B8:H8" si="14">B24</f>
        <v>11259</v>
      </c>
      <c r="C8" s="4" t="str">
        <f t="shared" si="14"/>
        <v>Engineering</v>
      </c>
      <c r="D8" t="str">
        <f t="shared" si="14"/>
        <v>Consulting</v>
      </c>
      <c r="E8" s="7">
        <f t="shared" si="14"/>
        <v>35888</v>
      </c>
      <c r="F8" s="7">
        <f t="shared" si="14"/>
        <v>36880</v>
      </c>
      <c r="G8" s="7">
        <f t="shared" si="14"/>
        <v>37995</v>
      </c>
      <c r="H8" s="7">
        <f t="shared" si="14"/>
        <v>40000</v>
      </c>
      <c r="I8" s="7">
        <f>CHOOSE('Income Statement'!$C$2,Forecast!I24,Forecast!I35,Forecast!I46)</f>
        <v>41183.971201358247</v>
      </c>
      <c r="J8" s="7">
        <f>CHOOSE('Income Statement'!$C$2,Forecast!J24,Forecast!J35,Forecast!J46)</f>
        <v>42613.671663537316</v>
      </c>
      <c r="K8" s="7">
        <f>CHOOSE('Income Statement'!$C$2,Forecast!K24,Forecast!K35,Forecast!K46)</f>
        <v>44036.167863863549</v>
      </c>
      <c r="L8" s="7">
        <f>CHOOSE('Income Statement'!$C$2,Forecast!L24,Forecast!L35,Forecast!L46)</f>
        <v>45413.911842965106</v>
      </c>
      <c r="M8" s="7">
        <f>CHOOSE('Income Statement'!$C$2,Forecast!M24,Forecast!M35,Forecast!M46)</f>
        <v>46814.567474384923</v>
      </c>
      <c r="N8" s="7">
        <f>CHOOSE('Income Statement'!$C$2,Forecast!N24,Forecast!N35,Forecast!N46)</f>
        <v>48215.310791421689</v>
      </c>
      <c r="O8" s="7">
        <f>CHOOSE('Income Statement'!$C$2,Forecast!O24,Forecast!O35,Forecast!O46)</f>
        <v>49616.147650724932</v>
      </c>
      <c r="P8" s="7">
        <f>CHOOSE('Income Statement'!$C$2,Forecast!P24,Forecast!P35,Forecast!P46)</f>
        <v>51017.051728752886</v>
      </c>
      <c r="Q8" s="7">
        <f>CHOOSE('Income Statement'!$C$2,Forecast!Q24,Forecast!Q35,Forecast!Q46)</f>
        <v>52417.99544853883</v>
      </c>
      <c r="R8" s="7">
        <f>CHOOSE('Income Statement'!$C$2,Forecast!R24,Forecast!R35,Forecast!R46)</f>
        <v>53818.957103207329</v>
      </c>
      <c r="S8" s="7">
        <f>CHOOSE('Income Statement'!$C$2,Forecast!S24,Forecast!S35,Forecast!S46)</f>
        <v>55219.921179946665</v>
      </c>
      <c r="T8" s="7">
        <f>CHOOSE('Income Statement'!$C$2,Forecast!T24,Forecast!T35,Forecast!T46)</f>
        <v>56620.877094019284</v>
      </c>
    </row>
    <row r="9" spans="2:20" x14ac:dyDescent="0.3">
      <c r="B9" s="3">
        <f t="shared" ref="B9:H9" si="15">B25</f>
        <v>11260</v>
      </c>
      <c r="C9" s="4" t="str">
        <f t="shared" si="15"/>
        <v>Engineering</v>
      </c>
      <c r="D9" t="str">
        <f t="shared" si="15"/>
        <v>Travel</v>
      </c>
      <c r="E9" s="7">
        <f t="shared" si="15"/>
        <v>87942</v>
      </c>
      <c r="F9" s="7">
        <f t="shared" si="15"/>
        <v>85224</v>
      </c>
      <c r="G9" s="7">
        <f t="shared" si="15"/>
        <v>82469</v>
      </c>
      <c r="H9" s="7">
        <f t="shared" si="15"/>
        <v>81005</v>
      </c>
      <c r="I9" s="7">
        <f>CHOOSE('Income Statement'!$C$2,Forecast!I25,Forecast!I36,Forecast!I47)</f>
        <v>78427.891551870402</v>
      </c>
      <c r="J9" s="7">
        <f>CHOOSE('Income Statement'!$C$2,Forecast!J25,Forecast!J36,Forecast!J47)</f>
        <v>76178.043433908766</v>
      </c>
      <c r="K9" s="7">
        <f>CHOOSE('Income Statement'!$C$2,Forecast!K25,Forecast!K36,Forecast!K47)</f>
        <v>73912.46503670323</v>
      </c>
      <c r="L9" s="7">
        <f>CHOOSE('Income Statement'!$C$2,Forecast!L25,Forecast!L36,Forecast!L47)</f>
        <v>71611.910305970319</v>
      </c>
      <c r="M9" s="7">
        <f>CHOOSE('Income Statement'!$C$2,Forecast!M25,Forecast!M36,Forecast!M47)</f>
        <v>69331.893003484322</v>
      </c>
      <c r="N9" s="7">
        <f>CHOOSE('Income Statement'!$C$2,Forecast!N25,Forecast!N36,Forecast!N47)</f>
        <v>67050.574891618191</v>
      </c>
      <c r="O9" s="7">
        <f>CHOOSE('Income Statement'!$C$2,Forecast!O25,Forecast!O36,Forecast!O47)</f>
        <v>64768.400572645376</v>
      </c>
      <c r="P9" s="7">
        <f>CHOOSE('Income Statement'!$C$2,Forecast!P25,Forecast!P36,Forecast!P47)</f>
        <v>62480.728984662957</v>
      </c>
      <c r="Q9" s="7">
        <f>CHOOSE('Income Statement'!$C$2,Forecast!Q25,Forecast!Q36,Forecast!Q47)</f>
        <v>60196.664077393398</v>
      </c>
      <c r="R9" s="7">
        <f>CHOOSE('Income Statement'!$C$2,Forecast!R25,Forecast!R36,Forecast!R47)</f>
        <v>57912.678103935665</v>
      </c>
      <c r="S9" s="7">
        <f>CHOOSE('Income Statement'!$C$2,Forecast!S25,Forecast!S36,Forecast!S47)</f>
        <v>55628.736825287509</v>
      </c>
      <c r="T9" s="7">
        <f>CHOOSE('Income Statement'!$C$2,Forecast!T25,Forecast!T36,Forecast!T47)</f>
        <v>53344.816264503774</v>
      </c>
    </row>
    <row r="10" spans="2:20" x14ac:dyDescent="0.3">
      <c r="B10" s="3">
        <f t="shared" ref="B10:H10" si="16">B26</f>
        <v>11263</v>
      </c>
      <c r="C10" s="4" t="str">
        <f t="shared" si="16"/>
        <v>Support</v>
      </c>
      <c r="D10" s="1" t="str">
        <f t="shared" si="16"/>
        <v>Software</v>
      </c>
      <c r="E10" s="7">
        <f t="shared" si="16"/>
        <v>92622</v>
      </c>
      <c r="F10" s="7">
        <f t="shared" si="16"/>
        <v>90005</v>
      </c>
      <c r="G10" s="7">
        <f t="shared" si="16"/>
        <v>87556</v>
      </c>
      <c r="H10" s="7">
        <f t="shared" si="16"/>
        <v>84522</v>
      </c>
      <c r="I10" s="7">
        <f>CHOOSE('Income Statement'!$C$2,Forecast!I26,Forecast!I37,Forecast!I48)</f>
        <v>81916.876517986253</v>
      </c>
      <c r="J10" s="7">
        <f>CHOOSE('Income Statement'!$C$2,Forecast!J26,Forecast!J37,Forecast!J48)</f>
        <v>79206.407798523505</v>
      </c>
      <c r="K10" s="7">
        <f>CHOOSE('Income Statement'!$C$2,Forecast!K26,Forecast!K37,Forecast!K48)</f>
        <v>76483.449900994485</v>
      </c>
      <c r="L10" s="7">
        <f>CHOOSE('Income Statement'!$C$2,Forecast!L26,Forecast!L37,Forecast!L48)</f>
        <v>73792.487928073344</v>
      </c>
      <c r="M10" s="7">
        <f>CHOOSE('Income Statement'!$C$2,Forecast!M26,Forecast!M37,Forecast!M48)</f>
        <v>71086.197541592934</v>
      </c>
      <c r="N10" s="7">
        <f>CHOOSE('Income Statement'!$C$2,Forecast!N26,Forecast!N37,Forecast!N48)</f>
        <v>68267.760676605714</v>
      </c>
      <c r="O10" s="7">
        <f>CHOOSE('Income Statement'!$C$2,Forecast!O26,Forecast!O37,Forecast!O48)</f>
        <v>65623.680287821815</v>
      </c>
      <c r="P10" s="7">
        <f>CHOOSE('Income Statement'!$C$2,Forecast!P26,Forecast!P37,Forecast!P48)</f>
        <v>62955.10938603519</v>
      </c>
      <c r="Q10" s="7">
        <f>CHOOSE('Income Statement'!$C$2,Forecast!Q26,Forecast!Q37,Forecast!Q48)</f>
        <v>60216.206521543558</v>
      </c>
      <c r="R10" s="7">
        <f>CHOOSE('Income Statement'!$C$2,Forecast!R26,Forecast!R37,Forecast!R48)</f>
        <v>57505.992999262417</v>
      </c>
      <c r="S10" s="7">
        <f>CHOOSE('Income Statement'!$C$2,Forecast!S26,Forecast!S37,Forecast!S48)</f>
        <v>54795.850819817926</v>
      </c>
      <c r="T10" s="7">
        <f>CHOOSE('Income Statement'!$C$2,Forecast!T26,Forecast!T37,Forecast!T48)</f>
        <v>51987.349634165374</v>
      </c>
    </row>
    <row r="11" spans="2:20" x14ac:dyDescent="0.3">
      <c r="B11" s="3">
        <f t="shared" ref="B11:H11" si="17">B27</f>
        <v>11264</v>
      </c>
      <c r="C11" s="4" t="str">
        <f t="shared" si="17"/>
        <v>Support</v>
      </c>
      <c r="D11" s="1" t="str">
        <f t="shared" si="17"/>
        <v>Call Center</v>
      </c>
      <c r="E11" s="7">
        <f t="shared" si="17"/>
        <v>27416</v>
      </c>
      <c r="F11" s="7">
        <f t="shared" si="17"/>
        <v>26554</v>
      </c>
      <c r="G11" s="7">
        <f t="shared" si="17"/>
        <v>24330</v>
      </c>
      <c r="H11" s="7">
        <f t="shared" si="17"/>
        <v>22338</v>
      </c>
      <c r="I11" s="7">
        <f>CHOOSE('Income Statement'!$C$2,Forecast!I27,Forecast!I38,Forecast!I49)</f>
        <v>20784.676716073132</v>
      </c>
      <c r="J11" s="7">
        <f>CHOOSE('Income Statement'!$C$2,Forecast!J27,Forecast!J38,Forecast!J49)</f>
        <v>18966.367329335342</v>
      </c>
      <c r="K11" s="7">
        <f>CHOOSE('Income Statement'!$C$2,Forecast!K27,Forecast!K38,Forecast!K49)</f>
        <v>17138.76514187401</v>
      </c>
      <c r="L11" s="7">
        <f>CHOOSE('Income Statement'!$C$2,Forecast!L27,Forecast!L38,Forecast!L49)</f>
        <v>15398.473034721901</v>
      </c>
      <c r="M11" s="7">
        <f>CHOOSE('Income Statement'!$C$2,Forecast!M27,Forecast!M38,Forecast!M49)</f>
        <v>13625.108196978312</v>
      </c>
      <c r="N11" s="7">
        <f>CHOOSE('Income Statement'!$C$2,Forecast!N27,Forecast!N38,Forecast!N49)</f>
        <v>11459.690736972156</v>
      </c>
      <c r="O11" s="7">
        <f>CHOOSE('Income Statement'!$C$2,Forecast!O27,Forecast!O38,Forecast!O49)</f>
        <v>10235.713818413371</v>
      </c>
      <c r="P11" s="7">
        <f>CHOOSE('Income Statement'!$C$2,Forecast!P27,Forecast!P38,Forecast!P49)</f>
        <v>8271.2763181428709</v>
      </c>
      <c r="Q11" s="7">
        <f>CHOOSE('Income Statement'!$C$2,Forecast!Q27,Forecast!Q38,Forecast!Q49)</f>
        <v>6108.360191654755</v>
      </c>
      <c r="R11" s="7">
        <f>CHOOSE('Income Statement'!$C$2,Forecast!R27,Forecast!R38,Forecast!R49)</f>
        <v>4830.7593279369239</v>
      </c>
      <c r="S11" s="7">
        <f>CHOOSE('Income Statement'!$C$2,Forecast!S27,Forecast!S38,Forecast!S49)</f>
        <v>2887.1373473223803</v>
      </c>
      <c r="T11" s="7">
        <f>CHOOSE('Income Statement'!$C$2,Forecast!T27,Forecast!T38,Forecast!T49)</f>
        <v>825.90661841332144</v>
      </c>
    </row>
    <row r="12" spans="2:20" x14ac:dyDescent="0.3">
      <c r="B12" s="3">
        <f t="shared" ref="B12:H12" si="18">B28</f>
        <v>11267</v>
      </c>
      <c r="C12" s="4" t="str">
        <f t="shared" si="18"/>
        <v>HR</v>
      </c>
      <c r="D12" s="1" t="str">
        <f t="shared" si="18"/>
        <v>Recruiting Events</v>
      </c>
      <c r="E12" s="7">
        <f t="shared" si="18"/>
        <v>41696</v>
      </c>
      <c r="F12" s="7">
        <f t="shared" si="18"/>
        <v>41696</v>
      </c>
      <c r="G12" s="7">
        <f t="shared" si="18"/>
        <v>42558</v>
      </c>
      <c r="H12" s="7">
        <f t="shared" si="18"/>
        <v>45448</v>
      </c>
      <c r="I12" s="7">
        <f>CHOOSE('Income Statement'!$C$2,Forecast!I28,Forecast!I39,Forecast!I50)</f>
        <v>46256.946961125286</v>
      </c>
      <c r="J12" s="7">
        <f>CHOOSE('Income Statement'!$C$2,Forecast!J28,Forecast!J39,Forecast!J50)</f>
        <v>47704.637988354101</v>
      </c>
      <c r="K12" s="7">
        <f>CHOOSE('Income Statement'!$C$2,Forecast!K28,Forecast!K39,Forecast!K50)</f>
        <v>49150.17146376762</v>
      </c>
      <c r="L12" s="7">
        <f>CHOOSE('Income Statement'!$C$2,Forecast!L28,Forecast!L39,Forecast!L50)</f>
        <v>50452.328668162765</v>
      </c>
      <c r="M12" s="7">
        <f>CHOOSE('Income Statement'!$C$2,Forecast!M28,Forecast!M39,Forecast!M50)</f>
        <v>51824.34271783955</v>
      </c>
      <c r="N12" s="7">
        <f>CHOOSE('Income Statement'!$C$2,Forecast!N28,Forecast!N39,Forecast!N50)</f>
        <v>53196.599428618836</v>
      </c>
      <c r="O12" s="7">
        <f>CHOOSE('Income Statement'!$C$2,Forecast!O28,Forecast!O39,Forecast!O50)</f>
        <v>54569.117070491142</v>
      </c>
      <c r="P12" s="7">
        <f>CHOOSE('Income Statement'!$C$2,Forecast!P28,Forecast!P39,Forecast!P50)</f>
        <v>55941.820354912226</v>
      </c>
      <c r="Q12" s="7">
        <f>CHOOSE('Income Statement'!$C$2,Forecast!Q28,Forecast!Q39,Forecast!Q50)</f>
        <v>57314.630177163723</v>
      </c>
      <c r="R12" s="7">
        <f>CHOOSE('Income Statement'!$C$2,Forecast!R28,Forecast!R39,Forecast!R50)</f>
        <v>58687.484315531168</v>
      </c>
      <c r="S12" s="7">
        <f>CHOOSE('Income Statement'!$C$2,Forecast!S28,Forecast!S39,Forecast!S50)</f>
        <v>60060.338401168861</v>
      </c>
      <c r="T12" s="7">
        <f>CHOOSE('Income Statement'!$C$2,Forecast!T28,Forecast!T39,Forecast!T50)</f>
        <v>61433.162269303619</v>
      </c>
    </row>
    <row r="13" spans="2:20" x14ac:dyDescent="0.3">
      <c r="B13" s="3">
        <f t="shared" ref="B13:H13" si="19">B29</f>
        <v>11268</v>
      </c>
      <c r="C13" s="4" t="str">
        <f t="shared" si="19"/>
        <v>HR</v>
      </c>
      <c r="D13" s="1" t="str">
        <f t="shared" si="19"/>
        <v>Meetups</v>
      </c>
      <c r="E13" s="7">
        <f t="shared" si="19"/>
        <v>60285</v>
      </c>
      <c r="F13" s="7">
        <f t="shared" si="19"/>
        <v>61225</v>
      </c>
      <c r="G13" s="7">
        <f t="shared" si="19"/>
        <v>68994</v>
      </c>
      <c r="H13" s="7">
        <f t="shared" si="19"/>
        <v>72410</v>
      </c>
      <c r="I13" s="7">
        <f>CHOOSE('Income Statement'!$C$2,Forecast!I29,Forecast!I40,Forecast!I51)</f>
        <v>76705.606550771539</v>
      </c>
      <c r="J13" s="7">
        <f>CHOOSE('Income Statement'!$C$2,Forecast!J29,Forecast!J40,Forecast!J51)</f>
        <v>80731.326035333477</v>
      </c>
      <c r="K13" s="7">
        <f>CHOOSE('Income Statement'!$C$2,Forecast!K29,Forecast!K40,Forecast!K51)</f>
        <v>87089.65779041838</v>
      </c>
      <c r="L13" s="7">
        <f>CHOOSE('Income Statement'!$C$2,Forecast!L29,Forecast!L40,Forecast!L51)</f>
        <v>90875.730395796971</v>
      </c>
      <c r="M13" s="7">
        <f>CHOOSE('Income Statement'!$C$2,Forecast!M29,Forecast!M40,Forecast!M51)</f>
        <v>96948.062430063554</v>
      </c>
      <c r="N13" s="7">
        <f>CHOOSE('Income Statement'!$C$2,Forecast!N29,Forecast!N40,Forecast!N51)</f>
        <v>100800.21730959584</v>
      </c>
      <c r="O13" s="7">
        <f>CHOOSE('Income Statement'!$C$2,Forecast!O29,Forecast!O40,Forecast!O51)</f>
        <v>106865.98156559149</v>
      </c>
      <c r="P13" s="7">
        <f>CHOOSE('Income Statement'!$C$2,Forecast!P29,Forecast!P40,Forecast!P51)</f>
        <v>111036.0335243259</v>
      </c>
      <c r="Q13" s="7">
        <f>CHOOSE('Income Statement'!$C$2,Forecast!Q29,Forecast!Q40,Forecast!Q51)</f>
        <v>117072.50922037291</v>
      </c>
      <c r="R13" s="7">
        <f>CHOOSE('Income Statement'!$C$2,Forecast!R29,Forecast!R40,Forecast!R51)</f>
        <v>120138.49910544444</v>
      </c>
      <c r="S13" s="7">
        <f>CHOOSE('Income Statement'!$C$2,Forecast!S29,Forecast!S40,Forecast!S51)</f>
        <v>126916.63408933014</v>
      </c>
      <c r="T13" s="7">
        <f>CHOOSE('Income Statement'!$C$2,Forecast!T29,Forecast!T40,Forecast!T51)</f>
        <v>131085.87909406843</v>
      </c>
    </row>
    <row r="20" spans="1:20" x14ac:dyDescent="0.3">
      <c r="B20" s="14" t="s">
        <v>18</v>
      </c>
      <c r="C20" s="29"/>
      <c r="D20" s="29"/>
      <c r="E20" s="32" t="s">
        <v>16</v>
      </c>
      <c r="F20" s="32"/>
      <c r="G20" s="32"/>
      <c r="H20" s="32"/>
      <c r="I20" s="14" t="s">
        <v>17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1:20" x14ac:dyDescent="0.3">
      <c r="A21" t="s">
        <v>34</v>
      </c>
      <c r="B21" s="33" t="str">
        <f>'Actual Expenses'!B5</f>
        <v>Account #</v>
      </c>
      <c r="C21" s="15" t="str">
        <f>'Actual Expenses'!C5</f>
        <v>Department</v>
      </c>
      <c r="D21" s="15" t="str">
        <f>'Actual Expenses'!D5</f>
        <v>Description</v>
      </c>
      <c r="E21" s="11">
        <f>'Actual Expenses'!E5</f>
        <v>45536</v>
      </c>
      <c r="F21" s="11">
        <f>'Actual Expenses'!F5</f>
        <v>45566</v>
      </c>
      <c r="G21" s="11">
        <f>'Actual Expenses'!G5</f>
        <v>45597</v>
      </c>
      <c r="H21" s="11">
        <f>'Actual Expenses'!H5</f>
        <v>45627</v>
      </c>
      <c r="I21" s="11">
        <f>EDATE(H21,1)</f>
        <v>45658</v>
      </c>
      <c r="J21" s="11">
        <f t="shared" ref="J21:T21" si="20">EDATE(I21,1)</f>
        <v>45689</v>
      </c>
      <c r="K21" s="11">
        <f t="shared" si="20"/>
        <v>45717</v>
      </c>
      <c r="L21" s="11">
        <f t="shared" si="20"/>
        <v>45748</v>
      </c>
      <c r="M21" s="11">
        <f t="shared" si="20"/>
        <v>45778</v>
      </c>
      <c r="N21" s="11">
        <f t="shared" si="20"/>
        <v>45809</v>
      </c>
      <c r="O21" s="11">
        <f t="shared" si="20"/>
        <v>45839</v>
      </c>
      <c r="P21" s="11">
        <f t="shared" si="20"/>
        <v>45870</v>
      </c>
      <c r="Q21" s="11">
        <f t="shared" si="20"/>
        <v>45901</v>
      </c>
      <c r="R21" s="11">
        <f t="shared" si="20"/>
        <v>45931</v>
      </c>
      <c r="S21" s="11">
        <f t="shared" si="20"/>
        <v>45962</v>
      </c>
      <c r="T21" s="11">
        <f t="shared" si="20"/>
        <v>45992</v>
      </c>
    </row>
    <row r="22" spans="1:20" x14ac:dyDescent="0.3">
      <c r="B22" s="3">
        <f>'Actual Expenses'!B6</f>
        <v>11256</v>
      </c>
      <c r="C22" s="4" t="str">
        <f>'Actual Expenses'!C6</f>
        <v>Marketing</v>
      </c>
      <c r="D22" t="str">
        <f>'Actual Expenses'!D6</f>
        <v>Paid Ads</v>
      </c>
      <c r="E22" s="7">
        <f>'Actual Expenses'!E6</f>
        <v>22992</v>
      </c>
      <c r="F22" s="7">
        <f>'Actual Expenses'!F6</f>
        <v>24001</v>
      </c>
      <c r="G22" s="7">
        <f>'Actual Expenses'!G6</f>
        <v>26558</v>
      </c>
      <c r="H22" s="7">
        <f>'Actual Expenses'!H6</f>
        <v>25446</v>
      </c>
      <c r="I22" s="34">
        <f>I33*(1+$E$1)</f>
        <v>34917.689482945338</v>
      </c>
      <c r="J22" s="34">
        <f t="shared" ref="J22:T23" si="21">J33*(1+$E$1)</f>
        <v>34999.371639389101</v>
      </c>
      <c r="K22" s="34">
        <f t="shared" si="21"/>
        <v>37128.285881616714</v>
      </c>
      <c r="L22" s="34">
        <f t="shared" si="21"/>
        <v>37051.861512717493</v>
      </c>
      <c r="M22" s="34">
        <f t="shared" si="21"/>
        <v>39131.751112000558</v>
      </c>
      <c r="N22" s="34">
        <f t="shared" si="21"/>
        <v>39145.234959643334</v>
      </c>
      <c r="O22" s="34">
        <f t="shared" si="21"/>
        <v>41173.846309436871</v>
      </c>
      <c r="P22" s="34">
        <f t="shared" si="21"/>
        <v>41188.47055175525</v>
      </c>
      <c r="Q22" s="34">
        <f t="shared" si="21"/>
        <v>43213.245401582913</v>
      </c>
      <c r="R22" s="34">
        <f t="shared" si="21"/>
        <v>43226.056905783211</v>
      </c>
      <c r="S22" s="34">
        <f t="shared" si="21"/>
        <v>45249.761118855102</v>
      </c>
      <c r="T22" s="34">
        <f t="shared" si="21"/>
        <v>45261.931623797616</v>
      </c>
    </row>
    <row r="23" spans="1:20" x14ac:dyDescent="0.3">
      <c r="B23" s="3">
        <f>'Actual Expenses'!B7</f>
        <v>11257</v>
      </c>
      <c r="C23" s="4" t="str">
        <f>'Actual Expenses'!C7</f>
        <v>Marketing</v>
      </c>
      <c r="D23" t="str">
        <f>'Actual Expenses'!D7</f>
        <v>Infuencers</v>
      </c>
      <c r="E23" s="7">
        <f>'Actual Expenses'!E7</f>
        <v>53326</v>
      </c>
      <c r="F23" s="7">
        <f>'Actual Expenses'!F7</f>
        <v>54223</v>
      </c>
      <c r="G23" s="7">
        <f>'Actual Expenses'!G7</f>
        <v>51000</v>
      </c>
      <c r="H23" s="7">
        <f>'Actual Expenses'!H7</f>
        <v>50000</v>
      </c>
      <c r="I23" s="34">
        <f>I34*(1+$E$1)</f>
        <v>63516.106727143895</v>
      </c>
      <c r="J23" s="34">
        <f t="shared" si="21"/>
        <v>61861.756321448585</v>
      </c>
      <c r="K23" s="34">
        <f t="shared" si="21"/>
        <v>59597.226962251349</v>
      </c>
      <c r="L23" s="34">
        <f t="shared" si="21"/>
        <v>57968.808250173221</v>
      </c>
      <c r="M23" s="34">
        <f t="shared" si="21"/>
        <v>55733.150871639802</v>
      </c>
      <c r="N23" s="34">
        <f t="shared" si="21"/>
        <v>54157.3429104795</v>
      </c>
      <c r="O23" s="34">
        <f t="shared" si="21"/>
        <v>51611.557865400428</v>
      </c>
      <c r="P23" s="34">
        <f t="shared" si="21"/>
        <v>50085.46051144474</v>
      </c>
      <c r="Q23" s="34">
        <f t="shared" si="21"/>
        <v>47595.578576690277</v>
      </c>
      <c r="R23" s="34">
        <f t="shared" si="21"/>
        <v>45999.188918201675</v>
      </c>
      <c r="S23" s="34">
        <f t="shared" si="21"/>
        <v>43766.072153106034</v>
      </c>
      <c r="T23" s="34">
        <f t="shared" si="21"/>
        <v>42015.045406517813</v>
      </c>
    </row>
    <row r="24" spans="1:20" x14ac:dyDescent="0.3">
      <c r="B24" s="3">
        <f>'Actual Expenses'!B8</f>
        <v>11259</v>
      </c>
      <c r="C24" s="4" t="str">
        <f>'Actual Expenses'!C8</f>
        <v>Engineering</v>
      </c>
      <c r="D24" t="str">
        <f>'Actual Expenses'!D8</f>
        <v>Consulting</v>
      </c>
      <c r="E24" s="7">
        <f>'Actual Expenses'!E8</f>
        <v>35888</v>
      </c>
      <c r="F24" s="7">
        <f>'Actual Expenses'!F8</f>
        <v>36880</v>
      </c>
      <c r="G24" s="7">
        <f>'Actual Expenses'!G8</f>
        <v>37995</v>
      </c>
      <c r="H24" s="7">
        <f>'Actual Expenses'!H8</f>
        <v>40000</v>
      </c>
      <c r="I24" s="34">
        <f t="shared" ref="I24:T24" si="22">I35*(1-$E$1)</f>
        <v>28828.77984095077</v>
      </c>
      <c r="J24" s="34">
        <f t="shared" si="22"/>
        <v>29829.570164476117</v>
      </c>
      <c r="K24" s="34">
        <f t="shared" si="22"/>
        <v>30825.317504704482</v>
      </c>
      <c r="L24" s="34">
        <f t="shared" si="22"/>
        <v>31789.738290075573</v>
      </c>
      <c r="M24" s="34">
        <f t="shared" si="22"/>
        <v>32770.197232069448</v>
      </c>
      <c r="N24" s="34">
        <f t="shared" si="22"/>
        <v>33750.717553995179</v>
      </c>
      <c r="O24" s="34">
        <f t="shared" si="22"/>
        <v>34731.303355507451</v>
      </c>
      <c r="P24" s="34">
        <f t="shared" si="22"/>
        <v>35711.936210127016</v>
      </c>
      <c r="Q24" s="34">
        <f t="shared" si="22"/>
        <v>36692.596813977179</v>
      </c>
      <c r="R24" s="34">
        <f t="shared" si="22"/>
        <v>37673.269972245129</v>
      </c>
      <c r="S24" s="34">
        <f t="shared" si="22"/>
        <v>38653.944825962666</v>
      </c>
      <c r="T24" s="34">
        <f t="shared" si="22"/>
        <v>39634.6139658135</v>
      </c>
    </row>
    <row r="25" spans="1:20" x14ac:dyDescent="0.3">
      <c r="B25" s="3">
        <f>'Actual Expenses'!B9</f>
        <v>11260</v>
      </c>
      <c r="C25" s="4" t="str">
        <f>'Actual Expenses'!C9</f>
        <v>Engineering</v>
      </c>
      <c r="D25" t="str">
        <f>'Actual Expenses'!D9</f>
        <v>Travel</v>
      </c>
      <c r="E25" s="7">
        <f>'Actual Expenses'!E9</f>
        <v>87942</v>
      </c>
      <c r="F25" s="7">
        <f>'Actual Expenses'!F9</f>
        <v>85224</v>
      </c>
      <c r="G25" s="7">
        <f>'Actual Expenses'!G9</f>
        <v>82469</v>
      </c>
      <c r="H25" s="7">
        <f>'Actual Expenses'!H9</f>
        <v>81005</v>
      </c>
      <c r="I25" s="34">
        <f t="shared" ref="I25:T25" si="23">I36*(1-$E$1)</f>
        <v>54899.524086309277</v>
      </c>
      <c r="J25" s="34">
        <f t="shared" si="23"/>
        <v>53324.630403736133</v>
      </c>
      <c r="K25" s="34">
        <f t="shared" si="23"/>
        <v>51738.725525692258</v>
      </c>
      <c r="L25" s="34">
        <f t="shared" si="23"/>
        <v>50128.337214179221</v>
      </c>
      <c r="M25" s="34">
        <f t="shared" si="23"/>
        <v>48532.325102439019</v>
      </c>
      <c r="N25" s="34">
        <f t="shared" si="23"/>
        <v>46935.402424132728</v>
      </c>
      <c r="O25" s="34">
        <f t="shared" si="23"/>
        <v>45337.880400851762</v>
      </c>
      <c r="P25" s="34">
        <f t="shared" si="23"/>
        <v>43736.510289264064</v>
      </c>
      <c r="Q25" s="34">
        <f t="shared" si="23"/>
        <v>42137.664854175375</v>
      </c>
      <c r="R25" s="34">
        <f t="shared" si="23"/>
        <v>40538.874672754966</v>
      </c>
      <c r="S25" s="34">
        <f t="shared" si="23"/>
        <v>38940.115777701256</v>
      </c>
      <c r="T25" s="34">
        <f t="shared" si="23"/>
        <v>37341.371385152641</v>
      </c>
    </row>
    <row r="26" spans="1:20" x14ac:dyDescent="0.3">
      <c r="B26" s="3">
        <f>'Actual Expenses'!B10</f>
        <v>11263</v>
      </c>
      <c r="C26" s="4" t="str">
        <f>'Actual Expenses'!C10</f>
        <v>Support</v>
      </c>
      <c r="D26" s="1" t="str">
        <f>'Actual Expenses'!D10</f>
        <v>Software</v>
      </c>
      <c r="E26" s="7">
        <f>'Actual Expenses'!E10</f>
        <v>92622</v>
      </c>
      <c r="F26" s="7">
        <f>'Actual Expenses'!F10</f>
        <v>90005</v>
      </c>
      <c r="G26" s="7">
        <f>'Actual Expenses'!G10</f>
        <v>87556</v>
      </c>
      <c r="H26" s="7">
        <f>'Actual Expenses'!H10</f>
        <v>84522</v>
      </c>
      <c r="I26" s="34">
        <f t="shared" ref="I26:T26" si="24">I37*(1-$E$1)</f>
        <v>57341.813562590374</v>
      </c>
      <c r="J26" s="34">
        <f t="shared" si="24"/>
        <v>55444.485458966454</v>
      </c>
      <c r="K26" s="34">
        <f t="shared" si="24"/>
        <v>53538.414930696134</v>
      </c>
      <c r="L26" s="34">
        <f t="shared" si="24"/>
        <v>51654.741549651335</v>
      </c>
      <c r="M26" s="34">
        <f t="shared" si="24"/>
        <v>49760.338279115051</v>
      </c>
      <c r="N26" s="34">
        <f t="shared" si="24"/>
        <v>47787.432473623994</v>
      </c>
      <c r="O26" s="34">
        <f t="shared" si="24"/>
        <v>45936.576201475269</v>
      </c>
      <c r="P26" s="34">
        <f t="shared" si="24"/>
        <v>44068.576570224628</v>
      </c>
      <c r="Q26" s="34">
        <f t="shared" si="24"/>
        <v>42151.344565080486</v>
      </c>
      <c r="R26" s="34">
        <f t="shared" si="24"/>
        <v>40254.195099483688</v>
      </c>
      <c r="S26" s="34">
        <f t="shared" si="24"/>
        <v>38357.095573872546</v>
      </c>
      <c r="T26" s="34">
        <f t="shared" si="24"/>
        <v>36391.144743915756</v>
      </c>
    </row>
    <row r="27" spans="1:20" x14ac:dyDescent="0.3">
      <c r="B27" s="3">
        <f>'Actual Expenses'!B11</f>
        <v>11264</v>
      </c>
      <c r="C27" s="4" t="str">
        <f>'Actual Expenses'!C11</f>
        <v>Support</v>
      </c>
      <c r="D27" s="1" t="str">
        <f>'Actual Expenses'!D11</f>
        <v>Call Center</v>
      </c>
      <c r="E27" s="7">
        <f>'Actual Expenses'!E11</f>
        <v>27416</v>
      </c>
      <c r="F27" s="7">
        <f>'Actual Expenses'!F11</f>
        <v>26554</v>
      </c>
      <c r="G27" s="7">
        <f>'Actual Expenses'!G11</f>
        <v>24330</v>
      </c>
      <c r="H27" s="7">
        <f>'Actual Expenses'!H11</f>
        <v>22338</v>
      </c>
      <c r="I27" s="34">
        <f t="shared" ref="I27:T27" si="25">I38*(1-$E$1)</f>
        <v>14549.273701251192</v>
      </c>
      <c r="J27" s="34">
        <f t="shared" si="25"/>
        <v>13276.457130534738</v>
      </c>
      <c r="K27" s="34">
        <f t="shared" si="25"/>
        <v>11997.135599311807</v>
      </c>
      <c r="L27" s="34">
        <f t="shared" si="25"/>
        <v>10778.931124305331</v>
      </c>
      <c r="M27" s="34">
        <f t="shared" si="25"/>
        <v>9537.5757378848175</v>
      </c>
      <c r="N27" s="34">
        <f t="shared" si="25"/>
        <v>8021.7835158805083</v>
      </c>
      <c r="O27" s="34">
        <f t="shared" si="25"/>
        <v>7164.9996728893593</v>
      </c>
      <c r="P27" s="34">
        <f t="shared" si="25"/>
        <v>5789.8934227000091</v>
      </c>
      <c r="Q27" s="34">
        <f t="shared" si="25"/>
        <v>4275.8521341583282</v>
      </c>
      <c r="R27" s="34">
        <f t="shared" si="25"/>
        <v>3381.5315295558466</v>
      </c>
      <c r="S27" s="34">
        <f t="shared" si="25"/>
        <v>2020.9961431256661</v>
      </c>
      <c r="T27" s="34">
        <f t="shared" si="25"/>
        <v>578.13463288932496</v>
      </c>
    </row>
    <row r="28" spans="1:20" x14ac:dyDescent="0.3">
      <c r="B28" s="3">
        <f>'Actual Expenses'!B12</f>
        <v>11267</v>
      </c>
      <c r="C28" s="4" t="str">
        <f>'Actual Expenses'!C12</f>
        <v>HR</v>
      </c>
      <c r="D28" s="1" t="str">
        <f>'Actual Expenses'!D12</f>
        <v>Recruiting Events</v>
      </c>
      <c r="E28" s="7">
        <f>'Actual Expenses'!E12</f>
        <v>41696</v>
      </c>
      <c r="F28" s="7">
        <f>'Actual Expenses'!F12</f>
        <v>41696</v>
      </c>
      <c r="G28" s="7">
        <f>'Actual Expenses'!G12</f>
        <v>42558</v>
      </c>
      <c r="H28" s="7">
        <f>'Actual Expenses'!H12</f>
        <v>45448</v>
      </c>
      <c r="I28" s="34">
        <f t="shared" ref="I28:T28" si="26">I39*(1-$E$1)</f>
        <v>32379.862872787697</v>
      </c>
      <c r="J28" s="34">
        <f t="shared" si="26"/>
        <v>33393.24659184787</v>
      </c>
      <c r="K28" s="34">
        <f t="shared" si="26"/>
        <v>34405.120024637334</v>
      </c>
      <c r="L28" s="34">
        <f t="shared" si="26"/>
        <v>35316.63006771393</v>
      </c>
      <c r="M28" s="34">
        <f t="shared" si="26"/>
        <v>36277.039902487682</v>
      </c>
      <c r="N28" s="34">
        <f t="shared" si="26"/>
        <v>37237.619600033184</v>
      </c>
      <c r="O28" s="34">
        <f t="shared" si="26"/>
        <v>38198.381949343799</v>
      </c>
      <c r="P28" s="34">
        <f t="shared" si="26"/>
        <v>39159.274248438553</v>
      </c>
      <c r="Q28" s="34">
        <f t="shared" si="26"/>
        <v>40120.241124014603</v>
      </c>
      <c r="R28" s="34">
        <f t="shared" si="26"/>
        <v>41081.239020871813</v>
      </c>
      <c r="S28" s="34">
        <f t="shared" si="26"/>
        <v>42042.2368808182</v>
      </c>
      <c r="T28" s="34">
        <f t="shared" si="26"/>
        <v>43003.213588512532</v>
      </c>
    </row>
    <row r="29" spans="1:20" x14ac:dyDescent="0.3">
      <c r="B29" s="3">
        <f>'Actual Expenses'!B13</f>
        <v>11268</v>
      </c>
      <c r="C29" s="4" t="str">
        <f>'Actual Expenses'!C13</f>
        <v>HR</v>
      </c>
      <c r="D29" s="1" t="str">
        <f>'Actual Expenses'!D13</f>
        <v>Meetups</v>
      </c>
      <c r="E29" s="7">
        <f>'Actual Expenses'!E13</f>
        <v>60285</v>
      </c>
      <c r="F29" s="7">
        <f>'Actual Expenses'!F13</f>
        <v>61225</v>
      </c>
      <c r="G29" s="7">
        <f>'Actual Expenses'!G13</f>
        <v>68994</v>
      </c>
      <c r="H29" s="7">
        <f>'Actual Expenses'!H13</f>
        <v>72410</v>
      </c>
      <c r="I29" s="34">
        <f t="shared" ref="I29:T29" si="27">I40*(1-$E$1)</f>
        <v>53693.924585540073</v>
      </c>
      <c r="J29" s="34">
        <f t="shared" si="27"/>
        <v>56511.928224733434</v>
      </c>
      <c r="K29" s="34">
        <f t="shared" si="27"/>
        <v>60962.76045329286</v>
      </c>
      <c r="L29" s="34">
        <f t="shared" si="27"/>
        <v>63613.011277057878</v>
      </c>
      <c r="M29" s="34">
        <f t="shared" si="27"/>
        <v>67863.643701044479</v>
      </c>
      <c r="N29" s="34">
        <f t="shared" si="27"/>
        <v>70560.152116717087</v>
      </c>
      <c r="O29" s="34">
        <f t="shared" si="27"/>
        <v>74806.187095914036</v>
      </c>
      <c r="P29" s="34">
        <f t="shared" si="27"/>
        <v>77725.223467028132</v>
      </c>
      <c r="Q29" s="34">
        <f t="shared" si="27"/>
        <v>81950.756454261034</v>
      </c>
      <c r="R29" s="34">
        <f t="shared" si="27"/>
        <v>84096.949373811105</v>
      </c>
      <c r="S29" s="34">
        <f t="shared" si="27"/>
        <v>88841.643862531098</v>
      </c>
      <c r="T29" s="34">
        <f t="shared" si="27"/>
        <v>91760.115365847887</v>
      </c>
    </row>
    <row r="31" spans="1:20" x14ac:dyDescent="0.3">
      <c r="B31" s="14" t="s">
        <v>19</v>
      </c>
      <c r="C31" s="30"/>
      <c r="D31" s="30"/>
      <c r="E31" s="32" t="s">
        <v>16</v>
      </c>
      <c r="F31" s="32"/>
      <c r="G31" s="32"/>
      <c r="H31" s="32"/>
      <c r="I31" s="14" t="s">
        <v>17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1:20" x14ac:dyDescent="0.3">
      <c r="A32" t="s">
        <v>34</v>
      </c>
      <c r="B32" s="33" t="str">
        <f>B21</f>
        <v>Account #</v>
      </c>
      <c r="C32" s="15" t="str">
        <f t="shared" ref="C32:H32" si="28">C21</f>
        <v>Department</v>
      </c>
      <c r="D32" s="15" t="str">
        <f t="shared" si="28"/>
        <v>Description</v>
      </c>
      <c r="E32" s="11">
        <f t="shared" si="28"/>
        <v>45536</v>
      </c>
      <c r="F32" s="11">
        <f t="shared" si="28"/>
        <v>45566</v>
      </c>
      <c r="G32" s="11">
        <f t="shared" si="28"/>
        <v>45597</v>
      </c>
      <c r="H32" s="11">
        <f t="shared" si="28"/>
        <v>45627</v>
      </c>
      <c r="I32" s="11">
        <f>EDATE(H32,1)</f>
        <v>45658</v>
      </c>
      <c r="J32" s="11">
        <f t="shared" ref="J32:T32" si="29">EDATE(I32,1)</f>
        <v>45689</v>
      </c>
      <c r="K32" s="11">
        <f t="shared" si="29"/>
        <v>45717</v>
      </c>
      <c r="L32" s="11">
        <f t="shared" si="29"/>
        <v>45748</v>
      </c>
      <c r="M32" s="11">
        <f t="shared" si="29"/>
        <v>45778</v>
      </c>
      <c r="N32" s="11">
        <f t="shared" si="29"/>
        <v>45809</v>
      </c>
      <c r="O32" s="11">
        <f t="shared" si="29"/>
        <v>45839</v>
      </c>
      <c r="P32" s="11">
        <f t="shared" si="29"/>
        <v>45870</v>
      </c>
      <c r="Q32" s="11">
        <f t="shared" si="29"/>
        <v>45901</v>
      </c>
      <c r="R32" s="11">
        <f t="shared" si="29"/>
        <v>45931</v>
      </c>
      <c r="S32" s="11">
        <f t="shared" si="29"/>
        <v>45962</v>
      </c>
      <c r="T32" s="11">
        <f t="shared" si="29"/>
        <v>45992</v>
      </c>
    </row>
    <row r="33" spans="2:20" x14ac:dyDescent="0.3">
      <c r="B33" s="3">
        <f t="shared" ref="B33:H33" si="30">B22</f>
        <v>11256</v>
      </c>
      <c r="C33" s="4" t="str">
        <f t="shared" si="30"/>
        <v>Marketing</v>
      </c>
      <c r="D33" t="str">
        <f t="shared" si="30"/>
        <v>Paid Ads</v>
      </c>
      <c r="E33" s="7">
        <f t="shared" si="30"/>
        <v>22992</v>
      </c>
      <c r="F33" s="7">
        <f t="shared" si="30"/>
        <v>24001</v>
      </c>
      <c r="G33" s="7">
        <f t="shared" si="30"/>
        <v>26558</v>
      </c>
      <c r="H33" s="7">
        <f t="shared" si="30"/>
        <v>25446</v>
      </c>
      <c r="I33" s="7">
        <f>_xlfn.FORECAST.ETS(I$32,$E33:H33,$E$32:H$32)</f>
        <v>26859.76114072718</v>
      </c>
      <c r="J33" s="7">
        <f>_xlfn.FORECAST.ETS(J$32,$E33:I33,$E$32:I$32)</f>
        <v>26922.593568760843</v>
      </c>
      <c r="K33" s="7">
        <f>_xlfn.FORECAST.ETS(K$32,$E33:J33,$E$32:J$32)</f>
        <v>28560.219908935931</v>
      </c>
      <c r="L33" s="7">
        <f>_xlfn.FORECAST.ETS(L$32,$E33:K33,$E$32:K$32)</f>
        <v>28501.43193285961</v>
      </c>
      <c r="M33" s="7">
        <f>_xlfn.FORECAST.ETS(M$32,$E33:L33,$E$32:L$32)</f>
        <v>30101.347009231198</v>
      </c>
      <c r="N33" s="7">
        <f>_xlfn.FORECAST.ETS(N$32,$E33:M33,$E$32:M$32)</f>
        <v>30111.719199725641</v>
      </c>
      <c r="O33" s="7">
        <f>_xlfn.FORECAST.ETS(O$32,$E33:N33,$E$32:N$32)</f>
        <v>31672.189468797595</v>
      </c>
      <c r="P33" s="7">
        <f>_xlfn.FORECAST.ETS(P$32,$E33:O33,$E$32:O$32)</f>
        <v>31683.438885965574</v>
      </c>
      <c r="Q33" s="7">
        <f>_xlfn.FORECAST.ETS(Q$32,$E33:P33,$E$32:P$32)</f>
        <v>33240.958001217623</v>
      </c>
      <c r="R33" s="7">
        <f>_xlfn.FORECAST.ETS(R$32,$E33:Q33,$E$32:Q$32)</f>
        <v>33250.813004448624</v>
      </c>
      <c r="S33" s="7">
        <f>_xlfn.FORECAST.ETS(S$32,$E33:R33,$E$32:R$32)</f>
        <v>34807.508552965461</v>
      </c>
      <c r="T33" s="7">
        <f>_xlfn.FORECAST.ETS(T$32,$E33:S33,$E$32:S$32)</f>
        <v>34816.870479844321</v>
      </c>
    </row>
    <row r="34" spans="2:20" x14ac:dyDescent="0.3">
      <c r="B34" s="3">
        <f t="shared" ref="B34:H34" si="31">B23</f>
        <v>11257</v>
      </c>
      <c r="C34" s="4" t="str">
        <f t="shared" si="31"/>
        <v>Marketing</v>
      </c>
      <c r="D34" t="str">
        <f t="shared" si="31"/>
        <v>Infuencers</v>
      </c>
      <c r="E34" s="7">
        <f t="shared" si="31"/>
        <v>53326</v>
      </c>
      <c r="F34" s="7">
        <f t="shared" si="31"/>
        <v>54223</v>
      </c>
      <c r="G34" s="7">
        <f t="shared" si="31"/>
        <v>51000</v>
      </c>
      <c r="H34" s="7">
        <f t="shared" si="31"/>
        <v>50000</v>
      </c>
      <c r="I34" s="7">
        <f>_xlfn.FORECAST.ETS(I$32,$E34:H34,$E$32:H$32)</f>
        <v>48858.543636264534</v>
      </c>
      <c r="J34" s="7">
        <f>_xlfn.FORECAST.ETS(J$32,$E34:I34,$E$32:I$32)</f>
        <v>47585.966401114296</v>
      </c>
      <c r="K34" s="7">
        <f>_xlfn.FORECAST.ETS(K$32,$E34:J34,$E$32:J$32)</f>
        <v>45844.020740193344</v>
      </c>
      <c r="L34" s="7">
        <f>_xlfn.FORECAST.ETS(L$32,$E34:K34,$E$32:K$32)</f>
        <v>44591.390961671706</v>
      </c>
      <c r="M34" s="7">
        <f>_xlfn.FORECAST.ETS(M$32,$E34:L34,$E$32:L$32)</f>
        <v>42871.654516645998</v>
      </c>
      <c r="N34" s="7">
        <f>_xlfn.FORECAST.ETS(N$32,$E34:M34,$E$32:M$32)</f>
        <v>41659.494546522692</v>
      </c>
      <c r="O34" s="7">
        <f>_xlfn.FORECAST.ETS(O$32,$E34:N34,$E$32:N$32)</f>
        <v>39701.198358000329</v>
      </c>
      <c r="P34" s="7">
        <f>_xlfn.FORECAST.ETS(P$32,$E34:O34,$E$32:O$32)</f>
        <v>38527.277316495951</v>
      </c>
      <c r="Q34" s="7">
        <f>_xlfn.FORECAST.ETS(Q$32,$E34:P34,$E$32:P$32)</f>
        <v>36611.983520530979</v>
      </c>
      <c r="R34" s="7">
        <f>_xlfn.FORECAST.ETS(R$32,$E34:Q34,$E$32:Q$32)</f>
        <v>35383.991475539748</v>
      </c>
      <c r="S34" s="7">
        <f>_xlfn.FORECAST.ETS(S$32,$E34:R34,$E$32:R$32)</f>
        <v>33666.209348543103</v>
      </c>
      <c r="T34" s="7">
        <f>_xlfn.FORECAST.ETS(T$32,$E34:S34,$E$32:S$32)</f>
        <v>32319.265697321396</v>
      </c>
    </row>
    <row r="35" spans="2:20" x14ac:dyDescent="0.3">
      <c r="B35" s="3">
        <f t="shared" ref="B35:H35" si="32">B24</f>
        <v>11259</v>
      </c>
      <c r="C35" s="4" t="str">
        <f t="shared" si="32"/>
        <v>Engineering</v>
      </c>
      <c r="D35" t="str">
        <f t="shared" si="32"/>
        <v>Consulting</v>
      </c>
      <c r="E35" s="7">
        <f t="shared" si="32"/>
        <v>35888</v>
      </c>
      <c r="F35" s="7">
        <f t="shared" si="32"/>
        <v>36880</v>
      </c>
      <c r="G35" s="7">
        <f t="shared" si="32"/>
        <v>37995</v>
      </c>
      <c r="H35" s="7">
        <f t="shared" si="32"/>
        <v>40000</v>
      </c>
      <c r="I35" s="7">
        <f>_xlfn.FORECAST.ETS(I$32,$E35:H35,$E$32:H$32)</f>
        <v>41183.971201358247</v>
      </c>
      <c r="J35" s="7">
        <f>_xlfn.FORECAST.ETS(J$32,$E35:I35,$E$32:I$32)</f>
        <v>42613.671663537316</v>
      </c>
      <c r="K35" s="7">
        <f>_xlfn.FORECAST.ETS(K$32,$E35:J35,$E$32:J$32)</f>
        <v>44036.167863863549</v>
      </c>
      <c r="L35" s="7">
        <f>_xlfn.FORECAST.ETS(L$32,$E35:K35,$E$32:K$32)</f>
        <v>45413.911842965106</v>
      </c>
      <c r="M35" s="7">
        <f>_xlfn.FORECAST.ETS(M$32,$E35:L35,$E$32:L$32)</f>
        <v>46814.567474384923</v>
      </c>
      <c r="N35" s="7">
        <f>_xlfn.FORECAST.ETS(N$32,$E35:M35,$E$32:M$32)</f>
        <v>48215.310791421689</v>
      </c>
      <c r="O35" s="7">
        <f>_xlfn.FORECAST.ETS(O$32,$E35:N35,$E$32:N$32)</f>
        <v>49616.147650724932</v>
      </c>
      <c r="P35" s="7">
        <f>_xlfn.FORECAST.ETS(P$32,$E35:O35,$E$32:O$32)</f>
        <v>51017.051728752886</v>
      </c>
      <c r="Q35" s="7">
        <f>_xlfn.FORECAST.ETS(Q$32,$E35:P35,$E$32:P$32)</f>
        <v>52417.99544853883</v>
      </c>
      <c r="R35" s="7">
        <f>_xlfn.FORECAST.ETS(R$32,$E35:Q35,$E$32:Q$32)</f>
        <v>53818.957103207329</v>
      </c>
      <c r="S35" s="7">
        <f>_xlfn.FORECAST.ETS(S$32,$E35:R35,$E$32:R$32)</f>
        <v>55219.921179946665</v>
      </c>
      <c r="T35" s="7">
        <f>_xlfn.FORECAST.ETS(T$32,$E35:S35,$E$32:S$32)</f>
        <v>56620.877094019284</v>
      </c>
    </row>
    <row r="36" spans="2:20" x14ac:dyDescent="0.3">
      <c r="B36" s="3">
        <f t="shared" ref="B36:H36" si="33">B25</f>
        <v>11260</v>
      </c>
      <c r="C36" s="4" t="str">
        <f t="shared" si="33"/>
        <v>Engineering</v>
      </c>
      <c r="D36" t="str">
        <f t="shared" si="33"/>
        <v>Travel</v>
      </c>
      <c r="E36" s="7">
        <f t="shared" si="33"/>
        <v>87942</v>
      </c>
      <c r="F36" s="7">
        <f t="shared" si="33"/>
        <v>85224</v>
      </c>
      <c r="G36" s="7">
        <f t="shared" si="33"/>
        <v>82469</v>
      </c>
      <c r="H36" s="7">
        <f t="shared" si="33"/>
        <v>81005</v>
      </c>
      <c r="I36" s="7">
        <f>_xlfn.FORECAST.ETS(I$32,$E36:H36,$E$32:H$32)</f>
        <v>78427.891551870402</v>
      </c>
      <c r="J36" s="7">
        <f>_xlfn.FORECAST.ETS(J$32,$E36:I36,$E$32:I$32)</f>
        <v>76178.043433908766</v>
      </c>
      <c r="K36" s="7">
        <f>_xlfn.FORECAST.ETS(K$32,$E36:J36,$E$32:J$32)</f>
        <v>73912.46503670323</v>
      </c>
      <c r="L36" s="7">
        <f>_xlfn.FORECAST.ETS(L$32,$E36:K36,$E$32:K$32)</f>
        <v>71611.910305970319</v>
      </c>
      <c r="M36" s="7">
        <f>_xlfn.FORECAST.ETS(M$32,$E36:L36,$E$32:L$32)</f>
        <v>69331.893003484322</v>
      </c>
      <c r="N36" s="7">
        <f>_xlfn.FORECAST.ETS(N$32,$E36:M36,$E$32:M$32)</f>
        <v>67050.574891618191</v>
      </c>
      <c r="O36" s="7">
        <f>_xlfn.FORECAST.ETS(O$32,$E36:N36,$E$32:N$32)</f>
        <v>64768.400572645376</v>
      </c>
      <c r="P36" s="7">
        <f>_xlfn.FORECAST.ETS(P$32,$E36:O36,$E$32:O$32)</f>
        <v>62480.728984662957</v>
      </c>
      <c r="Q36" s="7">
        <f>_xlfn.FORECAST.ETS(Q$32,$E36:P36,$E$32:P$32)</f>
        <v>60196.664077393398</v>
      </c>
      <c r="R36" s="7">
        <f>_xlfn.FORECAST.ETS(R$32,$E36:Q36,$E$32:Q$32)</f>
        <v>57912.678103935665</v>
      </c>
      <c r="S36" s="7">
        <f>_xlfn.FORECAST.ETS(S$32,$E36:R36,$E$32:R$32)</f>
        <v>55628.736825287509</v>
      </c>
      <c r="T36" s="7">
        <f>_xlfn.FORECAST.ETS(T$32,$E36:S36,$E$32:S$32)</f>
        <v>53344.816264503774</v>
      </c>
    </row>
    <row r="37" spans="2:20" x14ac:dyDescent="0.3">
      <c r="B37" s="3">
        <f t="shared" ref="B37:H37" si="34">B26</f>
        <v>11263</v>
      </c>
      <c r="C37" s="4" t="str">
        <f t="shared" si="34"/>
        <v>Support</v>
      </c>
      <c r="D37" s="1" t="str">
        <f t="shared" si="34"/>
        <v>Software</v>
      </c>
      <c r="E37" s="7">
        <f t="shared" si="34"/>
        <v>92622</v>
      </c>
      <c r="F37" s="7">
        <f t="shared" si="34"/>
        <v>90005</v>
      </c>
      <c r="G37" s="7">
        <f t="shared" si="34"/>
        <v>87556</v>
      </c>
      <c r="H37" s="7">
        <f t="shared" si="34"/>
        <v>84522</v>
      </c>
      <c r="I37" s="7">
        <f>_xlfn.FORECAST.ETS(I$32,$E37:H37,$E$32:H$32)</f>
        <v>81916.876517986253</v>
      </c>
      <c r="J37" s="7">
        <f>_xlfn.FORECAST.ETS(J$32,$E37:I37,$E$32:I$32)</f>
        <v>79206.407798523505</v>
      </c>
      <c r="K37" s="7">
        <f>_xlfn.FORECAST.ETS(K$32,$E37:J37,$E$32:J$32)</f>
        <v>76483.449900994485</v>
      </c>
      <c r="L37" s="7">
        <f>_xlfn.FORECAST.ETS(L$32,$E37:K37,$E$32:K$32)</f>
        <v>73792.487928073344</v>
      </c>
      <c r="M37" s="7">
        <f>_xlfn.FORECAST.ETS(M$32,$E37:L37,$E$32:L$32)</f>
        <v>71086.197541592934</v>
      </c>
      <c r="N37" s="7">
        <f>_xlfn.FORECAST.ETS(N$32,$E37:M37,$E$32:M$32)</f>
        <v>68267.760676605714</v>
      </c>
      <c r="O37" s="7">
        <f>_xlfn.FORECAST.ETS(O$32,$E37:N37,$E$32:N$32)</f>
        <v>65623.680287821815</v>
      </c>
      <c r="P37" s="7">
        <f>_xlfn.FORECAST.ETS(P$32,$E37:O37,$E$32:O$32)</f>
        <v>62955.10938603519</v>
      </c>
      <c r="Q37" s="7">
        <f>_xlfn.FORECAST.ETS(Q$32,$E37:P37,$E$32:P$32)</f>
        <v>60216.206521543558</v>
      </c>
      <c r="R37" s="7">
        <f>_xlfn.FORECAST.ETS(R$32,$E37:Q37,$E$32:Q$32)</f>
        <v>57505.992999262417</v>
      </c>
      <c r="S37" s="7">
        <f>_xlfn.FORECAST.ETS(S$32,$E37:R37,$E$32:R$32)</f>
        <v>54795.850819817926</v>
      </c>
      <c r="T37" s="7">
        <f>_xlfn.FORECAST.ETS(T$32,$E37:S37,$E$32:S$32)</f>
        <v>51987.349634165374</v>
      </c>
    </row>
    <row r="38" spans="2:20" x14ac:dyDescent="0.3">
      <c r="B38" s="3">
        <f t="shared" ref="B38:H38" si="35">B27</f>
        <v>11264</v>
      </c>
      <c r="C38" s="4" t="str">
        <f t="shared" si="35"/>
        <v>Support</v>
      </c>
      <c r="D38" s="1" t="str">
        <f t="shared" si="35"/>
        <v>Call Center</v>
      </c>
      <c r="E38" s="7">
        <f t="shared" si="35"/>
        <v>27416</v>
      </c>
      <c r="F38" s="7">
        <f t="shared" si="35"/>
        <v>26554</v>
      </c>
      <c r="G38" s="7">
        <f t="shared" si="35"/>
        <v>24330</v>
      </c>
      <c r="H38" s="7">
        <f t="shared" si="35"/>
        <v>22338</v>
      </c>
      <c r="I38" s="7">
        <f>_xlfn.FORECAST.ETS(I$32,$E38:H38,$E$32:H$32)</f>
        <v>20784.676716073132</v>
      </c>
      <c r="J38" s="7">
        <f>_xlfn.FORECAST.ETS(J$32,$E38:I38,$E$32:I$32)</f>
        <v>18966.367329335342</v>
      </c>
      <c r="K38" s="7">
        <f>_xlfn.FORECAST.ETS(K$32,$E38:J38,$E$32:J$32)</f>
        <v>17138.76514187401</v>
      </c>
      <c r="L38" s="7">
        <f>_xlfn.FORECAST.ETS(L$32,$E38:K38,$E$32:K$32)</f>
        <v>15398.473034721901</v>
      </c>
      <c r="M38" s="7">
        <f>_xlfn.FORECAST.ETS(M$32,$E38:L38,$E$32:L$32)</f>
        <v>13625.108196978312</v>
      </c>
      <c r="N38" s="7">
        <f>_xlfn.FORECAST.ETS(N$32,$E38:M38,$E$32:M$32)</f>
        <v>11459.690736972156</v>
      </c>
      <c r="O38" s="7">
        <f>_xlfn.FORECAST.ETS(O$32,$E38:N38,$E$32:N$32)</f>
        <v>10235.713818413371</v>
      </c>
      <c r="P38" s="7">
        <f>_xlfn.FORECAST.ETS(P$32,$E38:O38,$E$32:O$32)</f>
        <v>8271.2763181428709</v>
      </c>
      <c r="Q38" s="7">
        <f>_xlfn.FORECAST.ETS(Q$32,$E38:P38,$E$32:P$32)</f>
        <v>6108.360191654755</v>
      </c>
      <c r="R38" s="7">
        <f>_xlfn.FORECAST.ETS(R$32,$E38:Q38,$E$32:Q$32)</f>
        <v>4830.7593279369239</v>
      </c>
      <c r="S38" s="7">
        <f>_xlfn.FORECAST.ETS(S$32,$E38:R38,$E$32:R$32)</f>
        <v>2887.1373473223803</v>
      </c>
      <c r="T38" s="7">
        <f>_xlfn.FORECAST.ETS(T$32,$E38:S38,$E$32:S$32)</f>
        <v>825.90661841332144</v>
      </c>
    </row>
    <row r="39" spans="2:20" x14ac:dyDescent="0.3">
      <c r="B39" s="3">
        <f t="shared" ref="B39:H39" si="36">B28</f>
        <v>11267</v>
      </c>
      <c r="C39" s="4" t="str">
        <f t="shared" si="36"/>
        <v>HR</v>
      </c>
      <c r="D39" s="1" t="str">
        <f t="shared" si="36"/>
        <v>Recruiting Events</v>
      </c>
      <c r="E39" s="7">
        <f t="shared" si="36"/>
        <v>41696</v>
      </c>
      <c r="F39" s="7">
        <f t="shared" si="36"/>
        <v>41696</v>
      </c>
      <c r="G39" s="7">
        <f t="shared" si="36"/>
        <v>42558</v>
      </c>
      <c r="H39" s="7">
        <f t="shared" si="36"/>
        <v>45448</v>
      </c>
      <c r="I39" s="7">
        <f>_xlfn.FORECAST.ETS(I$32,$E39:H39,$E$32:H$32)</f>
        <v>46256.946961125286</v>
      </c>
      <c r="J39" s="7">
        <f>_xlfn.FORECAST.ETS(J$32,$E39:I39,$E$32:I$32)</f>
        <v>47704.637988354101</v>
      </c>
      <c r="K39" s="7">
        <f>_xlfn.FORECAST.ETS(K$32,$E39:J39,$E$32:J$32)</f>
        <v>49150.17146376762</v>
      </c>
      <c r="L39" s="7">
        <f>_xlfn.FORECAST.ETS(L$32,$E39:K39,$E$32:K$32)</f>
        <v>50452.328668162765</v>
      </c>
      <c r="M39" s="7">
        <f>_xlfn.FORECAST.ETS(M$32,$E39:L39,$E$32:L$32)</f>
        <v>51824.34271783955</v>
      </c>
      <c r="N39" s="7">
        <f>_xlfn.FORECAST.ETS(N$32,$E39:M39,$E$32:M$32)</f>
        <v>53196.599428618836</v>
      </c>
      <c r="O39" s="7">
        <f>_xlfn.FORECAST.ETS(O$32,$E39:N39,$E$32:N$32)</f>
        <v>54569.117070491142</v>
      </c>
      <c r="P39" s="7">
        <f>_xlfn.FORECAST.ETS(P$32,$E39:O39,$E$32:O$32)</f>
        <v>55941.820354912226</v>
      </c>
      <c r="Q39" s="7">
        <f>_xlfn.FORECAST.ETS(Q$32,$E39:P39,$E$32:P$32)</f>
        <v>57314.630177163723</v>
      </c>
      <c r="R39" s="7">
        <f>_xlfn.FORECAST.ETS(R$32,$E39:Q39,$E$32:Q$32)</f>
        <v>58687.484315531168</v>
      </c>
      <c r="S39" s="7">
        <f>_xlfn.FORECAST.ETS(S$32,$E39:R39,$E$32:R$32)</f>
        <v>60060.338401168861</v>
      </c>
      <c r="T39" s="7">
        <f>_xlfn.FORECAST.ETS(T$32,$E39:S39,$E$32:S$32)</f>
        <v>61433.162269303619</v>
      </c>
    </row>
    <row r="40" spans="2:20" x14ac:dyDescent="0.3">
      <c r="B40" s="3">
        <f t="shared" ref="B40:H40" si="37">B29</f>
        <v>11268</v>
      </c>
      <c r="C40" s="4" t="str">
        <f t="shared" si="37"/>
        <v>HR</v>
      </c>
      <c r="D40" s="1" t="str">
        <f t="shared" si="37"/>
        <v>Meetups</v>
      </c>
      <c r="E40" s="7">
        <f t="shared" si="37"/>
        <v>60285</v>
      </c>
      <c r="F40" s="7">
        <f t="shared" si="37"/>
        <v>61225</v>
      </c>
      <c r="G40" s="7">
        <f t="shared" si="37"/>
        <v>68994</v>
      </c>
      <c r="H40" s="7">
        <f t="shared" si="37"/>
        <v>72410</v>
      </c>
      <c r="I40" s="7">
        <f>_xlfn.FORECAST.ETS(I$32,$E40:H40,$E$32:H$32)</f>
        <v>76705.606550771539</v>
      </c>
      <c r="J40" s="7">
        <f>_xlfn.FORECAST.ETS(J$32,$E40:I40,$E$32:I$32)</f>
        <v>80731.326035333477</v>
      </c>
      <c r="K40" s="7">
        <f>_xlfn.FORECAST.ETS(K$32,$E40:J40,$E$32:J$32)</f>
        <v>87089.65779041838</v>
      </c>
      <c r="L40" s="7">
        <f>_xlfn.FORECAST.ETS(L$32,$E40:K40,$E$32:K$32)</f>
        <v>90875.730395796971</v>
      </c>
      <c r="M40" s="7">
        <f>_xlfn.FORECAST.ETS(M$32,$E40:L40,$E$32:L$32)</f>
        <v>96948.062430063554</v>
      </c>
      <c r="N40" s="7">
        <f>_xlfn.FORECAST.ETS(N$32,$E40:M40,$E$32:M$32)</f>
        <v>100800.21730959584</v>
      </c>
      <c r="O40" s="7">
        <f>_xlfn.FORECAST.ETS(O$32,$E40:N40,$E$32:N$32)</f>
        <v>106865.98156559149</v>
      </c>
      <c r="P40" s="7">
        <f>_xlfn.FORECAST.ETS(P$32,$E40:O40,$E$32:O$32)</f>
        <v>111036.0335243259</v>
      </c>
      <c r="Q40" s="7">
        <f>_xlfn.FORECAST.ETS(Q$32,$E40:P40,$E$32:P$32)</f>
        <v>117072.50922037291</v>
      </c>
      <c r="R40" s="7">
        <f>_xlfn.FORECAST.ETS(R$32,$E40:Q40,$E$32:Q$32)</f>
        <v>120138.49910544444</v>
      </c>
      <c r="S40" s="7">
        <f>_xlfn.FORECAST.ETS(S$32,$E40:R40,$E$32:R$32)</f>
        <v>126916.63408933014</v>
      </c>
      <c r="T40" s="7">
        <f>_xlfn.FORECAST.ETS(T$32,$E40:S40,$E$32:S$32)</f>
        <v>131085.87909406843</v>
      </c>
    </row>
    <row r="42" spans="2:20" x14ac:dyDescent="0.3">
      <c r="B42" s="14" t="s">
        <v>20</v>
      </c>
      <c r="C42" s="29"/>
      <c r="D42" s="29"/>
      <c r="E42" s="32" t="s">
        <v>16</v>
      </c>
      <c r="F42" s="32"/>
      <c r="G42" s="32"/>
      <c r="H42" s="32"/>
      <c r="I42" s="14" t="s">
        <v>17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2:20" x14ac:dyDescent="0.3">
      <c r="B43" s="33" t="str">
        <f>B32</f>
        <v>Account #</v>
      </c>
      <c r="C43" s="15" t="str">
        <f t="shared" ref="C43:H43" si="38">C32</f>
        <v>Department</v>
      </c>
      <c r="D43" s="15" t="str">
        <f t="shared" si="38"/>
        <v>Description</v>
      </c>
      <c r="E43" s="11">
        <f t="shared" si="38"/>
        <v>45536</v>
      </c>
      <c r="F43" s="11">
        <f t="shared" si="38"/>
        <v>45566</v>
      </c>
      <c r="G43" s="11">
        <f t="shared" si="38"/>
        <v>45597</v>
      </c>
      <c r="H43" s="11">
        <f t="shared" si="38"/>
        <v>45627</v>
      </c>
      <c r="I43" s="11">
        <f>EDATE(H43,1)</f>
        <v>45658</v>
      </c>
      <c r="J43" s="11">
        <f t="shared" ref="J43:T43" si="39">EDATE(I43,1)</f>
        <v>45689</v>
      </c>
      <c r="K43" s="11">
        <f t="shared" si="39"/>
        <v>45717</v>
      </c>
      <c r="L43" s="11">
        <f t="shared" si="39"/>
        <v>45748</v>
      </c>
      <c r="M43" s="11">
        <f t="shared" si="39"/>
        <v>45778</v>
      </c>
      <c r="N43" s="11">
        <f t="shared" si="39"/>
        <v>45809</v>
      </c>
      <c r="O43" s="11">
        <f t="shared" si="39"/>
        <v>45839</v>
      </c>
      <c r="P43" s="11">
        <f t="shared" si="39"/>
        <v>45870</v>
      </c>
      <c r="Q43" s="11">
        <f t="shared" si="39"/>
        <v>45901</v>
      </c>
      <c r="R43" s="11">
        <f t="shared" si="39"/>
        <v>45931</v>
      </c>
      <c r="S43" s="11">
        <f t="shared" si="39"/>
        <v>45962</v>
      </c>
      <c r="T43" s="11">
        <f t="shared" si="39"/>
        <v>45992</v>
      </c>
    </row>
    <row r="44" spans="2:20" x14ac:dyDescent="0.3">
      <c r="B44" s="3">
        <f t="shared" ref="B44:H44" si="40">B33</f>
        <v>11256</v>
      </c>
      <c r="C44" s="4" t="str">
        <f t="shared" si="40"/>
        <v>Marketing</v>
      </c>
      <c r="D44" t="str">
        <f t="shared" si="40"/>
        <v>Paid Ads</v>
      </c>
      <c r="E44" s="7">
        <f t="shared" si="40"/>
        <v>22992</v>
      </c>
      <c r="F44" s="7">
        <f t="shared" si="40"/>
        <v>24001</v>
      </c>
      <c r="G44" s="7">
        <f t="shared" si="40"/>
        <v>26558</v>
      </c>
      <c r="H44" s="7">
        <f t="shared" si="40"/>
        <v>25446</v>
      </c>
      <c r="I44" s="7">
        <f>I33*(1-$E$2)</f>
        <v>18801.832798509025</v>
      </c>
      <c r="J44" s="7">
        <f t="shared" ref="J44:T45" si="41">J33*(1-$E$2)</f>
        <v>18845.81549813259</v>
      </c>
      <c r="K44" s="7">
        <f t="shared" si="41"/>
        <v>19992.153936255152</v>
      </c>
      <c r="L44" s="7">
        <f t="shared" si="41"/>
        <v>19951.002353001724</v>
      </c>
      <c r="M44" s="7">
        <f t="shared" si="41"/>
        <v>21070.942906461838</v>
      </c>
      <c r="N44" s="7">
        <f t="shared" si="41"/>
        <v>21078.203439807949</v>
      </c>
      <c r="O44" s="7">
        <f t="shared" si="41"/>
        <v>22170.532628158315</v>
      </c>
      <c r="P44" s="7">
        <f t="shared" si="41"/>
        <v>22178.407220175901</v>
      </c>
      <c r="Q44" s="7">
        <f t="shared" si="41"/>
        <v>23268.670600852336</v>
      </c>
      <c r="R44" s="7">
        <f t="shared" si="41"/>
        <v>23275.569103114034</v>
      </c>
      <c r="S44" s="7">
        <f t="shared" si="41"/>
        <v>24365.25598707582</v>
      </c>
      <c r="T44" s="7">
        <f t="shared" si="41"/>
        <v>24371.809335891023</v>
      </c>
    </row>
    <row r="45" spans="2:20" x14ac:dyDescent="0.3">
      <c r="B45" s="3">
        <f t="shared" ref="B45:H45" si="42">B34</f>
        <v>11257</v>
      </c>
      <c r="C45" s="4" t="str">
        <f t="shared" si="42"/>
        <v>Marketing</v>
      </c>
      <c r="D45" t="str">
        <f t="shared" si="42"/>
        <v>Infuencers</v>
      </c>
      <c r="E45" s="7">
        <f t="shared" si="42"/>
        <v>53326</v>
      </c>
      <c r="F45" s="7">
        <f t="shared" si="42"/>
        <v>54223</v>
      </c>
      <c r="G45" s="7">
        <f t="shared" si="42"/>
        <v>51000</v>
      </c>
      <c r="H45" s="7">
        <f t="shared" si="42"/>
        <v>50000</v>
      </c>
      <c r="I45" s="7">
        <f>I34*(1-$E$2)</f>
        <v>34200.980545385173</v>
      </c>
      <c r="J45" s="7">
        <f t="shared" si="41"/>
        <v>33310.176480780006</v>
      </c>
      <c r="K45" s="7">
        <f t="shared" si="41"/>
        <v>32090.814518135339</v>
      </c>
      <c r="L45" s="7">
        <f t="shared" si="41"/>
        <v>31213.973673170192</v>
      </c>
      <c r="M45" s="7">
        <f t="shared" si="41"/>
        <v>30010.158161652198</v>
      </c>
      <c r="N45" s="7">
        <f t="shared" si="41"/>
        <v>29161.646182565881</v>
      </c>
      <c r="O45" s="7">
        <f t="shared" si="41"/>
        <v>27790.83885060023</v>
      </c>
      <c r="P45" s="7">
        <f t="shared" si="41"/>
        <v>26969.094121547165</v>
      </c>
      <c r="Q45" s="7">
        <f t="shared" si="41"/>
        <v>25628.388464371685</v>
      </c>
      <c r="R45" s="7">
        <f t="shared" si="41"/>
        <v>24768.79403287782</v>
      </c>
      <c r="S45" s="7">
        <f t="shared" si="41"/>
        <v>23566.346543980169</v>
      </c>
      <c r="T45" s="7">
        <f t="shared" si="41"/>
        <v>22623.485988124976</v>
      </c>
    </row>
    <row r="46" spans="2:20" x14ac:dyDescent="0.3">
      <c r="B46" s="3">
        <f t="shared" ref="B46:H46" si="43">B35</f>
        <v>11259</v>
      </c>
      <c r="C46" s="4" t="str">
        <f t="shared" si="43"/>
        <v>Engineering</v>
      </c>
      <c r="D46" t="str">
        <f t="shared" si="43"/>
        <v>Consulting</v>
      </c>
      <c r="E46" s="7">
        <f t="shared" si="43"/>
        <v>35888</v>
      </c>
      <c r="F46" s="7">
        <f t="shared" si="43"/>
        <v>36880</v>
      </c>
      <c r="G46" s="7">
        <f t="shared" si="43"/>
        <v>37995</v>
      </c>
      <c r="H46" s="7">
        <f t="shared" si="43"/>
        <v>40000</v>
      </c>
      <c r="I46" s="7">
        <f t="shared" ref="I46:T46" si="44">I35*(1+$E$2)</f>
        <v>53539.162561765719</v>
      </c>
      <c r="J46" s="7">
        <f t="shared" si="44"/>
        <v>55397.773162598511</v>
      </c>
      <c r="K46" s="7">
        <f t="shared" si="44"/>
        <v>57247.018223022613</v>
      </c>
      <c r="L46" s="7">
        <f t="shared" si="44"/>
        <v>59038.085395854643</v>
      </c>
      <c r="M46" s="7">
        <f t="shared" si="44"/>
        <v>60858.937716700399</v>
      </c>
      <c r="N46" s="7">
        <f t="shared" si="44"/>
        <v>62679.904028848199</v>
      </c>
      <c r="O46" s="7">
        <f t="shared" si="44"/>
        <v>64500.991945942413</v>
      </c>
      <c r="P46" s="7">
        <f t="shared" si="44"/>
        <v>66322.167247378748</v>
      </c>
      <c r="Q46" s="7">
        <f t="shared" si="44"/>
        <v>68143.394083100487</v>
      </c>
      <c r="R46" s="7">
        <f t="shared" si="44"/>
        <v>69964.644234169537</v>
      </c>
      <c r="S46" s="7">
        <f t="shared" si="44"/>
        <v>71785.897533930663</v>
      </c>
      <c r="T46" s="7">
        <f t="shared" si="44"/>
        <v>73607.140222225076</v>
      </c>
    </row>
    <row r="47" spans="2:20" x14ac:dyDescent="0.3">
      <c r="B47" s="3">
        <f t="shared" ref="B47:H47" si="45">B36</f>
        <v>11260</v>
      </c>
      <c r="C47" s="4" t="str">
        <f t="shared" si="45"/>
        <v>Engineering</v>
      </c>
      <c r="D47" t="str">
        <f t="shared" si="45"/>
        <v>Travel</v>
      </c>
      <c r="E47" s="7">
        <f t="shared" si="45"/>
        <v>87942</v>
      </c>
      <c r="F47" s="7">
        <f t="shared" si="45"/>
        <v>85224</v>
      </c>
      <c r="G47" s="7">
        <f t="shared" si="45"/>
        <v>82469</v>
      </c>
      <c r="H47" s="7">
        <f t="shared" si="45"/>
        <v>81005</v>
      </c>
      <c r="I47" s="7">
        <f t="shared" ref="I47:T47" si="46">I36*(1+$E$2)</f>
        <v>101956.25901743153</v>
      </c>
      <c r="J47" s="7">
        <f t="shared" si="46"/>
        <v>99031.456464081406</v>
      </c>
      <c r="K47" s="7">
        <f t="shared" si="46"/>
        <v>96086.204547714209</v>
      </c>
      <c r="L47" s="7">
        <f t="shared" si="46"/>
        <v>93095.483397761418</v>
      </c>
      <c r="M47" s="7">
        <f t="shared" si="46"/>
        <v>90131.460904529624</v>
      </c>
      <c r="N47" s="7">
        <f t="shared" si="46"/>
        <v>87165.747359103654</v>
      </c>
      <c r="O47" s="7">
        <f t="shared" si="46"/>
        <v>84198.92074443899</v>
      </c>
      <c r="P47" s="7">
        <f t="shared" si="46"/>
        <v>81224.947680061843</v>
      </c>
      <c r="Q47" s="7">
        <f t="shared" si="46"/>
        <v>78255.663300611413</v>
      </c>
      <c r="R47" s="7">
        <f t="shared" si="46"/>
        <v>75286.481535116371</v>
      </c>
      <c r="S47" s="7">
        <f t="shared" si="46"/>
        <v>72317.357872873763</v>
      </c>
      <c r="T47" s="7">
        <f t="shared" si="46"/>
        <v>69348.261143854907</v>
      </c>
    </row>
    <row r="48" spans="2:20" x14ac:dyDescent="0.3">
      <c r="B48" s="3">
        <f t="shared" ref="B48:H48" si="47">B37</f>
        <v>11263</v>
      </c>
      <c r="C48" s="4" t="str">
        <f t="shared" si="47"/>
        <v>Support</v>
      </c>
      <c r="D48" s="1" t="str">
        <f t="shared" si="47"/>
        <v>Software</v>
      </c>
      <c r="E48" s="7">
        <f t="shared" si="47"/>
        <v>92622</v>
      </c>
      <c r="F48" s="7">
        <f t="shared" si="47"/>
        <v>90005</v>
      </c>
      <c r="G48" s="7">
        <f t="shared" si="47"/>
        <v>87556</v>
      </c>
      <c r="H48" s="7">
        <f t="shared" si="47"/>
        <v>84522</v>
      </c>
      <c r="I48" s="7">
        <f t="shared" ref="I48:T48" si="48">I37*(1+$E$2)</f>
        <v>106491.93947338214</v>
      </c>
      <c r="J48" s="7">
        <f t="shared" si="48"/>
        <v>102968.33013808056</v>
      </c>
      <c r="K48" s="7">
        <f t="shared" si="48"/>
        <v>99428.484871292836</v>
      </c>
      <c r="L48" s="7">
        <f t="shared" si="48"/>
        <v>95930.234306495346</v>
      </c>
      <c r="M48" s="7">
        <f t="shared" si="48"/>
        <v>92412.056804070817</v>
      </c>
      <c r="N48" s="7">
        <f t="shared" si="48"/>
        <v>88748.088879587434</v>
      </c>
      <c r="O48" s="7">
        <f t="shared" si="48"/>
        <v>85310.784374168361</v>
      </c>
      <c r="P48" s="7">
        <f t="shared" si="48"/>
        <v>81841.642201845752</v>
      </c>
      <c r="Q48" s="7">
        <f t="shared" si="48"/>
        <v>78281.068478006622</v>
      </c>
      <c r="R48" s="7">
        <f t="shared" si="48"/>
        <v>74757.790899041138</v>
      </c>
      <c r="S48" s="7">
        <f t="shared" si="48"/>
        <v>71234.606065763306</v>
      </c>
      <c r="T48" s="7">
        <f t="shared" si="48"/>
        <v>67583.554524414983</v>
      </c>
    </row>
    <row r="49" spans="1:20" x14ac:dyDescent="0.3">
      <c r="B49" s="3">
        <f t="shared" ref="B49:H49" si="49">B38</f>
        <v>11264</v>
      </c>
      <c r="C49" s="4" t="str">
        <f t="shared" si="49"/>
        <v>Support</v>
      </c>
      <c r="D49" s="1" t="str">
        <f t="shared" si="49"/>
        <v>Call Center</v>
      </c>
      <c r="E49" s="7">
        <f t="shared" si="49"/>
        <v>27416</v>
      </c>
      <c r="F49" s="7">
        <f t="shared" si="49"/>
        <v>26554</v>
      </c>
      <c r="G49" s="7">
        <f t="shared" si="49"/>
        <v>24330</v>
      </c>
      <c r="H49" s="7">
        <f t="shared" si="49"/>
        <v>22338</v>
      </c>
      <c r="I49" s="7">
        <f t="shared" ref="I49:T49" si="50">I38*(1+$E$2)</f>
        <v>27020.079730895071</v>
      </c>
      <c r="J49" s="7">
        <f t="shared" si="50"/>
        <v>24656.277528135946</v>
      </c>
      <c r="K49" s="7">
        <f t="shared" si="50"/>
        <v>22280.394684436214</v>
      </c>
      <c r="L49" s="7">
        <f t="shared" si="50"/>
        <v>20018.014945138471</v>
      </c>
      <c r="M49" s="7">
        <f t="shared" si="50"/>
        <v>17712.640656071806</v>
      </c>
      <c r="N49" s="7">
        <f t="shared" si="50"/>
        <v>14897.597958063803</v>
      </c>
      <c r="O49" s="7">
        <f t="shared" si="50"/>
        <v>13306.427963937384</v>
      </c>
      <c r="P49" s="7">
        <f t="shared" si="50"/>
        <v>10752.659213585732</v>
      </c>
      <c r="Q49" s="7">
        <f t="shared" si="50"/>
        <v>7940.8682491511818</v>
      </c>
      <c r="R49" s="7">
        <f t="shared" si="50"/>
        <v>6279.9871263180012</v>
      </c>
      <c r="S49" s="7">
        <f t="shared" si="50"/>
        <v>3753.2785515190944</v>
      </c>
      <c r="T49" s="7">
        <f t="shared" si="50"/>
        <v>1073.6786039373178</v>
      </c>
    </row>
    <row r="50" spans="1:20" x14ac:dyDescent="0.3">
      <c r="B50" s="3">
        <f t="shared" ref="B50:H50" si="51">B39</f>
        <v>11267</v>
      </c>
      <c r="C50" s="4" t="str">
        <f t="shared" si="51"/>
        <v>HR</v>
      </c>
      <c r="D50" s="1" t="str">
        <f t="shared" si="51"/>
        <v>Recruiting Events</v>
      </c>
      <c r="E50" s="7">
        <f t="shared" si="51"/>
        <v>41696</v>
      </c>
      <c r="F50" s="7">
        <f t="shared" si="51"/>
        <v>41696</v>
      </c>
      <c r="G50" s="7">
        <f t="shared" si="51"/>
        <v>42558</v>
      </c>
      <c r="H50" s="7">
        <f t="shared" si="51"/>
        <v>45448</v>
      </c>
      <c r="I50" s="7">
        <f t="shared" ref="I50:T50" si="52">I39*(1+$E$2)</f>
        <v>60134.031049462872</v>
      </c>
      <c r="J50" s="7">
        <f t="shared" si="52"/>
        <v>62016.029384860332</v>
      </c>
      <c r="K50" s="7">
        <f t="shared" si="52"/>
        <v>63895.222902897905</v>
      </c>
      <c r="L50" s="7">
        <f t="shared" si="52"/>
        <v>65588.027268611593</v>
      </c>
      <c r="M50" s="7">
        <f t="shared" si="52"/>
        <v>67371.645533191419</v>
      </c>
      <c r="N50" s="7">
        <f t="shared" si="52"/>
        <v>69155.579257204488</v>
      </c>
      <c r="O50" s="7">
        <f t="shared" si="52"/>
        <v>70939.852191638493</v>
      </c>
      <c r="P50" s="7">
        <f t="shared" si="52"/>
        <v>72724.3664613859</v>
      </c>
      <c r="Q50" s="7">
        <f t="shared" si="52"/>
        <v>74509.019230312842</v>
      </c>
      <c r="R50" s="7">
        <f t="shared" si="52"/>
        <v>76293.729610190523</v>
      </c>
      <c r="S50" s="7">
        <f t="shared" si="52"/>
        <v>78078.439921519515</v>
      </c>
      <c r="T50" s="7">
        <f t="shared" si="52"/>
        <v>79863.110950094706</v>
      </c>
    </row>
    <row r="51" spans="1:20" x14ac:dyDescent="0.3">
      <c r="A51" t="s">
        <v>34</v>
      </c>
      <c r="B51" s="3">
        <f t="shared" ref="B51:H51" si="53">B40</f>
        <v>11268</v>
      </c>
      <c r="C51" s="4" t="str">
        <f t="shared" si="53"/>
        <v>HR</v>
      </c>
      <c r="D51" s="1" t="str">
        <f t="shared" si="53"/>
        <v>Meetups</v>
      </c>
      <c r="E51" s="7">
        <f t="shared" si="53"/>
        <v>60285</v>
      </c>
      <c r="F51" s="7">
        <f t="shared" si="53"/>
        <v>61225</v>
      </c>
      <c r="G51" s="7">
        <f t="shared" si="53"/>
        <v>68994</v>
      </c>
      <c r="H51" s="7">
        <f t="shared" si="53"/>
        <v>72410</v>
      </c>
      <c r="I51" s="7">
        <f t="shared" ref="I51:T51" si="54">I40*(1+$E$2)</f>
        <v>99717.288516002998</v>
      </c>
      <c r="J51" s="7">
        <f t="shared" si="54"/>
        <v>104950.72384593352</v>
      </c>
      <c r="K51" s="7">
        <f t="shared" si="54"/>
        <v>113216.55512754389</v>
      </c>
      <c r="L51" s="7">
        <f t="shared" si="54"/>
        <v>118138.44951453607</v>
      </c>
      <c r="M51" s="7">
        <f t="shared" si="54"/>
        <v>126032.48115908263</v>
      </c>
      <c r="N51" s="7">
        <f t="shared" si="54"/>
        <v>131040.2825024746</v>
      </c>
      <c r="O51" s="7">
        <f t="shared" si="54"/>
        <v>138925.77603526894</v>
      </c>
      <c r="P51" s="7">
        <f t="shared" si="54"/>
        <v>144346.84358162369</v>
      </c>
      <c r="Q51" s="7">
        <f t="shared" si="54"/>
        <v>152194.26198648478</v>
      </c>
      <c r="R51" s="7">
        <f t="shared" si="54"/>
        <v>156180.04883707777</v>
      </c>
      <c r="S51" s="7">
        <f t="shared" si="54"/>
        <v>164991.62431612919</v>
      </c>
      <c r="T51" s="7">
        <f t="shared" si="54"/>
        <v>170411.64282228897</v>
      </c>
    </row>
    <row r="52" spans="1:20" x14ac:dyDescent="0.3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3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3">
      <c r="C54" s="4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3">
      <c r="F55" s="4"/>
    </row>
    <row r="56" spans="1:20" x14ac:dyDescent="0.3">
      <c r="C56" s="4"/>
    </row>
    <row r="57" spans="1:20" x14ac:dyDescent="0.3">
      <c r="C57" s="4" t="s">
        <v>4</v>
      </c>
    </row>
    <row r="58" spans="1:20" x14ac:dyDescent="0.3">
      <c r="C58" s="4" t="s">
        <v>5</v>
      </c>
    </row>
    <row r="59" spans="1:20" x14ac:dyDescent="0.3">
      <c r="C59" s="4" t="s">
        <v>6</v>
      </c>
    </row>
    <row r="60" spans="1:20" x14ac:dyDescent="0.3">
      <c r="C60" s="4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6F4-FE34-4C45-9B7A-00D49BFFA63E}">
  <dimension ref="A2:O40"/>
  <sheetViews>
    <sheetView tabSelected="1" topLeftCell="B1" zoomScale="83" zoomScaleNormal="115" workbookViewId="0">
      <selection activeCell="P12" sqref="P12"/>
    </sheetView>
  </sheetViews>
  <sheetFormatPr defaultColWidth="11.19921875" defaultRowHeight="15.6" x14ac:dyDescent="0.3"/>
  <cols>
    <col min="1" max="1" width="4.796875" customWidth="1"/>
    <col min="2" max="2" width="32.5" customWidth="1"/>
    <col min="3" max="14" width="9.19921875" customWidth="1"/>
  </cols>
  <sheetData>
    <row r="2" spans="1:15" x14ac:dyDescent="0.3">
      <c r="B2" s="5" t="s">
        <v>31</v>
      </c>
      <c r="C2" s="16">
        <v>2</v>
      </c>
    </row>
    <row r="4" spans="1:15" x14ac:dyDescent="0.3">
      <c r="A4" t="s">
        <v>34</v>
      </c>
      <c r="B4" s="10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5" x14ac:dyDescent="0.3">
      <c r="B5" s="12" t="s">
        <v>33</v>
      </c>
      <c r="C5" s="11">
        <f>Forecast!I21</f>
        <v>45658</v>
      </c>
      <c r="D5" s="11">
        <f>Forecast!J21</f>
        <v>45689</v>
      </c>
      <c r="E5" s="11">
        <f>Forecast!K21</f>
        <v>45717</v>
      </c>
      <c r="F5" s="11">
        <f>Forecast!L21</f>
        <v>45748</v>
      </c>
      <c r="G5" s="11">
        <f>Forecast!M21</f>
        <v>45778</v>
      </c>
      <c r="H5" s="11">
        <f>Forecast!N21</f>
        <v>45809</v>
      </c>
      <c r="I5" s="11">
        <f>Forecast!O21</f>
        <v>45839</v>
      </c>
      <c r="J5" s="11">
        <f>Forecast!P21</f>
        <v>45870</v>
      </c>
      <c r="K5" s="11">
        <f>Forecast!Q21</f>
        <v>45901</v>
      </c>
      <c r="L5" s="11">
        <f>Forecast!R21</f>
        <v>45931</v>
      </c>
      <c r="M5" s="11">
        <f>Forecast!S21</f>
        <v>45962</v>
      </c>
      <c r="N5" s="11">
        <f>Forecast!T21</f>
        <v>45992</v>
      </c>
    </row>
    <row r="6" spans="1:15" x14ac:dyDescent="0.3">
      <c r="B6" t="s">
        <v>21</v>
      </c>
      <c r="C6" s="8">
        <f>C31</f>
        <v>704180.23442602297</v>
      </c>
      <c r="D6" s="8">
        <f t="shared" ref="D6:N6" si="0">D31</f>
        <v>692929.60771983885</v>
      </c>
      <c r="E6" s="8">
        <f t="shared" si="0"/>
        <v>691959.43803690234</v>
      </c>
      <c r="F6" s="8">
        <f t="shared" si="0"/>
        <v>679763.25291914132</v>
      </c>
      <c r="G6" s="8">
        <f t="shared" si="0"/>
        <v>678648.9141906579</v>
      </c>
      <c r="H6" s="8">
        <f t="shared" si="0"/>
        <v>858383.71640513011</v>
      </c>
      <c r="I6" s="8">
        <f t="shared" si="0"/>
        <v>853625.71840850322</v>
      </c>
      <c r="J6" s="8">
        <f t="shared" si="0"/>
        <v>839720.16578143986</v>
      </c>
      <c r="K6" s="8">
        <f t="shared" si="0"/>
        <v>835441.18060011335</v>
      </c>
      <c r="L6" s="8">
        <f t="shared" si="0"/>
        <v>820872.26158066106</v>
      </c>
      <c r="M6" s="8">
        <f t="shared" si="0"/>
        <v>818945.66610204231</v>
      </c>
      <c r="N6" s="8">
        <f t="shared" si="0"/>
        <v>802948.18867890211</v>
      </c>
    </row>
    <row r="7" spans="1:15" x14ac:dyDescent="0.3">
      <c r="B7" t="s">
        <v>22</v>
      </c>
      <c r="C7" s="8">
        <f>C35</f>
        <v>211254.0703278069</v>
      </c>
      <c r="D7" s="8">
        <f t="shared" ref="D7:N7" si="1">D35</f>
        <v>207878.88231595166</v>
      </c>
      <c r="E7" s="8">
        <f t="shared" si="1"/>
        <v>207587.83141107069</v>
      </c>
      <c r="F7" s="8">
        <f t="shared" si="1"/>
        <v>203928.97587574238</v>
      </c>
      <c r="G7" s="8">
        <f t="shared" si="1"/>
        <v>203594.67425719736</v>
      </c>
      <c r="H7" s="8">
        <f t="shared" si="1"/>
        <v>257515.11492153903</v>
      </c>
      <c r="I7" s="8">
        <f t="shared" si="1"/>
        <v>256087.71552255095</v>
      </c>
      <c r="J7" s="8">
        <f t="shared" si="1"/>
        <v>251916.04973443196</v>
      </c>
      <c r="K7" s="8">
        <f t="shared" si="1"/>
        <v>250632.35418003399</v>
      </c>
      <c r="L7" s="8">
        <f t="shared" si="1"/>
        <v>246261.6784741983</v>
      </c>
      <c r="M7" s="8">
        <f t="shared" si="1"/>
        <v>245683.69983061269</v>
      </c>
      <c r="N7" s="8">
        <f t="shared" si="1"/>
        <v>240884.45660367061</v>
      </c>
    </row>
    <row r="8" spans="1:15" x14ac:dyDescent="0.3">
      <c r="B8" s="13" t="s">
        <v>23</v>
      </c>
      <c r="C8" s="23">
        <f>C6-C7</f>
        <v>492926.1640982161</v>
      </c>
      <c r="D8" s="23">
        <f t="shared" ref="D8:N8" si="2">D6-D7</f>
        <v>485050.72540388722</v>
      </c>
      <c r="E8" s="23">
        <f t="shared" si="2"/>
        <v>484371.60662583169</v>
      </c>
      <c r="F8" s="23">
        <f t="shared" si="2"/>
        <v>475834.27704339894</v>
      </c>
      <c r="G8" s="23">
        <f t="shared" si="2"/>
        <v>475054.23993346054</v>
      </c>
      <c r="H8" s="23">
        <f t="shared" si="2"/>
        <v>600868.60148359113</v>
      </c>
      <c r="I8" s="23">
        <f t="shared" si="2"/>
        <v>597538.00288595224</v>
      </c>
      <c r="J8" s="23">
        <f t="shared" si="2"/>
        <v>587804.11604700796</v>
      </c>
      <c r="K8" s="23">
        <f t="shared" si="2"/>
        <v>584808.82642007933</v>
      </c>
      <c r="L8" s="23">
        <f t="shared" si="2"/>
        <v>574610.58310646273</v>
      </c>
      <c r="M8" s="23">
        <f t="shared" si="2"/>
        <v>573261.96627142956</v>
      </c>
      <c r="N8" s="23">
        <f t="shared" si="2"/>
        <v>562063.7320752315</v>
      </c>
    </row>
    <row r="9" spans="1:15" x14ac:dyDescent="0.3"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5" x14ac:dyDescent="0.3">
      <c r="B10" t="s">
        <v>25</v>
      </c>
    </row>
    <row r="11" spans="1:15" x14ac:dyDescent="0.3">
      <c r="B11" s="4" t="s">
        <v>4</v>
      </c>
      <c r="C11" s="21">
        <f>SUMIFS(Forecast!I$6:I$13,Forecast!$C$6:$C$13,'Income Statement'!$B11)</f>
        <v>75718.304776991718</v>
      </c>
      <c r="D11" s="21">
        <f>SUMIFS(Forecast!J$6:J$13,Forecast!$C$6:$C$13,'Income Statement'!$B11)</f>
        <v>74508.559969875147</v>
      </c>
      <c r="E11" s="21">
        <f>SUMIFS(Forecast!K$6:K$13,Forecast!$C$6:$C$13,'Income Statement'!$B11)</f>
        <v>74404.240649129279</v>
      </c>
      <c r="F11" s="21">
        <f>SUMIFS(Forecast!L$6:L$13,Forecast!$C$6:$C$13,'Income Statement'!$B11)</f>
        <v>73092.822894531317</v>
      </c>
      <c r="G11" s="21">
        <f>SUMIFS(Forecast!M$6:M$13,Forecast!$C$6:$C$13,'Income Statement'!$B11)</f>
        <v>72973.001525877189</v>
      </c>
      <c r="H11" s="21">
        <f>SUMIFS(Forecast!N$6:N$13,Forecast!$C$6:$C$13,'Income Statement'!$B11)</f>
        <v>71771.213746248337</v>
      </c>
      <c r="I11" s="21">
        <f>SUMIFS(Forecast!O$6:O$13,Forecast!$C$6:$C$13,'Income Statement'!$B11)</f>
        <v>71373.387826797931</v>
      </c>
      <c r="J11" s="21">
        <f>SUMIFS(Forecast!P$6:P$13,Forecast!$C$6:$C$13,'Income Statement'!$B11)</f>
        <v>70210.716202461525</v>
      </c>
      <c r="K11" s="21">
        <f>SUMIFS(Forecast!Q$6:Q$13,Forecast!$C$6:$C$13,'Income Statement'!$B11)</f>
        <v>69852.941521748609</v>
      </c>
      <c r="L11" s="21">
        <f>SUMIFS(Forecast!R$6:R$13,Forecast!$C$6:$C$13,'Income Statement'!$B11)</f>
        <v>68634.804479988379</v>
      </c>
      <c r="M11" s="21">
        <f>SUMIFS(Forecast!S$6:S$13,Forecast!$C$6:$C$13,'Income Statement'!$B11)</f>
        <v>68473.717901508557</v>
      </c>
      <c r="N11" s="21">
        <f>SUMIFS(Forecast!T$6:T$13,Forecast!$C$6:$C$13,'Income Statement'!$B11)</f>
        <v>67136.136177165725</v>
      </c>
      <c r="O11" s="7"/>
    </row>
    <row r="12" spans="1:15" x14ac:dyDescent="0.3">
      <c r="B12" s="4" t="s">
        <v>5</v>
      </c>
      <c r="C12" s="21">
        <f>SUMIFS(Forecast!I$6:I$13,Forecast!$C$6:$C$13,'Income Statement'!$B12)</f>
        <v>119611.86275322865</v>
      </c>
      <c r="D12" s="21">
        <f>SUMIFS(Forecast!J$6:J$13,Forecast!$C$6:$C$13,'Income Statement'!$B12)</f>
        <v>118791.71509744608</v>
      </c>
      <c r="E12" s="21">
        <f>SUMIFS(Forecast!K$6:K$13,Forecast!$C$6:$C$13,'Income Statement'!$B12)</f>
        <v>117948.63290056678</v>
      </c>
      <c r="F12" s="21">
        <f>SUMIFS(Forecast!L$6:L$13,Forecast!$C$6:$C$13,'Income Statement'!$B12)</f>
        <v>117025.82214893543</v>
      </c>
      <c r="G12" s="21">
        <f>SUMIFS(Forecast!M$6:M$13,Forecast!$C$6:$C$13,'Income Statement'!$B12)</f>
        <v>116146.46047786924</v>
      </c>
      <c r="H12" s="21">
        <f>SUMIFS(Forecast!N$6:N$13,Forecast!$C$6:$C$13,'Income Statement'!$B12)</f>
        <v>115265.88568303987</v>
      </c>
      <c r="I12" s="21">
        <f>SUMIFS(Forecast!O$6:O$13,Forecast!$C$6:$C$13,'Income Statement'!$B12)</f>
        <v>114384.54822337031</v>
      </c>
      <c r="J12" s="21">
        <f>SUMIFS(Forecast!P$6:P$13,Forecast!$C$6:$C$13,'Income Statement'!$B12)</f>
        <v>113497.78071341585</v>
      </c>
      <c r="K12" s="21">
        <f>SUMIFS(Forecast!Q$6:Q$13,Forecast!$C$6:$C$13,'Income Statement'!$B12)</f>
        <v>112614.65952593222</v>
      </c>
      <c r="L12" s="21">
        <f>SUMIFS(Forecast!R$6:R$13,Forecast!$C$6:$C$13,'Income Statement'!$B12)</f>
        <v>111731.635207143</v>
      </c>
      <c r="M12" s="21">
        <f>SUMIFS(Forecast!S$6:S$13,Forecast!$C$6:$C$13,'Income Statement'!$B12)</f>
        <v>110848.65800523417</v>
      </c>
      <c r="N12" s="21">
        <f>SUMIFS(Forecast!T$6:T$13,Forecast!$C$6:$C$13,'Income Statement'!$B12)</f>
        <v>109965.69335852306</v>
      </c>
      <c r="O12" s="7"/>
    </row>
    <row r="13" spans="1:15" x14ac:dyDescent="0.3">
      <c r="B13" s="4" t="s">
        <v>6</v>
      </c>
      <c r="C13" s="21">
        <f>SUMIFS(Forecast!I$6:I$13,Forecast!$C$6:$C$13,'Income Statement'!$B13)</f>
        <v>102701.55323405939</v>
      </c>
      <c r="D13" s="21">
        <f>SUMIFS(Forecast!J$6:J$13,Forecast!$C$6:$C$13,'Income Statement'!$B13)</f>
        <v>98172.775127858855</v>
      </c>
      <c r="E13" s="21">
        <f>SUMIFS(Forecast!K$6:K$13,Forecast!$C$6:$C$13,'Income Statement'!$B13)</f>
        <v>93622.215042868498</v>
      </c>
      <c r="F13" s="21">
        <f>SUMIFS(Forecast!L$6:L$13,Forecast!$C$6:$C$13,'Income Statement'!$B13)</f>
        <v>89190.960962795245</v>
      </c>
      <c r="G13" s="21">
        <f>SUMIFS(Forecast!M$6:M$13,Forecast!$C$6:$C$13,'Income Statement'!$B13)</f>
        <v>84711.305738571245</v>
      </c>
      <c r="H13" s="21">
        <f>SUMIFS(Forecast!N$6:N$13,Forecast!$C$6:$C$13,'Income Statement'!$B13)</f>
        <v>79727.451413577874</v>
      </c>
      <c r="I13" s="21">
        <f>SUMIFS(Forecast!O$6:O$13,Forecast!$C$6:$C$13,'Income Statement'!$B13)</f>
        <v>75859.394106235181</v>
      </c>
      <c r="J13" s="21">
        <f>SUMIFS(Forecast!P$6:P$13,Forecast!$C$6:$C$13,'Income Statement'!$B13)</f>
        <v>71226.385704178057</v>
      </c>
      <c r="K13" s="21">
        <f>SUMIFS(Forecast!Q$6:Q$13,Forecast!$C$6:$C$13,'Income Statement'!$B13)</f>
        <v>66324.566713198306</v>
      </c>
      <c r="L13" s="21">
        <f>SUMIFS(Forecast!R$6:R$13,Forecast!$C$6:$C$13,'Income Statement'!$B13)</f>
        <v>62336.752327199341</v>
      </c>
      <c r="M13" s="21">
        <f>SUMIFS(Forecast!S$6:S$13,Forecast!$C$6:$C$13,'Income Statement'!$B13)</f>
        <v>57682.988167140305</v>
      </c>
      <c r="N13" s="21">
        <f>SUMIFS(Forecast!T$6:T$13,Forecast!$C$6:$C$13,'Income Statement'!$B13)</f>
        <v>52813.256252578693</v>
      </c>
      <c r="O13" s="7"/>
    </row>
    <row r="14" spans="1:15" x14ac:dyDescent="0.3">
      <c r="B14" s="4" t="s">
        <v>7</v>
      </c>
      <c r="C14" s="21">
        <f>SUMIFS(Forecast!I$6:I$13,Forecast!$C$6:$C$13,'Income Statement'!$B14)</f>
        <v>122962.55351189683</v>
      </c>
      <c r="D14" s="21">
        <f>SUMIFS(Forecast!J$6:J$13,Forecast!$C$6:$C$13,'Income Statement'!$B14)</f>
        <v>128435.96402368759</v>
      </c>
      <c r="E14" s="21">
        <f>SUMIFS(Forecast!K$6:K$13,Forecast!$C$6:$C$13,'Income Statement'!$B14)</f>
        <v>136239.82925418601</v>
      </c>
      <c r="F14" s="21">
        <f>SUMIFS(Forecast!L$6:L$13,Forecast!$C$6:$C$13,'Income Statement'!$B14)</f>
        <v>141328.05906395975</v>
      </c>
      <c r="G14" s="21">
        <f>SUMIFS(Forecast!M$6:M$13,Forecast!$C$6:$C$13,'Income Statement'!$B14)</f>
        <v>148772.4051479031</v>
      </c>
      <c r="H14" s="21">
        <f>SUMIFS(Forecast!N$6:N$13,Forecast!$C$6:$C$13,'Income Statement'!$B14)</f>
        <v>153996.81673821469</v>
      </c>
      <c r="I14" s="21">
        <f>SUMIFS(Forecast!O$6:O$13,Forecast!$C$6:$C$13,'Income Statement'!$B14)</f>
        <v>161435.09863608264</v>
      </c>
      <c r="J14" s="21">
        <f>SUMIFS(Forecast!P$6:P$13,Forecast!$C$6:$C$13,'Income Statement'!$B14)</f>
        <v>166977.85387923813</v>
      </c>
      <c r="K14" s="21">
        <f>SUMIFS(Forecast!Q$6:Q$13,Forecast!$C$6:$C$13,'Income Statement'!$B14)</f>
        <v>174387.13939753664</v>
      </c>
      <c r="L14" s="21">
        <f>SUMIFS(Forecast!R$6:R$13,Forecast!$C$6:$C$13,'Income Statement'!$B14)</f>
        <v>178825.98342097562</v>
      </c>
      <c r="M14" s="21">
        <f>SUMIFS(Forecast!S$6:S$13,Forecast!$C$6:$C$13,'Income Statement'!$B14)</f>
        <v>186976.972490499</v>
      </c>
      <c r="N14" s="21">
        <f>SUMIFS(Forecast!T$6:T$13,Forecast!$C$6:$C$13,'Income Statement'!$B14)</f>
        <v>192519.04136337206</v>
      </c>
      <c r="O14" s="7"/>
    </row>
    <row r="15" spans="1:15" x14ac:dyDescent="0.3">
      <c r="B15" t="s">
        <v>24</v>
      </c>
      <c r="C15" s="21">
        <f>SUM(C11:C14)</f>
        <v>420994.27427617653</v>
      </c>
      <c r="D15" s="21">
        <f t="shared" ref="D15:N15" si="3">SUM(D11:D14)</f>
        <v>419909.0142188677</v>
      </c>
      <c r="E15" s="21">
        <f t="shared" si="3"/>
        <v>422214.91784675058</v>
      </c>
      <c r="F15" s="21">
        <f t="shared" si="3"/>
        <v>420637.66507022176</v>
      </c>
      <c r="G15" s="21">
        <f t="shared" si="3"/>
        <v>422603.17289022077</v>
      </c>
      <c r="H15" s="21">
        <f t="shared" si="3"/>
        <v>420761.36758108076</v>
      </c>
      <c r="I15" s="21">
        <f t="shared" si="3"/>
        <v>423052.42879248608</v>
      </c>
      <c r="J15" s="21">
        <f t="shared" si="3"/>
        <v>421912.73649929359</v>
      </c>
      <c r="K15" s="21">
        <f t="shared" si="3"/>
        <v>423179.30715841579</v>
      </c>
      <c r="L15" s="21">
        <f t="shared" si="3"/>
        <v>421529.17543530633</v>
      </c>
      <c r="M15" s="21">
        <f t="shared" si="3"/>
        <v>423982.33656438207</v>
      </c>
      <c r="N15" s="21">
        <f t="shared" si="3"/>
        <v>422434.12715163955</v>
      </c>
      <c r="O15" s="7"/>
    </row>
    <row r="16" spans="1:15" x14ac:dyDescent="0.3">
      <c r="B16" s="13" t="s">
        <v>26</v>
      </c>
      <c r="C16" s="25">
        <f>C8-C15</f>
        <v>71931.889822039579</v>
      </c>
      <c r="D16" s="25">
        <f t="shared" ref="D16:N16" si="4">D8-D15</f>
        <v>65141.711185019522</v>
      </c>
      <c r="E16" s="25">
        <f t="shared" si="4"/>
        <v>62156.688779081102</v>
      </c>
      <c r="F16" s="25">
        <f t="shared" si="4"/>
        <v>55196.611973177176</v>
      </c>
      <c r="G16" s="25">
        <f t="shared" si="4"/>
        <v>52451.067043239775</v>
      </c>
      <c r="H16" s="25">
        <f t="shared" si="4"/>
        <v>180107.23390251037</v>
      </c>
      <c r="I16" s="25">
        <f t="shared" si="4"/>
        <v>174485.57409346616</v>
      </c>
      <c r="J16" s="25">
        <f t="shared" si="4"/>
        <v>165891.37954771437</v>
      </c>
      <c r="K16" s="25">
        <f t="shared" si="4"/>
        <v>161629.51926166355</v>
      </c>
      <c r="L16" s="25">
        <f t="shared" si="4"/>
        <v>153081.4076711564</v>
      </c>
      <c r="M16" s="25">
        <f t="shared" si="4"/>
        <v>149279.62970704748</v>
      </c>
      <c r="N16" s="25">
        <f t="shared" si="4"/>
        <v>139629.60492359195</v>
      </c>
    </row>
    <row r="17" spans="1:14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">
      <c r="B18" t="s">
        <v>27</v>
      </c>
      <c r="C18" s="8">
        <f>C38</f>
        <v>5281.3517581951728</v>
      </c>
      <c r="D18" s="8">
        <f t="shared" ref="D18:N18" si="5">D38</f>
        <v>5196.9720578987917</v>
      </c>
      <c r="E18" s="8">
        <f t="shared" si="5"/>
        <v>5189.6957852767673</v>
      </c>
      <c r="F18" s="8">
        <f t="shared" si="5"/>
        <v>5098.22439689356</v>
      </c>
      <c r="G18" s="8">
        <f t="shared" si="5"/>
        <v>5089.8668564299342</v>
      </c>
      <c r="H18" s="8">
        <f t="shared" si="5"/>
        <v>6437.8778730384765</v>
      </c>
      <c r="I18" s="8">
        <f t="shared" si="5"/>
        <v>6402.1928880637743</v>
      </c>
      <c r="J18" s="8">
        <f t="shared" si="5"/>
        <v>6297.9012433607995</v>
      </c>
      <c r="K18" s="8">
        <f t="shared" si="5"/>
        <v>6265.8088545008504</v>
      </c>
      <c r="L18" s="8">
        <f t="shared" si="5"/>
        <v>6156.5419618549577</v>
      </c>
      <c r="M18" s="8">
        <f t="shared" si="5"/>
        <v>6142.0924957653178</v>
      </c>
      <c r="N18" s="8">
        <f t="shared" si="5"/>
        <v>6022.1114150917656</v>
      </c>
    </row>
    <row r="19" spans="1:14" x14ac:dyDescent="0.3">
      <c r="B19" s="13" t="s">
        <v>28</v>
      </c>
      <c r="C19" s="23">
        <f>C16-C18</f>
        <v>66650.538063844404</v>
      </c>
      <c r="D19" s="23">
        <f t="shared" ref="D19:N19" si="6">D16-D18</f>
        <v>59944.739127120731</v>
      </c>
      <c r="E19" s="23">
        <f t="shared" si="6"/>
        <v>56966.992993804335</v>
      </c>
      <c r="F19" s="23">
        <f t="shared" si="6"/>
        <v>50098.387576283618</v>
      </c>
      <c r="G19" s="23">
        <f t="shared" si="6"/>
        <v>47361.200186809838</v>
      </c>
      <c r="H19" s="23">
        <f t="shared" si="6"/>
        <v>173669.35602947191</v>
      </c>
      <c r="I19" s="23">
        <f t="shared" si="6"/>
        <v>168083.38120540237</v>
      </c>
      <c r="J19" s="23">
        <f t="shared" si="6"/>
        <v>159593.47830435357</v>
      </c>
      <c r="K19" s="23">
        <f t="shared" si="6"/>
        <v>155363.7104071627</v>
      </c>
      <c r="L19" s="23">
        <f t="shared" si="6"/>
        <v>146924.86570930143</v>
      </c>
      <c r="M19" s="23">
        <f t="shared" si="6"/>
        <v>143137.53721128218</v>
      </c>
      <c r="N19" s="23">
        <f t="shared" si="6"/>
        <v>133607.49350850019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B21" t="s">
        <v>29</v>
      </c>
      <c r="C21" s="8">
        <f>IF(C19&gt;0,C19*$C$40,0)</f>
        <v>16662.634515961101</v>
      </c>
      <c r="D21" s="8">
        <f t="shared" ref="D21:N21" si="7">IF(D19&gt;0,D19*$C$40,0)</f>
        <v>14986.184781780183</v>
      </c>
      <c r="E21" s="8">
        <f t="shared" si="7"/>
        <v>14241.748248451084</v>
      </c>
      <c r="F21" s="8">
        <f t="shared" si="7"/>
        <v>12524.596894070904</v>
      </c>
      <c r="G21" s="8">
        <f t="shared" si="7"/>
        <v>11840.300046702459</v>
      </c>
      <c r="H21" s="8">
        <f t="shared" si="7"/>
        <v>43417.339007367977</v>
      </c>
      <c r="I21" s="8">
        <f t="shared" si="7"/>
        <v>42020.845301350593</v>
      </c>
      <c r="J21" s="8">
        <f t="shared" si="7"/>
        <v>39898.369576088393</v>
      </c>
      <c r="K21" s="8">
        <f t="shared" si="7"/>
        <v>38840.927601790674</v>
      </c>
      <c r="L21" s="8">
        <f t="shared" si="7"/>
        <v>36731.216427325358</v>
      </c>
      <c r="M21" s="8">
        <f t="shared" si="7"/>
        <v>35784.384302820545</v>
      </c>
      <c r="N21" s="8">
        <f t="shared" si="7"/>
        <v>33401.873377125048</v>
      </c>
    </row>
    <row r="22" spans="1:14" x14ac:dyDescent="0.3">
      <c r="B22" s="17" t="s">
        <v>30</v>
      </c>
      <c r="C22" s="24">
        <f>C19-C21</f>
        <v>49987.903547883303</v>
      </c>
      <c r="D22" s="24">
        <f t="shared" ref="D22:N22" si="8">D19-D21</f>
        <v>44958.554345340548</v>
      </c>
      <c r="E22" s="24">
        <f t="shared" si="8"/>
        <v>42725.244745353251</v>
      </c>
      <c r="F22" s="24">
        <f t="shared" si="8"/>
        <v>37573.790682212712</v>
      </c>
      <c r="G22" s="24">
        <f t="shared" si="8"/>
        <v>35520.900140107377</v>
      </c>
      <c r="H22" s="24">
        <f t="shared" si="8"/>
        <v>130252.01702210393</v>
      </c>
      <c r="I22" s="24">
        <f t="shared" si="8"/>
        <v>126062.53590405178</v>
      </c>
      <c r="J22" s="24">
        <f t="shared" si="8"/>
        <v>119695.10872826519</v>
      </c>
      <c r="K22" s="24">
        <f t="shared" si="8"/>
        <v>116522.78280537203</v>
      </c>
      <c r="L22" s="24">
        <f t="shared" si="8"/>
        <v>110193.64928197608</v>
      </c>
      <c r="M22" s="24">
        <f t="shared" si="8"/>
        <v>107353.15290846163</v>
      </c>
      <c r="N22" s="24">
        <f t="shared" si="8"/>
        <v>100205.62013137515</v>
      </c>
    </row>
    <row r="25" spans="1:14" x14ac:dyDescent="0.3">
      <c r="A25" t="s">
        <v>34</v>
      </c>
      <c r="B25" s="26" t="s">
        <v>35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4" x14ac:dyDescent="0.3">
      <c r="B26" s="5" t="s">
        <v>21</v>
      </c>
    </row>
    <row r="27" spans="1:14" x14ac:dyDescent="0.3">
      <c r="B27" t="s">
        <v>36</v>
      </c>
      <c r="C27" s="18">
        <v>30</v>
      </c>
      <c r="D27" s="18">
        <v>30</v>
      </c>
      <c r="E27" s="18">
        <v>30</v>
      </c>
      <c r="F27" s="18">
        <v>30</v>
      </c>
      <c r="G27" s="18">
        <v>30</v>
      </c>
      <c r="H27" s="18">
        <v>25</v>
      </c>
      <c r="I27" s="18">
        <v>25</v>
      </c>
      <c r="J27" s="18">
        <v>25</v>
      </c>
      <c r="K27" s="18">
        <v>25</v>
      </c>
      <c r="L27" s="18">
        <v>25</v>
      </c>
      <c r="M27" s="18">
        <v>25</v>
      </c>
      <c r="N27" s="18">
        <v>25</v>
      </c>
    </row>
    <row r="28" spans="1:14" x14ac:dyDescent="0.3">
      <c r="B28" t="s">
        <v>37</v>
      </c>
      <c r="C28" s="18">
        <v>279</v>
      </c>
      <c r="D28" s="18">
        <v>279</v>
      </c>
      <c r="E28" s="18">
        <v>279</v>
      </c>
      <c r="F28" s="18">
        <v>279</v>
      </c>
      <c r="G28" s="18">
        <v>279</v>
      </c>
      <c r="H28" s="18">
        <v>299</v>
      </c>
      <c r="I28" s="18">
        <v>299</v>
      </c>
      <c r="J28" s="18">
        <v>299</v>
      </c>
      <c r="K28" s="18">
        <v>299</v>
      </c>
      <c r="L28" s="18">
        <v>299</v>
      </c>
      <c r="M28" s="18">
        <v>299</v>
      </c>
      <c r="N28" s="18">
        <v>299</v>
      </c>
    </row>
    <row r="30" spans="1:14" x14ac:dyDescent="0.3">
      <c r="B30" t="s">
        <v>44</v>
      </c>
      <c r="C30" s="21">
        <f>C11/C27</f>
        <v>2523.9434925663904</v>
      </c>
      <c r="D30" s="21">
        <f t="shared" ref="D30:N30" si="9">D11/D27</f>
        <v>2483.618665662505</v>
      </c>
      <c r="E30" s="21">
        <f t="shared" si="9"/>
        <v>2480.141354970976</v>
      </c>
      <c r="F30" s="21">
        <f t="shared" si="9"/>
        <v>2436.4274298177106</v>
      </c>
      <c r="G30" s="21">
        <f t="shared" si="9"/>
        <v>2432.4333841959065</v>
      </c>
      <c r="H30" s="21">
        <f t="shared" si="9"/>
        <v>2870.8485498499335</v>
      </c>
      <c r="I30" s="21">
        <f t="shared" si="9"/>
        <v>2854.9355130719173</v>
      </c>
      <c r="J30" s="21">
        <f t="shared" si="9"/>
        <v>2808.4286480984611</v>
      </c>
      <c r="K30" s="21">
        <f t="shared" si="9"/>
        <v>2794.1176608699443</v>
      </c>
      <c r="L30" s="21">
        <f t="shared" si="9"/>
        <v>2745.3921791995353</v>
      </c>
      <c r="M30" s="21">
        <f t="shared" si="9"/>
        <v>2738.9487160603421</v>
      </c>
      <c r="N30" s="21">
        <f t="shared" si="9"/>
        <v>2685.445447086629</v>
      </c>
    </row>
    <row r="31" spans="1:14" x14ac:dyDescent="0.3">
      <c r="B31" t="s">
        <v>21</v>
      </c>
      <c r="C31" s="21">
        <f>C30*C28</f>
        <v>704180.23442602297</v>
      </c>
      <c r="D31" s="21">
        <f t="shared" ref="D31:N31" si="10">D30*D28</f>
        <v>692929.60771983885</v>
      </c>
      <c r="E31" s="21">
        <f t="shared" si="10"/>
        <v>691959.43803690234</v>
      </c>
      <c r="F31" s="21">
        <f t="shared" si="10"/>
        <v>679763.25291914132</v>
      </c>
      <c r="G31" s="21">
        <f t="shared" si="10"/>
        <v>678648.9141906579</v>
      </c>
      <c r="H31" s="21">
        <f t="shared" si="10"/>
        <v>858383.71640513011</v>
      </c>
      <c r="I31" s="21">
        <f t="shared" si="10"/>
        <v>853625.71840850322</v>
      </c>
      <c r="J31" s="21">
        <f t="shared" si="10"/>
        <v>839720.16578143986</v>
      </c>
      <c r="K31" s="21">
        <f t="shared" si="10"/>
        <v>835441.18060011335</v>
      </c>
      <c r="L31" s="21">
        <f t="shared" si="10"/>
        <v>820872.26158066106</v>
      </c>
      <c r="M31" s="21">
        <f t="shared" si="10"/>
        <v>818945.66610204231</v>
      </c>
      <c r="N31" s="21">
        <f t="shared" si="10"/>
        <v>802948.18867890211</v>
      </c>
    </row>
    <row r="33" spans="1:14" x14ac:dyDescent="0.3">
      <c r="B33" s="5" t="s">
        <v>39</v>
      </c>
    </row>
    <row r="34" spans="1:14" x14ac:dyDescent="0.3">
      <c r="B34" t="s">
        <v>40</v>
      </c>
      <c r="C34" s="19">
        <v>0.3</v>
      </c>
      <c r="D34" s="19">
        <v>0.3</v>
      </c>
      <c r="E34" s="19">
        <v>0.3</v>
      </c>
      <c r="F34" s="19">
        <v>0.3</v>
      </c>
      <c r="G34" s="19">
        <v>0.3</v>
      </c>
      <c r="H34" s="19">
        <v>0.3</v>
      </c>
      <c r="I34" s="19">
        <v>0.3</v>
      </c>
      <c r="J34" s="19">
        <v>0.3</v>
      </c>
      <c r="K34" s="19">
        <v>0.3</v>
      </c>
      <c r="L34" s="19">
        <v>0.3</v>
      </c>
      <c r="M34" s="19">
        <v>0.3</v>
      </c>
      <c r="N34" s="19">
        <v>0.3</v>
      </c>
    </row>
    <row r="35" spans="1:14" x14ac:dyDescent="0.3">
      <c r="B35" t="s">
        <v>22</v>
      </c>
      <c r="C35" s="21">
        <f>C31*C34</f>
        <v>211254.0703278069</v>
      </c>
      <c r="D35" s="21">
        <f t="shared" ref="D35:N35" si="11">D31*D34</f>
        <v>207878.88231595166</v>
      </c>
      <c r="E35" s="21">
        <f t="shared" si="11"/>
        <v>207587.83141107069</v>
      </c>
      <c r="F35" s="21">
        <f t="shared" si="11"/>
        <v>203928.97587574238</v>
      </c>
      <c r="G35" s="21">
        <f t="shared" si="11"/>
        <v>203594.67425719736</v>
      </c>
      <c r="H35" s="21">
        <f t="shared" si="11"/>
        <v>257515.11492153903</v>
      </c>
      <c r="I35" s="21">
        <f t="shared" si="11"/>
        <v>256087.71552255095</v>
      </c>
      <c r="J35" s="21">
        <f t="shared" si="11"/>
        <v>251916.04973443196</v>
      </c>
      <c r="K35" s="21">
        <f t="shared" si="11"/>
        <v>250632.35418003399</v>
      </c>
      <c r="L35" s="21">
        <f t="shared" si="11"/>
        <v>246261.6784741983</v>
      </c>
      <c r="M35" s="21">
        <f t="shared" si="11"/>
        <v>245683.69983061269</v>
      </c>
      <c r="N35" s="21">
        <f t="shared" si="11"/>
        <v>240884.45660367061</v>
      </c>
    </row>
    <row r="36" spans="1:14" x14ac:dyDescent="0.3">
      <c r="C36" s="9"/>
    </row>
    <row r="37" spans="1:14" x14ac:dyDescent="0.3">
      <c r="B37" t="s">
        <v>41</v>
      </c>
      <c r="C37" s="22">
        <v>2.5000000000000001E-2</v>
      </c>
      <c r="D37" s="22">
        <v>2.5000000000000001E-2</v>
      </c>
      <c r="E37" s="22">
        <v>2.5000000000000001E-2</v>
      </c>
      <c r="F37" s="22">
        <v>2.5000000000000001E-2</v>
      </c>
      <c r="G37" s="22">
        <v>2.5000000000000001E-2</v>
      </c>
      <c r="H37" s="22">
        <v>2.5000000000000001E-2</v>
      </c>
      <c r="I37" s="22">
        <v>2.5000000000000001E-2</v>
      </c>
      <c r="J37" s="22">
        <v>2.5000000000000001E-2</v>
      </c>
      <c r="K37" s="22">
        <v>2.5000000000000001E-2</v>
      </c>
      <c r="L37" s="22">
        <v>2.5000000000000001E-2</v>
      </c>
      <c r="M37" s="22">
        <v>2.5000000000000001E-2</v>
      </c>
      <c r="N37" s="22">
        <v>2.5000000000000001E-2</v>
      </c>
    </row>
    <row r="38" spans="1:14" x14ac:dyDescent="0.3">
      <c r="B38" t="s">
        <v>27</v>
      </c>
      <c r="C38" s="21">
        <f>C37*C35</f>
        <v>5281.3517581951728</v>
      </c>
      <c r="D38" s="21">
        <f t="shared" ref="D38:N38" si="12">D37*D35</f>
        <v>5196.9720578987917</v>
      </c>
      <c r="E38" s="21">
        <f t="shared" si="12"/>
        <v>5189.6957852767673</v>
      </c>
      <c r="F38" s="21">
        <f t="shared" si="12"/>
        <v>5098.22439689356</v>
      </c>
      <c r="G38" s="21">
        <f t="shared" si="12"/>
        <v>5089.8668564299342</v>
      </c>
      <c r="H38" s="21">
        <f t="shared" si="12"/>
        <v>6437.8778730384765</v>
      </c>
      <c r="I38" s="21">
        <f t="shared" si="12"/>
        <v>6402.1928880637743</v>
      </c>
      <c r="J38" s="21">
        <f t="shared" si="12"/>
        <v>6297.9012433607995</v>
      </c>
      <c r="K38" s="21">
        <f t="shared" si="12"/>
        <v>6265.8088545008504</v>
      </c>
      <c r="L38" s="21">
        <f t="shared" si="12"/>
        <v>6156.5419618549577</v>
      </c>
      <c r="M38" s="21">
        <f t="shared" si="12"/>
        <v>6142.0924957653178</v>
      </c>
      <c r="N38" s="21">
        <f t="shared" si="12"/>
        <v>6022.1114150917656</v>
      </c>
    </row>
    <row r="40" spans="1:14" x14ac:dyDescent="0.3">
      <c r="A40" t="s">
        <v>34</v>
      </c>
      <c r="B40" t="s">
        <v>38</v>
      </c>
      <c r="C40" s="19">
        <v>0.25</v>
      </c>
    </row>
  </sheetData>
  <dataValidations count="1">
    <dataValidation type="list" allowBlank="1" showInputMessage="1" showErrorMessage="1" sqref="C2" xr:uid="{7987148A-F93F-4688-A8E3-F60389036A5F}">
      <formula1>"1,2,3"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80A0-0518-6C47-BEB6-4001203097BB}">
  <dimension ref="B2:N4"/>
  <sheetViews>
    <sheetView zoomScale="115" zoomScaleNormal="115" workbookViewId="0">
      <selection activeCell="B19" sqref="B19"/>
    </sheetView>
  </sheetViews>
  <sheetFormatPr defaultColWidth="11.19921875" defaultRowHeight="15.6" x14ac:dyDescent="0.3"/>
  <cols>
    <col min="3" max="14" width="8.69921875" customWidth="1"/>
  </cols>
  <sheetData>
    <row r="2" spans="2:14" x14ac:dyDescent="0.3">
      <c r="B2" s="12" t="s">
        <v>33</v>
      </c>
      <c r="C2" s="11">
        <f>'Income Statement'!C5</f>
        <v>45658</v>
      </c>
      <c r="D2" s="11">
        <f>EDATE(C2,1)</f>
        <v>45689</v>
      </c>
      <c r="E2" s="11">
        <f t="shared" ref="E2:N2" si="0">EDATE(D2,1)</f>
        <v>45717</v>
      </c>
      <c r="F2" s="11">
        <f t="shared" si="0"/>
        <v>45748</v>
      </c>
      <c r="G2" s="11">
        <f t="shared" si="0"/>
        <v>45778</v>
      </c>
      <c r="H2" s="11">
        <f t="shared" si="0"/>
        <v>45809</v>
      </c>
      <c r="I2" s="11">
        <f t="shared" si="0"/>
        <v>45839</v>
      </c>
      <c r="J2" s="11">
        <f t="shared" si="0"/>
        <v>45870</v>
      </c>
      <c r="K2" s="11">
        <f t="shared" si="0"/>
        <v>45901</v>
      </c>
      <c r="L2" s="11">
        <f t="shared" si="0"/>
        <v>45931</v>
      </c>
      <c r="M2" s="11">
        <f t="shared" si="0"/>
        <v>45962</v>
      </c>
      <c r="N2" s="11">
        <f t="shared" si="0"/>
        <v>45992</v>
      </c>
    </row>
    <row r="3" spans="2:14" x14ac:dyDescent="0.3">
      <c r="B3" t="s">
        <v>21</v>
      </c>
      <c r="C3" s="8">
        <f>'Income Statement'!C6</f>
        <v>704180.23442602297</v>
      </c>
      <c r="D3" s="8">
        <f>'Income Statement'!D6</f>
        <v>692929.60771983885</v>
      </c>
      <c r="E3" s="8">
        <f>'Income Statement'!E6</f>
        <v>691959.43803690234</v>
      </c>
      <c r="F3" s="8">
        <f>'Income Statement'!F6</f>
        <v>679763.25291914132</v>
      </c>
      <c r="G3" s="8">
        <f>'Income Statement'!G6</f>
        <v>678648.9141906579</v>
      </c>
      <c r="H3" s="8">
        <f>'Income Statement'!H6</f>
        <v>858383.71640513011</v>
      </c>
      <c r="I3" s="8">
        <f>'Income Statement'!I6</f>
        <v>853625.71840850322</v>
      </c>
      <c r="J3" s="8">
        <f>'Income Statement'!J6</f>
        <v>839720.16578143986</v>
      </c>
      <c r="K3" s="8">
        <f>'Income Statement'!K6</f>
        <v>835441.18060011335</v>
      </c>
      <c r="L3" s="8">
        <f>'Income Statement'!L6</f>
        <v>820872.26158066106</v>
      </c>
      <c r="M3" s="8">
        <f>'Income Statement'!M6</f>
        <v>818945.66610204231</v>
      </c>
      <c r="N3" s="8">
        <f>'Income Statement'!N6</f>
        <v>802948.18867890211</v>
      </c>
    </row>
    <row r="4" spans="2:14" x14ac:dyDescent="0.3">
      <c r="B4" t="s">
        <v>42</v>
      </c>
      <c r="C4" s="31">
        <f>'Income Statement'!C22/Visuals!C3</f>
        <v>7.0987370994058677E-2</v>
      </c>
      <c r="D4" s="31">
        <f>'Income Statement'!D22/Visuals!D3</f>
        <v>6.488184924480514E-2</v>
      </c>
      <c r="E4" s="31">
        <f>'Income Statement'!E22/Visuals!E3</f>
        <v>6.1745302393107479E-2</v>
      </c>
      <c r="F4" s="31">
        <f>'Income Statement'!F22/Visuals!F3</f>
        <v>5.5274818873861896E-2</v>
      </c>
      <c r="G4" s="31">
        <f>'Income Statement'!G22/Visuals!G3</f>
        <v>5.2340612940446292E-2</v>
      </c>
      <c r="H4" s="31">
        <f>'Income Statement'!H22/Visuals!H3</f>
        <v>0.1517410157401321</v>
      </c>
      <c r="I4" s="31">
        <f>'Income Statement'!I22/Visuals!I3</f>
        <v>0.14767893373583252</v>
      </c>
      <c r="J4" s="31">
        <f>'Income Statement'!J22/Visuals!J3</f>
        <v>0.14254166281320332</v>
      </c>
      <c r="K4" s="31">
        <f>'Income Statement'!K22/Visuals!K3</f>
        <v>0.13947455010737139</v>
      </c>
      <c r="L4" s="31">
        <f>'Income Statement'!L22/Visuals!L3</f>
        <v>0.1342397038362444</v>
      </c>
      <c r="M4" s="31">
        <f>'Income Statement'!M22/Visuals!M3</f>
        <v>0.13108702732311084</v>
      </c>
      <c r="N4" s="31">
        <f>'Income Statement'!N22/Visuals!N3</f>
        <v>0.12479711834987058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Actual Expenses</vt:lpstr>
      <vt:lpstr>Forecast</vt:lpstr>
      <vt:lpstr>Income Statement</vt:lpstr>
      <vt:lpstr>Visuals</vt:lpstr>
      <vt:lpstr>Forecast!Extract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Zehra Khujwi</cp:lastModifiedBy>
  <cp:lastPrinted>2025-02-23T04:34:44Z</cp:lastPrinted>
  <dcterms:created xsi:type="dcterms:W3CDTF">2023-03-06T12:19:00Z</dcterms:created>
  <dcterms:modified xsi:type="dcterms:W3CDTF">2025-02-24T16:41:17Z</dcterms:modified>
</cp:coreProperties>
</file>