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relienCarrupt\Documents\SVN\73-11-02_Motor_Controller_5090\02_Supplier Data\HES_SO\4_Sources\"/>
    </mc:Choice>
  </mc:AlternateContent>
  <xr:revisionPtr revIDLastSave="0" documentId="13_ncr:1_{1D5FD156-9397-4D9C-A798-E8956DC036AF}" xr6:coauthVersionLast="46" xr6:coauthVersionMax="46" xr10:uidLastSave="{00000000-0000-0000-0000-000000000000}"/>
  <bookViews>
    <workbookView xWindow="-108" yWindow="-108" windowWidth="23256" windowHeight="14016" xr2:uid="{00000000-000D-0000-FFFF-FFFF00000000}"/>
  </bookViews>
  <sheets>
    <sheet name="voltage mes chain" sheetId="1" r:id="rId1"/>
    <sheet name="current mes chain 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1" l="1"/>
  <c r="R31" i="1"/>
  <c r="O29" i="1"/>
  <c r="M27" i="1"/>
  <c r="U31" i="1"/>
  <c r="I31" i="1"/>
  <c r="H31" i="1"/>
  <c r="F31" i="1"/>
  <c r="G31" i="1" s="1"/>
  <c r="P31" i="1" l="1"/>
  <c r="Q31" i="1" s="1"/>
  <c r="J31" i="1"/>
  <c r="M31" i="1" l="1"/>
  <c r="K31" i="1"/>
  <c r="T31" i="1" l="1"/>
  <c r="X31" i="1" s="1"/>
  <c r="V31" i="1" l="1"/>
  <c r="U29" i="1" l="1"/>
  <c r="I29" i="1"/>
  <c r="H29" i="1"/>
  <c r="F29" i="1"/>
  <c r="G29" i="1" s="1"/>
  <c r="Q5" i="1"/>
  <c r="I27" i="1"/>
  <c r="F27" i="1"/>
  <c r="J27" i="1" s="1"/>
  <c r="F5" i="1"/>
  <c r="U27" i="1"/>
  <c r="H27" i="1"/>
  <c r="T25" i="1"/>
  <c r="P25" i="1"/>
  <c r="Q25" i="1" s="1"/>
  <c r="R25" i="1" s="1"/>
  <c r="K25" i="1"/>
  <c r="J25" i="1"/>
  <c r="M25" i="1" s="1"/>
  <c r="G25" i="1"/>
  <c r="X24" i="1"/>
  <c r="X21" i="1"/>
  <c r="X6" i="1"/>
  <c r="X8" i="1"/>
  <c r="X9" i="1"/>
  <c r="X11" i="1"/>
  <c r="X12" i="1"/>
  <c r="X5" i="1"/>
  <c r="J29" i="1" l="1"/>
  <c r="M29" i="1" s="1"/>
  <c r="P29" i="1"/>
  <c r="Q29" i="1" s="1"/>
  <c r="R29" i="1" s="1"/>
  <c r="P27" i="1"/>
  <c r="Q27" i="1" s="1"/>
  <c r="K27" i="1"/>
  <c r="G27" i="1"/>
  <c r="R27" i="1"/>
  <c r="X25" i="1"/>
  <c r="P24" i="1"/>
  <c r="Q24" i="1" s="1"/>
  <c r="R24" i="1" s="1"/>
  <c r="J24" i="1"/>
  <c r="M24" i="1" s="1"/>
  <c r="G24" i="1"/>
  <c r="K29" i="1" l="1"/>
  <c r="T29" i="1"/>
  <c r="X29" i="1" s="1"/>
  <c r="T27" i="1"/>
  <c r="X27" i="1" s="1"/>
  <c r="V25" i="1"/>
  <c r="K24" i="1"/>
  <c r="T24" i="1"/>
  <c r="V24" i="1" s="1"/>
  <c r="U21" i="1"/>
  <c r="T21" i="1"/>
  <c r="V21" i="1" s="1"/>
  <c r="P21" i="1"/>
  <c r="Q21" i="1" s="1"/>
  <c r="R21" i="1" s="1"/>
  <c r="J28" i="4"/>
  <c r="J27" i="4"/>
  <c r="J25" i="4"/>
  <c r="J24" i="4"/>
  <c r="J22" i="4"/>
  <c r="J21" i="4"/>
  <c r="J19" i="4"/>
  <c r="J18" i="4"/>
  <c r="G21" i="4"/>
  <c r="G22" i="4"/>
  <c r="G24" i="4"/>
  <c r="G25" i="4"/>
  <c r="G27" i="4"/>
  <c r="G28" i="4"/>
  <c r="G19" i="4"/>
  <c r="G18" i="4"/>
  <c r="J13" i="4"/>
  <c r="J12" i="4"/>
  <c r="J10" i="4"/>
  <c r="J9" i="4"/>
  <c r="J7" i="4"/>
  <c r="G9" i="4"/>
  <c r="G10" i="4"/>
  <c r="G12" i="4"/>
  <c r="G13" i="4"/>
  <c r="G7" i="4"/>
  <c r="J6" i="4"/>
  <c r="G6" i="4"/>
  <c r="V29" i="1" l="1"/>
  <c r="V27" i="1"/>
  <c r="I21" i="1"/>
  <c r="H21" i="1"/>
  <c r="F21" i="1"/>
  <c r="G21" i="1" s="1"/>
  <c r="J21" i="1" l="1"/>
  <c r="C21" i="4"/>
  <c r="C22" i="4"/>
  <c r="F22" i="4" s="1"/>
  <c r="I22" i="4" s="1"/>
  <c r="L22" i="4" s="1"/>
  <c r="T28" i="4"/>
  <c r="H28" i="4"/>
  <c r="F28" i="4"/>
  <c r="O28" i="4" s="1"/>
  <c r="Q28" i="4" s="1"/>
  <c r="T27" i="4"/>
  <c r="H27" i="4"/>
  <c r="F27" i="4"/>
  <c r="T25" i="4"/>
  <c r="H25" i="4"/>
  <c r="F25" i="4"/>
  <c r="T24" i="4"/>
  <c r="H24" i="4"/>
  <c r="F24" i="4"/>
  <c r="O24" i="4" s="1"/>
  <c r="Q24" i="4" s="1"/>
  <c r="T22" i="4"/>
  <c r="H22" i="4"/>
  <c r="T21" i="4"/>
  <c r="H21" i="4"/>
  <c r="F21" i="4"/>
  <c r="O21" i="4" s="1"/>
  <c r="F19" i="4"/>
  <c r="F18" i="4"/>
  <c r="T19" i="4"/>
  <c r="H19" i="4"/>
  <c r="O19" i="4"/>
  <c r="T18" i="4"/>
  <c r="H18" i="4"/>
  <c r="T13" i="4"/>
  <c r="H13" i="4"/>
  <c r="F13" i="4"/>
  <c r="T12" i="4"/>
  <c r="H12" i="4"/>
  <c r="F12" i="4"/>
  <c r="O12" i="4" s="1"/>
  <c r="T10" i="4"/>
  <c r="H10" i="4"/>
  <c r="F10" i="4"/>
  <c r="O10" i="4" s="1"/>
  <c r="T9" i="4"/>
  <c r="H9" i="4"/>
  <c r="F9" i="4"/>
  <c r="I9" i="4" s="1"/>
  <c r="L9" i="4" s="1"/>
  <c r="T7" i="4"/>
  <c r="T6" i="4"/>
  <c r="F7" i="4"/>
  <c r="I7" i="4" s="1"/>
  <c r="L7" i="4" s="1"/>
  <c r="F6" i="4"/>
  <c r="O6" i="4" s="1"/>
  <c r="H7" i="4"/>
  <c r="H6" i="4"/>
  <c r="M21" i="1" l="1"/>
  <c r="K21" i="1"/>
  <c r="O7" i="4"/>
  <c r="Q7" i="4" s="1"/>
  <c r="I18" i="4"/>
  <c r="L18" i="4" s="1"/>
  <c r="Q12" i="4"/>
  <c r="Q19" i="4"/>
  <c r="Q6" i="4"/>
  <c r="Q10" i="4"/>
  <c r="Q21" i="4"/>
  <c r="I27" i="4"/>
  <c r="L27" i="4" s="1"/>
  <c r="S27" i="4" s="1"/>
  <c r="S7" i="4"/>
  <c r="U7" i="4"/>
  <c r="I19" i="4"/>
  <c r="L19" i="4" s="1"/>
  <c r="I13" i="4"/>
  <c r="L13" i="4" s="1"/>
  <c r="S13" i="4" s="1"/>
  <c r="U13" i="4" s="1"/>
  <c r="I25" i="4"/>
  <c r="L25" i="4" s="1"/>
  <c r="I28" i="4"/>
  <c r="L28" i="4" s="1"/>
  <c r="I21" i="4"/>
  <c r="L21" i="4" s="1"/>
  <c r="S21" i="4" s="1"/>
  <c r="U21" i="4" s="1"/>
  <c r="I24" i="4"/>
  <c r="L24" i="4" s="1"/>
  <c r="S24" i="4" s="1"/>
  <c r="U24" i="4" s="1"/>
  <c r="S28" i="4"/>
  <c r="U28" i="4" s="1"/>
  <c r="O27" i="4"/>
  <c r="Q27" i="4" s="1"/>
  <c r="S25" i="4"/>
  <c r="U25" i="4" s="1"/>
  <c r="O25" i="4"/>
  <c r="Q25" i="4" s="1"/>
  <c r="S22" i="4"/>
  <c r="U22" i="4"/>
  <c r="O22" i="4"/>
  <c r="Q22" i="4" s="1"/>
  <c r="S18" i="4"/>
  <c r="U18" i="4" s="1"/>
  <c r="S19" i="4"/>
  <c r="U19" i="4" s="1"/>
  <c r="O18" i="4"/>
  <c r="Q18" i="4" s="1"/>
  <c r="I12" i="4"/>
  <c r="L12" i="4" s="1"/>
  <c r="S12" i="4"/>
  <c r="U12" i="4" s="1"/>
  <c r="O13" i="4"/>
  <c r="Q13" i="4" s="1"/>
  <c r="I10" i="4"/>
  <c r="L10" i="4" s="1"/>
  <c r="S10" i="4" s="1"/>
  <c r="U10" i="4" s="1"/>
  <c r="S9" i="4"/>
  <c r="U9" i="4" s="1"/>
  <c r="O9" i="4"/>
  <c r="Q9" i="4" s="1"/>
  <c r="I6" i="4"/>
  <c r="L6" i="4" s="1"/>
  <c r="S6" i="4" s="1"/>
  <c r="U6" i="4" s="1"/>
  <c r="U6" i="1"/>
  <c r="U8" i="1"/>
  <c r="U9" i="1"/>
  <c r="U11" i="1"/>
  <c r="U12" i="1"/>
  <c r="U5" i="1"/>
  <c r="U27" i="4" l="1"/>
  <c r="I9" i="1"/>
  <c r="I11" i="1"/>
  <c r="I12" i="1"/>
  <c r="H6" i="1"/>
  <c r="H8" i="1"/>
  <c r="H9" i="1"/>
  <c r="H11" i="1"/>
  <c r="H12" i="1"/>
  <c r="F9" i="1"/>
  <c r="F11" i="1"/>
  <c r="F12" i="1"/>
  <c r="F6" i="1"/>
  <c r="I6" i="1"/>
  <c r="I8" i="1"/>
  <c r="F8" i="1"/>
  <c r="I5" i="1"/>
  <c r="H5" i="1"/>
  <c r="P11" i="1" l="1"/>
  <c r="Q11" i="1" s="1"/>
  <c r="R11" i="1" s="1"/>
  <c r="G11" i="1"/>
  <c r="P9" i="1"/>
  <c r="G9" i="1"/>
  <c r="P5" i="1"/>
  <c r="G5" i="1"/>
  <c r="P6" i="1"/>
  <c r="Q6" i="1" s="1"/>
  <c r="G6" i="1"/>
  <c r="P8" i="1"/>
  <c r="G8" i="1"/>
  <c r="P12" i="1"/>
  <c r="G12" i="1"/>
  <c r="R5" i="1"/>
  <c r="J12" i="1"/>
  <c r="Q9" i="1"/>
  <c r="R9" i="1" s="1"/>
  <c r="R6" i="1"/>
  <c r="Q8" i="1"/>
  <c r="R8" i="1" s="1"/>
  <c r="Q12" i="1"/>
  <c r="R12" i="1" s="1"/>
  <c r="J11" i="1"/>
  <c r="J9" i="1"/>
  <c r="J5" i="1"/>
  <c r="J6" i="1"/>
  <c r="J8" i="1"/>
  <c r="M8" i="1" l="1"/>
  <c r="K8" i="1"/>
  <c r="M9" i="1"/>
  <c r="K9" i="1"/>
  <c r="M12" i="1"/>
  <c r="T12" i="1" s="1"/>
  <c r="K12" i="1"/>
  <c r="M6" i="1"/>
  <c r="T6" i="1" s="1"/>
  <c r="V6" i="1" s="1"/>
  <c r="K6" i="1"/>
  <c r="M11" i="1"/>
  <c r="K11" i="1"/>
  <c r="M5" i="1"/>
  <c r="K5" i="1"/>
  <c r="V12" i="1"/>
  <c r="T8" i="1"/>
  <c r="V8" i="1" s="1"/>
  <c r="T5" i="1"/>
  <c r="V5" i="1" s="1"/>
  <c r="T9" i="1"/>
  <c r="V9" i="1" s="1"/>
  <c r="T11" i="1"/>
  <c r="V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-</author>
  </authors>
  <commentList>
    <comment ref="T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-:</t>
        </r>
        <r>
          <rPr>
            <sz val="9"/>
            <color indexed="81"/>
            <rFont val="Tahoma"/>
            <family val="2"/>
          </rPr>
          <t xml:space="preserve">
idem G8920A</t>
        </r>
      </text>
    </comment>
    <comment ref="T20" authorId="0" shapeId="0" xr:uid="{273A579E-CA2C-4C1B-9EFF-5E201FEF2BC5}">
      <text>
        <r>
          <rPr>
            <b/>
            <sz val="9"/>
            <color indexed="81"/>
            <rFont val="Tahoma"/>
            <family val="2"/>
          </rPr>
          <t>-:</t>
        </r>
        <r>
          <rPr>
            <sz val="9"/>
            <color indexed="81"/>
            <rFont val="Tahoma"/>
            <family val="2"/>
          </rPr>
          <t xml:space="preserve">
idem G8920A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-</author>
  </authors>
  <commentList>
    <comment ref="N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-:</t>
        </r>
        <r>
          <rPr>
            <sz val="9"/>
            <color indexed="81"/>
            <rFont val="Tahoma"/>
            <family val="2"/>
          </rPr>
          <t xml:space="preserve">
test value</t>
        </r>
      </text>
    </comment>
    <comment ref="N1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-:</t>
        </r>
        <r>
          <rPr>
            <sz val="9"/>
            <color indexed="81"/>
            <rFont val="Tahoma"/>
            <family val="2"/>
          </rPr>
          <t xml:space="preserve">
test value</t>
        </r>
      </text>
    </comment>
  </commentList>
</comments>
</file>

<file path=xl/sharedStrings.xml><?xml version="1.0" encoding="utf-8"?>
<sst xmlns="http://schemas.openxmlformats.org/spreadsheetml/2006/main" count="140" uniqueCount="48">
  <si>
    <t>RHT</t>
  </si>
  <si>
    <t>G 8920A</t>
  </si>
  <si>
    <t>Gad</t>
  </si>
  <si>
    <t>Gtot</t>
  </si>
  <si>
    <t>Full Scale</t>
  </si>
  <si>
    <t>+/-</t>
  </si>
  <si>
    <t>Vin</t>
  </si>
  <si>
    <t>Vpreamp</t>
  </si>
  <si>
    <t>V8920A</t>
  </si>
  <si>
    <t>Vad</t>
  </si>
  <si>
    <t>Résistances</t>
  </si>
  <si>
    <t>Gains</t>
  </si>
  <si>
    <t>Scale</t>
  </si>
  <si>
    <t>HIL Scale</t>
  </si>
  <si>
    <t>Offset</t>
  </si>
  <si>
    <t>Design</t>
  </si>
  <si>
    <t>Niveau tension</t>
  </si>
  <si>
    <t>GainBuffer
 dac out</t>
  </si>
  <si>
    <t>Rpreampli
 mes</t>
  </si>
  <si>
    <t>Rvar 
ampli adin</t>
  </si>
  <si>
    <t>Rfixe 
ampli ad</t>
  </si>
  <si>
    <t>Gain 
preampli</t>
  </si>
  <si>
    <t>Configuration</t>
  </si>
  <si>
    <t>120V standard</t>
  </si>
  <si>
    <t>450V standard</t>
  </si>
  <si>
    <t>900V standard</t>
  </si>
  <si>
    <t>turn</t>
  </si>
  <si>
    <t>calibre</t>
  </si>
  <si>
    <t>gain lem</t>
  </si>
  <si>
    <t>Ain</t>
  </si>
  <si>
    <t>RJ45 FS</t>
  </si>
  <si>
    <t>Shunt</t>
  </si>
  <si>
    <t>Ns</t>
  </si>
  <si>
    <t>Niveau courant tension</t>
  </si>
  <si>
    <t>Résistances , np, ns</t>
  </si>
  <si>
    <t>Série 25 standard</t>
  </si>
  <si>
    <t>Série50 standard</t>
  </si>
  <si>
    <t>LF310S standard</t>
  </si>
  <si>
    <t>Scale
A/V</t>
  </si>
  <si>
    <t>Scale
V/V</t>
  </si>
  <si>
    <t>1/Gain preamp</t>
  </si>
  <si>
    <t>1/Gtot</t>
  </si>
  <si>
    <t>1/Gain
lem</t>
  </si>
  <si>
    <t>HIL FS out</t>
  </si>
  <si>
    <t>sin cos resover</t>
  </si>
  <si>
    <t>270k+2.2k</t>
  </si>
  <si>
    <t>Rotor Temp in analogue</t>
  </si>
  <si>
    <t>PT1000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</si>
</sst>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"/>
    <numFmt numFmtId="166" formatCode="0.0000000"/>
    <numFmt numFmtId="167" formatCode="##0.000E+0"/>
    <numFmt numFmtId="168" formatCode="0.000"/>
    <numFmt numFmtId="169" formatCode="0.00000"/>
    <numFmt numFmtId="170" formatCode="0.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/>
    <xf numFmtId="0" fontId="0" fillId="0" borderId="0" xfId="0" applyBorder="1"/>
    <xf numFmtId="168" fontId="0" fillId="0" borderId="4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ill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6" xfId="0" applyFill="1" applyBorder="1" applyAlignment="1">
      <alignment horizontal="center"/>
    </xf>
    <xf numFmtId="168" fontId="0" fillId="0" borderId="8" xfId="0" applyNumberFormat="1" applyBorder="1" applyAlignment="1">
      <alignment horizontal="center"/>
    </xf>
    <xf numFmtId="48" fontId="0" fillId="0" borderId="4" xfId="0" applyNumberFormat="1" applyBorder="1" applyAlignment="1">
      <alignment horizontal="center"/>
    </xf>
    <xf numFmtId="48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5" xfId="0" applyNumberFormat="1" applyBorder="1"/>
    <xf numFmtId="48" fontId="0" fillId="0" borderId="6" xfId="0" applyNumberFormat="1" applyBorder="1" applyAlignment="1">
      <alignment horizontal="center"/>
    </xf>
    <xf numFmtId="48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7" xfId="0" quotePrefix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6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6" fontId="0" fillId="0" borderId="4" xfId="0" applyNumberFormat="1" applyBorder="1"/>
    <xf numFmtId="166" fontId="0" fillId="0" borderId="6" xfId="0" applyNumberFormat="1" applyBorder="1" applyAlignment="1">
      <alignment horizontal="center"/>
    </xf>
    <xf numFmtId="0" fontId="1" fillId="0" borderId="0" xfId="0" applyFont="1" applyAlignment="1">
      <alignment vertical="center"/>
    </xf>
    <xf numFmtId="168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/>
    <xf numFmtId="166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8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7" fontId="0" fillId="0" borderId="0" xfId="0" applyNumberFormat="1"/>
    <xf numFmtId="167" fontId="0" fillId="0" borderId="7" xfId="0" applyNumberFormat="1" applyBorder="1" applyAlignment="1">
      <alignment horizontal="center"/>
    </xf>
    <xf numFmtId="0" fontId="1" fillId="0" borderId="7" xfId="0" quotePrefix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" fillId="0" borderId="8" xfId="0" quotePrefix="1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quotePrefix="1" applyFont="1" applyBorder="1" applyAlignment="1">
      <alignment horizontal="center" vertical="center" wrapText="1"/>
    </xf>
    <xf numFmtId="48" fontId="0" fillId="0" borderId="9" xfId="0" applyNumberFormat="1" applyBorder="1" applyAlignment="1">
      <alignment horizontal="center"/>
    </xf>
    <xf numFmtId="48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70" fontId="0" fillId="0" borderId="0" xfId="0" applyNumberFormat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604983</xdr:colOff>
      <xdr:row>40</xdr:row>
      <xdr:rowOff>129020</xdr:rowOff>
    </xdr:from>
    <xdr:to>
      <xdr:col>9</xdr:col>
      <xdr:colOff>689729</xdr:colOff>
      <xdr:row>50</xdr:row>
      <xdr:rowOff>138814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0492" y="7846002"/>
          <a:ext cx="5404892" cy="18108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466725</xdr:colOff>
      <xdr:row>4</xdr:row>
      <xdr:rowOff>361950</xdr:rowOff>
    </xdr:from>
    <xdr:to>
      <xdr:col>31</xdr:col>
      <xdr:colOff>381754</xdr:colOff>
      <xdr:row>14</xdr:row>
      <xdr:rowOff>162194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15875" y="1143000"/>
          <a:ext cx="5401429" cy="1924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zoomScale="110" zoomScaleNormal="110" workbookViewId="0">
      <selection activeCell="H38" sqref="H38"/>
    </sheetView>
  </sheetViews>
  <sheetFormatPr baseColWidth="10" defaultColWidth="8.88671875" defaultRowHeight="14.4" x14ac:dyDescent="0.3"/>
  <cols>
    <col min="1" max="1" width="21.5546875" bestFit="1" customWidth="1"/>
    <col min="3" max="3" width="10.109375" bestFit="1" customWidth="1"/>
    <col min="4" max="4" width="10.33203125" bestFit="1" customWidth="1"/>
    <col min="5" max="5" width="8.5546875" bestFit="1" customWidth="1"/>
    <col min="6" max="6" width="12.5546875" bestFit="1" customWidth="1"/>
    <col min="7" max="7" width="12.5546875" customWidth="1"/>
    <col min="8" max="8" width="8.109375" bestFit="1" customWidth="1"/>
    <col min="9" max="9" width="6.5546875" customWidth="1"/>
    <col min="10" max="11" width="10.44140625" bestFit="1" customWidth="1"/>
    <col min="12" max="12" width="3.5546875" bestFit="1" customWidth="1"/>
    <col min="14" max="14" width="2.109375" customWidth="1"/>
    <col min="15" max="15" width="16.6640625" bestFit="1" customWidth="1"/>
    <col min="19" max="19" width="2.33203125" customWidth="1"/>
    <col min="21" max="21" width="10.6640625" bestFit="1" customWidth="1"/>
    <col min="22" max="22" width="11.33203125" customWidth="1"/>
    <col min="24" max="24" width="9.6640625" bestFit="1" customWidth="1"/>
  </cols>
  <sheetData>
    <row r="1" spans="1:24" ht="15" thickBot="1" x14ac:dyDescent="0.35"/>
    <row r="2" spans="1:24" ht="15" thickBot="1" x14ac:dyDescent="0.35">
      <c r="B2" s="112" t="s">
        <v>15</v>
      </c>
      <c r="C2" s="113"/>
      <c r="D2" s="113"/>
      <c r="E2" s="113"/>
      <c r="F2" s="114"/>
      <c r="G2" s="114"/>
      <c r="H2" s="114"/>
      <c r="I2" s="114"/>
      <c r="J2" s="114"/>
      <c r="K2" s="114"/>
      <c r="L2" s="113"/>
      <c r="M2" s="115"/>
      <c r="O2" s="116" t="s">
        <v>16</v>
      </c>
      <c r="P2" s="117"/>
      <c r="Q2" s="117"/>
      <c r="R2" s="118"/>
      <c r="T2" s="109" t="s">
        <v>13</v>
      </c>
      <c r="U2" s="110"/>
      <c r="V2" s="110"/>
      <c r="W2" s="111"/>
    </row>
    <row r="3" spans="1:24" x14ac:dyDescent="0.3">
      <c r="B3" s="122" t="s">
        <v>10</v>
      </c>
      <c r="C3" s="123"/>
      <c r="D3" s="123"/>
      <c r="E3" s="123"/>
      <c r="F3" s="124" t="s">
        <v>11</v>
      </c>
      <c r="G3" s="125"/>
      <c r="H3" s="125"/>
      <c r="I3" s="125"/>
      <c r="J3" s="125"/>
      <c r="K3" s="76"/>
      <c r="L3" s="126" t="s">
        <v>12</v>
      </c>
      <c r="M3" s="127"/>
      <c r="O3" s="119"/>
      <c r="P3" s="120"/>
      <c r="Q3" s="120"/>
      <c r="R3" s="121"/>
      <c r="S3" s="2"/>
      <c r="T3" s="37"/>
      <c r="U3" s="38"/>
      <c r="V3" s="38"/>
      <c r="W3" s="39"/>
    </row>
    <row r="4" spans="1:24" ht="29.4" thickBot="1" x14ac:dyDescent="0.35">
      <c r="A4" s="45" t="s">
        <v>22</v>
      </c>
      <c r="B4" s="32" t="s">
        <v>0</v>
      </c>
      <c r="C4" s="33" t="s">
        <v>18</v>
      </c>
      <c r="D4" s="33" t="s">
        <v>19</v>
      </c>
      <c r="E4" s="33" t="s">
        <v>20</v>
      </c>
      <c r="F4" s="87" t="s">
        <v>21</v>
      </c>
      <c r="G4" s="88" t="s">
        <v>40</v>
      </c>
      <c r="H4" s="82" t="s">
        <v>1</v>
      </c>
      <c r="I4" s="82" t="s">
        <v>2</v>
      </c>
      <c r="J4" s="82" t="s">
        <v>3</v>
      </c>
      <c r="K4" s="86" t="s">
        <v>41</v>
      </c>
      <c r="L4" s="107" t="s">
        <v>4</v>
      </c>
      <c r="M4" s="108"/>
      <c r="N4" s="5"/>
      <c r="O4" s="32" t="s">
        <v>6</v>
      </c>
      <c r="P4" s="34" t="s">
        <v>7</v>
      </c>
      <c r="Q4" s="34" t="s">
        <v>8</v>
      </c>
      <c r="R4" s="36" t="s">
        <v>9</v>
      </c>
      <c r="S4" s="4"/>
      <c r="T4" s="32" t="s">
        <v>30</v>
      </c>
      <c r="U4" s="33" t="s">
        <v>17</v>
      </c>
      <c r="V4" s="33" t="s">
        <v>39</v>
      </c>
      <c r="W4" s="36" t="s">
        <v>14</v>
      </c>
      <c r="X4" s="104" t="s">
        <v>43</v>
      </c>
    </row>
    <row r="5" spans="1:24" x14ac:dyDescent="0.3">
      <c r="A5" s="1" t="s">
        <v>23</v>
      </c>
      <c r="B5" s="21">
        <v>1200000</v>
      </c>
      <c r="C5" s="22">
        <v>1000</v>
      </c>
      <c r="D5" s="22">
        <v>20000</v>
      </c>
      <c r="E5" s="22">
        <v>18000</v>
      </c>
      <c r="F5" s="83">
        <f>2*C5/B5</f>
        <v>1.6666666666666668E-3</v>
      </c>
      <c r="G5" s="66">
        <f>1/F5</f>
        <v>600</v>
      </c>
      <c r="H5" s="66">
        <f>2*4.05</f>
        <v>8.1</v>
      </c>
      <c r="I5" s="66">
        <f>E5/D5</f>
        <v>0.9</v>
      </c>
      <c r="J5" s="84">
        <f>F5*H5*I5</f>
        <v>1.2149999999999999E-2</v>
      </c>
      <c r="K5" s="68">
        <f>1/J5</f>
        <v>82.304526748971199</v>
      </c>
      <c r="L5" s="24" t="s">
        <v>5</v>
      </c>
      <c r="M5" s="25">
        <f>1.5/J5</f>
        <v>123.4567901234568</v>
      </c>
      <c r="O5" s="16">
        <v>100</v>
      </c>
      <c r="P5" s="10">
        <f>O5*F5</f>
        <v>0.16666666666666669</v>
      </c>
      <c r="Q5" s="10">
        <f>P5*H5</f>
        <v>1.35</v>
      </c>
      <c r="R5" s="17">
        <f>1.5+(Q5*I5)</f>
        <v>2.7149999999999999</v>
      </c>
      <c r="S5" s="3"/>
      <c r="T5" s="8">
        <f>M5*F5*H5</f>
        <v>1.666666666666667</v>
      </c>
      <c r="U5" s="9">
        <f>1/6</f>
        <v>0.16666666666666666</v>
      </c>
      <c r="V5" s="10">
        <f t="shared" ref="V5:V11" si="0">(M5/T5)*U5</f>
        <v>12.345679012345677</v>
      </c>
      <c r="W5" s="11">
        <v>0</v>
      </c>
      <c r="X5" s="47">
        <f>T5/U5</f>
        <v>10.000000000000002</v>
      </c>
    </row>
    <row r="6" spans="1:24" x14ac:dyDescent="0.3">
      <c r="A6" s="1"/>
      <c r="B6" s="21">
        <v>1200000</v>
      </c>
      <c r="C6" s="22">
        <v>1000</v>
      </c>
      <c r="D6" s="22">
        <v>10000</v>
      </c>
      <c r="E6" s="22">
        <v>18000</v>
      </c>
      <c r="F6" s="41">
        <f>2*C6/B6</f>
        <v>1.6666666666666668E-3</v>
      </c>
      <c r="G6" s="23">
        <f t="shared" ref="G6:G12" si="1">1/F6</f>
        <v>600</v>
      </c>
      <c r="H6" s="23">
        <f t="shared" ref="H6:H12" si="2">2*4.05</f>
        <v>8.1</v>
      </c>
      <c r="I6" s="23">
        <f>E6/D6</f>
        <v>1.8</v>
      </c>
      <c r="J6" s="50">
        <f>F6*H6*I6</f>
        <v>2.4299999999999999E-2</v>
      </c>
      <c r="K6" s="17">
        <f>1/J6</f>
        <v>41.152263374485599</v>
      </c>
      <c r="L6" s="24" t="s">
        <v>5</v>
      </c>
      <c r="M6" s="25">
        <f>1.5/J6</f>
        <v>61.728395061728399</v>
      </c>
      <c r="O6" s="16">
        <v>50</v>
      </c>
      <c r="P6" s="10">
        <f>O6*F6</f>
        <v>8.3333333333333343E-2</v>
      </c>
      <c r="Q6" s="10">
        <f>P6*H6</f>
        <v>0.67500000000000004</v>
      </c>
      <c r="R6" s="17">
        <f>1.5+(Q6*I6)</f>
        <v>2.7149999999999999</v>
      </c>
      <c r="S6" s="3"/>
      <c r="T6" s="8">
        <f>M6*F6*H6</f>
        <v>0.83333333333333348</v>
      </c>
      <c r="U6" s="9">
        <f t="shared" ref="U6:U12" si="3">1/6</f>
        <v>0.16666666666666666</v>
      </c>
      <c r="V6" s="10">
        <f t="shared" si="0"/>
        <v>12.345679012345677</v>
      </c>
      <c r="W6" s="11">
        <v>0</v>
      </c>
      <c r="X6" s="47">
        <f t="shared" ref="X6:X12" si="4">T6/U6</f>
        <v>5.0000000000000009</v>
      </c>
    </row>
    <row r="7" spans="1:24" x14ac:dyDescent="0.3">
      <c r="A7" s="1"/>
      <c r="B7" s="6"/>
      <c r="C7" s="7"/>
      <c r="D7" s="7"/>
      <c r="E7" s="7"/>
      <c r="F7" s="43"/>
      <c r="G7" s="23"/>
      <c r="H7" s="23"/>
      <c r="I7" s="7"/>
      <c r="J7" s="50"/>
      <c r="K7" s="42"/>
      <c r="L7" s="24"/>
      <c r="M7" s="26"/>
      <c r="O7" s="18"/>
      <c r="P7" s="10"/>
      <c r="Q7" s="10"/>
      <c r="R7" s="17"/>
      <c r="S7" s="3"/>
      <c r="T7" s="8"/>
      <c r="U7" s="9"/>
      <c r="V7" s="10"/>
      <c r="W7" s="11"/>
      <c r="X7" s="47"/>
    </row>
    <row r="8" spans="1:24" x14ac:dyDescent="0.3">
      <c r="A8" s="1" t="s">
        <v>24</v>
      </c>
      <c r="B8" s="21">
        <v>2112000</v>
      </c>
      <c r="C8" s="22">
        <v>470</v>
      </c>
      <c r="D8" s="22">
        <v>20000</v>
      </c>
      <c r="E8" s="22">
        <v>18000</v>
      </c>
      <c r="F8" s="41">
        <f>2*C8/B8</f>
        <v>4.4507575757575757E-4</v>
      </c>
      <c r="G8" s="23">
        <f t="shared" si="1"/>
        <v>2246.8085106382978</v>
      </c>
      <c r="H8" s="23">
        <f t="shared" si="2"/>
        <v>8.1</v>
      </c>
      <c r="I8" s="23">
        <f>E8/D8</f>
        <v>0.9</v>
      </c>
      <c r="J8" s="50">
        <f>F8*H8*I8</f>
        <v>3.2446022727272727E-3</v>
      </c>
      <c r="K8" s="17">
        <f>1/J8</f>
        <v>308.20418527274319</v>
      </c>
      <c r="L8" s="24" t="s">
        <v>5</v>
      </c>
      <c r="M8" s="25">
        <f>1.5/J8</f>
        <v>462.30627790911478</v>
      </c>
      <c r="O8" s="16">
        <v>400</v>
      </c>
      <c r="P8" s="10">
        <f>O8*F8</f>
        <v>0.17803030303030304</v>
      </c>
      <c r="Q8" s="10">
        <f>P8*H8</f>
        <v>1.4420454545454546</v>
      </c>
      <c r="R8" s="17">
        <f>1.5+(Q8*I8)</f>
        <v>2.7978409090909091</v>
      </c>
      <c r="S8" s="3"/>
      <c r="T8" s="8">
        <f>M8*F8*H8</f>
        <v>1.6666666666666667</v>
      </c>
      <c r="U8" s="9">
        <f t="shared" si="3"/>
        <v>0.16666666666666666</v>
      </c>
      <c r="V8" s="10">
        <f t="shared" si="0"/>
        <v>46.23062779091147</v>
      </c>
      <c r="W8" s="11">
        <v>0</v>
      </c>
      <c r="X8" s="47">
        <f t="shared" si="4"/>
        <v>10.000000000000002</v>
      </c>
    </row>
    <row r="9" spans="1:24" x14ac:dyDescent="0.3">
      <c r="B9" s="21">
        <v>2112000</v>
      </c>
      <c r="C9" s="22">
        <v>470</v>
      </c>
      <c r="D9" s="22">
        <v>10000</v>
      </c>
      <c r="E9" s="22">
        <v>18000</v>
      </c>
      <c r="F9" s="41">
        <f t="shared" ref="F9:F12" si="5">2*C9/B9</f>
        <v>4.4507575757575757E-4</v>
      </c>
      <c r="G9" s="23">
        <f t="shared" si="1"/>
        <v>2246.8085106382978</v>
      </c>
      <c r="H9" s="23">
        <f t="shared" si="2"/>
        <v>8.1</v>
      </c>
      <c r="I9" s="23">
        <f t="shared" ref="I9:I12" si="6">E9/D9</f>
        <v>1.8</v>
      </c>
      <c r="J9" s="50">
        <f>F9*H9*I9</f>
        <v>6.4892045454545454E-3</v>
      </c>
      <c r="K9" s="17">
        <f t="shared" ref="K9:K12" si="7">1/J9</f>
        <v>154.10209263637159</v>
      </c>
      <c r="L9" s="24" t="s">
        <v>5</v>
      </c>
      <c r="M9" s="25">
        <f t="shared" ref="M9:M12" si="8">1.5/J9</f>
        <v>231.15313895455739</v>
      </c>
      <c r="O9" s="16">
        <v>200</v>
      </c>
      <c r="P9" s="10">
        <f>O9*F9</f>
        <v>8.9015151515151519E-2</v>
      </c>
      <c r="Q9" s="10">
        <f>P9*H9</f>
        <v>0.72102272727272732</v>
      </c>
      <c r="R9" s="17">
        <f>1.5+(Q9*I9)</f>
        <v>2.7978409090909091</v>
      </c>
      <c r="S9" s="3"/>
      <c r="T9" s="8">
        <f>M9*F9*H9</f>
        <v>0.83333333333333337</v>
      </c>
      <c r="U9" s="9">
        <f t="shared" si="3"/>
        <v>0.16666666666666666</v>
      </c>
      <c r="V9" s="10">
        <f t="shared" si="0"/>
        <v>46.23062779091147</v>
      </c>
      <c r="W9" s="11">
        <v>0</v>
      </c>
      <c r="X9" s="47">
        <f t="shared" si="4"/>
        <v>5.0000000000000009</v>
      </c>
    </row>
    <row r="10" spans="1:24" x14ac:dyDescent="0.3">
      <c r="B10" s="21"/>
      <c r="C10" s="22"/>
      <c r="D10" s="22"/>
      <c r="E10" s="22"/>
      <c r="F10" s="41"/>
      <c r="G10" s="23"/>
      <c r="H10" s="23"/>
      <c r="I10" s="23"/>
      <c r="J10" s="50"/>
      <c r="K10" s="17"/>
      <c r="L10" s="24"/>
      <c r="M10" s="25"/>
      <c r="O10" s="18"/>
      <c r="P10" s="10"/>
      <c r="Q10" s="10"/>
      <c r="R10" s="17"/>
      <c r="S10" s="3"/>
      <c r="T10" s="8"/>
      <c r="U10" s="9"/>
      <c r="V10" s="10"/>
      <c r="W10" s="11"/>
      <c r="X10" s="47"/>
    </row>
    <row r="11" spans="1:24" x14ac:dyDescent="0.3">
      <c r="A11" s="1" t="s">
        <v>25</v>
      </c>
      <c r="B11" s="21">
        <v>4000000</v>
      </c>
      <c r="C11" s="22">
        <v>430</v>
      </c>
      <c r="D11" s="22">
        <v>20000</v>
      </c>
      <c r="E11" s="22">
        <v>18000</v>
      </c>
      <c r="F11" s="41">
        <f t="shared" si="5"/>
        <v>2.1499999999999999E-4</v>
      </c>
      <c r="G11" s="23">
        <f t="shared" si="1"/>
        <v>4651.1627906976746</v>
      </c>
      <c r="H11" s="23">
        <f t="shared" si="2"/>
        <v>8.1</v>
      </c>
      <c r="I11" s="23">
        <f t="shared" si="6"/>
        <v>0.9</v>
      </c>
      <c r="J11" s="50">
        <f>F11*H11*I11</f>
        <v>1.5673499999999999E-3</v>
      </c>
      <c r="K11" s="17">
        <f t="shared" si="7"/>
        <v>638.01958720132711</v>
      </c>
      <c r="L11" s="24" t="s">
        <v>5</v>
      </c>
      <c r="M11" s="25">
        <f t="shared" si="8"/>
        <v>957.02938080199067</v>
      </c>
      <c r="O11" s="16">
        <v>900</v>
      </c>
      <c r="P11" s="10">
        <f>O11*F11</f>
        <v>0.19350000000000001</v>
      </c>
      <c r="Q11" s="10">
        <f>P11*H11</f>
        <v>1.56735</v>
      </c>
      <c r="R11" s="17">
        <f>1.5+(Q11*I11)</f>
        <v>2.910615</v>
      </c>
      <c r="S11" s="3"/>
      <c r="T11" s="8">
        <f>M11*F11*H11</f>
        <v>1.6666666666666667</v>
      </c>
      <c r="U11" s="9">
        <f t="shared" si="3"/>
        <v>0.16666666666666666</v>
      </c>
      <c r="V11" s="10">
        <f t="shared" si="0"/>
        <v>95.702938080199061</v>
      </c>
      <c r="W11" s="11">
        <v>0</v>
      </c>
      <c r="X11" s="47">
        <f t="shared" si="4"/>
        <v>10.000000000000002</v>
      </c>
    </row>
    <row r="12" spans="1:24" ht="15" thickBot="1" x14ac:dyDescent="0.35">
      <c r="B12" s="27">
        <v>4000000</v>
      </c>
      <c r="C12" s="28">
        <v>430</v>
      </c>
      <c r="D12" s="28">
        <v>10000</v>
      </c>
      <c r="E12" s="28">
        <v>18000</v>
      </c>
      <c r="F12" s="44">
        <f t="shared" si="5"/>
        <v>2.1499999999999999E-4</v>
      </c>
      <c r="G12" s="29">
        <f t="shared" si="1"/>
        <v>4651.1627906976746</v>
      </c>
      <c r="H12" s="29">
        <f t="shared" si="2"/>
        <v>8.1</v>
      </c>
      <c r="I12" s="29">
        <f t="shared" si="6"/>
        <v>1.8</v>
      </c>
      <c r="J12" s="80">
        <f>F12*H12*I12</f>
        <v>3.1346999999999998E-3</v>
      </c>
      <c r="K12" s="20">
        <f t="shared" si="7"/>
        <v>319.00979360066356</v>
      </c>
      <c r="L12" s="30" t="s">
        <v>5</v>
      </c>
      <c r="M12" s="31">
        <f t="shared" si="8"/>
        <v>478.51469040099533</v>
      </c>
      <c r="O12" s="19">
        <v>478.5</v>
      </c>
      <c r="P12" s="14">
        <f>O12*F12</f>
        <v>0.1028775</v>
      </c>
      <c r="Q12" s="14">
        <f>P12*H12</f>
        <v>0.8333077499999999</v>
      </c>
      <c r="R12" s="20">
        <f>1.5+(Q12*I12)</f>
        <v>2.9999539500000001</v>
      </c>
      <c r="S12" s="3"/>
      <c r="T12" s="12">
        <f>M12*F12*H12</f>
        <v>0.83333333333333337</v>
      </c>
      <c r="U12" s="13">
        <f t="shared" si="3"/>
        <v>0.16666666666666666</v>
      </c>
      <c r="V12" s="14">
        <f>(M12/T12)*U12</f>
        <v>95.702938080199061</v>
      </c>
      <c r="W12" s="15">
        <v>0</v>
      </c>
      <c r="X12" s="47">
        <f t="shared" si="4"/>
        <v>5.0000000000000009</v>
      </c>
    </row>
    <row r="13" spans="1:24" x14ac:dyDescent="0.3">
      <c r="X13" s="47"/>
    </row>
    <row r="14" spans="1:24" x14ac:dyDescent="0.3">
      <c r="X14" s="47"/>
    </row>
    <row r="15" spans="1:24" x14ac:dyDescent="0.3">
      <c r="X15" s="47"/>
    </row>
    <row r="16" spans="1:24" x14ac:dyDescent="0.3">
      <c r="X16" s="47"/>
    </row>
    <row r="17" spans="1:24" ht="15" thickBot="1" x14ac:dyDescent="0.35">
      <c r="X17" s="47"/>
    </row>
    <row r="18" spans="1:24" ht="15" thickBot="1" x14ac:dyDescent="0.35">
      <c r="B18" s="112" t="s">
        <v>15</v>
      </c>
      <c r="C18" s="113"/>
      <c r="D18" s="113"/>
      <c r="E18" s="113"/>
      <c r="F18" s="114"/>
      <c r="G18" s="114"/>
      <c r="H18" s="114"/>
      <c r="I18" s="114"/>
      <c r="J18" s="114"/>
      <c r="K18" s="114"/>
      <c r="L18" s="113"/>
      <c r="M18" s="115"/>
      <c r="O18" s="116" t="s">
        <v>16</v>
      </c>
      <c r="P18" s="117"/>
      <c r="Q18" s="117"/>
      <c r="R18" s="118"/>
      <c r="T18" s="109" t="s">
        <v>13</v>
      </c>
      <c r="U18" s="110"/>
      <c r="V18" s="110"/>
      <c r="W18" s="111"/>
      <c r="X18" s="47"/>
    </row>
    <row r="19" spans="1:24" x14ac:dyDescent="0.3">
      <c r="B19" s="122" t="s">
        <v>10</v>
      </c>
      <c r="C19" s="123"/>
      <c r="D19" s="123"/>
      <c r="E19" s="123"/>
      <c r="F19" s="124" t="s">
        <v>11</v>
      </c>
      <c r="G19" s="125"/>
      <c r="H19" s="125"/>
      <c r="I19" s="125"/>
      <c r="J19" s="125"/>
      <c r="K19" s="76"/>
      <c r="L19" s="126" t="s">
        <v>12</v>
      </c>
      <c r="M19" s="127"/>
      <c r="O19" s="119"/>
      <c r="P19" s="120"/>
      <c r="Q19" s="120"/>
      <c r="R19" s="121"/>
      <c r="S19" s="2"/>
      <c r="T19" s="37"/>
      <c r="U19" s="38"/>
      <c r="V19" s="38"/>
      <c r="W19" s="39"/>
      <c r="X19" s="47"/>
    </row>
    <row r="20" spans="1:24" ht="29.4" thickBot="1" x14ac:dyDescent="0.35">
      <c r="B20" s="32" t="s">
        <v>0</v>
      </c>
      <c r="C20" s="33" t="s">
        <v>18</v>
      </c>
      <c r="D20" s="33" t="s">
        <v>19</v>
      </c>
      <c r="E20" s="33" t="s">
        <v>20</v>
      </c>
      <c r="F20" s="40" t="s">
        <v>21</v>
      </c>
      <c r="G20" s="81" t="s">
        <v>40</v>
      </c>
      <c r="H20" s="77" t="s">
        <v>1</v>
      </c>
      <c r="I20" s="77" t="s">
        <v>2</v>
      </c>
      <c r="J20" s="77" t="s">
        <v>3</v>
      </c>
      <c r="K20" s="85" t="s">
        <v>41</v>
      </c>
      <c r="L20" s="107" t="s">
        <v>4</v>
      </c>
      <c r="M20" s="108"/>
      <c r="O20" s="32" t="s">
        <v>6</v>
      </c>
      <c r="P20" s="77" t="s">
        <v>7</v>
      </c>
      <c r="Q20" s="77" t="s">
        <v>8</v>
      </c>
      <c r="R20" s="78" t="s">
        <v>9</v>
      </c>
      <c r="S20" s="4"/>
      <c r="T20" s="32" t="s">
        <v>30</v>
      </c>
      <c r="U20" s="33" t="s">
        <v>17</v>
      </c>
      <c r="V20" s="33" t="s">
        <v>39</v>
      </c>
      <c r="W20" s="78" t="s">
        <v>14</v>
      </c>
      <c r="X20" s="47"/>
    </row>
    <row r="21" spans="1:24" ht="15" thickBot="1" x14ac:dyDescent="0.35">
      <c r="B21" s="89">
        <v>4000000</v>
      </c>
      <c r="C21" s="90">
        <v>430</v>
      </c>
      <c r="D21" s="90">
        <v>20000</v>
      </c>
      <c r="E21" s="90">
        <v>18000</v>
      </c>
      <c r="F21" s="91">
        <f t="shared" ref="F21" si="9">2*C21/B21</f>
        <v>2.1499999999999999E-4</v>
      </c>
      <c r="G21" s="92">
        <f>1/F21</f>
        <v>4651.1627906976746</v>
      </c>
      <c r="H21" s="92">
        <f t="shared" ref="H21" si="10">2*4.05</f>
        <v>8.1</v>
      </c>
      <c r="I21" s="92">
        <f t="shared" ref="I21" si="11">E21/D21</f>
        <v>0.9</v>
      </c>
      <c r="J21" s="96">
        <f>F21*H21*I21</f>
        <v>1.5673499999999999E-3</v>
      </c>
      <c r="K21" s="93">
        <f>1/J21</f>
        <v>638.01958720132711</v>
      </c>
      <c r="L21" s="94" t="s">
        <v>5</v>
      </c>
      <c r="M21" s="95">
        <f t="shared" ref="M21" si="12">1.5/J21</f>
        <v>957.02938080199067</v>
      </c>
      <c r="O21" s="98">
        <v>900</v>
      </c>
      <c r="P21" s="99">
        <f>O21*F21</f>
        <v>0.19350000000000001</v>
      </c>
      <c r="Q21" s="99">
        <f>P21*H21</f>
        <v>1.56735</v>
      </c>
      <c r="R21" s="93">
        <f>1.5+(Q21*I21)</f>
        <v>2.910615</v>
      </c>
      <c r="S21" s="3"/>
      <c r="T21" s="100">
        <f>M21*F21*H21</f>
        <v>1.6666666666666667</v>
      </c>
      <c r="U21" s="101">
        <f>1/6</f>
        <v>0.16666666666666666</v>
      </c>
      <c r="V21" s="99">
        <f t="shared" ref="V21" si="13">(M21/T21)*U21</f>
        <v>95.702938080199061</v>
      </c>
      <c r="W21" s="102">
        <v>0</v>
      </c>
      <c r="X21" s="47">
        <f t="shared" ref="X21" si="14">T21/U21</f>
        <v>10.000000000000002</v>
      </c>
    </row>
    <row r="22" spans="1:24" x14ac:dyDescent="0.3">
      <c r="X22" s="47"/>
    </row>
    <row r="23" spans="1:24" ht="15" thickBot="1" x14ac:dyDescent="0.35">
      <c r="X23" s="47"/>
    </row>
    <row r="24" spans="1:24" ht="15" thickBot="1" x14ac:dyDescent="0.35">
      <c r="F24" s="92">
        <v>1</v>
      </c>
      <c r="G24" s="92">
        <f>1/F24</f>
        <v>1</v>
      </c>
      <c r="H24" s="92">
        <v>1</v>
      </c>
      <c r="I24" s="101">
        <v>0.29508200000000001</v>
      </c>
      <c r="J24" s="96">
        <f>F24*H24*I24</f>
        <v>0.29508200000000001</v>
      </c>
      <c r="K24" s="93">
        <f>1/J24</f>
        <v>3.3888885123457206</v>
      </c>
      <c r="L24" s="94" t="s">
        <v>5</v>
      </c>
      <c r="M24" s="103">
        <f t="shared" ref="M24" si="15">1.5/J24</f>
        <v>5.0833327685185807</v>
      </c>
      <c r="O24" s="98">
        <v>1.5</v>
      </c>
      <c r="P24" s="99">
        <f>O24*F24</f>
        <v>1.5</v>
      </c>
      <c r="Q24" s="99">
        <f>P24*H24</f>
        <v>1.5</v>
      </c>
      <c r="R24" s="93">
        <f>1.5+(Q24*I24)</f>
        <v>1.942623</v>
      </c>
      <c r="S24" s="3"/>
      <c r="T24" s="100">
        <f>M24*F24*H24</f>
        <v>5.0833327685185807</v>
      </c>
      <c r="U24" s="101">
        <v>0.16669999999999999</v>
      </c>
      <c r="V24" s="99">
        <f t="shared" ref="V24" si="16">(M24/T24)*U24</f>
        <v>0.16669999999999999</v>
      </c>
      <c r="W24" s="102">
        <v>0</v>
      </c>
      <c r="X24" s="105">
        <f t="shared" ref="X24" si="17">T24/U24</f>
        <v>30.493897831545176</v>
      </c>
    </row>
    <row r="25" spans="1:24" ht="15" thickBot="1" x14ac:dyDescent="0.35">
      <c r="F25" s="92">
        <v>1</v>
      </c>
      <c r="G25" s="92">
        <f>1/F25</f>
        <v>1</v>
      </c>
      <c r="H25" s="92">
        <v>1</v>
      </c>
      <c r="I25" s="101">
        <v>0.29508200000000001</v>
      </c>
      <c r="J25" s="96">
        <f>F25*H25*I25</f>
        <v>0.29508200000000001</v>
      </c>
      <c r="K25" s="93">
        <f>1/J25</f>
        <v>3.3888885123457206</v>
      </c>
      <c r="L25" s="94" t="s">
        <v>5</v>
      </c>
      <c r="M25" s="103">
        <f t="shared" ref="M25" si="18">1.5/J25</f>
        <v>5.0833327685185807</v>
      </c>
      <c r="O25" s="98">
        <v>5</v>
      </c>
      <c r="P25" s="99">
        <f>O25*F25</f>
        <v>5</v>
      </c>
      <c r="Q25" s="99">
        <f>P25*H25</f>
        <v>5</v>
      </c>
      <c r="R25" s="93">
        <f>1.5+(Q25*I25)</f>
        <v>2.9754100000000001</v>
      </c>
      <c r="S25" s="3"/>
      <c r="T25" s="100">
        <f>O25</f>
        <v>5</v>
      </c>
      <c r="U25" s="101">
        <v>1</v>
      </c>
      <c r="V25" s="99">
        <f t="shared" ref="V25" si="19">(M25/T25)*U25</f>
        <v>1.0166665537037161</v>
      </c>
      <c r="W25" s="102">
        <v>0</v>
      </c>
      <c r="X25" s="105">
        <f t="shared" ref="X25" si="20">T25/U25</f>
        <v>5</v>
      </c>
    </row>
    <row r="27" spans="1:24" x14ac:dyDescent="0.3">
      <c r="A27" s="1" t="s">
        <v>44</v>
      </c>
      <c r="B27" s="21">
        <v>272200</v>
      </c>
      <c r="C27" s="22">
        <v>5600</v>
      </c>
      <c r="D27" s="22">
        <v>20000</v>
      </c>
      <c r="E27" s="22">
        <v>18000</v>
      </c>
      <c r="F27" s="41">
        <f>2*C27/B27</f>
        <v>4.1146216017634095E-2</v>
      </c>
      <c r="G27" s="23">
        <f t="shared" ref="G27" si="21">1/F27</f>
        <v>24.303571428571427</v>
      </c>
      <c r="H27" s="23">
        <f t="shared" ref="H27:H31" si="22">2*4.05</f>
        <v>8.1</v>
      </c>
      <c r="I27" s="23">
        <f>E27/D27</f>
        <v>0.9</v>
      </c>
      <c r="J27" s="50">
        <f>F27*H27*I27</f>
        <v>0.29995591476855255</v>
      </c>
      <c r="K27" s="17">
        <f>1/J27</f>
        <v>3.3338232412306485</v>
      </c>
      <c r="L27" s="24" t="s">
        <v>5</v>
      </c>
      <c r="M27" s="25">
        <f>1.5/J27</f>
        <v>5.0007348618459728</v>
      </c>
      <c r="O27" s="16">
        <v>5</v>
      </c>
      <c r="P27" s="10">
        <f>O27*F27</f>
        <v>0.20573108008817048</v>
      </c>
      <c r="Q27" s="10">
        <f>P27*H27</f>
        <v>1.6664217487141808</v>
      </c>
      <c r="R27" s="17">
        <f>1.5+(Q27*I27)</f>
        <v>2.9997795738427628</v>
      </c>
      <c r="S27" s="3"/>
      <c r="T27" s="8">
        <f>M27*F27*H27</f>
        <v>1.6666666666666667</v>
      </c>
      <c r="U27" s="9">
        <f t="shared" ref="U27:U31" si="23">1/6</f>
        <v>0.16666666666666666</v>
      </c>
      <c r="V27" s="10">
        <f t="shared" ref="V27" si="24">(M27/T27)*U27</f>
        <v>0.50007348618459724</v>
      </c>
      <c r="W27" s="11">
        <v>0</v>
      </c>
      <c r="X27" s="47">
        <f t="shared" ref="X27" si="25">T27/U27</f>
        <v>10.000000000000002</v>
      </c>
    </row>
    <row r="28" spans="1:24" x14ac:dyDescent="0.3">
      <c r="B28" t="s">
        <v>45</v>
      </c>
    </row>
    <row r="29" spans="1:24" x14ac:dyDescent="0.3">
      <c r="A29" s="1" t="s">
        <v>46</v>
      </c>
      <c r="B29" s="21">
        <v>272200</v>
      </c>
      <c r="C29" s="22">
        <v>5600</v>
      </c>
      <c r="D29" s="22">
        <v>20000</v>
      </c>
      <c r="E29" s="22">
        <v>18000</v>
      </c>
      <c r="F29" s="41">
        <f>2*C29/B29</f>
        <v>4.1146216017634095E-2</v>
      </c>
      <c r="G29" s="23">
        <f t="shared" ref="G29" si="26">1/F29</f>
        <v>24.303571428571427</v>
      </c>
      <c r="H29" s="23">
        <f t="shared" si="22"/>
        <v>8.1</v>
      </c>
      <c r="I29" s="23">
        <f>E29/D29</f>
        <v>0.9</v>
      </c>
      <c r="J29" s="50">
        <f>F29*H29*I29</f>
        <v>0.29995591476855255</v>
      </c>
      <c r="K29" s="17">
        <f>1/J29</f>
        <v>3.3338232412306485</v>
      </c>
      <c r="L29" s="24" t="s">
        <v>5</v>
      </c>
      <c r="M29" s="25">
        <f>1.5/J29</f>
        <v>5.0007348618459728</v>
      </c>
      <c r="O29" s="16">
        <f>0.628*5</f>
        <v>3.14</v>
      </c>
      <c r="P29" s="10">
        <f>O29*F29</f>
        <v>0.12919911829537106</v>
      </c>
      <c r="Q29" s="10">
        <f>P29*H29</f>
        <v>1.0465128581925056</v>
      </c>
      <c r="R29" s="17">
        <f>1.5+(Q29*I29)</f>
        <v>2.4418615723732549</v>
      </c>
      <c r="S29" s="3"/>
      <c r="T29" s="8">
        <f>M29*F29*H29</f>
        <v>1.6666666666666667</v>
      </c>
      <c r="U29" s="9">
        <f t="shared" si="23"/>
        <v>0.16666666666666666</v>
      </c>
      <c r="V29" s="10">
        <f t="shared" ref="V29" si="27">(M29/T29)*U29</f>
        <v>0.50007348618459724</v>
      </c>
      <c r="W29" s="11">
        <v>0</v>
      </c>
      <c r="X29" s="47">
        <f t="shared" ref="X29" si="28">T29/U29</f>
        <v>10.000000000000002</v>
      </c>
    </row>
    <row r="30" spans="1:24" x14ac:dyDescent="0.3">
      <c r="B30" t="s">
        <v>45</v>
      </c>
      <c r="O30" s="106"/>
    </row>
    <row r="31" spans="1:24" x14ac:dyDescent="0.3">
      <c r="A31" s="1" t="s">
        <v>47</v>
      </c>
      <c r="B31" s="21">
        <v>272200</v>
      </c>
      <c r="C31" s="22">
        <v>5600</v>
      </c>
      <c r="D31" s="22">
        <v>20000</v>
      </c>
      <c r="E31" s="22">
        <v>18000</v>
      </c>
      <c r="F31" s="41">
        <f>2*C31/B31</f>
        <v>4.1146216017634095E-2</v>
      </c>
      <c r="G31" s="23">
        <f t="shared" ref="G31" si="29">1/F31</f>
        <v>24.303571428571427</v>
      </c>
      <c r="H31" s="23">
        <f t="shared" si="22"/>
        <v>8.1</v>
      </c>
      <c r="I31" s="23">
        <f>E31/D31</f>
        <v>0.9</v>
      </c>
      <c r="J31" s="50">
        <f>F31*H31*I31</f>
        <v>0.29995591476855255</v>
      </c>
      <c r="K31" s="17">
        <f>1/J31</f>
        <v>3.3338232412306485</v>
      </c>
      <c r="L31" s="24" t="s">
        <v>5</v>
      </c>
      <c r="M31" s="25">
        <f>1.5/J31</f>
        <v>5.0007348618459728</v>
      </c>
      <c r="O31" s="16">
        <f>1385.1*0.002</f>
        <v>2.7702</v>
      </c>
      <c r="P31" s="10">
        <f>O31*F31</f>
        <v>0.11398324761204998</v>
      </c>
      <c r="Q31" s="10">
        <f>P31*H31</f>
        <v>0.92326430565760476</v>
      </c>
      <c r="R31" s="17">
        <f>1.5+(Q31*I31)</f>
        <v>2.3309378750918444</v>
      </c>
      <c r="S31" s="3"/>
      <c r="T31" s="8">
        <f>M31*F31*H31</f>
        <v>1.6666666666666667</v>
      </c>
      <c r="U31" s="9">
        <f t="shared" si="23"/>
        <v>0.16666666666666666</v>
      </c>
      <c r="V31" s="10">
        <f t="shared" ref="V31" si="30">(M31/T31)*U31</f>
        <v>0.50007348618459724</v>
      </c>
      <c r="W31" s="11">
        <v>0</v>
      </c>
      <c r="X31" s="47">
        <f t="shared" ref="X31" si="31">T31/U31</f>
        <v>10.000000000000002</v>
      </c>
    </row>
    <row r="32" spans="1:24" x14ac:dyDescent="0.3">
      <c r="B32" t="s">
        <v>45</v>
      </c>
    </row>
  </sheetData>
  <mergeCells count="16">
    <mergeCell ref="L20:M20"/>
    <mergeCell ref="T2:W2"/>
    <mergeCell ref="B2:M2"/>
    <mergeCell ref="O2:R2"/>
    <mergeCell ref="L4:M4"/>
    <mergeCell ref="O3:R3"/>
    <mergeCell ref="B3:E3"/>
    <mergeCell ref="F3:J3"/>
    <mergeCell ref="L3:M3"/>
    <mergeCell ref="O18:R18"/>
    <mergeCell ref="T18:W18"/>
    <mergeCell ref="O19:R19"/>
    <mergeCell ref="B18:M18"/>
    <mergeCell ref="B19:E19"/>
    <mergeCell ref="F19:J19"/>
    <mergeCell ref="L19:M19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31"/>
  <sheetViews>
    <sheetView zoomScaleNormal="100" workbookViewId="0">
      <selection activeCell="F18" sqref="F18:F28"/>
    </sheetView>
  </sheetViews>
  <sheetFormatPr baseColWidth="10" defaultColWidth="8.88671875" defaultRowHeight="14.4" x14ac:dyDescent="0.3"/>
  <cols>
    <col min="1" max="1" width="16.33203125" bestFit="1" customWidth="1"/>
    <col min="2" max="2" width="12.5546875" bestFit="1" customWidth="1"/>
    <col min="3" max="3" width="10.5546875" bestFit="1" customWidth="1"/>
    <col min="4" max="4" width="10.33203125" bestFit="1" customWidth="1"/>
    <col min="5" max="5" width="8.5546875" bestFit="1" customWidth="1"/>
    <col min="6" max="6" width="9.5546875" bestFit="1" customWidth="1"/>
    <col min="7" max="7" width="8.44140625" bestFit="1" customWidth="1"/>
    <col min="8" max="8" width="4.5546875" bestFit="1" customWidth="1"/>
    <col min="10" max="10" width="10.44140625" bestFit="1" customWidth="1"/>
    <col min="11" max="11" width="3.5546875" bestFit="1" customWidth="1"/>
    <col min="13" max="13" width="2.109375" customWidth="1"/>
    <col min="18" max="18" width="2.33203125" customWidth="1"/>
    <col min="20" max="20" width="10.6640625" bestFit="1" customWidth="1"/>
    <col min="21" max="21" width="11.33203125" customWidth="1"/>
  </cols>
  <sheetData>
    <row r="2" spans="1:22" ht="15" thickBot="1" x14ac:dyDescent="0.35">
      <c r="B2" s="22"/>
      <c r="C2" s="22"/>
      <c r="D2" s="22"/>
      <c r="E2" s="22"/>
      <c r="F2" s="49"/>
      <c r="G2" s="23"/>
      <c r="H2" s="23"/>
      <c r="I2" s="50"/>
      <c r="J2" s="50"/>
      <c r="K2" s="24"/>
      <c r="L2" s="51"/>
      <c r="O2" s="10"/>
      <c r="P2" s="10"/>
      <c r="Q2" s="10"/>
      <c r="R2" s="3"/>
      <c r="S2" s="10"/>
      <c r="T2" s="9"/>
      <c r="U2" s="10"/>
      <c r="V2" s="52"/>
    </row>
    <row r="3" spans="1:22" ht="15" thickBot="1" x14ac:dyDescent="0.35">
      <c r="B3" s="112" t="s">
        <v>15</v>
      </c>
      <c r="C3" s="113"/>
      <c r="D3" s="113"/>
      <c r="E3" s="113"/>
      <c r="F3" s="114"/>
      <c r="G3" s="114"/>
      <c r="H3" s="114"/>
      <c r="I3" s="114"/>
      <c r="J3" s="114"/>
      <c r="K3" s="114"/>
      <c r="L3" s="129"/>
      <c r="N3" s="116" t="s">
        <v>33</v>
      </c>
      <c r="O3" s="117"/>
      <c r="P3" s="117"/>
      <c r="Q3" s="118"/>
      <c r="S3" s="109" t="s">
        <v>13</v>
      </c>
      <c r="T3" s="110"/>
      <c r="U3" s="110"/>
      <c r="V3" s="111"/>
    </row>
    <row r="4" spans="1:22" x14ac:dyDescent="0.3">
      <c r="B4" s="122" t="s">
        <v>34</v>
      </c>
      <c r="C4" s="123"/>
      <c r="D4" s="123"/>
      <c r="E4" s="123"/>
      <c r="F4" s="124" t="s">
        <v>11</v>
      </c>
      <c r="G4" s="125"/>
      <c r="H4" s="125"/>
      <c r="I4" s="125"/>
      <c r="J4" s="131"/>
      <c r="K4" s="130" t="s">
        <v>12</v>
      </c>
      <c r="L4" s="127"/>
      <c r="N4" s="119"/>
      <c r="O4" s="120"/>
      <c r="P4" s="120"/>
      <c r="Q4" s="121"/>
      <c r="S4" s="37"/>
      <c r="T4" s="38"/>
      <c r="U4" s="38"/>
      <c r="V4" s="39"/>
    </row>
    <row r="5" spans="1:22" ht="29.4" thickBot="1" x14ac:dyDescent="0.35">
      <c r="B5" s="40" t="s">
        <v>26</v>
      </c>
      <c r="C5" s="33" t="s">
        <v>27</v>
      </c>
      <c r="D5" s="33" t="s">
        <v>19</v>
      </c>
      <c r="E5" s="33" t="s">
        <v>20</v>
      </c>
      <c r="F5" s="40" t="s">
        <v>28</v>
      </c>
      <c r="G5" s="33" t="s">
        <v>42</v>
      </c>
      <c r="H5" s="33" t="s">
        <v>2</v>
      </c>
      <c r="I5" s="77" t="s">
        <v>3</v>
      </c>
      <c r="J5" s="78" t="s">
        <v>41</v>
      </c>
      <c r="K5" s="128" t="s">
        <v>4</v>
      </c>
      <c r="L5" s="108"/>
      <c r="N5" s="32" t="s">
        <v>29</v>
      </c>
      <c r="O5" s="35" t="s">
        <v>7</v>
      </c>
      <c r="P5" s="35"/>
      <c r="Q5" s="36" t="s">
        <v>9</v>
      </c>
      <c r="S5" s="32" t="s">
        <v>30</v>
      </c>
      <c r="T5" s="33" t="s">
        <v>17</v>
      </c>
      <c r="U5" s="33" t="s">
        <v>38</v>
      </c>
      <c r="V5" s="36" t="s">
        <v>14</v>
      </c>
    </row>
    <row r="6" spans="1:22" x14ac:dyDescent="0.3">
      <c r="A6" s="1" t="s">
        <v>35</v>
      </c>
      <c r="B6" s="18">
        <v>1</v>
      </c>
      <c r="C6" s="52">
        <v>25</v>
      </c>
      <c r="D6" s="22">
        <v>20000</v>
      </c>
      <c r="E6" s="22">
        <v>18000</v>
      </c>
      <c r="F6" s="69">
        <f>B6*0.625/C6</f>
        <v>2.5000000000000001E-2</v>
      </c>
      <c r="G6" s="66">
        <f>1/F6</f>
        <v>40</v>
      </c>
      <c r="H6" s="66">
        <f>E6/D6</f>
        <v>0.9</v>
      </c>
      <c r="I6" s="71">
        <f>F6*H6</f>
        <v>2.2500000000000003E-2</v>
      </c>
      <c r="J6" s="68">
        <f>1/I6</f>
        <v>44.444444444444436</v>
      </c>
      <c r="K6" s="55" t="s">
        <v>5</v>
      </c>
      <c r="L6" s="17">
        <f>1.5/I6</f>
        <v>66.666666666666657</v>
      </c>
      <c r="M6" s="47"/>
      <c r="N6" s="97">
        <v>66</v>
      </c>
      <c r="O6" s="62">
        <f>N6*F6</f>
        <v>1.6500000000000001</v>
      </c>
      <c r="P6" s="62"/>
      <c r="Q6" s="70">
        <f>1.5+(O6*H6)</f>
        <v>2.9850000000000003</v>
      </c>
      <c r="R6" s="47"/>
      <c r="S6" s="69">
        <f>L6*F6</f>
        <v>1.6666666666666665</v>
      </c>
      <c r="T6" s="57">
        <f t="shared" ref="T6:T13" si="0">1/6</f>
        <v>0.16666666666666666</v>
      </c>
      <c r="U6" s="58">
        <f t="shared" ref="U6:U7" si="1">(L6/S6)*T6</f>
        <v>6.6666666666666661</v>
      </c>
      <c r="V6" s="70">
        <v>0</v>
      </c>
    </row>
    <row r="7" spans="1:22" x14ac:dyDescent="0.3">
      <c r="B7" s="18">
        <v>1</v>
      </c>
      <c r="C7" s="52">
        <v>25</v>
      </c>
      <c r="D7" s="22">
        <v>10000</v>
      </c>
      <c r="E7" s="22">
        <v>18000</v>
      </c>
      <c r="F7" s="18">
        <f>B7*0.625/C7</f>
        <v>2.5000000000000001E-2</v>
      </c>
      <c r="G7" s="23">
        <f>1/F7</f>
        <v>40</v>
      </c>
      <c r="H7" s="23">
        <f>E7/D7</f>
        <v>1.8</v>
      </c>
      <c r="I7" s="72">
        <f>F7*H7</f>
        <v>4.5000000000000005E-2</v>
      </c>
      <c r="J7" s="17">
        <f>1/I7</f>
        <v>22.222222222222218</v>
      </c>
      <c r="K7" s="55" t="s">
        <v>5</v>
      </c>
      <c r="L7" s="17">
        <f>1.5/I7</f>
        <v>33.333333333333329</v>
      </c>
      <c r="M7" s="47"/>
      <c r="N7" s="16">
        <v>-33.33</v>
      </c>
      <c r="O7" s="52">
        <f>N7*F7</f>
        <v>-0.83325000000000005</v>
      </c>
      <c r="P7" s="52"/>
      <c r="Q7" s="11">
        <f>1.5+(O7*H7)</f>
        <v>1.4999999999987246E-4</v>
      </c>
      <c r="R7" s="47"/>
      <c r="S7" s="18">
        <f>L7*F7</f>
        <v>0.83333333333333326</v>
      </c>
      <c r="T7" s="9">
        <f t="shared" si="0"/>
        <v>0.16666666666666666</v>
      </c>
      <c r="U7" s="10">
        <f t="shared" si="1"/>
        <v>6.6666666666666661</v>
      </c>
      <c r="V7" s="11">
        <v>0</v>
      </c>
    </row>
    <row r="8" spans="1:22" x14ac:dyDescent="0.3">
      <c r="B8" s="18"/>
      <c r="C8" s="52"/>
      <c r="D8" s="22"/>
      <c r="E8" s="22"/>
      <c r="F8" s="18"/>
      <c r="G8" s="23"/>
      <c r="H8" s="23"/>
      <c r="I8" s="72"/>
      <c r="J8" s="67"/>
      <c r="K8" s="55"/>
      <c r="L8" s="17"/>
      <c r="M8" s="47"/>
      <c r="N8" s="18"/>
      <c r="O8" s="52"/>
      <c r="P8" s="52"/>
      <c r="Q8" s="11"/>
      <c r="R8" s="47"/>
      <c r="S8" s="18"/>
      <c r="T8" s="52"/>
      <c r="U8" s="52"/>
      <c r="V8" s="11"/>
    </row>
    <row r="9" spans="1:22" x14ac:dyDescent="0.3">
      <c r="A9" s="1" t="s">
        <v>35</v>
      </c>
      <c r="B9" s="18">
        <v>3</v>
      </c>
      <c r="C9" s="52">
        <v>25</v>
      </c>
      <c r="D9" s="22">
        <v>20000</v>
      </c>
      <c r="E9" s="22">
        <v>18000</v>
      </c>
      <c r="F9" s="18">
        <f>B9*0.625/C9</f>
        <v>7.4999999999999997E-2</v>
      </c>
      <c r="G9" s="23">
        <f t="shared" ref="G9:G13" si="2">1/F9</f>
        <v>13.333333333333334</v>
      </c>
      <c r="H9" s="23">
        <f>E9/D9</f>
        <v>0.9</v>
      </c>
      <c r="I9" s="72">
        <f>F9*H9</f>
        <v>6.7500000000000004E-2</v>
      </c>
      <c r="J9" s="17">
        <f>1/I9</f>
        <v>14.814814814814813</v>
      </c>
      <c r="K9" s="55" t="s">
        <v>5</v>
      </c>
      <c r="L9" s="17">
        <f>1.5/I9</f>
        <v>22.222222222222221</v>
      </c>
      <c r="M9" s="47"/>
      <c r="N9" s="16">
        <v>66</v>
      </c>
      <c r="O9" s="52">
        <f>N9*F9</f>
        <v>4.95</v>
      </c>
      <c r="P9" s="52"/>
      <c r="Q9" s="11">
        <f>1.5+(O9*H9)</f>
        <v>5.9550000000000001</v>
      </c>
      <c r="R9" s="47"/>
      <c r="S9" s="18">
        <f>L9*F9</f>
        <v>1.6666666666666665</v>
      </c>
      <c r="T9" s="9">
        <f t="shared" si="0"/>
        <v>0.16666666666666666</v>
      </c>
      <c r="U9" s="10">
        <f t="shared" ref="U9:U10" si="3">(L9/S9)*T9</f>
        <v>2.2222222222222223</v>
      </c>
      <c r="V9" s="11">
        <v>0</v>
      </c>
    </row>
    <row r="10" spans="1:22" x14ac:dyDescent="0.3">
      <c r="B10" s="18">
        <v>3</v>
      </c>
      <c r="C10" s="52">
        <v>25</v>
      </c>
      <c r="D10" s="22">
        <v>10000</v>
      </c>
      <c r="E10" s="22">
        <v>18000</v>
      </c>
      <c r="F10" s="18">
        <f>B10*0.625/C10</f>
        <v>7.4999999999999997E-2</v>
      </c>
      <c r="G10" s="23">
        <f t="shared" si="2"/>
        <v>13.333333333333334</v>
      </c>
      <c r="H10" s="23">
        <f>E10/D10</f>
        <v>1.8</v>
      </c>
      <c r="I10" s="72">
        <f>F10*H10</f>
        <v>0.13500000000000001</v>
      </c>
      <c r="J10" s="17">
        <f>1/I10</f>
        <v>7.4074074074074066</v>
      </c>
      <c r="K10" s="55" t="s">
        <v>5</v>
      </c>
      <c r="L10" s="17">
        <f>1.5/I10</f>
        <v>11.111111111111111</v>
      </c>
      <c r="M10" s="47"/>
      <c r="N10" s="16">
        <v>-33.33</v>
      </c>
      <c r="O10" s="52">
        <f>N10*F10</f>
        <v>-2.4997499999999997</v>
      </c>
      <c r="P10" s="52"/>
      <c r="Q10" s="11">
        <f>1.5+(O10*H10)</f>
        <v>-2.9995499999999993</v>
      </c>
      <c r="R10" s="47"/>
      <c r="S10" s="18">
        <f>L10*F10</f>
        <v>0.83333333333333326</v>
      </c>
      <c r="T10" s="9">
        <f t="shared" si="0"/>
        <v>0.16666666666666666</v>
      </c>
      <c r="U10" s="10">
        <f t="shared" si="3"/>
        <v>2.2222222222222223</v>
      </c>
      <c r="V10" s="11">
        <v>0</v>
      </c>
    </row>
    <row r="11" spans="1:22" x14ac:dyDescent="0.3">
      <c r="B11" s="18"/>
      <c r="C11" s="52"/>
      <c r="D11" s="52"/>
      <c r="E11" s="52"/>
      <c r="F11" s="18"/>
      <c r="G11" s="23"/>
      <c r="H11" s="52"/>
      <c r="I11" s="72"/>
      <c r="J11" s="67"/>
      <c r="K11" s="55"/>
      <c r="L11" s="17"/>
      <c r="M11" s="47"/>
      <c r="N11" s="18"/>
      <c r="O11" s="52"/>
      <c r="P11" s="52"/>
      <c r="Q11" s="11"/>
      <c r="R11" s="47"/>
      <c r="S11" s="18"/>
      <c r="T11" s="52"/>
      <c r="U11" s="52"/>
      <c r="V11" s="11"/>
    </row>
    <row r="12" spans="1:22" x14ac:dyDescent="0.3">
      <c r="A12" s="1" t="s">
        <v>36</v>
      </c>
      <c r="B12" s="18">
        <v>1</v>
      </c>
      <c r="C12" s="52">
        <v>50</v>
      </c>
      <c r="D12" s="22">
        <v>20000</v>
      </c>
      <c r="E12" s="22">
        <v>18000</v>
      </c>
      <c r="F12" s="18">
        <f>B12*0.625/C12</f>
        <v>1.2500000000000001E-2</v>
      </c>
      <c r="G12" s="23">
        <f t="shared" si="2"/>
        <v>80</v>
      </c>
      <c r="H12" s="23">
        <f>E12/D12</f>
        <v>0.9</v>
      </c>
      <c r="I12" s="72">
        <f>F12*H12</f>
        <v>1.1250000000000001E-2</v>
      </c>
      <c r="J12" s="17">
        <f>1/I12</f>
        <v>88.888888888888872</v>
      </c>
      <c r="K12" s="55" t="s">
        <v>5</v>
      </c>
      <c r="L12" s="17">
        <f>1.5/I12</f>
        <v>133.33333333333331</v>
      </c>
      <c r="M12" s="47"/>
      <c r="N12" s="16">
        <v>66</v>
      </c>
      <c r="O12" s="52">
        <f>N12*F12</f>
        <v>0.82500000000000007</v>
      </c>
      <c r="P12" s="52"/>
      <c r="Q12" s="11">
        <f>1.5+(O12*H12)</f>
        <v>2.2425000000000002</v>
      </c>
      <c r="R12" s="47"/>
      <c r="S12" s="18">
        <f>L12*F12</f>
        <v>1.6666666666666665</v>
      </c>
      <c r="T12" s="9">
        <f t="shared" si="0"/>
        <v>0.16666666666666666</v>
      </c>
      <c r="U12" s="10">
        <f t="shared" ref="U12:U13" si="4">(L12/S12)*T12</f>
        <v>13.333333333333332</v>
      </c>
      <c r="V12" s="11">
        <v>0</v>
      </c>
    </row>
    <row r="13" spans="1:22" ht="15" thickBot="1" x14ac:dyDescent="0.35">
      <c r="B13" s="53">
        <v>1</v>
      </c>
      <c r="C13" s="54">
        <v>50</v>
      </c>
      <c r="D13" s="28">
        <v>10000</v>
      </c>
      <c r="E13" s="28">
        <v>18000</v>
      </c>
      <c r="F13" s="53">
        <f>B13*0.625/C13</f>
        <v>1.2500000000000001E-2</v>
      </c>
      <c r="G13" s="29">
        <f t="shared" si="2"/>
        <v>80</v>
      </c>
      <c r="H13" s="29">
        <f>E13/D13</f>
        <v>1.8</v>
      </c>
      <c r="I13" s="73">
        <f>F13*H13</f>
        <v>2.2500000000000003E-2</v>
      </c>
      <c r="J13" s="20">
        <f>1/I13</f>
        <v>44.444444444444436</v>
      </c>
      <c r="K13" s="56" t="s">
        <v>5</v>
      </c>
      <c r="L13" s="20">
        <f>1.5/I13</f>
        <v>66.666666666666657</v>
      </c>
      <c r="M13" s="47"/>
      <c r="N13" s="19">
        <v>-33.33</v>
      </c>
      <c r="O13" s="54">
        <f>N13*F13</f>
        <v>-0.41662500000000002</v>
      </c>
      <c r="P13" s="54"/>
      <c r="Q13" s="15">
        <f>1.5+(O13*H13)</f>
        <v>0.75007499999999994</v>
      </c>
      <c r="R13" s="47"/>
      <c r="S13" s="53">
        <f>L13*F13</f>
        <v>0.83333333333333326</v>
      </c>
      <c r="T13" s="13">
        <f t="shared" si="0"/>
        <v>0.16666666666666666</v>
      </c>
      <c r="U13" s="14">
        <f t="shared" si="4"/>
        <v>13.333333333333332</v>
      </c>
      <c r="V13" s="15">
        <v>0</v>
      </c>
    </row>
    <row r="14" spans="1:22" ht="15" thickBot="1" x14ac:dyDescent="0.35">
      <c r="B14" s="47"/>
      <c r="C14" s="47"/>
      <c r="D14" s="22"/>
      <c r="E14" s="22"/>
      <c r="H14" s="23"/>
      <c r="I14" s="48"/>
      <c r="J14" s="48"/>
      <c r="K14" s="24"/>
      <c r="L14" s="46"/>
      <c r="T14" s="9"/>
      <c r="U14" s="10"/>
    </row>
    <row r="15" spans="1:22" ht="15" thickBot="1" x14ac:dyDescent="0.35">
      <c r="B15" s="112" t="s">
        <v>15</v>
      </c>
      <c r="C15" s="113"/>
      <c r="D15" s="113"/>
      <c r="E15" s="113"/>
      <c r="F15" s="114"/>
      <c r="G15" s="114"/>
      <c r="H15" s="114"/>
      <c r="I15" s="114"/>
      <c r="J15" s="114"/>
      <c r="K15" s="114"/>
      <c r="L15" s="129"/>
      <c r="N15" s="116" t="s">
        <v>33</v>
      </c>
      <c r="O15" s="117"/>
      <c r="P15" s="117"/>
      <c r="Q15" s="118"/>
      <c r="S15" s="109" t="s">
        <v>13</v>
      </c>
      <c r="T15" s="110"/>
      <c r="U15" s="110"/>
      <c r="V15" s="111"/>
    </row>
    <row r="16" spans="1:22" ht="15" thickBot="1" x14ac:dyDescent="0.35">
      <c r="B16" s="122" t="s">
        <v>34</v>
      </c>
      <c r="C16" s="123"/>
      <c r="D16" s="123"/>
      <c r="E16" s="123"/>
      <c r="F16" s="124" t="s">
        <v>11</v>
      </c>
      <c r="G16" s="125"/>
      <c r="H16" s="125"/>
      <c r="I16" s="125"/>
      <c r="J16" s="131"/>
      <c r="K16" s="130" t="s">
        <v>12</v>
      </c>
      <c r="L16" s="127"/>
      <c r="N16" s="119"/>
      <c r="O16" s="120"/>
      <c r="P16" s="120"/>
      <c r="Q16" s="121"/>
      <c r="S16" s="37"/>
      <c r="T16" s="38"/>
      <c r="U16" s="38"/>
      <c r="V16" s="39"/>
    </row>
    <row r="17" spans="1:22" ht="29.4" thickBot="1" x14ac:dyDescent="0.35">
      <c r="B17" s="59" t="s">
        <v>32</v>
      </c>
      <c r="C17" s="60" t="s">
        <v>31</v>
      </c>
      <c r="D17" s="60" t="s">
        <v>19</v>
      </c>
      <c r="E17" s="60" t="s">
        <v>20</v>
      </c>
      <c r="F17" s="40" t="s">
        <v>28</v>
      </c>
      <c r="G17" s="33" t="s">
        <v>42</v>
      </c>
      <c r="H17" s="33" t="s">
        <v>2</v>
      </c>
      <c r="I17" s="77" t="s">
        <v>3</v>
      </c>
      <c r="J17" s="78" t="s">
        <v>41</v>
      </c>
      <c r="K17" s="128" t="s">
        <v>4</v>
      </c>
      <c r="L17" s="108"/>
      <c r="N17" s="32" t="s">
        <v>29</v>
      </c>
      <c r="O17" s="35" t="s">
        <v>7</v>
      </c>
      <c r="P17" s="35"/>
      <c r="Q17" s="36" t="s">
        <v>9</v>
      </c>
      <c r="S17" s="32" t="s">
        <v>30</v>
      </c>
      <c r="T17" s="33" t="s">
        <v>17</v>
      </c>
      <c r="U17" s="33" t="s">
        <v>38</v>
      </c>
      <c r="V17" s="36" t="s">
        <v>14</v>
      </c>
    </row>
    <row r="18" spans="1:22" x14ac:dyDescent="0.3">
      <c r="A18" s="1" t="s">
        <v>37</v>
      </c>
      <c r="B18" s="61">
        <v>2000</v>
      </c>
      <c r="C18" s="62">
        <v>5</v>
      </c>
      <c r="D18" s="63">
        <v>20000</v>
      </c>
      <c r="E18" s="63">
        <v>18000</v>
      </c>
      <c r="F18" s="69">
        <f>C18/B18</f>
        <v>2.5000000000000001E-3</v>
      </c>
      <c r="G18" s="66">
        <f>1/F18</f>
        <v>400</v>
      </c>
      <c r="H18" s="66">
        <f>E18/D18</f>
        <v>0.9</v>
      </c>
      <c r="I18" s="71">
        <f>F18*H18</f>
        <v>2.2500000000000003E-3</v>
      </c>
      <c r="J18" s="68">
        <f>1/I18</f>
        <v>444.4444444444444</v>
      </c>
      <c r="K18" s="55" t="s">
        <v>5</v>
      </c>
      <c r="L18" s="17">
        <f>1.5/I18</f>
        <v>666.66666666666663</v>
      </c>
      <c r="M18" s="47"/>
      <c r="N18" s="16">
        <v>166</v>
      </c>
      <c r="O18" s="62">
        <f>N18*F18</f>
        <v>0.41500000000000004</v>
      </c>
      <c r="P18" s="62"/>
      <c r="Q18" s="70">
        <f>1.5+(O18*H18)</f>
        <v>1.8734999999999999</v>
      </c>
      <c r="R18" s="47"/>
      <c r="S18" s="69">
        <f>L18*F18</f>
        <v>1.6666666666666665</v>
      </c>
      <c r="T18" s="57">
        <f t="shared" ref="T18:T28" si="5">1/6</f>
        <v>0.16666666666666666</v>
      </c>
      <c r="U18" s="58">
        <f t="shared" ref="U18:U19" si="6">(L18/S18)*T18</f>
        <v>66.666666666666657</v>
      </c>
      <c r="V18" s="70">
        <v>0</v>
      </c>
    </row>
    <row r="19" spans="1:22" x14ac:dyDescent="0.3">
      <c r="B19" s="64">
        <v>2000</v>
      </c>
      <c r="C19" s="52">
        <v>5</v>
      </c>
      <c r="D19" s="22">
        <v>10000</v>
      </c>
      <c r="E19" s="22">
        <v>18000</v>
      </c>
      <c r="F19" s="18">
        <f>C19/B19</f>
        <v>2.5000000000000001E-3</v>
      </c>
      <c r="G19" s="23">
        <f>1/F19</f>
        <v>400</v>
      </c>
      <c r="H19" s="23">
        <f>E19/D19</f>
        <v>1.8</v>
      </c>
      <c r="I19" s="72">
        <f>F19*H19</f>
        <v>4.5000000000000005E-3</v>
      </c>
      <c r="J19" s="17">
        <f>1/I19</f>
        <v>222.2222222222222</v>
      </c>
      <c r="K19" s="55" t="s">
        <v>5</v>
      </c>
      <c r="L19" s="17">
        <f>1.5/I19</f>
        <v>333.33333333333331</v>
      </c>
      <c r="M19" s="47"/>
      <c r="N19" s="16">
        <v>-166</v>
      </c>
      <c r="O19" s="52">
        <f>N19*F19</f>
        <v>-0.41500000000000004</v>
      </c>
      <c r="P19" s="52"/>
      <c r="Q19" s="11">
        <f>1.5+(O19*H19)</f>
        <v>0.75299999999999989</v>
      </c>
      <c r="R19" s="47"/>
      <c r="S19" s="18">
        <f>L19*F19</f>
        <v>0.83333333333333326</v>
      </c>
      <c r="T19" s="9">
        <f t="shared" si="5"/>
        <v>0.16666666666666666</v>
      </c>
      <c r="U19" s="10">
        <f t="shared" si="6"/>
        <v>66.666666666666657</v>
      </c>
      <c r="V19" s="11">
        <v>0</v>
      </c>
    </row>
    <row r="20" spans="1:22" x14ac:dyDescent="0.3">
      <c r="B20" s="18"/>
      <c r="C20" s="52"/>
      <c r="D20" s="52"/>
      <c r="E20" s="52"/>
      <c r="F20" s="18"/>
      <c r="G20" s="52"/>
      <c r="H20" s="52"/>
      <c r="I20" s="72"/>
      <c r="J20" s="67"/>
      <c r="K20" s="18"/>
      <c r="L20" s="11"/>
      <c r="M20" s="47"/>
      <c r="N20" s="18"/>
      <c r="O20" s="52"/>
      <c r="P20" s="52"/>
      <c r="Q20" s="11"/>
      <c r="R20" s="47"/>
      <c r="S20" s="18"/>
      <c r="T20" s="52"/>
      <c r="U20" s="52"/>
      <c r="V20" s="11"/>
    </row>
    <row r="21" spans="1:22" x14ac:dyDescent="0.3">
      <c r="A21" s="1" t="s">
        <v>37</v>
      </c>
      <c r="B21" s="64">
        <v>2000</v>
      </c>
      <c r="C21" s="10">
        <f>20/3</f>
        <v>6.666666666666667</v>
      </c>
      <c r="D21" s="22">
        <v>20000</v>
      </c>
      <c r="E21" s="22">
        <v>18000</v>
      </c>
      <c r="F21" s="18">
        <f>C21/B21</f>
        <v>3.3333333333333335E-3</v>
      </c>
      <c r="G21" s="23">
        <f t="shared" ref="G21:G28" si="7">1/F21</f>
        <v>300</v>
      </c>
      <c r="H21" s="23">
        <f>E21/D21</f>
        <v>0.9</v>
      </c>
      <c r="I21" s="72">
        <f>F21*H21</f>
        <v>3.0000000000000001E-3</v>
      </c>
      <c r="J21" s="17">
        <f>1/I21</f>
        <v>333.33333333333331</v>
      </c>
      <c r="K21" s="55" t="s">
        <v>5</v>
      </c>
      <c r="L21" s="17">
        <f>1.5/I21</f>
        <v>500</v>
      </c>
      <c r="M21" s="47"/>
      <c r="N21" s="16">
        <v>166</v>
      </c>
      <c r="O21" s="52">
        <f>N21*F21</f>
        <v>0.55333333333333334</v>
      </c>
      <c r="P21" s="52"/>
      <c r="Q21" s="11">
        <f>1.5+(O21*H21)</f>
        <v>1.998</v>
      </c>
      <c r="R21" s="47"/>
      <c r="S21" s="18">
        <f>L21*F21</f>
        <v>1.6666666666666667</v>
      </c>
      <c r="T21" s="9">
        <f t="shared" si="5"/>
        <v>0.16666666666666666</v>
      </c>
      <c r="U21" s="10">
        <f t="shared" ref="U21:U22" si="8">(L21/S21)*T21</f>
        <v>50</v>
      </c>
      <c r="V21" s="11">
        <v>0</v>
      </c>
    </row>
    <row r="22" spans="1:22" x14ac:dyDescent="0.3">
      <c r="B22" s="64">
        <v>2000</v>
      </c>
      <c r="C22" s="10">
        <f>20/3</f>
        <v>6.666666666666667</v>
      </c>
      <c r="D22" s="22">
        <v>10000</v>
      </c>
      <c r="E22" s="22">
        <v>18000</v>
      </c>
      <c r="F22" s="18">
        <f>C22/B22</f>
        <v>3.3333333333333335E-3</v>
      </c>
      <c r="G22" s="23">
        <f t="shared" si="7"/>
        <v>300</v>
      </c>
      <c r="H22" s="23">
        <f>E22/D22</f>
        <v>1.8</v>
      </c>
      <c r="I22" s="72">
        <f>F22*H22</f>
        <v>6.0000000000000001E-3</v>
      </c>
      <c r="J22" s="17">
        <f>1/I22</f>
        <v>166.66666666666666</v>
      </c>
      <c r="K22" s="55" t="s">
        <v>5</v>
      </c>
      <c r="L22" s="17">
        <f>1.5/I22</f>
        <v>250</v>
      </c>
      <c r="M22" s="47"/>
      <c r="N22" s="16">
        <v>-166</v>
      </c>
      <c r="O22" s="52">
        <f>N22*F22</f>
        <v>-0.55333333333333334</v>
      </c>
      <c r="P22" s="52"/>
      <c r="Q22" s="11">
        <f>1.5+(O22*H22)</f>
        <v>0.504</v>
      </c>
      <c r="R22" s="47"/>
      <c r="S22" s="18">
        <f>L22*F22</f>
        <v>0.83333333333333337</v>
      </c>
      <c r="T22" s="9">
        <f t="shared" si="5"/>
        <v>0.16666666666666666</v>
      </c>
      <c r="U22" s="10">
        <f t="shared" si="8"/>
        <v>50</v>
      </c>
      <c r="V22" s="11">
        <v>0</v>
      </c>
    </row>
    <row r="23" spans="1:22" x14ac:dyDescent="0.3">
      <c r="B23" s="18"/>
      <c r="C23" s="52"/>
      <c r="D23" s="52"/>
      <c r="E23" s="52"/>
      <c r="F23" s="18"/>
      <c r="G23" s="23"/>
      <c r="H23" s="52"/>
      <c r="I23" s="72"/>
      <c r="J23" s="67"/>
      <c r="K23" s="18"/>
      <c r="L23" s="11"/>
      <c r="M23" s="47"/>
      <c r="N23" s="18"/>
      <c r="O23" s="52"/>
      <c r="P23" s="52"/>
      <c r="Q23" s="11"/>
      <c r="R23" s="47"/>
      <c r="S23" s="18"/>
      <c r="T23" s="52"/>
      <c r="U23" s="52"/>
      <c r="V23" s="11"/>
    </row>
    <row r="24" spans="1:22" x14ac:dyDescent="0.3">
      <c r="A24" s="1" t="s">
        <v>37</v>
      </c>
      <c r="B24" s="64">
        <v>2000</v>
      </c>
      <c r="C24" s="52">
        <v>10</v>
      </c>
      <c r="D24" s="22">
        <v>20000</v>
      </c>
      <c r="E24" s="22">
        <v>18000</v>
      </c>
      <c r="F24" s="18">
        <f>C24/B24</f>
        <v>5.0000000000000001E-3</v>
      </c>
      <c r="G24" s="23">
        <f t="shared" si="7"/>
        <v>200</v>
      </c>
      <c r="H24" s="23">
        <f>E24/D24</f>
        <v>0.9</v>
      </c>
      <c r="I24" s="72">
        <f>F24*H24</f>
        <v>4.5000000000000005E-3</v>
      </c>
      <c r="J24" s="17">
        <f>1/I24</f>
        <v>222.2222222222222</v>
      </c>
      <c r="K24" s="55" t="s">
        <v>5</v>
      </c>
      <c r="L24" s="17">
        <f>1.5/I24</f>
        <v>333.33333333333331</v>
      </c>
      <c r="M24" s="47"/>
      <c r="N24" s="74">
        <v>166</v>
      </c>
      <c r="O24" s="52">
        <f>N24*F24</f>
        <v>0.83000000000000007</v>
      </c>
      <c r="P24" s="52"/>
      <c r="Q24" s="11">
        <f>1.5+(O24*H24)</f>
        <v>2.2469999999999999</v>
      </c>
      <c r="R24" s="47"/>
      <c r="S24" s="18">
        <f>L24*F24</f>
        <v>1.6666666666666665</v>
      </c>
      <c r="T24" s="9">
        <f t="shared" si="5"/>
        <v>0.16666666666666666</v>
      </c>
      <c r="U24" s="10">
        <f t="shared" ref="U24:U25" si="9">(L24/S24)*T24</f>
        <v>33.333333333333329</v>
      </c>
      <c r="V24" s="11">
        <v>0</v>
      </c>
    </row>
    <row r="25" spans="1:22" x14ac:dyDescent="0.3">
      <c r="B25" s="64">
        <v>2000</v>
      </c>
      <c r="C25" s="52">
        <v>10</v>
      </c>
      <c r="D25" s="22">
        <v>10000</v>
      </c>
      <c r="E25" s="22">
        <v>18000</v>
      </c>
      <c r="F25" s="18">
        <f>C25/B25</f>
        <v>5.0000000000000001E-3</v>
      </c>
      <c r="G25" s="23">
        <f t="shared" si="7"/>
        <v>200</v>
      </c>
      <c r="H25" s="23">
        <f>E25/D25</f>
        <v>1.8</v>
      </c>
      <c r="I25" s="72">
        <f>F25*H25</f>
        <v>9.0000000000000011E-3</v>
      </c>
      <c r="J25" s="17">
        <f>1/I25</f>
        <v>111.1111111111111</v>
      </c>
      <c r="K25" s="55" t="s">
        <v>5</v>
      </c>
      <c r="L25" s="17">
        <f>1.5/I25</f>
        <v>166.66666666666666</v>
      </c>
      <c r="M25" s="47"/>
      <c r="N25" s="74">
        <v>166</v>
      </c>
      <c r="O25" s="52">
        <f>N25*F25</f>
        <v>0.83000000000000007</v>
      </c>
      <c r="P25" s="52"/>
      <c r="Q25" s="11">
        <f>1.5+(O25*H25)</f>
        <v>2.9940000000000002</v>
      </c>
      <c r="R25" s="47"/>
      <c r="S25" s="18">
        <f>L25*F25</f>
        <v>0.83333333333333326</v>
      </c>
      <c r="T25" s="9">
        <f t="shared" si="5"/>
        <v>0.16666666666666666</v>
      </c>
      <c r="U25" s="10">
        <f t="shared" si="9"/>
        <v>33.333333333333329</v>
      </c>
      <c r="V25" s="11">
        <v>0</v>
      </c>
    </row>
    <row r="26" spans="1:22" x14ac:dyDescent="0.3">
      <c r="B26" s="18"/>
      <c r="C26" s="52"/>
      <c r="D26" s="52"/>
      <c r="E26" s="52"/>
      <c r="F26" s="18"/>
      <c r="G26" s="23"/>
      <c r="H26" s="52"/>
      <c r="I26" s="72"/>
      <c r="J26" s="67"/>
      <c r="K26" s="18"/>
      <c r="L26" s="11"/>
      <c r="M26" s="47"/>
      <c r="N26" s="18"/>
      <c r="O26" s="52"/>
      <c r="P26" s="52"/>
      <c r="Q26" s="11"/>
      <c r="R26" s="47"/>
      <c r="S26" s="18"/>
      <c r="T26" s="52"/>
      <c r="U26" s="52"/>
      <c r="V26" s="11"/>
    </row>
    <row r="27" spans="1:22" x14ac:dyDescent="0.3">
      <c r="A27" s="1" t="s">
        <v>37</v>
      </c>
      <c r="B27" s="64">
        <v>2000</v>
      </c>
      <c r="C27" s="52">
        <v>20</v>
      </c>
      <c r="D27" s="22">
        <v>20000</v>
      </c>
      <c r="E27" s="22">
        <v>18000</v>
      </c>
      <c r="F27" s="18">
        <f>C27/B27</f>
        <v>0.01</v>
      </c>
      <c r="G27" s="23">
        <f t="shared" si="7"/>
        <v>100</v>
      </c>
      <c r="H27" s="23">
        <f>E27/D27</f>
        <v>0.9</v>
      </c>
      <c r="I27" s="72">
        <f>F27*H27</f>
        <v>9.0000000000000011E-3</v>
      </c>
      <c r="J27" s="17">
        <f>1/I27</f>
        <v>111.1111111111111</v>
      </c>
      <c r="K27" s="55" t="s">
        <v>5</v>
      </c>
      <c r="L27" s="17">
        <f>1.5/I27</f>
        <v>166.66666666666666</v>
      </c>
      <c r="M27" s="47"/>
      <c r="N27" s="74">
        <v>166</v>
      </c>
      <c r="O27" s="52">
        <f>N27*F27</f>
        <v>1.6600000000000001</v>
      </c>
      <c r="P27" s="52"/>
      <c r="Q27" s="11">
        <f>1.5+(O27*H27)</f>
        <v>2.9940000000000002</v>
      </c>
      <c r="R27" s="47"/>
      <c r="S27" s="18">
        <f>L27*F27</f>
        <v>1.6666666666666665</v>
      </c>
      <c r="T27" s="9">
        <f t="shared" si="5"/>
        <v>0.16666666666666666</v>
      </c>
      <c r="U27" s="10">
        <f t="shared" ref="U27:U28" si="10">(L27/S27)*T27</f>
        <v>16.666666666666664</v>
      </c>
      <c r="V27" s="11">
        <v>0</v>
      </c>
    </row>
    <row r="28" spans="1:22" ht="15" thickBot="1" x14ac:dyDescent="0.35">
      <c r="B28" s="65">
        <v>2000</v>
      </c>
      <c r="C28" s="54">
        <v>20</v>
      </c>
      <c r="D28" s="28">
        <v>10000</v>
      </c>
      <c r="E28" s="28">
        <v>18000</v>
      </c>
      <c r="F28" s="53">
        <f>C28/B28</f>
        <v>0.01</v>
      </c>
      <c r="G28" s="29">
        <f t="shared" si="7"/>
        <v>100</v>
      </c>
      <c r="H28" s="29">
        <f>E28/D28</f>
        <v>1.8</v>
      </c>
      <c r="I28" s="73">
        <f>F28*H28</f>
        <v>1.8000000000000002E-2</v>
      </c>
      <c r="J28" s="20">
        <f>1/I28</f>
        <v>55.55555555555555</v>
      </c>
      <c r="K28" s="56" t="s">
        <v>5</v>
      </c>
      <c r="L28" s="20">
        <f>1.5/I28</f>
        <v>83.333333333333329</v>
      </c>
      <c r="M28" s="47"/>
      <c r="N28" s="75">
        <v>-83</v>
      </c>
      <c r="O28" s="54">
        <f>N28*F28</f>
        <v>-0.83000000000000007</v>
      </c>
      <c r="P28" s="54"/>
      <c r="Q28" s="15">
        <f>1.5+(O28*H28)</f>
        <v>5.9999999999997833E-3</v>
      </c>
      <c r="R28" s="47"/>
      <c r="S28" s="53">
        <f>L28*F28</f>
        <v>0.83333333333333326</v>
      </c>
      <c r="T28" s="13">
        <f t="shared" si="5"/>
        <v>0.16666666666666666</v>
      </c>
      <c r="U28" s="14">
        <f t="shared" si="10"/>
        <v>16.666666666666664</v>
      </c>
      <c r="V28" s="15">
        <v>0</v>
      </c>
    </row>
    <row r="31" spans="1:22" x14ac:dyDescent="0.3">
      <c r="F31" s="79"/>
    </row>
  </sheetData>
  <mergeCells count="16">
    <mergeCell ref="K17:L17"/>
    <mergeCell ref="N15:Q15"/>
    <mergeCell ref="N16:Q16"/>
    <mergeCell ref="S15:V15"/>
    <mergeCell ref="S3:V3"/>
    <mergeCell ref="N3:Q3"/>
    <mergeCell ref="N4:Q4"/>
    <mergeCell ref="B3:L3"/>
    <mergeCell ref="B15:L15"/>
    <mergeCell ref="B4:E4"/>
    <mergeCell ref="B16:E16"/>
    <mergeCell ref="K5:L5"/>
    <mergeCell ref="K4:L4"/>
    <mergeCell ref="K16:L16"/>
    <mergeCell ref="F4:J4"/>
    <mergeCell ref="F16:J16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voltage mes chain</vt:lpstr>
      <vt:lpstr>current mes chain </vt:lpstr>
      <vt:lpstr>Sheet2</vt:lpstr>
      <vt:lpstr>Sheet3</vt:lpstr>
    </vt:vector>
  </TitlesOfParts>
  <Company>HES-SO // Valais -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Aurelien Carrupt</cp:lastModifiedBy>
  <dcterms:created xsi:type="dcterms:W3CDTF">2019-11-11T13:44:19Z</dcterms:created>
  <dcterms:modified xsi:type="dcterms:W3CDTF">2021-05-07T08:55:41Z</dcterms:modified>
</cp:coreProperties>
</file>