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2955" yWindow="135" windowWidth="19245" windowHeight="12420" tabRatio="525"/>
  </bookViews>
  <sheets>
    <sheet name="Component List" sheetId="3" r:id="rId1"/>
    <sheet name="Component Choice" sheetId="1" r:id="rId2"/>
  </sheets>
  <definedNames>
    <definedName name="_xlnm.Print_Titles" localSheetId="1">'Component Choice'!$1:$1</definedName>
  </definedNames>
  <calcPr calcId="125725"/>
</workbook>
</file>

<file path=xl/calcChain.xml><?xml version="1.0" encoding="utf-8"?>
<calcChain xmlns="http://schemas.openxmlformats.org/spreadsheetml/2006/main">
  <c r="A76" i="3"/>
  <c r="A74"/>
  <c r="A68"/>
  <c r="A67"/>
  <c r="A66"/>
  <c r="A65"/>
  <c r="A62"/>
  <c r="A61"/>
  <c r="A60"/>
  <c r="A59"/>
  <c r="A58"/>
  <c r="A57"/>
  <c r="A56"/>
  <c r="A50"/>
  <c r="A48"/>
  <c r="A47"/>
  <c r="A44"/>
  <c r="A43"/>
  <c r="A41"/>
  <c r="A36"/>
  <c r="A35"/>
  <c r="A34"/>
  <c r="A77"/>
  <c r="A75"/>
  <c r="A73"/>
  <c r="A72"/>
  <c r="A71"/>
  <c r="A70"/>
  <c r="A64"/>
  <c r="A63"/>
  <c r="A55"/>
  <c r="A54"/>
  <c r="A53"/>
  <c r="A52"/>
  <c r="A49"/>
  <c r="A45"/>
  <c r="A42"/>
  <c r="A40"/>
  <c r="A39"/>
  <c r="A37"/>
  <c r="A33"/>
  <c r="A32"/>
  <c r="A31"/>
  <c r="A30"/>
  <c r="A29"/>
  <c r="A28"/>
  <c r="A27"/>
  <c r="A26"/>
  <c r="A25"/>
  <c r="A24"/>
  <c r="A23"/>
  <c r="A22"/>
  <c r="A21"/>
  <c r="A20"/>
  <c r="A19"/>
  <c r="A18"/>
  <c r="A16"/>
  <c r="A15"/>
  <c r="A14"/>
  <c r="A13"/>
  <c r="A12"/>
  <c r="A11"/>
  <c r="A10"/>
  <c r="A9"/>
  <c r="A8"/>
  <c r="A7"/>
  <c r="A6"/>
  <c r="H20" l="1"/>
  <c r="H35"/>
  <c r="H36"/>
  <c r="H68" l="1"/>
  <c r="H26"/>
  <c r="H24"/>
  <c r="H66" l="1"/>
  <c r="H65"/>
  <c r="H53"/>
  <c r="H54"/>
  <c r="H55"/>
  <c r="H56"/>
  <c r="H57"/>
  <c r="H58"/>
  <c r="H59"/>
  <c r="H60"/>
  <c r="H61"/>
  <c r="H62"/>
  <c r="H63"/>
  <c r="H64"/>
  <c r="H67"/>
  <c r="H52"/>
  <c r="H76"/>
  <c r="H72"/>
  <c r="H50"/>
  <c r="H73"/>
  <c r="H74"/>
  <c r="H75"/>
  <c r="H77"/>
  <c r="H7"/>
  <c r="H9"/>
  <c r="H10"/>
  <c r="H11"/>
  <c r="H12"/>
  <c r="H13"/>
  <c r="H14"/>
  <c r="H15"/>
  <c r="H16"/>
  <c r="H22"/>
  <c r="H23"/>
  <c r="H19"/>
  <c r="H27"/>
  <c r="H28"/>
  <c r="H29"/>
  <c r="H30"/>
  <c r="H31"/>
  <c r="H32"/>
  <c r="H33"/>
  <c r="H34"/>
  <c r="H37"/>
  <c r="H71"/>
  <c r="H70"/>
  <c r="H42"/>
  <c r="H69" l="1"/>
  <c r="H51"/>
  <c r="H49"/>
  <c r="H48"/>
  <c r="H47"/>
  <c r="H41"/>
  <c r="H43"/>
  <c r="H44"/>
  <c r="H45"/>
  <c r="H40"/>
  <c r="H39"/>
  <c r="H6"/>
  <c r="H25"/>
  <c r="H18"/>
  <c r="H21"/>
  <c r="I39" i="1"/>
  <c r="I40"/>
  <c r="I41"/>
  <c r="I42"/>
  <c r="I38"/>
  <c r="I35"/>
  <c r="I31"/>
  <c r="I32"/>
  <c r="I33"/>
  <c r="I30"/>
  <c r="I27"/>
  <c r="I13"/>
  <c r="I14"/>
  <c r="I12"/>
  <c r="I8"/>
  <c r="I9"/>
  <c r="H8" i="3"/>
  <c r="H5" l="1"/>
  <c r="J5" s="1"/>
  <c r="H17"/>
  <c r="H46"/>
  <c r="H38"/>
  <c r="I34" i="1"/>
  <c r="A23"/>
  <c r="I23" s="1"/>
  <c r="A18"/>
  <c r="I18" s="1"/>
  <c r="A20"/>
  <c r="I20" s="1"/>
  <c r="A24"/>
  <c r="I24" s="1"/>
  <c r="A25"/>
  <c r="I25" s="1"/>
  <c r="A26"/>
  <c r="I26" s="1"/>
  <c r="A21"/>
  <c r="I21" s="1"/>
  <c r="A22"/>
  <c r="I22" s="1"/>
  <c r="A6"/>
  <c r="I6" s="1"/>
  <c r="A7"/>
  <c r="I7" s="1"/>
  <c r="I11"/>
  <c r="J17" i="3" l="1"/>
  <c r="J38" s="1"/>
  <c r="I5" i="1"/>
  <c r="K5" s="1"/>
  <c r="K11" s="1"/>
  <c r="I29"/>
  <c r="I17"/>
  <c r="I37"/>
  <c r="J46" i="3" l="1"/>
  <c r="J51" s="1"/>
  <c r="J69" s="1"/>
  <c r="J78" s="1"/>
  <c r="K17" i="1"/>
  <c r="K29" s="1"/>
  <c r="K34" s="1"/>
  <c r="K37" s="1"/>
  <c r="K44" s="1"/>
</calcChain>
</file>

<file path=xl/sharedStrings.xml><?xml version="1.0" encoding="utf-8"?>
<sst xmlns="http://schemas.openxmlformats.org/spreadsheetml/2006/main" count="519" uniqueCount="233">
  <si>
    <t>Description</t>
  </si>
  <si>
    <t>Quant.</t>
  </si>
  <si>
    <t>Distrelec</t>
  </si>
  <si>
    <t>FPGA</t>
  </si>
  <si>
    <t>Xilinx</t>
  </si>
  <si>
    <t>Memory</t>
  </si>
  <si>
    <t>development boards</t>
  </si>
  <si>
    <t>Package</t>
  </si>
  <si>
    <t>Manufacturer</t>
  </si>
  <si>
    <t>Supplier</t>
  </si>
  <si>
    <t>Command
Nbr</t>
  </si>
  <si>
    <t>Schema
Nbr</t>
  </si>
  <si>
    <t>Total Price
[SFr.]</t>
  </si>
  <si>
    <t>Sum Total
[SFr.]</t>
  </si>
  <si>
    <t>Connectors</t>
  </si>
  <si>
    <t>122-1674-ND</t>
  </si>
  <si>
    <t>Digikey</t>
  </si>
  <si>
    <t>FPGA Spartan 6 XC6SLX45-2FGG484C</t>
  </si>
  <si>
    <t>FPGA Spartan 6 XC6SLX75-3FGG484I</t>
  </si>
  <si>
    <t>484-FBGA</t>
  </si>
  <si>
    <t>122-1739-ND</t>
  </si>
  <si>
    <t>USB Mini CONN RECEPT MINI USB2.0 5POS</t>
  </si>
  <si>
    <t>Hirose Electric </t>
  </si>
  <si>
    <t>H2959CT-ND</t>
  </si>
  <si>
    <t>PulseJack</t>
  </si>
  <si>
    <t>Switch &amp; Leds</t>
  </si>
  <si>
    <t>450-1376-ND</t>
  </si>
  <si>
    <t>SWITCH PUSH SPST-NO 0.4VA 20V</t>
  </si>
  <si>
    <t>Te Connectivity</t>
  </si>
  <si>
    <t>LED 2X2 3MM HI DENSITY RED PCMNT</t>
  </si>
  <si>
    <t>Dialight</t>
  </si>
  <si>
    <t>350-1778-ND</t>
  </si>
  <si>
    <t>Driver</t>
  </si>
  <si>
    <t>768-1101-2-ND</t>
  </si>
  <si>
    <t>FTDI</t>
  </si>
  <si>
    <t>FT230XQ-R IC USB SERIAL BASIC UART</t>
  </si>
  <si>
    <t>National Semiconductor</t>
  </si>
  <si>
    <t>609-2961-ND</t>
  </si>
  <si>
    <t>Minitek</t>
  </si>
  <si>
    <t>CONN HEADER 2x5PoS DL 2MM </t>
  </si>
  <si>
    <t>Erni</t>
  </si>
  <si>
    <t>2x5 2mm</t>
  </si>
  <si>
    <t>5 POS</t>
  </si>
  <si>
    <t>Mezzanine Female</t>
  </si>
  <si>
    <t>Mezzanine Male</t>
  </si>
  <si>
    <t>2x25Pos</t>
  </si>
  <si>
    <t>122-1458-ND</t>
  </si>
  <si>
    <t>Platform Flash 32Mb XCF32P</t>
  </si>
  <si>
    <t>557-1100-2-ND</t>
  </si>
  <si>
    <t>Micron</t>
  </si>
  <si>
    <t>SDRAM MT48LC8M16A2P 128MBit 133MHz</t>
  </si>
  <si>
    <t>Total</t>
  </si>
  <si>
    <t>A29038-ND</t>
  </si>
  <si>
    <t>3x96Pos</t>
  </si>
  <si>
    <t>VME DIN41612 Female Right Angle 96Pin Connector</t>
  </si>
  <si>
    <t>676-FGBGA</t>
  </si>
  <si>
    <t>122-1675-ND</t>
  </si>
  <si>
    <t>Xilnx</t>
  </si>
  <si>
    <t>FPGA Spartan 6 XC6SLX45-2FGG646C</t>
  </si>
  <si>
    <t>FPGA Spartan 6 XC6SLX75-3FGG676I</t>
  </si>
  <si>
    <t>122-1740-ND</t>
  </si>
  <si>
    <t>Ethernet</t>
  </si>
  <si>
    <t>768-1135-1-ND</t>
  </si>
  <si>
    <t>16-SSOP</t>
  </si>
  <si>
    <t>48-LQFP</t>
  </si>
  <si>
    <t>FT232HQ IC HS USB TO UART/FIFO</t>
  </si>
  <si>
    <t>576-1645-2-ND</t>
  </si>
  <si>
    <t>Micrel Inc</t>
  </si>
  <si>
    <t>32-MLF</t>
  </si>
  <si>
    <t xml:space="preserve">IC TXRX PHY 10/100 LV/LP </t>
  </si>
  <si>
    <t>DP83640TVV-ND</t>
  </si>
  <si>
    <t>TXRX PHY IEEE 1PORT 1588 48-LQFP</t>
  </si>
  <si>
    <t>CT1934MS-ND</t>
  </si>
  <si>
    <t>CTS Electrocomponents</t>
  </si>
  <si>
    <t>SWITCH DIP 4POS SIDE ACT SMT</t>
  </si>
  <si>
    <t>SMD</t>
  </si>
  <si>
    <t>Power</t>
  </si>
  <si>
    <t>LTM4615EV Triple DC-DC</t>
  </si>
  <si>
    <t>144LGA</t>
  </si>
  <si>
    <t>Linear Technology</t>
  </si>
  <si>
    <t>LTM4615EV#PBF-ND</t>
  </si>
  <si>
    <t>RC28F256P30TFA-ND</t>
  </si>
  <si>
    <t>Axcell</t>
  </si>
  <si>
    <t>IC FLASH 256MBIT 100NS 64EZBGA</t>
  </si>
  <si>
    <t>Axcell non-Stocking</t>
  </si>
  <si>
    <t>JS28F128P30TF75A-ND</t>
  </si>
  <si>
    <t>IC FLASH 128MBIT 65NM 56TSOP 75ns</t>
  </si>
  <si>
    <t>56-TFSOP</t>
  </si>
  <si>
    <t>64-EZBGA</t>
  </si>
  <si>
    <t>54-TSOP</t>
  </si>
  <si>
    <t>48-TSOP</t>
  </si>
  <si>
    <t>28-SSOP</t>
  </si>
  <si>
    <t>768-1007-1-ND</t>
  </si>
  <si>
    <t>FT232RL USB UART JTAG</t>
  </si>
  <si>
    <t>0603</t>
  </si>
  <si>
    <t>Panasonic</t>
  </si>
  <si>
    <t>Unit Price
[Euro]</t>
  </si>
  <si>
    <t>P1.60KHCT-ND</t>
  </si>
  <si>
    <t>RES 1.6k 1%</t>
  </si>
  <si>
    <t>0805</t>
  </si>
  <si>
    <t>CAP 10uF 6.3V</t>
  </si>
  <si>
    <t>RES 10k</t>
  </si>
  <si>
    <t>P10.0KHCT-ND</t>
  </si>
  <si>
    <t>CAP 100uF</t>
  </si>
  <si>
    <t>CAP 100nF</t>
  </si>
  <si>
    <t>CAP 22uF X7R</t>
  </si>
  <si>
    <t>1206</t>
  </si>
  <si>
    <t>490-1726-1-ND</t>
  </si>
  <si>
    <t>Murata</t>
  </si>
  <si>
    <t>490-1718-1-ND</t>
  </si>
  <si>
    <t>587-1334-1-ND</t>
  </si>
  <si>
    <t>Taiyo Yuden</t>
  </si>
  <si>
    <t>2917</t>
  </si>
  <si>
    <t>CAP 220uF 6.3V low esr</t>
  </si>
  <si>
    <t>718-1106-1-ND</t>
  </si>
  <si>
    <t>Vishay Spranque</t>
  </si>
  <si>
    <t>490-4539-1-ND</t>
  </si>
  <si>
    <t>CAP 100uF 20% X5R GRM31CR60J107ME39L</t>
  </si>
  <si>
    <t>478-1416-1-ND</t>
  </si>
  <si>
    <t>AVX Corporation</t>
  </si>
  <si>
    <t>CAP 4.7uF 10% X5R</t>
  </si>
  <si>
    <t>445-1320-1-ND</t>
  </si>
  <si>
    <t>TDK Corporation</t>
  </si>
  <si>
    <t>CAP 0.47uF 10% X5R</t>
  </si>
  <si>
    <t>122-1759-ND</t>
  </si>
  <si>
    <t>FPGA Spartan 6 XC6SLX100-3FGG484C</t>
  </si>
  <si>
    <t>RES 0</t>
  </si>
  <si>
    <t>RES 100</t>
  </si>
  <si>
    <t>CAP 100pF</t>
  </si>
  <si>
    <t>FPGA Power &amp; 1 &amp; 2 &amp; Config</t>
  </si>
  <si>
    <t>RES 330</t>
  </si>
  <si>
    <t>RES 27</t>
  </si>
  <si>
    <t>Pushbutton</t>
  </si>
  <si>
    <t>Schurter 1301.9315</t>
  </si>
  <si>
    <t>Farnell</t>
  </si>
  <si>
    <t>LED green 20mA 2.2V</t>
  </si>
  <si>
    <t>67-1687-1-ND</t>
  </si>
  <si>
    <t>Lumex Opto</t>
  </si>
  <si>
    <t>RES 1k</t>
  </si>
  <si>
    <t>NC7SZ08P5XCT-ND</t>
  </si>
  <si>
    <t>IC GATE AND 2-INPUT UHS SC70-5</t>
  </si>
  <si>
    <t>SC-70-5</t>
  </si>
  <si>
    <t>Fairchild</t>
  </si>
  <si>
    <t>Mezzanine &amp; VME</t>
  </si>
  <si>
    <t>553-1353-ND</t>
  </si>
  <si>
    <t>CONN PULSEJACK 1x2 Port 10/100B-TX</t>
  </si>
  <si>
    <t>P49.9CCT-ND</t>
  </si>
  <si>
    <t>RES 49.9 1%</t>
  </si>
  <si>
    <t>497-7309-1-ND</t>
  </si>
  <si>
    <t>STMicroelectronics</t>
  </si>
  <si>
    <t>SOT-223</t>
  </si>
  <si>
    <t>LDO 2.5V LD1117S25TR</t>
  </si>
  <si>
    <t>UART &amp; FTDI</t>
  </si>
  <si>
    <t>MAX3224ECAP</t>
  </si>
  <si>
    <t>SSOP20</t>
  </si>
  <si>
    <t>MAXIM</t>
  </si>
  <si>
    <t>490-1037-1-ND</t>
  </si>
  <si>
    <t>FERRITE CHIP 120 OHM 2000MA BLM18PG121SN1D</t>
  </si>
  <si>
    <t>CAP 4.7uF 10V</t>
  </si>
  <si>
    <t>490-2547-1-ND</t>
  </si>
  <si>
    <t>FILTER LC HIGH FREQ 2200PF NFE31PT222Z1E9L</t>
  </si>
  <si>
    <t>587-1311-1-ND</t>
  </si>
  <si>
    <t>CONNB 2x5Pos 2.54mm</t>
  </si>
  <si>
    <t>2x5</t>
  </si>
  <si>
    <t>CTX308LVCT-ND</t>
  </si>
  <si>
    <t>CTS Frequency</t>
  </si>
  <si>
    <t>OSC 25.0000MHZ 3.3V</t>
  </si>
  <si>
    <t>RES 4.87k 1%</t>
  </si>
  <si>
    <t>RES 6.49k 1%</t>
  </si>
  <si>
    <t>P4.87KCCT-ND</t>
  </si>
  <si>
    <t>P6.49KCCT-ND</t>
  </si>
  <si>
    <t>Diode BAS16 1N4148</t>
  </si>
  <si>
    <t>SOT-23</t>
  </si>
  <si>
    <t>FAIRCHILD SEMICONDUCTOR</t>
  </si>
  <si>
    <t>535-10513-1-ND</t>
  </si>
  <si>
    <t>L 1uH 150mA</t>
  </si>
  <si>
    <t>Abracon Corporation</t>
  </si>
  <si>
    <t>CAP 100nF 50V</t>
  </si>
  <si>
    <t>CAP 10nF  50V</t>
  </si>
  <si>
    <t>587-2238-1-ND</t>
  </si>
  <si>
    <t>445-7534-1-ND</t>
  </si>
  <si>
    <t>TOTAL</t>
  </si>
  <si>
    <t>CTX718LVCT-ND</t>
  </si>
  <si>
    <t>CTS Frequency Controls</t>
  </si>
  <si>
    <t>4-SMD</t>
  </si>
  <si>
    <t>Oscillator 106.25MHz +/-50ppm CB3LV-3I-106M2500</t>
  </si>
  <si>
    <t>SWITCH PUSH SPST-NO 0.4VA 20V TPB11CGRA004</t>
  </si>
  <si>
    <t>478-3273-1-ND</t>
  </si>
  <si>
    <t>CAP 10uF Tantalum</t>
  </si>
  <si>
    <t>RES 1.43k 1%</t>
  </si>
  <si>
    <t>P1.43KHCT-ND</t>
  </si>
  <si>
    <t>RES 10k 1%</t>
  </si>
  <si>
    <t>RES 180</t>
  </si>
  <si>
    <t>2*13Pos</t>
  </si>
  <si>
    <t>3x32Pos</t>
  </si>
  <si>
    <t>Conn Header 26PS 2mm</t>
  </si>
  <si>
    <t>AE10565-ND</t>
  </si>
  <si>
    <t>ASSmann</t>
  </si>
  <si>
    <t>RES 4.7k</t>
  </si>
  <si>
    <t>FPGA Spartan 6 XC6SLX150-2FGG484C</t>
  </si>
  <si>
    <t>In Stock @ HESSO</t>
  </si>
  <si>
    <t>development board LX150</t>
  </si>
  <si>
    <t>development board LX100</t>
  </si>
  <si>
    <t>development board LX45</t>
  </si>
  <si>
    <t>x</t>
  </si>
  <si>
    <t>yes</t>
  </si>
  <si>
    <t>557-1059-1-ND</t>
  </si>
  <si>
    <t>SDRAM MT48LC16M16A2P 256MBit 133MHz</t>
  </si>
  <si>
    <t>yes 5boards</t>
  </si>
  <si>
    <t>yes 7boards</t>
  </si>
  <si>
    <t>yes 9boards</t>
  </si>
  <si>
    <t>MAX3224ECAP+-ND</t>
  </si>
  <si>
    <t>OR896-ND</t>
  </si>
  <si>
    <t>Digieky</t>
  </si>
  <si>
    <t>10xOK</t>
  </si>
  <si>
    <t>70xOK</t>
  </si>
  <si>
    <t>20xOK</t>
  </si>
  <si>
    <t>30xOK</t>
  </si>
  <si>
    <t>100xOK</t>
  </si>
  <si>
    <t>160xOK</t>
  </si>
  <si>
    <t>15xOK</t>
  </si>
  <si>
    <t>60xOK</t>
  </si>
  <si>
    <t>8xOK</t>
  </si>
  <si>
    <t>16xOK</t>
  </si>
  <si>
    <t>5000xOK</t>
  </si>
  <si>
    <t>14xOK</t>
  </si>
  <si>
    <t>12xOK</t>
  </si>
  <si>
    <t>21xOK</t>
  </si>
  <si>
    <t>9xOK</t>
  </si>
  <si>
    <t>1xOK</t>
  </si>
  <si>
    <t>3xOK</t>
  </si>
  <si>
    <t>2xOK</t>
  </si>
  <si>
    <t>OK</t>
  </si>
</sst>
</file>

<file path=xl/styles.xml><?xml version="1.0" encoding="utf-8"?>
<styleSheet xmlns="http://schemas.openxmlformats.org/spreadsheetml/2006/main">
  <numFmts count="3">
    <numFmt numFmtId="44" formatCode="_ &quot;SFr.&quot;\ * #,##0.00_ ;_ &quot;SFr.&quot;\ * \-#,##0.00_ ;_ &quot;SFr.&quot;\ * &quot;-&quot;??_ ;_ @_ "/>
    <numFmt numFmtId="164" formatCode="_ [$€-2]\ * #,##0.00_ ;_ [$€-2]\ * \-#,##0.00_ ;_ [$€-2]\ * &quot;-&quot;??_ "/>
    <numFmt numFmtId="165" formatCode="0.000"/>
  </numFmts>
  <fonts count="12">
    <font>
      <sz val="10"/>
      <name val="Arial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i/>
      <sz val="8"/>
      <color indexed="9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8"/>
      <color rgb="FF000000"/>
      <name val="Arial"/>
      <family val="2"/>
    </font>
    <font>
      <sz val="8"/>
      <color rgb="FF3D3D3D"/>
      <name val="Arial"/>
      <family val="2"/>
    </font>
    <font>
      <sz val="11"/>
      <color rgb="FF9C65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" fillId="5" borderId="0" applyNumberFormat="0" applyBorder="0" applyAlignment="0" applyProtection="0"/>
  </cellStyleXfs>
  <cellXfs count="65">
    <xf numFmtId="0" fontId="0" fillId="0" borderId="0" xfId="0"/>
    <xf numFmtId="0" fontId="2" fillId="0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2" fontId="4" fillId="2" borderId="3" xfId="1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vertical="center"/>
    </xf>
    <xf numFmtId="2" fontId="4" fillId="2" borderId="2" xfId="1" applyNumberFormat="1" applyFont="1" applyFill="1" applyBorder="1" applyAlignment="1">
      <alignment horizontal="center" vertical="center" wrapText="1"/>
    </xf>
    <xf numFmtId="44" fontId="2" fillId="0" borderId="0" xfId="1" applyNumberFormat="1" applyFont="1" applyFill="1" applyAlignment="1">
      <alignment horizontal="center"/>
    </xf>
    <xf numFmtId="2" fontId="7" fillId="3" borderId="4" xfId="0" applyNumberFormat="1" applyFont="1" applyFill="1" applyBorder="1" applyAlignment="1">
      <alignment horizontal="right" indent="2"/>
    </xf>
    <xf numFmtId="0" fontId="5" fillId="4" borderId="0" xfId="0" applyFont="1" applyFill="1" applyBorder="1"/>
    <xf numFmtId="49" fontId="5" fillId="4" borderId="0" xfId="0" applyNumberFormat="1" applyFont="1" applyFill="1" applyBorder="1"/>
    <xf numFmtId="0" fontId="5" fillId="4" borderId="0" xfId="0" applyFont="1" applyFill="1" applyBorder="1" applyAlignment="1">
      <alignment horizontal="left"/>
    </xf>
    <xf numFmtId="2" fontId="5" fillId="4" borderId="0" xfId="1" applyNumberFormat="1" applyFont="1" applyFill="1" applyBorder="1" applyAlignment="1">
      <alignment horizontal="right" indent="2"/>
    </xf>
    <xf numFmtId="44" fontId="5" fillId="4" borderId="0" xfId="1" applyNumberFormat="1" applyFont="1" applyFill="1" applyBorder="1" applyAlignment="1">
      <alignment horizontal="right"/>
    </xf>
    <xf numFmtId="2" fontId="5" fillId="4" borderId="0" xfId="0" applyNumberFormat="1" applyFont="1" applyFill="1" applyBorder="1" applyAlignment="1">
      <alignment horizontal="right" indent="2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49" fontId="2" fillId="4" borderId="0" xfId="0" applyNumberFormat="1" applyFont="1" applyFill="1"/>
    <xf numFmtId="0" fontId="2" fillId="4" borderId="0" xfId="0" applyFont="1" applyFill="1" applyAlignment="1">
      <alignment horizontal="left"/>
    </xf>
    <xf numFmtId="2" fontId="2" fillId="4" borderId="0" xfId="1" applyNumberFormat="1" applyFont="1" applyFill="1" applyAlignment="1">
      <alignment horizontal="right" indent="2"/>
    </xf>
    <xf numFmtId="2" fontId="2" fillId="4" borderId="0" xfId="0" applyNumberFormat="1" applyFont="1" applyFill="1" applyAlignment="1">
      <alignment horizontal="right" indent="2"/>
    </xf>
    <xf numFmtId="44" fontId="2" fillId="4" borderId="0" xfId="1" applyNumberFormat="1" applyFont="1" applyFill="1"/>
    <xf numFmtId="2" fontId="2" fillId="0" borderId="0" xfId="1" applyNumberFormat="1" applyFont="1" applyFill="1" applyBorder="1" applyAlignment="1">
      <alignment horizontal="right" indent="2"/>
    </xf>
    <xf numFmtId="44" fontId="2" fillId="0" borderId="0" xfId="1" applyNumberFormat="1" applyFont="1" applyFill="1" applyBorder="1"/>
    <xf numFmtId="0" fontId="2" fillId="0" borderId="0" xfId="0" applyFont="1" applyAlignment="1">
      <alignment horizontal="left"/>
    </xf>
    <xf numFmtId="0" fontId="4" fillId="2" borderId="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/>
    </xf>
    <xf numFmtId="0" fontId="6" fillId="3" borderId="2" xfId="0" applyFont="1" applyFill="1" applyBorder="1"/>
    <xf numFmtId="49" fontId="6" fillId="3" borderId="2" xfId="0" applyNumberFormat="1" applyFont="1" applyFill="1" applyBorder="1"/>
    <xf numFmtId="0" fontId="6" fillId="3" borderId="2" xfId="0" applyFont="1" applyFill="1" applyBorder="1" applyAlignment="1">
      <alignment horizontal="left"/>
    </xf>
    <xf numFmtId="2" fontId="6" fillId="3" borderId="2" xfId="1" applyNumberFormat="1" applyFont="1" applyFill="1" applyBorder="1" applyAlignment="1">
      <alignment horizontal="right" indent="2"/>
    </xf>
    <xf numFmtId="2" fontId="6" fillId="3" borderId="3" xfId="1" applyNumberFormat="1" applyFont="1" applyFill="1" applyBorder="1" applyAlignment="1">
      <alignment horizontal="right" indent="2"/>
    </xf>
    <xf numFmtId="0" fontId="8" fillId="0" borderId="0" xfId="2" applyFont="1" applyAlignment="1" applyProtection="1"/>
    <xf numFmtId="0" fontId="9" fillId="0" borderId="0" xfId="0" applyFont="1"/>
    <xf numFmtId="0" fontId="10" fillId="0" borderId="0" xfId="0" applyFont="1" applyAlignment="1">
      <alignment horizontal="left"/>
    </xf>
    <xf numFmtId="0" fontId="2" fillId="4" borderId="0" xfId="0" applyFont="1" applyFill="1" applyBorder="1" applyAlignment="1">
      <alignment horizontal="center"/>
    </xf>
    <xf numFmtId="0" fontId="9" fillId="0" borderId="0" xfId="0" applyFont="1" applyBorder="1"/>
    <xf numFmtId="0" fontId="2" fillId="4" borderId="0" xfId="0" applyFont="1" applyFill="1" applyBorder="1" applyAlignment="1">
      <alignment horizontal="left"/>
    </xf>
    <xf numFmtId="0" fontId="2" fillId="4" borderId="0" xfId="0" applyFont="1" applyFill="1" applyBorder="1"/>
    <xf numFmtId="2" fontId="2" fillId="4" borderId="0" xfId="1" applyNumberFormat="1" applyFont="1" applyFill="1" applyBorder="1" applyAlignment="1">
      <alignment horizontal="right" indent="2"/>
    </xf>
    <xf numFmtId="44" fontId="2" fillId="4" borderId="0" xfId="1" applyNumberFormat="1" applyFont="1" applyFill="1" applyBorder="1"/>
    <xf numFmtId="2" fontId="2" fillId="4" borderId="0" xfId="0" applyNumberFormat="1" applyFont="1" applyFill="1" applyBorder="1" applyAlignment="1">
      <alignment horizontal="right" indent="2"/>
    </xf>
    <xf numFmtId="49" fontId="2" fillId="4" borderId="0" xfId="0" applyNumberFormat="1" applyFont="1" applyFill="1" applyBorder="1"/>
    <xf numFmtId="0" fontId="2" fillId="0" borderId="0" xfId="0" applyFont="1" applyFill="1" applyBorder="1"/>
    <xf numFmtId="0" fontId="2" fillId="6" borderId="0" xfId="3" applyFont="1" applyFill="1"/>
    <xf numFmtId="49" fontId="2" fillId="6" borderId="0" xfId="3" applyNumberFormat="1" applyFont="1" applyFill="1"/>
    <xf numFmtId="0" fontId="2" fillId="6" borderId="0" xfId="3" applyFont="1" applyFill="1" applyAlignment="1">
      <alignment horizontal="left"/>
    </xf>
    <xf numFmtId="165" fontId="2" fillId="6" borderId="0" xfId="3" applyNumberFormat="1" applyFont="1" applyFill="1" applyAlignment="1">
      <alignment horizontal="right" indent="2"/>
    </xf>
    <xf numFmtId="0" fontId="2" fillId="6" borderId="0" xfId="0" applyFont="1" applyFill="1" applyBorder="1" applyAlignment="1">
      <alignment horizontal="left"/>
    </xf>
    <xf numFmtId="0" fontId="8" fillId="6" borderId="0" xfId="2" applyFont="1" applyFill="1" applyBorder="1" applyAlignment="1" applyProtection="1"/>
    <xf numFmtId="2" fontId="2" fillId="6" borderId="0" xfId="1" applyNumberFormat="1" applyFont="1" applyFill="1" applyBorder="1" applyAlignment="1">
      <alignment horizontal="right" indent="2"/>
    </xf>
    <xf numFmtId="165" fontId="2" fillId="6" borderId="0" xfId="1" applyNumberFormat="1" applyFont="1" applyFill="1" applyBorder="1" applyAlignment="1">
      <alignment horizontal="right" indent="2"/>
    </xf>
    <xf numFmtId="0" fontId="2" fillId="6" borderId="0" xfId="0" applyFont="1" applyFill="1" applyBorder="1"/>
    <xf numFmtId="0" fontId="10" fillId="6" borderId="0" xfId="0" applyFont="1" applyFill="1" applyBorder="1" applyAlignment="1">
      <alignment horizontal="left"/>
    </xf>
    <xf numFmtId="0" fontId="8" fillId="6" borderId="0" xfId="2" applyFont="1" applyFill="1" applyBorder="1" applyAlignment="1" applyProtection="1">
      <alignment vertical="center"/>
    </xf>
    <xf numFmtId="44" fontId="2" fillId="6" borderId="0" xfId="1" applyNumberFormat="1" applyFont="1" applyFill="1" applyBorder="1"/>
    <xf numFmtId="2" fontId="2" fillId="6" borderId="0" xfId="0" applyNumberFormat="1" applyFont="1" applyFill="1" applyBorder="1" applyAlignment="1">
      <alignment horizontal="right" indent="2"/>
    </xf>
    <xf numFmtId="0" fontId="8" fillId="6" borderId="0" xfId="2" applyFont="1" applyFill="1" applyAlignment="1" applyProtection="1"/>
    <xf numFmtId="44" fontId="2" fillId="6" borderId="0" xfId="1" applyNumberFormat="1" applyFont="1" applyFill="1"/>
    <xf numFmtId="2" fontId="2" fillId="6" borderId="0" xfId="0" applyNumberFormat="1" applyFont="1" applyFill="1" applyAlignment="1">
      <alignment horizontal="right" indent="2"/>
    </xf>
    <xf numFmtId="0" fontId="2" fillId="6" borderId="0" xfId="0" applyFont="1" applyFill="1"/>
    <xf numFmtId="2" fontId="2" fillId="6" borderId="0" xfId="1" applyNumberFormat="1" applyFont="1" applyFill="1" applyAlignment="1">
      <alignment horizontal="right" indent="2"/>
    </xf>
    <xf numFmtId="0" fontId="8" fillId="6" borderId="5" xfId="2" applyFont="1" applyFill="1" applyBorder="1" applyAlignment="1" applyProtection="1">
      <alignment vertical="center"/>
    </xf>
  </cellXfs>
  <cellStyles count="4">
    <cellStyle name="Euro" xfId="1"/>
    <cellStyle name="Hyperlink" xfId="2" builtinId="8"/>
    <cellStyle name="Neutral" xfId="3" builtinId="2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h/product-detail/de/569-0101-111F/350-1778-ND/809174" TargetMode="External"/><Relationship Id="rId18" Type="http://schemas.openxmlformats.org/officeDocument/2006/relationships/hyperlink" Target="http://www.digikey.ch/product-detail/en/GRM21BR60J106ME19L/490-1718-1-ND/587425" TargetMode="External"/><Relationship Id="rId26" Type="http://schemas.openxmlformats.org/officeDocument/2006/relationships/hyperlink" Target="http://www.digikey.ch/product-detail/de/LD1117S25TR/497-7309-1-ND/1883984" TargetMode="External"/><Relationship Id="rId39" Type="http://schemas.openxmlformats.org/officeDocument/2006/relationships/hyperlink" Target="http://www.digikey.ch/product-detail/de/ERJ-6ENF4871V/P4.87KCCT-ND/119158" TargetMode="External"/><Relationship Id="rId3" Type="http://schemas.openxmlformats.org/officeDocument/2006/relationships/hyperlink" Target="http://www.digikey.ch/product-detail/en/GRM216F51E104ZA01D/490-1726-1-ND/587612" TargetMode="External"/><Relationship Id="rId21" Type="http://schemas.openxmlformats.org/officeDocument/2006/relationships/hyperlink" Target="http://www.digikey.ch/product-detail/de/650461-4/A29038-ND/297683" TargetMode="External"/><Relationship Id="rId34" Type="http://schemas.openxmlformats.org/officeDocument/2006/relationships/hyperlink" Target="http://www.digikey.ch/product-detail/en/CB3LV-3I-25M0000/CTX308LVCT-ND/663683" TargetMode="External"/><Relationship Id="rId42" Type="http://schemas.openxmlformats.org/officeDocument/2006/relationships/hyperlink" Target="http://www.digikey.ch/product-detail/de/UMK105B7103KV-F/587-2238-1-ND/2002936" TargetMode="External"/><Relationship Id="rId47" Type="http://schemas.openxmlformats.org/officeDocument/2006/relationships/hyperlink" Target="http://www.digikey.ch/product-detail/de/ERJ-3EKF1431V/P1.43KHCT-ND/198086" TargetMode="External"/><Relationship Id="rId50" Type="http://schemas.openxmlformats.org/officeDocument/2006/relationships/hyperlink" Target="http://www.digikey.ch/product-detail/de/XC6SLX100-3FGG484C/122-1759-ND/2339779" TargetMode="External"/><Relationship Id="rId7" Type="http://schemas.openxmlformats.org/officeDocument/2006/relationships/hyperlink" Target="http://www.digikey.ch/product-detail/en/GRM31CR60J107ME39L/490-4539-1-ND/1033313" TargetMode="External"/><Relationship Id="rId12" Type="http://schemas.openxmlformats.org/officeDocument/2006/relationships/hyperlink" Target="http://www.digikey.ch/product-detail/de/XC6SLX100-3FGG484C/122-1759-ND/2339779" TargetMode="External"/><Relationship Id="rId17" Type="http://schemas.openxmlformats.org/officeDocument/2006/relationships/hyperlink" Target="http://www.digikey.ch/product-detail/de/JS28F128P30TF75A/JS28F128P30TF75A-ND/2552508" TargetMode="External"/><Relationship Id="rId25" Type="http://schemas.openxmlformats.org/officeDocument/2006/relationships/hyperlink" Target="http://www.digikey.ch/product-detail/de/ERJ-6ENF49R9V/P49.9CCT-ND/118581" TargetMode="External"/><Relationship Id="rId33" Type="http://schemas.openxmlformats.org/officeDocument/2006/relationships/hyperlink" Target="http://www.digikey.ch/product-detail/en/GRM216F51E104ZA01D/490-1726-1-ND/587612" TargetMode="External"/><Relationship Id="rId38" Type="http://schemas.openxmlformats.org/officeDocument/2006/relationships/hyperlink" Target="http://www.digikey.ch/product-detail/en/JMK316B7226ML-T/587-1334-1-ND/931111" TargetMode="External"/><Relationship Id="rId46" Type="http://schemas.openxmlformats.org/officeDocument/2006/relationships/hyperlink" Target="http://www.digikey.ch/product-detail/de/TAJR106K006RNJ/478-3273-1-ND/930065" TargetMode="External"/><Relationship Id="rId2" Type="http://schemas.openxmlformats.org/officeDocument/2006/relationships/hyperlink" Target="http://www.digikey.ch/product-detail/en/ERJ-3EKF1002V/P10.0KHCT-ND/198102" TargetMode="External"/><Relationship Id="rId16" Type="http://schemas.openxmlformats.org/officeDocument/2006/relationships/hyperlink" Target="http://www.digikey.ch/product-detail/de/SML-LX0805SUGC-TR/67-1687-1-ND/467621" TargetMode="External"/><Relationship Id="rId20" Type="http://schemas.openxmlformats.org/officeDocument/2006/relationships/hyperlink" Target="http://www.digikey.ch/product-detail/de/NC7SZ08P5X/NC7SZ08P5XCT-ND/673391" TargetMode="External"/><Relationship Id="rId29" Type="http://schemas.openxmlformats.org/officeDocument/2006/relationships/hyperlink" Target="http://www.digikey.ch/product-detail/de/BLM18PG121SN1D/490-1037-1-ND/584485" TargetMode="External"/><Relationship Id="rId41" Type="http://schemas.openxmlformats.org/officeDocument/2006/relationships/hyperlink" Target="http://www.digikey.ch/product-detail/de/AISC-0805-1R0J-T/535-10513-1-ND/2335470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h/product-detail/en/ERJ-3EKF1601V/P1.60KHCT-ND/1746732" TargetMode="External"/><Relationship Id="rId6" Type="http://schemas.openxmlformats.org/officeDocument/2006/relationships/hyperlink" Target="http://www.digikey.ch/product-detail/en/593D227X96R3D2TE3/718-1106-1-ND/1559600" TargetMode="External"/><Relationship Id="rId11" Type="http://schemas.openxmlformats.org/officeDocument/2006/relationships/hyperlink" Target="http://www.digikey.ch/product-detail/de/XC6SLX45-2FGG484C/122-1674-ND/2408284" TargetMode="External"/><Relationship Id="rId24" Type="http://schemas.openxmlformats.org/officeDocument/2006/relationships/hyperlink" Target="http://www.digikey.ch/product-detail/de/J8064D628ANL/553-1353-ND/1036969" TargetMode="External"/><Relationship Id="rId32" Type="http://schemas.openxmlformats.org/officeDocument/2006/relationships/hyperlink" Target="http://www.digikey.ch/product-detail/en/LMK212F475ZG-T/587-1311-1-ND/931088" TargetMode="External"/><Relationship Id="rId37" Type="http://schemas.openxmlformats.org/officeDocument/2006/relationships/hyperlink" Target="http://www.digikey.ch/product-detail/en/GRM216F51E104ZA01D/490-1726-1-ND/587612" TargetMode="External"/><Relationship Id="rId40" Type="http://schemas.openxmlformats.org/officeDocument/2006/relationships/hyperlink" Target="http://www.digikey.ch/product-detail/de/ERJ-6ENF6491V/P6.49KCCT-ND/110962" TargetMode="External"/><Relationship Id="rId45" Type="http://schemas.openxmlformats.org/officeDocument/2006/relationships/hyperlink" Target="http://www.digikey.ch/product-detail/de/TPB11CGRA004/450-1376-ND/969186" TargetMode="External"/><Relationship Id="rId53" Type="http://schemas.openxmlformats.org/officeDocument/2006/relationships/hyperlink" Target="http://www.digikey.ch/product-detail/en/XG4C-1031/OR896-ND/1787190" TargetMode="External"/><Relationship Id="rId5" Type="http://schemas.openxmlformats.org/officeDocument/2006/relationships/hyperlink" Target="http://www.digikey.ch/product-detail/en/JMK316B7226ML-T/587-1334-1-ND/931111" TargetMode="External"/><Relationship Id="rId15" Type="http://schemas.openxmlformats.org/officeDocument/2006/relationships/hyperlink" Target="http://www.digikey.ch/product-detail/de/LTM4615EV%23PBF/LTM4615EV%23PBF-ND/2136229" TargetMode="External"/><Relationship Id="rId23" Type="http://schemas.openxmlformats.org/officeDocument/2006/relationships/hyperlink" Target="http://www.digikey.ch/product-detail/de/DP83640TVV%2FNOPB/DP83640TVV-ND/1870790" TargetMode="External"/><Relationship Id="rId28" Type="http://schemas.openxmlformats.org/officeDocument/2006/relationships/hyperlink" Target="http://www.digikey.ch/product-detail/de/FT232RL-REEL/768-1007-1-ND/1836402" TargetMode="External"/><Relationship Id="rId36" Type="http://schemas.openxmlformats.org/officeDocument/2006/relationships/hyperlink" Target="http://www.digikey.ch/product-detail/en/GRM21BR60J106ME19L/490-1718-1-ND/587425" TargetMode="External"/><Relationship Id="rId49" Type="http://schemas.openxmlformats.org/officeDocument/2006/relationships/hyperlink" Target="http://www.digikey.ch/product-detail/en/ERJ-3EKF1002V/P10.0KHCT-ND/198102" TargetMode="External"/><Relationship Id="rId10" Type="http://schemas.openxmlformats.org/officeDocument/2006/relationships/hyperlink" Target="http://www.digikey.ch/product-detail/en/C1608X5R1A474K/445-1320-1-ND/567693" TargetMode="External"/><Relationship Id="rId19" Type="http://schemas.openxmlformats.org/officeDocument/2006/relationships/hyperlink" Target="http://www.digikey.ch/product-detail/en/GRM216F51E104ZA01D/490-1726-1-ND/587612" TargetMode="External"/><Relationship Id="rId31" Type="http://schemas.openxmlformats.org/officeDocument/2006/relationships/hyperlink" Target="http://www.digikey.ch/product-detail/de/NFE31PT222Z1E9L/490-2547-1-ND/600020" TargetMode="External"/><Relationship Id="rId44" Type="http://schemas.openxmlformats.org/officeDocument/2006/relationships/hyperlink" Target="http://www.digikey.ch/product-detail/de/CB3LV-3I-106M2500/CTX718LVCT-ND/1638173" TargetMode="External"/><Relationship Id="rId52" Type="http://schemas.openxmlformats.org/officeDocument/2006/relationships/hyperlink" Target="http://www.digikey.ch/product-detail/en/MAX3224ECAP%2B/MAX3224ECAP%2B-ND/947900" TargetMode="External"/><Relationship Id="rId4" Type="http://schemas.openxmlformats.org/officeDocument/2006/relationships/hyperlink" Target="http://www.digikey.ch/product-detail/en/GRM21BR60J106ME19L/490-1718-1-ND/587425" TargetMode="External"/><Relationship Id="rId9" Type="http://schemas.openxmlformats.org/officeDocument/2006/relationships/hyperlink" Target="http://www.digikey.ch/product-detail/en/08056D475KAT2A/478-1416-1-ND/564448" TargetMode="External"/><Relationship Id="rId14" Type="http://schemas.openxmlformats.org/officeDocument/2006/relationships/hyperlink" Target="http://www.digikey.ch/product-detail/de/193-4MS/CT1934MS-ND/267293" TargetMode="External"/><Relationship Id="rId22" Type="http://schemas.openxmlformats.org/officeDocument/2006/relationships/hyperlink" Target="http://www.digikey.ch/product-detail/de/KSZ8041NL%20TR/576-1645-2-ND/1616707" TargetMode="External"/><Relationship Id="rId27" Type="http://schemas.openxmlformats.org/officeDocument/2006/relationships/hyperlink" Target="http://www.digikey.ch/product-detail/en/ERJ-3EKF1002V/P10.0KHCT-ND/198102" TargetMode="External"/><Relationship Id="rId30" Type="http://schemas.openxmlformats.org/officeDocument/2006/relationships/hyperlink" Target="http://www.digikey.ch/product-detail/de/UX60-MB-5ST/H2959CT-ND/597538" TargetMode="External"/><Relationship Id="rId35" Type="http://schemas.openxmlformats.org/officeDocument/2006/relationships/hyperlink" Target="http://www.digikey.ch/product-detail/en/ERJ-3EKF1002V/P10.0KHCT-ND/198102" TargetMode="External"/><Relationship Id="rId43" Type="http://schemas.openxmlformats.org/officeDocument/2006/relationships/hyperlink" Target="http://www.digikey.ch/product-detail/de/C2012X7R1H104K%2F0.85/445-7534-1-ND/2733606" TargetMode="External"/><Relationship Id="rId48" Type="http://schemas.openxmlformats.org/officeDocument/2006/relationships/hyperlink" Target="http://www.digikey.ch/product-detail/de/AWHW2-26G-0202-T-R/AE10565-ND/2272523" TargetMode="External"/><Relationship Id="rId8" Type="http://schemas.openxmlformats.org/officeDocument/2006/relationships/hyperlink" Target="http://www.digikey.ch/product-detail/en/GRM31CR60J107ME39L/490-4539-1-ND/1033313" TargetMode="External"/><Relationship Id="rId51" Type="http://schemas.openxmlformats.org/officeDocument/2006/relationships/hyperlink" Target="http://www.digikey.ch/product-detail/en/MT48LC16M16A2P-75:D%20TR/557-1059-1-ND/72197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h/product-detail/de/XC6SLX45-2FGG676C/122-1675-ND/2408285" TargetMode="External"/><Relationship Id="rId13" Type="http://schemas.openxmlformats.org/officeDocument/2006/relationships/hyperlink" Target="http://www.digikey.ch/product-detail/de/DP83640TVV%2FNOPB/DP83640TVV-ND/1870790" TargetMode="External"/><Relationship Id="rId18" Type="http://schemas.openxmlformats.org/officeDocument/2006/relationships/hyperlink" Target="http://www.digikey.ch/product-detail/de/FT232RL-REEL/768-1007-1-ND/1836402" TargetMode="External"/><Relationship Id="rId3" Type="http://schemas.openxmlformats.org/officeDocument/2006/relationships/hyperlink" Target="http://www.digikey.ch/product-detail/de/UX60-MB-5ST/H2959CT-ND/597538" TargetMode="External"/><Relationship Id="rId7" Type="http://schemas.openxmlformats.org/officeDocument/2006/relationships/hyperlink" Target="http://www.digikey.ch/product-detail/de/650461-4/A29038-ND/297683" TargetMode="External"/><Relationship Id="rId12" Type="http://schemas.openxmlformats.org/officeDocument/2006/relationships/hyperlink" Target="http://www.digikey.ch/product-detail/de/KSZ8041NL%20TR/576-1645-2-ND/1616707" TargetMode="External"/><Relationship Id="rId17" Type="http://schemas.openxmlformats.org/officeDocument/2006/relationships/hyperlink" Target="http://www.digikey.ch/product-detail/de/JS28F128P30TF75A/JS28F128P30TF75A-ND/2552508" TargetMode="External"/><Relationship Id="rId2" Type="http://schemas.openxmlformats.org/officeDocument/2006/relationships/hyperlink" Target="http://www.digikey.ch/product-detail/de/XC6SLX75-3FGG484I/122-1739-ND/2339901" TargetMode="External"/><Relationship Id="rId16" Type="http://schemas.openxmlformats.org/officeDocument/2006/relationships/hyperlink" Target="http://www.digikey.ch/product-detail/de/RC28F256P30TFA/RC28F256P30TFA-ND/1996835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://www.digikey.ch/product-detail/de/XC6SLX45-2FGG484C/122-1674-ND/2408284" TargetMode="External"/><Relationship Id="rId6" Type="http://schemas.openxmlformats.org/officeDocument/2006/relationships/hyperlink" Target="http://www.digikey.ch/product-detail/de/XCF32PVOG48C/122-1458-ND/966639" TargetMode="External"/><Relationship Id="rId11" Type="http://schemas.openxmlformats.org/officeDocument/2006/relationships/hyperlink" Target="http://www.digikey.ch/product-detail/de/FT232HL-REEL/768-1101-2-ND/2614627" TargetMode="External"/><Relationship Id="rId5" Type="http://schemas.openxmlformats.org/officeDocument/2006/relationships/hyperlink" Target="http://www.digikey.ch/product-detail/de/569-0101-111F/350-1778-ND/809174" TargetMode="External"/><Relationship Id="rId15" Type="http://schemas.openxmlformats.org/officeDocument/2006/relationships/hyperlink" Target="http://www.digikey.ch/product-detail/de/LTM4615EV%23PBF/LTM4615EV%23PBF-ND/2136229" TargetMode="External"/><Relationship Id="rId10" Type="http://schemas.openxmlformats.org/officeDocument/2006/relationships/hyperlink" Target="http://www.digikey.ch/product-detail/de/FT230XS-R/768-1135-1-ND/3029155" TargetMode="External"/><Relationship Id="rId19" Type="http://schemas.openxmlformats.org/officeDocument/2006/relationships/hyperlink" Target="http://www.digikey.ch/product-detail/de/J8064D628ANL/553-1353-ND/1036969" TargetMode="External"/><Relationship Id="rId4" Type="http://schemas.openxmlformats.org/officeDocument/2006/relationships/hyperlink" Target="http://www.digikey.ch/product-detail/de/TPB11CGRA004/450-1376-ND/969186" TargetMode="External"/><Relationship Id="rId9" Type="http://schemas.openxmlformats.org/officeDocument/2006/relationships/hyperlink" Target="http://www.digikey.ch/product-detail/de/XC6SLX75-3FGG676I/122-1740-ND/2339903" TargetMode="External"/><Relationship Id="rId14" Type="http://schemas.openxmlformats.org/officeDocument/2006/relationships/hyperlink" Target="http://www.digikey.ch/product-detail/de/193-4MS/CT1934MS-ND/2672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4"/>
  <sheetViews>
    <sheetView tabSelected="1" topLeftCell="A28" zoomScaleNormal="100" workbookViewId="0">
      <selection activeCell="A63" sqref="A63:XFD63"/>
    </sheetView>
  </sheetViews>
  <sheetFormatPr defaultColWidth="11.42578125" defaultRowHeight="11.25"/>
  <cols>
    <col min="1" max="1" width="6.28515625" style="17" customWidth="1"/>
    <col min="2" max="2" width="38.5703125" style="18" bestFit="1" customWidth="1"/>
    <col min="3" max="3" width="8.42578125" style="19" bestFit="1" customWidth="1"/>
    <col min="4" max="4" width="21.7109375" style="20" bestFit="1" customWidth="1"/>
    <col min="5" max="5" width="8.28515625" style="18" bestFit="1" customWidth="1"/>
    <col min="6" max="6" width="15.28515625" style="18" customWidth="1"/>
    <col min="7" max="7" width="10" style="21" bestFit="1" customWidth="1"/>
    <col min="8" max="8" width="10.7109375" style="21" bestFit="1" customWidth="1"/>
    <col min="9" max="9" width="0.7109375" style="23" customWidth="1"/>
    <col min="10" max="10" width="9.5703125" style="22" bestFit="1" customWidth="1"/>
    <col min="11" max="12" width="0.7109375" style="18" customWidth="1"/>
    <col min="13" max="16384" width="11.42578125" style="1"/>
  </cols>
  <sheetData>
    <row r="1" spans="1:14" ht="22.5" customHeight="1">
      <c r="A1" s="2" t="s">
        <v>1</v>
      </c>
      <c r="B1" s="3" t="s">
        <v>0</v>
      </c>
      <c r="C1" s="7" t="s">
        <v>7</v>
      </c>
      <c r="D1" s="3" t="s">
        <v>8</v>
      </c>
      <c r="E1" s="4" t="s">
        <v>9</v>
      </c>
      <c r="F1" s="27" t="s">
        <v>10</v>
      </c>
      <c r="G1" s="8" t="s">
        <v>96</v>
      </c>
      <c r="H1" s="5" t="s">
        <v>12</v>
      </c>
      <c r="I1" s="9"/>
      <c r="J1" s="6" t="s">
        <v>13</v>
      </c>
      <c r="K1" s="1"/>
      <c r="L1" s="1"/>
      <c r="M1" s="6" t="s">
        <v>200</v>
      </c>
    </row>
    <row r="2" spans="1:14">
      <c r="A2" s="17">
        <v>0</v>
      </c>
      <c r="B2" s="18" t="s">
        <v>203</v>
      </c>
      <c r="E2" s="11"/>
      <c r="F2" s="13"/>
      <c r="G2" s="14"/>
      <c r="H2" s="14"/>
      <c r="I2" s="15"/>
      <c r="J2" s="16"/>
      <c r="K2" s="1"/>
      <c r="L2" s="1"/>
    </row>
    <row r="3" spans="1:14">
      <c r="A3" s="17">
        <v>1</v>
      </c>
      <c r="B3" s="18" t="s">
        <v>202</v>
      </c>
      <c r="E3" s="11"/>
      <c r="F3" s="13"/>
      <c r="G3" s="14"/>
      <c r="H3" s="14"/>
      <c r="I3" s="15"/>
      <c r="J3" s="16"/>
      <c r="K3" s="1"/>
      <c r="L3" s="1"/>
    </row>
    <row r="4" spans="1:14">
      <c r="A4" s="17">
        <v>0</v>
      </c>
      <c r="B4" s="18" t="s">
        <v>201</v>
      </c>
    </row>
    <row r="5" spans="1:14">
      <c r="A5" s="28" t="s">
        <v>76</v>
      </c>
      <c r="B5" s="29"/>
      <c r="C5" s="30"/>
      <c r="D5" s="31"/>
      <c r="E5" s="29"/>
      <c r="F5" s="29"/>
      <c r="G5" s="32"/>
      <c r="H5" s="33">
        <f>SUM(H6:H16)</f>
        <v>50.654721000000016</v>
      </c>
      <c r="I5" s="25"/>
      <c r="J5" s="10">
        <f>H5</f>
        <v>50.654721000000016</v>
      </c>
      <c r="K5" s="1"/>
      <c r="L5" s="1"/>
    </row>
    <row r="6" spans="1:14">
      <c r="A6" s="37">
        <f>1*(A2+A3+A4)</f>
        <v>1</v>
      </c>
      <c r="B6" s="40" t="s">
        <v>77</v>
      </c>
      <c r="C6" s="44" t="s">
        <v>78</v>
      </c>
      <c r="D6" s="39" t="s">
        <v>79</v>
      </c>
      <c r="E6" s="54" t="s">
        <v>16</v>
      </c>
      <c r="F6" s="56" t="s">
        <v>80</v>
      </c>
      <c r="G6" s="52">
        <v>31.96</v>
      </c>
      <c r="H6" s="52">
        <f t="shared" ref="H6:H16" si="0">A6*G6*1.203</f>
        <v>38.447880000000005</v>
      </c>
      <c r="I6" s="42"/>
      <c r="J6" s="43"/>
      <c r="K6" s="1"/>
      <c r="L6" s="1"/>
    </row>
    <row r="7" spans="1:14">
      <c r="A7" s="37">
        <f>1*(A2+A3+A4)</f>
        <v>1</v>
      </c>
      <c r="B7" s="40" t="s">
        <v>151</v>
      </c>
      <c r="C7" s="38" t="s">
        <v>150</v>
      </c>
      <c r="D7" s="39" t="s">
        <v>149</v>
      </c>
      <c r="E7" s="54" t="s">
        <v>16</v>
      </c>
      <c r="F7" s="56" t="s">
        <v>148</v>
      </c>
      <c r="G7" s="52">
        <v>0.4</v>
      </c>
      <c r="H7" s="52">
        <f t="shared" si="0"/>
        <v>0.48120000000000007</v>
      </c>
      <c r="I7" s="42"/>
      <c r="J7" s="43"/>
      <c r="K7" s="1"/>
      <c r="L7" s="1"/>
    </row>
    <row r="8" spans="1:14">
      <c r="A8" s="37">
        <f>1*(A2+A3+A4)</f>
        <v>1</v>
      </c>
      <c r="B8" s="40" t="s">
        <v>189</v>
      </c>
      <c r="C8" s="44" t="s">
        <v>94</v>
      </c>
      <c r="D8" s="45" t="s">
        <v>95</v>
      </c>
      <c r="E8" s="54" t="s">
        <v>16</v>
      </c>
      <c r="F8" s="34" t="s">
        <v>190</v>
      </c>
      <c r="G8" s="52">
        <v>0.03</v>
      </c>
      <c r="H8" s="52">
        <f t="shared" si="0"/>
        <v>3.6090000000000004E-2</v>
      </c>
      <c r="I8" s="42"/>
      <c r="J8" s="43"/>
      <c r="K8" s="1"/>
      <c r="L8" s="1"/>
      <c r="N8" s="1" t="s">
        <v>220</v>
      </c>
    </row>
    <row r="9" spans="1:14">
      <c r="A9" s="37">
        <f>2*(A2+A3+A4)</f>
        <v>2</v>
      </c>
      <c r="B9" s="40" t="s">
        <v>98</v>
      </c>
      <c r="C9" s="44" t="s">
        <v>94</v>
      </c>
      <c r="D9" s="39" t="s">
        <v>95</v>
      </c>
      <c r="E9" s="54" t="s">
        <v>16</v>
      </c>
      <c r="F9" s="56" t="s">
        <v>97</v>
      </c>
      <c r="G9" s="52">
        <v>0.03</v>
      </c>
      <c r="H9" s="52">
        <f t="shared" si="0"/>
        <v>7.2180000000000008E-2</v>
      </c>
      <c r="I9" s="42"/>
      <c r="J9" s="43"/>
      <c r="K9" s="1"/>
      <c r="L9" s="1"/>
      <c r="N9" s="1" t="s">
        <v>216</v>
      </c>
    </row>
    <row r="10" spans="1:14">
      <c r="A10" s="37">
        <f>4*(A2+A3+A4)</f>
        <v>4</v>
      </c>
      <c r="B10" s="40" t="s">
        <v>191</v>
      </c>
      <c r="C10" s="44" t="s">
        <v>99</v>
      </c>
      <c r="D10" s="39" t="s">
        <v>95</v>
      </c>
      <c r="E10" s="54" t="s">
        <v>16</v>
      </c>
      <c r="F10" s="56" t="s">
        <v>102</v>
      </c>
      <c r="G10" s="52">
        <v>0.03</v>
      </c>
      <c r="H10" s="52">
        <f t="shared" si="0"/>
        <v>0.14436000000000002</v>
      </c>
      <c r="I10" s="42"/>
      <c r="J10" s="43"/>
      <c r="K10" s="1"/>
      <c r="L10" s="1"/>
      <c r="M10" s="1" t="s">
        <v>205</v>
      </c>
      <c r="N10" s="1" t="s">
        <v>224</v>
      </c>
    </row>
    <row r="11" spans="1:14">
      <c r="A11" s="37">
        <f>3*(A2+A3+A4)</f>
        <v>3</v>
      </c>
      <c r="B11" s="40" t="s">
        <v>100</v>
      </c>
      <c r="C11" s="44" t="s">
        <v>99</v>
      </c>
      <c r="D11" s="39" t="s">
        <v>108</v>
      </c>
      <c r="E11" s="54" t="s">
        <v>16</v>
      </c>
      <c r="F11" s="56" t="s">
        <v>109</v>
      </c>
      <c r="G11" s="52">
        <v>0.26900000000000002</v>
      </c>
      <c r="H11" s="52">
        <f t="shared" si="0"/>
        <v>0.97082100000000016</v>
      </c>
      <c r="I11" s="42"/>
      <c r="J11" s="43"/>
      <c r="K11" s="1"/>
      <c r="L11" s="1"/>
      <c r="M11" s="1" t="s">
        <v>205</v>
      </c>
      <c r="N11" s="1" t="s">
        <v>217</v>
      </c>
    </row>
    <row r="12" spans="1:14">
      <c r="A12" s="37">
        <f>3*(A2+A3+A4)</f>
        <v>3</v>
      </c>
      <c r="B12" s="40" t="s">
        <v>104</v>
      </c>
      <c r="C12" s="44" t="s">
        <v>99</v>
      </c>
      <c r="D12" s="39" t="s">
        <v>108</v>
      </c>
      <c r="E12" s="54" t="s">
        <v>16</v>
      </c>
      <c r="F12" s="56" t="s">
        <v>107</v>
      </c>
      <c r="G12" s="52">
        <v>7.0000000000000007E-2</v>
      </c>
      <c r="H12" s="52">
        <f t="shared" si="0"/>
        <v>0.25263000000000002</v>
      </c>
      <c r="I12" s="42"/>
      <c r="J12" s="43"/>
      <c r="K12" s="1"/>
      <c r="L12" s="1"/>
      <c r="M12" s="1" t="s">
        <v>205</v>
      </c>
    </row>
    <row r="13" spans="1:14">
      <c r="A13" s="37">
        <f>2*(A2+A3+A4)</f>
        <v>2</v>
      </c>
      <c r="B13" s="40" t="s">
        <v>103</v>
      </c>
      <c r="C13" s="44" t="s">
        <v>106</v>
      </c>
      <c r="D13" s="39" t="s">
        <v>108</v>
      </c>
      <c r="E13" s="54" t="s">
        <v>16</v>
      </c>
      <c r="F13" s="56" t="s">
        <v>116</v>
      </c>
      <c r="G13" s="52">
        <v>0.84</v>
      </c>
      <c r="H13" s="52">
        <f t="shared" si="0"/>
        <v>2.0210400000000002</v>
      </c>
      <c r="I13" s="42"/>
      <c r="J13" s="43"/>
      <c r="K13" s="1"/>
      <c r="L13" s="1"/>
      <c r="N13" s="1" t="s">
        <v>218</v>
      </c>
    </row>
    <row r="14" spans="1:14">
      <c r="A14" s="37">
        <f>6*(A2+A3+A4)</f>
        <v>6</v>
      </c>
      <c r="B14" s="40" t="s">
        <v>105</v>
      </c>
      <c r="C14" s="44" t="s">
        <v>106</v>
      </c>
      <c r="D14" s="39" t="s">
        <v>111</v>
      </c>
      <c r="E14" s="54" t="s">
        <v>16</v>
      </c>
      <c r="F14" s="56" t="s">
        <v>110</v>
      </c>
      <c r="G14" s="52">
        <v>0.48</v>
      </c>
      <c r="H14" s="52">
        <f t="shared" si="0"/>
        <v>3.4646400000000002</v>
      </c>
      <c r="I14" s="42"/>
      <c r="J14" s="43"/>
      <c r="K14" s="1"/>
      <c r="L14" s="1"/>
      <c r="N14" s="1" t="s">
        <v>221</v>
      </c>
    </row>
    <row r="15" spans="1:14">
      <c r="A15" s="37">
        <f>2*(A2+A3+A4)</f>
        <v>2</v>
      </c>
      <c r="B15" s="40" t="s">
        <v>113</v>
      </c>
      <c r="C15" s="44" t="s">
        <v>112</v>
      </c>
      <c r="D15" s="39" t="s">
        <v>115</v>
      </c>
      <c r="E15" s="54" t="s">
        <v>16</v>
      </c>
      <c r="F15" s="56" t="s">
        <v>114</v>
      </c>
      <c r="G15" s="52">
        <v>1.41</v>
      </c>
      <c r="H15" s="52">
        <f t="shared" si="0"/>
        <v>3.3924599999999998</v>
      </c>
      <c r="I15" s="42"/>
      <c r="J15" s="43"/>
      <c r="K15" s="1"/>
      <c r="L15" s="1"/>
      <c r="N15" s="1" t="s">
        <v>216</v>
      </c>
    </row>
    <row r="16" spans="1:14">
      <c r="A16" s="37">
        <f>2*(A2+A3+A4)</f>
        <v>2</v>
      </c>
      <c r="B16" s="40" t="s">
        <v>160</v>
      </c>
      <c r="C16" s="44" t="s">
        <v>106</v>
      </c>
      <c r="D16" s="39" t="s">
        <v>108</v>
      </c>
      <c r="E16" s="54" t="s">
        <v>16</v>
      </c>
      <c r="F16" s="56" t="s">
        <v>159</v>
      </c>
      <c r="G16" s="52">
        <v>0.56999999999999995</v>
      </c>
      <c r="H16" s="52">
        <f t="shared" si="0"/>
        <v>1.3714199999999999</v>
      </c>
      <c r="I16" s="42"/>
      <c r="J16" s="43"/>
      <c r="N16" s="1" t="s">
        <v>216</v>
      </c>
    </row>
    <row r="17" spans="1:14">
      <c r="A17" s="28" t="s">
        <v>129</v>
      </c>
      <c r="B17" s="29"/>
      <c r="C17" s="30"/>
      <c r="D17" s="31"/>
      <c r="E17" s="29"/>
      <c r="F17" s="29"/>
      <c r="G17" s="32"/>
      <c r="H17" s="33">
        <f>SUM(H18:H37)</f>
        <v>155.72835000000003</v>
      </c>
      <c r="I17" s="25"/>
      <c r="J17" s="10">
        <f>H17+J5</f>
        <v>206.38307100000006</v>
      </c>
      <c r="K17" s="1"/>
      <c r="L17" s="1"/>
    </row>
    <row r="18" spans="1:14">
      <c r="A18" s="37">
        <f>1*A2</f>
        <v>0</v>
      </c>
      <c r="B18" s="40" t="s">
        <v>17</v>
      </c>
      <c r="C18" s="44" t="s">
        <v>19</v>
      </c>
      <c r="D18" s="39" t="s">
        <v>4</v>
      </c>
      <c r="E18" s="40" t="s">
        <v>16</v>
      </c>
      <c r="F18" s="51" t="s">
        <v>15</v>
      </c>
      <c r="G18" s="52">
        <v>50</v>
      </c>
      <c r="H18" s="52">
        <f t="shared" ref="H18:H37" si="1">A18*G18*1.203</f>
        <v>0</v>
      </c>
      <c r="I18" s="42"/>
      <c r="J18" s="43"/>
      <c r="K18" s="1"/>
      <c r="L18" s="1"/>
      <c r="N18" s="1" t="s">
        <v>231</v>
      </c>
    </row>
    <row r="19" spans="1:14">
      <c r="A19" s="37">
        <f>1*A3</f>
        <v>1</v>
      </c>
      <c r="B19" s="40" t="s">
        <v>125</v>
      </c>
      <c r="C19" s="44" t="s">
        <v>19</v>
      </c>
      <c r="D19" s="38" t="s">
        <v>4</v>
      </c>
      <c r="E19" s="40" t="s">
        <v>16</v>
      </c>
      <c r="F19" s="51" t="s">
        <v>124</v>
      </c>
      <c r="G19" s="52">
        <v>107.93</v>
      </c>
      <c r="H19" s="52">
        <f t="shared" si="1"/>
        <v>129.83979000000002</v>
      </c>
      <c r="I19" s="42"/>
      <c r="J19" s="43"/>
      <c r="K19" s="1"/>
      <c r="L19" s="1"/>
      <c r="N19" s="1" t="s">
        <v>230</v>
      </c>
    </row>
    <row r="20" spans="1:14">
      <c r="A20" s="37">
        <f>1*A4</f>
        <v>0</v>
      </c>
      <c r="B20" s="40" t="s">
        <v>199</v>
      </c>
      <c r="C20" s="44" t="s">
        <v>19</v>
      </c>
      <c r="D20" s="38" t="s">
        <v>4</v>
      </c>
      <c r="E20" s="40" t="s">
        <v>16</v>
      </c>
      <c r="F20" s="51" t="s">
        <v>124</v>
      </c>
      <c r="G20" s="52">
        <v>132.19</v>
      </c>
      <c r="H20" s="52">
        <f t="shared" si="1"/>
        <v>0</v>
      </c>
      <c r="I20" s="42"/>
      <c r="J20" s="43"/>
      <c r="K20" s="1"/>
      <c r="L20" s="1"/>
      <c r="N20" s="1" t="s">
        <v>229</v>
      </c>
    </row>
    <row r="21" spans="1:14">
      <c r="A21" s="37">
        <f>7*(A2+A3+A4)</f>
        <v>7</v>
      </c>
      <c r="B21" s="40" t="s">
        <v>117</v>
      </c>
      <c r="C21" s="44" t="s">
        <v>106</v>
      </c>
      <c r="D21" s="39" t="s">
        <v>108</v>
      </c>
      <c r="E21" s="40" t="s">
        <v>16</v>
      </c>
      <c r="F21" s="51" t="s">
        <v>116</v>
      </c>
      <c r="G21" s="52">
        <v>0.84</v>
      </c>
      <c r="H21" s="52">
        <f t="shared" si="1"/>
        <v>7.0736400000000001</v>
      </c>
      <c r="I21" s="42"/>
      <c r="J21" s="43"/>
      <c r="K21" s="1"/>
      <c r="L21" s="1"/>
      <c r="N21" s="1" t="s">
        <v>232</v>
      </c>
    </row>
    <row r="22" spans="1:14">
      <c r="A22" s="37">
        <f>9*(A2+A3+A4)</f>
        <v>9</v>
      </c>
      <c r="B22" s="40" t="s">
        <v>120</v>
      </c>
      <c r="C22" s="44" t="s">
        <v>99</v>
      </c>
      <c r="D22" s="39" t="s">
        <v>119</v>
      </c>
      <c r="E22" s="40" t="s">
        <v>16</v>
      </c>
      <c r="F22" s="51" t="s">
        <v>118</v>
      </c>
      <c r="G22" s="52">
        <v>0.15</v>
      </c>
      <c r="H22" s="52">
        <f t="shared" si="1"/>
        <v>1.62405</v>
      </c>
      <c r="I22" s="42"/>
      <c r="J22" s="43"/>
      <c r="K22" s="1"/>
      <c r="L22" s="1"/>
      <c r="M22" s="1" t="s">
        <v>205</v>
      </c>
    </row>
    <row r="23" spans="1:14">
      <c r="A23" s="37">
        <f>22*(A2+A3+A4)</f>
        <v>22</v>
      </c>
      <c r="B23" s="40" t="s">
        <v>123</v>
      </c>
      <c r="C23" s="44" t="s">
        <v>94</v>
      </c>
      <c r="D23" s="39" t="s">
        <v>122</v>
      </c>
      <c r="E23" s="40" t="s">
        <v>16</v>
      </c>
      <c r="F23" s="51" t="s">
        <v>121</v>
      </c>
      <c r="G23" s="52">
        <v>0.05</v>
      </c>
      <c r="H23" s="52">
        <f t="shared" si="1"/>
        <v>1.3233000000000001</v>
      </c>
      <c r="I23" s="42"/>
      <c r="J23" s="43"/>
      <c r="K23" s="1"/>
      <c r="L23" s="1"/>
      <c r="N23" s="1" t="s">
        <v>219</v>
      </c>
    </row>
    <row r="24" spans="1:14">
      <c r="A24" s="37">
        <f>1*(A2+A3+A4)</f>
        <v>1</v>
      </c>
      <c r="B24" s="40" t="s">
        <v>185</v>
      </c>
      <c r="C24" s="44" t="s">
        <v>184</v>
      </c>
      <c r="D24" s="38" t="s">
        <v>183</v>
      </c>
      <c r="E24" s="40" t="s">
        <v>16</v>
      </c>
      <c r="F24" s="34" t="s">
        <v>182</v>
      </c>
      <c r="G24" s="52">
        <v>2.78</v>
      </c>
      <c r="H24" s="52">
        <f t="shared" si="1"/>
        <v>3.3443399999999999</v>
      </c>
      <c r="I24" s="42"/>
      <c r="J24" s="43"/>
      <c r="K24" s="1"/>
      <c r="L24" s="1"/>
      <c r="N24" s="1" t="s">
        <v>222</v>
      </c>
    </row>
    <row r="25" spans="1:14">
      <c r="A25" s="37">
        <f>1*(A2+A3+A4)</f>
        <v>1</v>
      </c>
      <c r="B25" s="40" t="s">
        <v>39</v>
      </c>
      <c r="C25" s="44" t="s">
        <v>41</v>
      </c>
      <c r="D25" s="39" t="s">
        <v>38</v>
      </c>
      <c r="E25" s="40" t="s">
        <v>16</v>
      </c>
      <c r="F25" s="51" t="s">
        <v>37</v>
      </c>
      <c r="G25" s="52">
        <v>1.4</v>
      </c>
      <c r="H25" s="52">
        <f t="shared" si="1"/>
        <v>1.6841999999999999</v>
      </c>
      <c r="I25" s="42"/>
      <c r="J25" s="43"/>
      <c r="K25" s="1"/>
      <c r="L25" s="1"/>
    </row>
    <row r="26" spans="1:14">
      <c r="A26" s="17">
        <f>1*(A2+A3+A4)</f>
        <v>1</v>
      </c>
      <c r="B26" s="35" t="s">
        <v>186</v>
      </c>
      <c r="D26" s="20" t="s">
        <v>28</v>
      </c>
      <c r="E26" s="18" t="s">
        <v>16</v>
      </c>
      <c r="F26" s="34" t="s">
        <v>26</v>
      </c>
      <c r="G26" s="21">
        <v>4.1900000000000004</v>
      </c>
      <c r="H26" s="24">
        <f t="shared" si="1"/>
        <v>5.0405700000000007</v>
      </c>
      <c r="K26" s="1"/>
      <c r="L26" s="1"/>
      <c r="N26" s="1" t="s">
        <v>226</v>
      </c>
    </row>
    <row r="27" spans="1:14">
      <c r="A27" s="37">
        <f>1*(A2+A3+A4)</f>
        <v>1</v>
      </c>
      <c r="B27" s="40" t="s">
        <v>132</v>
      </c>
      <c r="C27" s="44" t="s">
        <v>75</v>
      </c>
      <c r="D27" s="39" t="s">
        <v>133</v>
      </c>
      <c r="E27" s="40" t="s">
        <v>134</v>
      </c>
      <c r="F27" s="50">
        <v>1217764</v>
      </c>
      <c r="G27" s="53">
        <v>0.86</v>
      </c>
      <c r="H27" s="52">
        <f t="shared" si="1"/>
        <v>1.0345800000000001</v>
      </c>
      <c r="I27" s="42"/>
      <c r="J27" s="43"/>
      <c r="M27" s="1" t="s">
        <v>205</v>
      </c>
      <c r="N27" s="1" t="s">
        <v>225</v>
      </c>
    </row>
    <row r="28" spans="1:14">
      <c r="A28" s="37">
        <f>1*(A2+A3+A4)</f>
        <v>1</v>
      </c>
      <c r="B28" s="40" t="s">
        <v>135</v>
      </c>
      <c r="C28" s="44" t="s">
        <v>99</v>
      </c>
      <c r="D28" s="45" t="s">
        <v>137</v>
      </c>
      <c r="E28" s="45" t="s">
        <v>16</v>
      </c>
      <c r="F28" s="51" t="s">
        <v>136</v>
      </c>
      <c r="G28" s="53">
        <v>0.36</v>
      </c>
      <c r="H28" s="52">
        <f t="shared" si="1"/>
        <v>0.43308000000000002</v>
      </c>
      <c r="I28" s="42"/>
      <c r="J28" s="43"/>
      <c r="K28" s="1"/>
      <c r="L28" s="1"/>
      <c r="M28" s="1" t="s">
        <v>205</v>
      </c>
    </row>
    <row r="29" spans="1:14">
      <c r="A29" s="37">
        <f>1*(A2+A3+A4)</f>
        <v>1</v>
      </c>
      <c r="B29" s="40" t="s">
        <v>29</v>
      </c>
      <c r="C29" s="44"/>
      <c r="D29" s="39" t="s">
        <v>30</v>
      </c>
      <c r="E29" s="40" t="s">
        <v>16</v>
      </c>
      <c r="F29" s="51" t="s">
        <v>31</v>
      </c>
      <c r="G29" s="52">
        <v>2.4900000000000002</v>
      </c>
      <c r="H29" s="52">
        <f t="shared" si="1"/>
        <v>2.9954700000000005</v>
      </c>
      <c r="I29" s="42"/>
      <c r="J29" s="43"/>
      <c r="K29" s="1"/>
      <c r="L29" s="1"/>
      <c r="N29" s="1" t="s">
        <v>222</v>
      </c>
    </row>
    <row r="30" spans="1:14">
      <c r="A30" s="37">
        <f>1*(A2+A3+A4)</f>
        <v>1</v>
      </c>
      <c r="B30" s="40" t="s">
        <v>74</v>
      </c>
      <c r="C30" s="44" t="s">
        <v>75</v>
      </c>
      <c r="D30" s="38" t="s">
        <v>73</v>
      </c>
      <c r="E30" s="40" t="s">
        <v>16</v>
      </c>
      <c r="F30" s="51" t="s">
        <v>72</v>
      </c>
      <c r="G30" s="52">
        <v>1.02</v>
      </c>
      <c r="H30" s="52">
        <f t="shared" si="1"/>
        <v>1.22706</v>
      </c>
      <c r="I30" s="42"/>
      <c r="J30" s="43"/>
      <c r="K30" s="1"/>
      <c r="L30" s="1"/>
    </row>
    <row r="31" spans="1:14">
      <c r="A31" s="37">
        <f>1*(A2+A3+A4)</f>
        <v>1</v>
      </c>
      <c r="B31" s="40" t="s">
        <v>126</v>
      </c>
      <c r="C31" s="44" t="s">
        <v>99</v>
      </c>
      <c r="D31" s="39"/>
      <c r="E31" s="40"/>
      <c r="F31" s="51"/>
      <c r="G31" s="52"/>
      <c r="H31" s="52">
        <f t="shared" si="1"/>
        <v>0</v>
      </c>
      <c r="I31" s="42"/>
      <c r="J31" s="43"/>
      <c r="M31" s="1" t="s">
        <v>205</v>
      </c>
    </row>
    <row r="32" spans="1:14">
      <c r="A32" s="37">
        <f>1*(A2+A3+A4)</f>
        <v>1</v>
      </c>
      <c r="B32" s="40" t="s">
        <v>131</v>
      </c>
      <c r="C32" s="44" t="s">
        <v>99</v>
      </c>
      <c r="D32" s="39"/>
      <c r="E32" s="40"/>
      <c r="F32" s="54"/>
      <c r="G32" s="52"/>
      <c r="H32" s="52">
        <f t="shared" si="1"/>
        <v>0</v>
      </c>
      <c r="I32" s="42"/>
      <c r="J32" s="43"/>
      <c r="K32" s="1"/>
      <c r="L32" s="1"/>
      <c r="M32" s="1" t="s">
        <v>205</v>
      </c>
    </row>
    <row r="33" spans="1:14">
      <c r="A33" s="37">
        <f>1*(A2+A3+A4)</f>
        <v>1</v>
      </c>
      <c r="B33" s="40" t="s">
        <v>127</v>
      </c>
      <c r="C33" s="44" t="s">
        <v>99</v>
      </c>
      <c r="D33" s="39"/>
      <c r="E33" s="40"/>
      <c r="F33" s="55"/>
      <c r="G33" s="52"/>
      <c r="H33" s="52">
        <f t="shared" si="1"/>
        <v>0</v>
      </c>
      <c r="I33" s="42"/>
      <c r="J33" s="43"/>
      <c r="M33" s="1" t="s">
        <v>205</v>
      </c>
    </row>
    <row r="34" spans="1:14">
      <c r="A34" s="37">
        <f>1*(A2+A3+A4)</f>
        <v>1</v>
      </c>
      <c r="B34" s="40" t="s">
        <v>130</v>
      </c>
      <c r="C34" s="44" t="s">
        <v>99</v>
      </c>
      <c r="D34" s="39"/>
      <c r="E34" s="40"/>
      <c r="F34" s="54"/>
      <c r="G34" s="52"/>
      <c r="H34" s="52">
        <f t="shared" si="1"/>
        <v>0</v>
      </c>
      <c r="I34" s="42"/>
      <c r="J34" s="43"/>
      <c r="K34" s="1"/>
      <c r="L34" s="1"/>
      <c r="M34" s="1" t="s">
        <v>205</v>
      </c>
    </row>
    <row r="35" spans="1:14">
      <c r="A35" s="37">
        <f>2*(A2+A3+A4)</f>
        <v>2</v>
      </c>
      <c r="B35" s="40" t="s">
        <v>198</v>
      </c>
      <c r="C35" s="44" t="s">
        <v>99</v>
      </c>
      <c r="D35" s="39"/>
      <c r="E35" s="40"/>
      <c r="F35" s="54"/>
      <c r="G35" s="52"/>
      <c r="H35" s="52">
        <f t="shared" si="1"/>
        <v>0</v>
      </c>
      <c r="I35" s="42"/>
      <c r="J35" s="43"/>
      <c r="K35" s="1"/>
      <c r="L35" s="1"/>
      <c r="M35" s="1" t="s">
        <v>205</v>
      </c>
      <c r="N35" s="1" t="s">
        <v>220</v>
      </c>
    </row>
    <row r="36" spans="1:14">
      <c r="A36" s="37">
        <f>3*(A2+A3+A4)</f>
        <v>3</v>
      </c>
      <c r="B36" s="40" t="s">
        <v>101</v>
      </c>
      <c r="C36" s="44" t="s">
        <v>99</v>
      </c>
      <c r="D36" s="39" t="s">
        <v>95</v>
      </c>
      <c r="E36" s="40" t="s">
        <v>16</v>
      </c>
      <c r="F36" s="51" t="s">
        <v>102</v>
      </c>
      <c r="G36" s="52">
        <v>0.03</v>
      </c>
      <c r="H36" s="52">
        <f t="shared" si="1"/>
        <v>0.10827000000000001</v>
      </c>
      <c r="I36" s="42"/>
      <c r="J36" s="43"/>
      <c r="K36" s="1"/>
      <c r="L36" s="1"/>
      <c r="M36" s="1" t="s">
        <v>205</v>
      </c>
    </row>
    <row r="37" spans="1:14">
      <c r="A37" s="37">
        <f>1*(A2+A3+A4)</f>
        <v>1</v>
      </c>
      <c r="B37" s="40" t="s">
        <v>104</v>
      </c>
      <c r="C37" s="44" t="s">
        <v>99</v>
      </c>
      <c r="D37" s="39"/>
      <c r="E37" s="40"/>
      <c r="F37" s="55"/>
      <c r="G37" s="52"/>
      <c r="H37" s="52">
        <f t="shared" si="1"/>
        <v>0</v>
      </c>
      <c r="I37" s="42"/>
      <c r="J37" s="43"/>
      <c r="M37" s="1" t="s">
        <v>205</v>
      </c>
    </row>
    <row r="38" spans="1:14">
      <c r="A38" s="28" t="s">
        <v>5</v>
      </c>
      <c r="B38" s="29"/>
      <c r="C38" s="30"/>
      <c r="D38" s="31"/>
      <c r="E38" s="29"/>
      <c r="F38" s="29"/>
      <c r="G38" s="32"/>
      <c r="H38" s="33">
        <f>SUM(H39:H45)</f>
        <v>17.380944000000003</v>
      </c>
      <c r="I38" s="25"/>
      <c r="J38" s="10">
        <f>H38+J17</f>
        <v>223.76401500000006</v>
      </c>
      <c r="K38" s="1"/>
      <c r="L38" s="1"/>
    </row>
    <row r="39" spans="1:14">
      <c r="A39" s="37">
        <f>1*(A2+A3+A4)</f>
        <v>1</v>
      </c>
      <c r="B39" s="40" t="s">
        <v>207</v>
      </c>
      <c r="C39" s="44" t="s">
        <v>89</v>
      </c>
      <c r="D39" s="39" t="s">
        <v>49</v>
      </c>
      <c r="E39" s="54" t="s">
        <v>16</v>
      </c>
      <c r="F39" s="34" t="s">
        <v>206</v>
      </c>
      <c r="G39" s="52">
        <v>6.41</v>
      </c>
      <c r="H39" s="52">
        <f t="shared" ref="H39:H45" si="2">A39*G39*1.203</f>
        <v>7.7112300000000005</v>
      </c>
      <c r="I39" s="42"/>
      <c r="J39" s="43"/>
      <c r="K39" s="1"/>
      <c r="L39" s="1"/>
      <c r="M39" s="1" t="s">
        <v>205</v>
      </c>
      <c r="N39" s="1" t="s">
        <v>223</v>
      </c>
    </row>
    <row r="40" spans="1:14">
      <c r="A40" s="37">
        <f>1*(A2+A3+A4)</f>
        <v>1</v>
      </c>
      <c r="B40" s="40" t="s">
        <v>86</v>
      </c>
      <c r="C40" s="44" t="s">
        <v>87</v>
      </c>
      <c r="D40" s="39" t="s">
        <v>82</v>
      </c>
      <c r="E40" s="54" t="s">
        <v>16</v>
      </c>
      <c r="F40" s="51" t="s">
        <v>85</v>
      </c>
      <c r="G40" s="52">
        <v>6.19</v>
      </c>
      <c r="H40" s="52">
        <f t="shared" si="2"/>
        <v>7.4465700000000012</v>
      </c>
      <c r="I40" s="42"/>
      <c r="J40" s="43"/>
      <c r="K40" s="1"/>
      <c r="L40" s="1"/>
      <c r="N40" s="1" t="s">
        <v>214</v>
      </c>
    </row>
    <row r="41" spans="1:14">
      <c r="A41" s="37">
        <f>7*(A2+A3+A4)</f>
        <v>7</v>
      </c>
      <c r="B41" s="40" t="s">
        <v>138</v>
      </c>
      <c r="C41" s="44" t="s">
        <v>99</v>
      </c>
      <c r="D41" s="39"/>
      <c r="E41" s="54"/>
      <c r="F41" s="51"/>
      <c r="G41" s="52"/>
      <c r="H41" s="52">
        <f t="shared" si="2"/>
        <v>0</v>
      </c>
      <c r="I41" s="42"/>
      <c r="J41" s="43"/>
      <c r="K41" s="1"/>
      <c r="L41" s="1"/>
      <c r="M41" s="1" t="s">
        <v>205</v>
      </c>
      <c r="N41" s="1" t="s">
        <v>224</v>
      </c>
    </row>
    <row r="42" spans="1:14">
      <c r="A42" s="37">
        <f>1*(A2+A3+A4)</f>
        <v>1</v>
      </c>
      <c r="B42" s="40" t="s">
        <v>101</v>
      </c>
      <c r="C42" s="44" t="s">
        <v>99</v>
      </c>
      <c r="D42" s="39" t="s">
        <v>95</v>
      </c>
      <c r="E42" s="54" t="s">
        <v>16</v>
      </c>
      <c r="F42" s="51" t="s">
        <v>102</v>
      </c>
      <c r="G42" s="52">
        <v>0.03</v>
      </c>
      <c r="H42" s="52">
        <f t="shared" si="2"/>
        <v>3.6090000000000004E-2</v>
      </c>
      <c r="I42" s="42"/>
      <c r="J42" s="43"/>
      <c r="K42" s="1"/>
      <c r="L42" s="1"/>
      <c r="M42" s="1" t="s">
        <v>205</v>
      </c>
    </row>
    <row r="43" spans="1:14">
      <c r="A43" s="37">
        <f>2*(A2+A3+A4)</f>
        <v>2</v>
      </c>
      <c r="B43" s="40" t="s">
        <v>100</v>
      </c>
      <c r="C43" s="44" t="s">
        <v>99</v>
      </c>
      <c r="D43" s="39" t="s">
        <v>108</v>
      </c>
      <c r="E43" s="54" t="s">
        <v>16</v>
      </c>
      <c r="F43" s="51" t="s">
        <v>109</v>
      </c>
      <c r="G43" s="52">
        <v>0.26900000000000002</v>
      </c>
      <c r="H43" s="52">
        <f t="shared" si="2"/>
        <v>0.64721400000000007</v>
      </c>
      <c r="I43" s="42"/>
      <c r="J43" s="43"/>
      <c r="K43" s="1"/>
      <c r="L43" s="1"/>
      <c r="M43" s="1" t="s">
        <v>205</v>
      </c>
    </row>
    <row r="44" spans="1:14">
      <c r="A44" s="37">
        <f>11*(A2+A3+A4)</f>
        <v>11</v>
      </c>
      <c r="B44" s="40" t="s">
        <v>104</v>
      </c>
      <c r="C44" s="44" t="s">
        <v>99</v>
      </c>
      <c r="D44" s="39" t="s">
        <v>108</v>
      </c>
      <c r="E44" s="54" t="s">
        <v>16</v>
      </c>
      <c r="F44" s="51" t="s">
        <v>107</v>
      </c>
      <c r="G44" s="52">
        <v>7.0000000000000007E-2</v>
      </c>
      <c r="H44" s="52">
        <f t="shared" si="2"/>
        <v>0.92631000000000008</v>
      </c>
      <c r="I44" s="42"/>
      <c r="J44" s="43"/>
      <c r="K44" s="1"/>
      <c r="L44" s="1"/>
      <c r="M44" s="1" t="s">
        <v>205</v>
      </c>
    </row>
    <row r="45" spans="1:14">
      <c r="A45" s="37">
        <f>1*(A2+A3+A4)</f>
        <v>1</v>
      </c>
      <c r="B45" s="40" t="s">
        <v>140</v>
      </c>
      <c r="C45" s="44" t="s">
        <v>141</v>
      </c>
      <c r="D45" s="39" t="s">
        <v>142</v>
      </c>
      <c r="E45" s="54" t="s">
        <v>16</v>
      </c>
      <c r="F45" s="51" t="s">
        <v>139</v>
      </c>
      <c r="G45" s="52">
        <v>0.51</v>
      </c>
      <c r="H45" s="52">
        <f t="shared" si="2"/>
        <v>0.61353000000000002</v>
      </c>
      <c r="I45" s="42"/>
      <c r="J45" s="43"/>
      <c r="K45" s="1"/>
      <c r="L45" s="1"/>
      <c r="N45" s="1" t="s">
        <v>214</v>
      </c>
    </row>
    <row r="46" spans="1:14">
      <c r="A46" s="28" t="s">
        <v>143</v>
      </c>
      <c r="B46" s="29"/>
      <c r="C46" s="30"/>
      <c r="D46" s="31"/>
      <c r="E46" s="29"/>
      <c r="F46" s="29"/>
      <c r="G46" s="32"/>
      <c r="H46" s="33">
        <f>SUM(H47:H50)</f>
        <v>55.578600000000002</v>
      </c>
      <c r="I46" s="25"/>
      <c r="J46" s="10">
        <f>H46+J38</f>
        <v>279.34261500000008</v>
      </c>
      <c r="K46" s="1"/>
      <c r="L46" s="1"/>
    </row>
    <row r="47" spans="1:14">
      <c r="A47" s="37">
        <f>2*(A2+A3+A4)</f>
        <v>2</v>
      </c>
      <c r="B47" s="40" t="s">
        <v>43</v>
      </c>
      <c r="C47" s="44" t="s">
        <v>45</v>
      </c>
      <c r="D47" s="39" t="s">
        <v>40</v>
      </c>
      <c r="E47" s="54" t="s">
        <v>2</v>
      </c>
      <c r="F47" s="55">
        <v>120627</v>
      </c>
      <c r="G47" s="52">
        <v>11.12</v>
      </c>
      <c r="H47" s="52">
        <f>A47*G47*1.203</f>
        <v>26.754719999999999</v>
      </c>
      <c r="I47" s="42"/>
      <c r="J47" s="43"/>
      <c r="K47" s="1"/>
      <c r="L47" s="1"/>
      <c r="M47" s="1" t="s">
        <v>204</v>
      </c>
      <c r="N47" s="1" t="s">
        <v>225</v>
      </c>
    </row>
    <row r="48" spans="1:14">
      <c r="A48" s="37">
        <f>2*(A2+A3+A4)</f>
        <v>2</v>
      </c>
      <c r="B48" s="40" t="s">
        <v>44</v>
      </c>
      <c r="C48" s="44" t="s">
        <v>45</v>
      </c>
      <c r="D48" s="39" t="s">
        <v>40</v>
      </c>
      <c r="E48" s="54" t="s">
        <v>2</v>
      </c>
      <c r="F48" s="55">
        <v>120636</v>
      </c>
      <c r="G48" s="52">
        <v>8.75</v>
      </c>
      <c r="H48" s="52">
        <f>A48*G48*1.203</f>
        <v>21.052500000000002</v>
      </c>
      <c r="I48" s="42"/>
      <c r="J48" s="43"/>
      <c r="K48" s="1"/>
      <c r="L48" s="1"/>
      <c r="M48" s="1" t="s">
        <v>209</v>
      </c>
    </row>
    <row r="49" spans="1:14">
      <c r="A49" s="37">
        <f>1*(A2+A3+A4)</f>
        <v>1</v>
      </c>
      <c r="B49" s="40" t="s">
        <v>54</v>
      </c>
      <c r="C49" s="44" t="s">
        <v>194</v>
      </c>
      <c r="D49" s="39" t="s">
        <v>28</v>
      </c>
      <c r="E49" s="54" t="s">
        <v>16</v>
      </c>
      <c r="F49" s="51" t="s">
        <v>52</v>
      </c>
      <c r="G49" s="52">
        <v>4.5</v>
      </c>
      <c r="H49" s="52">
        <f>A49*G49*1.203</f>
        <v>5.4135</v>
      </c>
      <c r="I49" s="42"/>
      <c r="J49" s="43"/>
      <c r="K49" s="1"/>
      <c r="L49" s="1"/>
      <c r="N49" s="1" t="s">
        <v>222</v>
      </c>
    </row>
    <row r="50" spans="1:14">
      <c r="A50" s="37">
        <f>2*(A2+A3+A4)</f>
        <v>2</v>
      </c>
      <c r="B50" s="40" t="s">
        <v>195</v>
      </c>
      <c r="C50" s="40" t="s">
        <v>193</v>
      </c>
      <c r="D50" s="39" t="s">
        <v>197</v>
      </c>
      <c r="E50" s="54" t="s">
        <v>16</v>
      </c>
      <c r="F50" s="34" t="s">
        <v>196</v>
      </c>
      <c r="G50" s="52">
        <v>0.98</v>
      </c>
      <c r="H50" s="52">
        <f>A50*G50*1.203</f>
        <v>2.3578800000000002</v>
      </c>
      <c r="I50" s="42"/>
      <c r="J50" s="43"/>
      <c r="K50" s="1"/>
      <c r="L50" s="1"/>
      <c r="N50" s="1" t="s">
        <v>216</v>
      </c>
    </row>
    <row r="51" spans="1:14">
      <c r="A51" s="28" t="s">
        <v>61</v>
      </c>
      <c r="B51" s="29"/>
      <c r="C51" s="30"/>
      <c r="D51" s="31"/>
      <c r="E51" s="29"/>
      <c r="F51" s="29"/>
      <c r="G51" s="32"/>
      <c r="H51" s="33">
        <f>SUM(H52:H68)</f>
        <v>37.673148000000012</v>
      </c>
      <c r="I51" s="25"/>
      <c r="J51" s="10">
        <f>H51+J46</f>
        <v>317.01576300000011</v>
      </c>
      <c r="K51" s="1"/>
      <c r="L51" s="1"/>
    </row>
    <row r="52" spans="1:14">
      <c r="A52" s="37">
        <f>1*(A2+A3+A4)</f>
        <v>1</v>
      </c>
      <c r="B52" s="40" t="s">
        <v>145</v>
      </c>
      <c r="C52" s="44"/>
      <c r="D52" s="38" t="s">
        <v>24</v>
      </c>
      <c r="E52" s="54" t="s">
        <v>16</v>
      </c>
      <c r="F52" s="51" t="s">
        <v>144</v>
      </c>
      <c r="G52" s="52">
        <v>9.15</v>
      </c>
      <c r="H52" s="52">
        <f t="shared" ref="H52:H68" si="3">A52*G52*1.203</f>
        <v>11.00745</v>
      </c>
      <c r="I52" s="57"/>
      <c r="J52" s="58"/>
      <c r="K52" s="1"/>
      <c r="L52" s="1"/>
      <c r="N52" s="1" t="s">
        <v>222</v>
      </c>
    </row>
    <row r="53" spans="1:14">
      <c r="A53" s="37">
        <f>1*(A2+A3+A4)</f>
        <v>1</v>
      </c>
      <c r="B53" s="39" t="s">
        <v>69</v>
      </c>
      <c r="C53" s="44" t="s">
        <v>68</v>
      </c>
      <c r="D53" s="39" t="s">
        <v>67</v>
      </c>
      <c r="E53" s="54" t="s">
        <v>16</v>
      </c>
      <c r="F53" s="51" t="s">
        <v>66</v>
      </c>
      <c r="G53" s="52">
        <v>1.0620000000000001</v>
      </c>
      <c r="H53" s="52">
        <f t="shared" si="3"/>
        <v>1.2775860000000001</v>
      </c>
      <c r="I53" s="57"/>
      <c r="J53" s="58"/>
      <c r="K53" s="1"/>
      <c r="L53" s="1"/>
      <c r="N53" s="1" t="s">
        <v>222</v>
      </c>
    </row>
    <row r="54" spans="1:14">
      <c r="A54" s="37">
        <f>1*(A2+A3+A4)</f>
        <v>1</v>
      </c>
      <c r="B54" s="39" t="s">
        <v>71</v>
      </c>
      <c r="C54" s="44" t="s">
        <v>64</v>
      </c>
      <c r="D54" s="39" t="s">
        <v>36</v>
      </c>
      <c r="E54" s="54" t="s">
        <v>16</v>
      </c>
      <c r="F54" s="51" t="s">
        <v>70</v>
      </c>
      <c r="G54" s="52">
        <v>10.27</v>
      </c>
      <c r="H54" s="52">
        <f t="shared" si="3"/>
        <v>12.354810000000001</v>
      </c>
      <c r="I54" s="57"/>
      <c r="J54" s="58"/>
      <c r="K54" s="1"/>
      <c r="L54" s="1"/>
      <c r="N54" s="1" t="s">
        <v>222</v>
      </c>
    </row>
    <row r="55" spans="1:14">
      <c r="A55" s="37">
        <f>1*(A2+A3+A4)</f>
        <v>1</v>
      </c>
      <c r="B55" s="39" t="s">
        <v>166</v>
      </c>
      <c r="C55" s="44" t="s">
        <v>75</v>
      </c>
      <c r="D55" s="39" t="s">
        <v>165</v>
      </c>
      <c r="E55" s="54" t="s">
        <v>16</v>
      </c>
      <c r="F55" s="59" t="s">
        <v>164</v>
      </c>
      <c r="G55" s="52">
        <v>2.4500000000000002</v>
      </c>
      <c r="H55" s="52">
        <f t="shared" si="3"/>
        <v>2.9473500000000006</v>
      </c>
      <c r="I55" s="57"/>
      <c r="J55" s="58"/>
      <c r="K55" s="1"/>
      <c r="L55" s="1"/>
      <c r="N55" s="1" t="s">
        <v>222</v>
      </c>
    </row>
    <row r="56" spans="1:14">
      <c r="A56" s="37">
        <f>3*(A2+A3+A4)</f>
        <v>3</v>
      </c>
      <c r="B56" s="40" t="s">
        <v>101</v>
      </c>
      <c r="C56" s="44" t="s">
        <v>99</v>
      </c>
      <c r="D56" s="39" t="s">
        <v>95</v>
      </c>
      <c r="E56" s="54" t="s">
        <v>16</v>
      </c>
      <c r="F56" s="56" t="s">
        <v>102</v>
      </c>
      <c r="G56" s="52">
        <v>0.03</v>
      </c>
      <c r="H56" s="52">
        <f t="shared" si="3"/>
        <v>0.10827000000000001</v>
      </c>
      <c r="I56" s="57"/>
      <c r="J56" s="58"/>
      <c r="K56" s="1"/>
      <c r="L56" s="1"/>
      <c r="M56" s="1" t="s">
        <v>205</v>
      </c>
    </row>
    <row r="57" spans="1:14">
      <c r="A57" s="37">
        <f>2*(A2+A3+A4)</f>
        <v>2</v>
      </c>
      <c r="B57" s="40" t="s">
        <v>100</v>
      </c>
      <c r="C57" s="44" t="s">
        <v>99</v>
      </c>
      <c r="D57" s="39" t="s">
        <v>108</v>
      </c>
      <c r="E57" s="54" t="s">
        <v>16</v>
      </c>
      <c r="F57" s="56" t="s">
        <v>109</v>
      </c>
      <c r="G57" s="52">
        <v>0.26900000000000002</v>
      </c>
      <c r="H57" s="52">
        <f t="shared" si="3"/>
        <v>0.64721400000000007</v>
      </c>
      <c r="I57" s="57"/>
      <c r="J57" s="58"/>
      <c r="K57" s="1"/>
      <c r="L57" s="1"/>
      <c r="M57" s="1" t="s">
        <v>205</v>
      </c>
    </row>
    <row r="58" spans="1:14">
      <c r="A58" s="37">
        <f>13*(A2+A3+A4)</f>
        <v>13</v>
      </c>
      <c r="B58" s="40" t="s">
        <v>104</v>
      </c>
      <c r="C58" s="44" t="s">
        <v>99</v>
      </c>
      <c r="D58" s="39" t="s">
        <v>108</v>
      </c>
      <c r="E58" s="54" t="s">
        <v>16</v>
      </c>
      <c r="F58" s="56" t="s">
        <v>107</v>
      </c>
      <c r="G58" s="52">
        <v>7.0000000000000007E-2</v>
      </c>
      <c r="H58" s="52">
        <f t="shared" si="3"/>
        <v>1.0947300000000002</v>
      </c>
      <c r="I58" s="57"/>
      <c r="J58" s="58"/>
      <c r="K58" s="1"/>
      <c r="L58" s="1"/>
      <c r="M58" s="1" t="s">
        <v>205</v>
      </c>
    </row>
    <row r="59" spans="1:14">
      <c r="A59" s="37">
        <f>2*(A2+A3+A4)</f>
        <v>2</v>
      </c>
      <c r="B59" s="40" t="s">
        <v>105</v>
      </c>
      <c r="C59" s="44" t="s">
        <v>106</v>
      </c>
      <c r="D59" s="39" t="s">
        <v>111</v>
      </c>
      <c r="E59" s="54" t="s">
        <v>16</v>
      </c>
      <c r="F59" s="56" t="s">
        <v>110</v>
      </c>
      <c r="G59" s="52">
        <v>0.48</v>
      </c>
      <c r="H59" s="52">
        <f t="shared" si="3"/>
        <v>1.1548800000000001</v>
      </c>
      <c r="I59" s="57"/>
      <c r="J59" s="58"/>
      <c r="K59" s="1"/>
      <c r="L59" s="1"/>
      <c r="N59" s="1" t="s">
        <v>232</v>
      </c>
    </row>
    <row r="60" spans="1:14">
      <c r="A60" s="37">
        <f>2*(A2+A3+A4)</f>
        <v>2</v>
      </c>
      <c r="B60" s="39" t="s">
        <v>175</v>
      </c>
      <c r="C60" s="44" t="s">
        <v>99</v>
      </c>
      <c r="D60" s="39" t="s">
        <v>176</v>
      </c>
      <c r="E60" s="54" t="s">
        <v>16</v>
      </c>
      <c r="F60" s="59" t="s">
        <v>174</v>
      </c>
      <c r="G60" s="52">
        <v>0.2</v>
      </c>
      <c r="H60" s="52">
        <f t="shared" si="3"/>
        <v>0.48120000000000007</v>
      </c>
      <c r="I60" s="57"/>
      <c r="J60" s="58"/>
      <c r="K60" s="1"/>
      <c r="L60" s="1"/>
      <c r="N60" s="1" t="s">
        <v>216</v>
      </c>
    </row>
    <row r="61" spans="1:14">
      <c r="A61" s="37">
        <f>2*(A2+A3+A4)</f>
        <v>2</v>
      </c>
      <c r="B61" s="46" t="s">
        <v>171</v>
      </c>
      <c r="C61" s="47" t="s">
        <v>172</v>
      </c>
      <c r="D61" s="48" t="s">
        <v>173</v>
      </c>
      <c r="E61" s="46" t="s">
        <v>134</v>
      </c>
      <c r="F61" s="48">
        <v>9843957</v>
      </c>
      <c r="G61" s="49">
        <v>0.25800000000000001</v>
      </c>
      <c r="H61" s="52">
        <f t="shared" si="3"/>
        <v>0.62074800000000008</v>
      </c>
      <c r="I61" s="60"/>
      <c r="J61" s="61"/>
      <c r="M61" s="1" t="s">
        <v>208</v>
      </c>
      <c r="N61" s="1" t="s">
        <v>227</v>
      </c>
    </row>
    <row r="62" spans="1:14">
      <c r="A62" s="37">
        <f>8*(A2+A3+A4)</f>
        <v>8</v>
      </c>
      <c r="B62" s="39" t="s">
        <v>147</v>
      </c>
      <c r="C62" s="44" t="s">
        <v>99</v>
      </c>
      <c r="D62" s="39" t="s">
        <v>95</v>
      </c>
      <c r="E62" s="54" t="s">
        <v>16</v>
      </c>
      <c r="F62" s="51" t="s">
        <v>146</v>
      </c>
      <c r="G62" s="52">
        <v>0.06</v>
      </c>
      <c r="H62" s="52">
        <f t="shared" si="3"/>
        <v>0.57744000000000006</v>
      </c>
      <c r="I62" s="57"/>
      <c r="J62" s="58"/>
      <c r="K62" s="1"/>
      <c r="L62" s="1"/>
      <c r="N62" s="1" t="s">
        <v>215</v>
      </c>
    </row>
    <row r="63" spans="1:14">
      <c r="A63" s="37">
        <f>1*(A2+A3+A4)</f>
        <v>1</v>
      </c>
      <c r="B63" s="39" t="s">
        <v>167</v>
      </c>
      <c r="C63" s="44" t="s">
        <v>99</v>
      </c>
      <c r="D63" s="39" t="s">
        <v>95</v>
      </c>
      <c r="E63" s="54" t="s">
        <v>16</v>
      </c>
      <c r="F63" s="59" t="s">
        <v>169</v>
      </c>
      <c r="G63" s="52">
        <v>0.06</v>
      </c>
      <c r="H63" s="52">
        <f t="shared" si="3"/>
        <v>7.2180000000000008E-2</v>
      </c>
      <c r="I63" s="57"/>
      <c r="J63" s="58"/>
      <c r="K63" s="1"/>
      <c r="L63" s="1"/>
    </row>
    <row r="64" spans="1:14">
      <c r="A64" s="37">
        <f>1*(A2+A3+A4)</f>
        <v>1</v>
      </c>
      <c r="B64" s="39" t="s">
        <v>168</v>
      </c>
      <c r="C64" s="44" t="s">
        <v>99</v>
      </c>
      <c r="D64" s="39" t="s">
        <v>95</v>
      </c>
      <c r="E64" s="54" t="s">
        <v>16</v>
      </c>
      <c r="F64" s="59" t="s">
        <v>170</v>
      </c>
      <c r="G64" s="52">
        <v>0.06</v>
      </c>
      <c r="H64" s="52">
        <f t="shared" si="3"/>
        <v>7.2180000000000008E-2</v>
      </c>
      <c r="I64" s="57"/>
      <c r="J64" s="58"/>
      <c r="K64" s="1"/>
      <c r="L64" s="1"/>
      <c r="M64" s="1" t="s">
        <v>210</v>
      </c>
      <c r="N64" s="1" t="s">
        <v>228</v>
      </c>
    </row>
    <row r="65" spans="1:14">
      <c r="A65" s="37">
        <f>2*(A2+A3+A4)</f>
        <v>2</v>
      </c>
      <c r="B65" s="39" t="s">
        <v>178</v>
      </c>
      <c r="C65" s="44" t="s">
        <v>99</v>
      </c>
      <c r="D65" s="39" t="s">
        <v>111</v>
      </c>
      <c r="E65" s="54" t="s">
        <v>16</v>
      </c>
      <c r="F65" s="59" t="s">
        <v>179</v>
      </c>
      <c r="G65" s="52">
        <v>7.0000000000000007E-2</v>
      </c>
      <c r="H65" s="52">
        <f t="shared" si="3"/>
        <v>0.16842000000000001</v>
      </c>
      <c r="I65" s="57"/>
      <c r="J65" s="58"/>
      <c r="K65" s="1"/>
      <c r="L65" s="1"/>
      <c r="M65" s="1" t="s">
        <v>205</v>
      </c>
    </row>
    <row r="66" spans="1:14">
      <c r="A66" s="37">
        <f>2*(A2+A3+A4)</f>
        <v>2</v>
      </c>
      <c r="B66" s="39" t="s">
        <v>177</v>
      </c>
      <c r="C66" s="44" t="s">
        <v>99</v>
      </c>
      <c r="D66" s="39" t="s">
        <v>122</v>
      </c>
      <c r="E66" s="54" t="s">
        <v>16</v>
      </c>
      <c r="F66" s="64" t="s">
        <v>180</v>
      </c>
      <c r="G66" s="52">
        <v>5.5E-2</v>
      </c>
      <c r="H66" s="52">
        <f t="shared" si="3"/>
        <v>0.13233</v>
      </c>
      <c r="I66" s="57"/>
      <c r="J66" s="58"/>
      <c r="K66" s="1"/>
      <c r="L66" s="1"/>
      <c r="M66" s="1" t="s">
        <v>205</v>
      </c>
    </row>
    <row r="67" spans="1:14">
      <c r="A67" s="37">
        <f>4*(A2+A3+A4)</f>
        <v>4</v>
      </c>
      <c r="B67" s="39" t="s">
        <v>188</v>
      </c>
      <c r="C67" s="44" t="s">
        <v>99</v>
      </c>
      <c r="D67" s="39" t="s">
        <v>119</v>
      </c>
      <c r="E67" s="54" t="s">
        <v>16</v>
      </c>
      <c r="F67" s="34" t="s">
        <v>187</v>
      </c>
      <c r="G67" s="52">
        <v>1.03</v>
      </c>
      <c r="H67" s="52">
        <f t="shared" si="3"/>
        <v>4.9563600000000001</v>
      </c>
      <c r="I67" s="57"/>
      <c r="J67" s="58"/>
      <c r="K67" s="1"/>
      <c r="L67" s="1"/>
    </row>
    <row r="68" spans="1:14">
      <c r="A68" s="37">
        <f>4*(A2+A3+A4)</f>
        <v>4</v>
      </c>
      <c r="B68" s="39" t="s">
        <v>192</v>
      </c>
      <c r="C68" s="44" t="s">
        <v>99</v>
      </c>
      <c r="D68" s="39"/>
      <c r="E68" s="54"/>
      <c r="F68" s="34"/>
      <c r="G68" s="52"/>
      <c r="H68" s="52">
        <f t="shared" si="3"/>
        <v>0</v>
      </c>
      <c r="I68" s="57"/>
      <c r="J68" s="58"/>
      <c r="K68" s="1"/>
      <c r="L68" s="1"/>
      <c r="M68" s="1" t="s">
        <v>205</v>
      </c>
    </row>
    <row r="69" spans="1:14">
      <c r="A69" s="28" t="s">
        <v>152</v>
      </c>
      <c r="B69" s="29"/>
      <c r="C69" s="30"/>
      <c r="D69" s="31"/>
      <c r="E69" s="29"/>
      <c r="F69" s="29"/>
      <c r="G69" s="32"/>
      <c r="H69" s="33">
        <f>SUM(H70:H77)</f>
        <v>14.039009999999999</v>
      </c>
      <c r="I69" s="25"/>
      <c r="J69" s="10">
        <f>J51+H69</f>
        <v>331.05477300000013</v>
      </c>
      <c r="K69" s="1"/>
      <c r="L69" s="1"/>
    </row>
    <row r="70" spans="1:14">
      <c r="A70" s="37">
        <f>1*(A2+A3+A4)</f>
        <v>1</v>
      </c>
      <c r="B70" s="38" t="s">
        <v>93</v>
      </c>
      <c r="C70" s="38" t="s">
        <v>91</v>
      </c>
      <c r="D70" s="50" t="s">
        <v>34</v>
      </c>
      <c r="E70" s="54" t="s">
        <v>16</v>
      </c>
      <c r="F70" s="51" t="s">
        <v>92</v>
      </c>
      <c r="G70" s="52">
        <v>3.75</v>
      </c>
      <c r="H70" s="52">
        <f t="shared" ref="H70:H77" si="4">A70*G70*1.203</f>
        <v>4.5112500000000004</v>
      </c>
      <c r="I70" s="42"/>
      <c r="J70" s="43"/>
      <c r="K70" s="1"/>
      <c r="L70" s="1"/>
      <c r="N70" s="1" t="s">
        <v>214</v>
      </c>
    </row>
    <row r="71" spans="1:14">
      <c r="A71" s="37">
        <f>1*(A2+A3+A4)</f>
        <v>1</v>
      </c>
      <c r="B71" s="40" t="s">
        <v>153</v>
      </c>
      <c r="C71" s="44" t="s">
        <v>154</v>
      </c>
      <c r="D71" s="50" t="s">
        <v>155</v>
      </c>
      <c r="E71" s="54" t="s">
        <v>16</v>
      </c>
      <c r="F71" s="34" t="s">
        <v>211</v>
      </c>
      <c r="G71" s="52">
        <v>4.49</v>
      </c>
      <c r="H71" s="52">
        <f t="shared" si="4"/>
        <v>5.4014700000000007</v>
      </c>
      <c r="I71" s="42"/>
      <c r="J71" s="43"/>
      <c r="N71" s="1" t="s">
        <v>214</v>
      </c>
    </row>
    <row r="72" spans="1:14">
      <c r="A72" s="17">
        <f>1*(A2+A3+A4)</f>
        <v>1</v>
      </c>
      <c r="B72" s="18" t="s">
        <v>21</v>
      </c>
      <c r="C72" s="19" t="s">
        <v>42</v>
      </c>
      <c r="D72" s="54" t="s">
        <v>22</v>
      </c>
      <c r="E72" s="62" t="s">
        <v>16</v>
      </c>
      <c r="F72" s="59" t="s">
        <v>23</v>
      </c>
      <c r="G72" s="63">
        <v>1.03</v>
      </c>
      <c r="H72" s="52">
        <f t="shared" si="4"/>
        <v>1.23909</v>
      </c>
      <c r="K72" s="1"/>
      <c r="L72" s="1"/>
      <c r="N72" s="1" t="s">
        <v>214</v>
      </c>
    </row>
    <row r="73" spans="1:14" ht="11.25" customHeight="1">
      <c r="A73" s="37">
        <f>1*(A2+A3+A4)</f>
        <v>1</v>
      </c>
      <c r="B73" s="35" t="s">
        <v>157</v>
      </c>
      <c r="C73" s="44" t="s">
        <v>94</v>
      </c>
      <c r="D73" s="50" t="s">
        <v>108</v>
      </c>
      <c r="E73" s="54" t="s">
        <v>16</v>
      </c>
      <c r="F73" s="59" t="s">
        <v>156</v>
      </c>
      <c r="G73" s="52">
        <v>0.27</v>
      </c>
      <c r="H73" s="52">
        <f t="shared" si="4"/>
        <v>0.32481000000000004</v>
      </c>
      <c r="I73" s="42"/>
      <c r="J73" s="43"/>
      <c r="N73" s="1" t="s">
        <v>214</v>
      </c>
    </row>
    <row r="74" spans="1:14">
      <c r="A74" s="37">
        <f>3*(A2+A3+A4)</f>
        <v>3</v>
      </c>
      <c r="B74" s="40" t="s">
        <v>158</v>
      </c>
      <c r="C74" s="44" t="s">
        <v>99</v>
      </c>
      <c r="D74" s="50" t="s">
        <v>111</v>
      </c>
      <c r="E74" s="54" t="s">
        <v>16</v>
      </c>
      <c r="F74" s="59" t="s">
        <v>161</v>
      </c>
      <c r="G74" s="52">
        <v>0.32</v>
      </c>
      <c r="H74" s="52">
        <f t="shared" si="4"/>
        <v>1.1548800000000001</v>
      </c>
      <c r="I74" s="42"/>
      <c r="J74" s="43"/>
      <c r="M74" s="1" t="s">
        <v>205</v>
      </c>
    </row>
    <row r="75" spans="1:14">
      <c r="A75" s="37">
        <f>1*(A2+A3+A4)</f>
        <v>1</v>
      </c>
      <c r="B75" s="40" t="s">
        <v>128</v>
      </c>
      <c r="C75" s="44" t="s">
        <v>99</v>
      </c>
      <c r="D75" s="50"/>
      <c r="E75" s="54"/>
      <c r="F75" s="54"/>
      <c r="G75" s="52"/>
      <c r="H75" s="52">
        <f t="shared" si="4"/>
        <v>0</v>
      </c>
      <c r="I75" s="42"/>
      <c r="J75" s="43"/>
      <c r="M75" s="1" t="s">
        <v>205</v>
      </c>
    </row>
    <row r="76" spans="1:14">
      <c r="A76" s="37">
        <f>5*(A2+A3+A4)</f>
        <v>5</v>
      </c>
      <c r="B76" s="40" t="s">
        <v>104</v>
      </c>
      <c r="C76" s="44" t="s">
        <v>99</v>
      </c>
      <c r="D76" s="50" t="s">
        <v>108</v>
      </c>
      <c r="E76" s="54" t="s">
        <v>16</v>
      </c>
      <c r="F76" s="51" t="s">
        <v>107</v>
      </c>
      <c r="G76" s="52">
        <v>7.0000000000000007E-2</v>
      </c>
      <c r="H76" s="52">
        <f t="shared" si="4"/>
        <v>0.42105000000000009</v>
      </c>
      <c r="I76" s="42"/>
      <c r="J76" s="43"/>
      <c r="K76" s="1"/>
      <c r="L76" s="1"/>
      <c r="M76" s="1" t="s">
        <v>205</v>
      </c>
    </row>
    <row r="77" spans="1:14">
      <c r="A77" s="37">
        <f>1*(A2+A3+A4)</f>
        <v>1</v>
      </c>
      <c r="B77" s="40" t="s">
        <v>162</v>
      </c>
      <c r="C77" s="44" t="s">
        <v>163</v>
      </c>
      <c r="D77" s="50" t="s">
        <v>28</v>
      </c>
      <c r="E77" s="54" t="s">
        <v>213</v>
      </c>
      <c r="F77" s="34" t="s">
        <v>212</v>
      </c>
      <c r="G77" s="52">
        <v>0.82</v>
      </c>
      <c r="H77" s="52">
        <f t="shared" si="4"/>
        <v>0.98646</v>
      </c>
      <c r="I77" s="42"/>
      <c r="J77" s="43"/>
      <c r="N77" s="1" t="s">
        <v>214</v>
      </c>
    </row>
    <row r="78" spans="1:14">
      <c r="A78" s="28" t="s">
        <v>181</v>
      </c>
      <c r="B78" s="29"/>
      <c r="C78" s="30"/>
      <c r="D78" s="31"/>
      <c r="E78" s="29"/>
      <c r="F78" s="29"/>
      <c r="G78" s="32"/>
      <c r="H78" s="33"/>
      <c r="I78" s="25"/>
      <c r="J78" s="10">
        <f>J69</f>
        <v>331.05477300000013</v>
      </c>
      <c r="K78" s="1"/>
      <c r="L78" s="1"/>
    </row>
    <row r="79" spans="1:14">
      <c r="A79" s="37"/>
      <c r="B79" s="40"/>
      <c r="C79" s="44"/>
      <c r="D79" s="39"/>
      <c r="E79" s="40"/>
      <c r="F79" s="40"/>
      <c r="G79" s="41"/>
      <c r="H79" s="41"/>
      <c r="I79" s="42"/>
      <c r="J79" s="43"/>
    </row>
    <row r="80" spans="1:14">
      <c r="A80" s="37"/>
      <c r="B80" s="40"/>
      <c r="C80" s="44"/>
      <c r="D80" s="39"/>
      <c r="E80" s="40"/>
      <c r="F80" s="40"/>
      <c r="G80" s="41"/>
      <c r="H80" s="41"/>
      <c r="I80" s="42"/>
      <c r="J80" s="43"/>
    </row>
    <row r="81" spans="1:10">
      <c r="A81" s="37"/>
      <c r="B81" s="40"/>
      <c r="C81" s="44"/>
      <c r="D81" s="39"/>
      <c r="E81" s="40"/>
      <c r="F81" s="40"/>
      <c r="G81" s="41"/>
      <c r="H81" s="41"/>
      <c r="I81" s="42"/>
      <c r="J81" s="43"/>
    </row>
    <row r="82" spans="1:10">
      <c r="A82" s="37"/>
      <c r="B82" s="40"/>
      <c r="C82" s="44"/>
      <c r="D82" s="39"/>
      <c r="E82" s="40"/>
      <c r="F82" s="40"/>
      <c r="G82" s="41"/>
      <c r="H82" s="41"/>
      <c r="I82" s="42"/>
      <c r="J82" s="43"/>
    </row>
    <row r="83" spans="1:10">
      <c r="A83" s="37"/>
      <c r="B83" s="40"/>
      <c r="C83" s="44"/>
      <c r="D83" s="39"/>
      <c r="E83" s="40"/>
      <c r="F83" s="40"/>
      <c r="G83" s="41"/>
      <c r="H83" s="41"/>
      <c r="I83" s="42"/>
      <c r="J83" s="43"/>
    </row>
    <row r="84" spans="1:10">
      <c r="A84" s="37"/>
      <c r="B84" s="40"/>
      <c r="C84" s="44"/>
      <c r="D84" s="39"/>
      <c r="E84" s="40"/>
      <c r="F84" s="40"/>
      <c r="G84" s="41"/>
      <c r="H84" s="41"/>
      <c r="I84" s="42"/>
      <c r="J84" s="43"/>
    </row>
  </sheetData>
  <hyperlinks>
    <hyperlink ref="F9" r:id="rId1" display="http://www.digikey.ch/product-detail/en/ERJ-3EKF1601V/P1.60KHCT-ND/1746732"/>
    <hyperlink ref="F10" r:id="rId2" display="http://www.digikey.ch/product-detail/en/ERJ-3EKF1002V/P10.0KHCT-ND/198102"/>
    <hyperlink ref="F12" r:id="rId3" display="http://www.digikey.ch/product-detail/en/GRM216F51E104ZA01D/490-1726-1-ND/587612"/>
    <hyperlink ref="F11" r:id="rId4" display="http://www.digikey.ch/product-detail/en/GRM21BR60J106ME19L/490-1718-1-ND/587425"/>
    <hyperlink ref="F14" r:id="rId5" display="http://www.digikey.ch/product-detail/en/JMK316B7226ML-T/587-1334-1-ND/931111"/>
    <hyperlink ref="F15" r:id="rId6" display="http://www.digikey.ch/product-detail/en/593D227X96R3D2TE3/718-1106-1-ND/1559600"/>
    <hyperlink ref="F13" r:id="rId7" display="http://www.digikey.ch/product-detail/en/GRM31CR60J107ME39L/490-4539-1-ND/1033313"/>
    <hyperlink ref="F21" r:id="rId8" display="http://www.digikey.ch/product-detail/en/GRM31CR60J107ME39L/490-4539-1-ND/1033313"/>
    <hyperlink ref="F22" r:id="rId9" display="http://www.digikey.ch/product-detail/en/08056D475KAT2A/478-1416-1-ND/564448"/>
    <hyperlink ref="F23" r:id="rId10" display="http://www.digikey.ch/product-detail/en/C1608X5R1A474K/445-1320-1-ND/567693"/>
    <hyperlink ref="F18" r:id="rId11" display="http://www.digikey.ch/product-detail/de/XC6SLX45-2FGG484C/122-1674-ND/2408284"/>
    <hyperlink ref="F19" r:id="rId12" display="http://www.digikey.ch/product-detail/de/XC6SLX100-3FGG484C/122-1759-ND/2339779"/>
    <hyperlink ref="F29" r:id="rId13" display="http://www.digikey.ch/product-detail/de/569-0101-111F/350-1778-ND/809174"/>
    <hyperlink ref="F30" r:id="rId14" display="http://www.digikey.ch/product-detail/de/193-4MS/CT1934MS-ND/267293"/>
    <hyperlink ref="F6" r:id="rId15" display="http://www.digikey.ch/product-detail/de/LTM4615EV%23PBF/LTM4615EV%23PBF-ND/2136229"/>
    <hyperlink ref="F28" r:id="rId16" display="http://www.digikey.ch/product-detail/de/SML-LX0805SUGC-TR/67-1687-1-ND/467621"/>
    <hyperlink ref="F40" r:id="rId17" display="http://www.digikey.ch/product-detail/de/JS28F128P30TF75A/JS28F128P30TF75A-ND/2552508"/>
    <hyperlink ref="F43" r:id="rId18" display="http://www.digikey.ch/product-detail/en/GRM21BR60J106ME19L/490-1718-1-ND/587425"/>
    <hyperlink ref="F44" r:id="rId19" display="http://www.digikey.ch/product-detail/en/GRM216F51E104ZA01D/490-1726-1-ND/587612"/>
    <hyperlink ref="F45" r:id="rId20" display="http://www.digikey.ch/product-detail/de/NC7SZ08P5X/NC7SZ08P5XCT-ND/673391"/>
    <hyperlink ref="F49" r:id="rId21" display="http://www.digikey.ch/product-detail/de/650461-4/A29038-ND/297683"/>
    <hyperlink ref="F53" r:id="rId22" display="http://www.digikey.ch/product-detail/de/KSZ8041NL TR/576-1645-2-ND/1616707"/>
    <hyperlink ref="F54" r:id="rId23" display="http://www.digikey.ch/product-detail/de/DP83640TVV%2FNOPB/DP83640TVV-ND/1870790"/>
    <hyperlink ref="F52" r:id="rId24" display="http://www.digikey.ch/product-detail/de/J8064D628ANL/553-1353-ND/1036969"/>
    <hyperlink ref="F62" r:id="rId25" display="http://www.digikey.ch/product-detail/de/ERJ-6ENF49R9V/P49.9CCT-ND/118581"/>
    <hyperlink ref="F7" r:id="rId26" display="http://www.digikey.ch/product-detail/de/LD1117S25TR/497-7309-1-ND/1883984"/>
    <hyperlink ref="F42" r:id="rId27" display="http://www.digikey.ch/product-detail/en/ERJ-3EKF1002V/P10.0KHCT-ND/198102"/>
    <hyperlink ref="F70" r:id="rId28" display="http://www.digikey.ch/product-detail/de/FT232RL-REEL/768-1007-1-ND/1836402"/>
    <hyperlink ref="F73" r:id="rId29" display="http://www.digikey.ch/product-detail/de/BLM18PG121SN1D/490-1037-1-ND/584485"/>
    <hyperlink ref="F72" r:id="rId30" display="http://www.digikey.ch/product-detail/de/UX60-MB-5ST/H2959CT-ND/597538"/>
    <hyperlink ref="F16" r:id="rId31" display="http://www.digikey.ch/product-detail/de/NFE31PT222Z1E9L/490-2547-1-ND/600020"/>
    <hyperlink ref="F74" r:id="rId32" display="http://www.digikey.ch/product-detail/en/LMK212F475ZG-T/587-1311-1-ND/931088"/>
    <hyperlink ref="F76" r:id="rId33" display="http://www.digikey.ch/product-detail/en/GRM216F51E104ZA01D/490-1726-1-ND/587612"/>
    <hyperlink ref="F55" r:id="rId34" display="http://www.digikey.ch/product-detail/en/CB3LV-3I-25M0000/CTX308LVCT-ND/663683"/>
    <hyperlink ref="F56" r:id="rId35" display="http://www.digikey.ch/product-detail/en/ERJ-3EKF1002V/P10.0KHCT-ND/198102"/>
    <hyperlink ref="F57" r:id="rId36" display="http://www.digikey.ch/product-detail/en/GRM21BR60J106ME19L/490-1718-1-ND/587425"/>
    <hyperlink ref="F58" r:id="rId37" display="http://www.digikey.ch/product-detail/en/GRM216F51E104ZA01D/490-1726-1-ND/587612"/>
    <hyperlink ref="F59" r:id="rId38" display="http://www.digikey.ch/product-detail/en/JMK316B7226ML-T/587-1334-1-ND/931111"/>
    <hyperlink ref="F63" r:id="rId39" display="http://www.digikey.ch/product-detail/de/ERJ-6ENF4871V/P4.87KCCT-ND/119158"/>
    <hyperlink ref="F64" r:id="rId40" display="http://www.digikey.ch/product-detail/de/ERJ-6ENF6491V/P6.49KCCT-ND/110962"/>
    <hyperlink ref="F60" r:id="rId41" display="http://www.digikey.ch/product-detail/de/AISC-0805-1R0J-T/535-10513-1-ND/2335470"/>
    <hyperlink ref="F65" r:id="rId42" display="http://www.digikey.ch/product-detail/de/UMK105B7103KV-F/587-2238-1-ND/2002936"/>
    <hyperlink ref="F66" r:id="rId43" display="http://www.digikey.ch/product-detail/de/C2012X7R1H104K%2F0.85/445-7534-1-ND/2733606"/>
    <hyperlink ref="F24" r:id="rId44" display="http://www.digikey.ch/product-detail/de/CB3LV-3I-106M2500/CTX718LVCT-ND/1638173"/>
    <hyperlink ref="F26" r:id="rId45" display="http://www.digikey.ch/product-detail/de/TPB11CGRA004/450-1376-ND/969186"/>
    <hyperlink ref="F67" r:id="rId46" display="http://www.digikey.ch/product-detail/de/TAJR106K006RNJ/478-3273-1-ND/930065"/>
    <hyperlink ref="F8" r:id="rId47" display="http://www.digikey.ch/product-detail/de/ERJ-3EKF1431V/P1.43KHCT-ND/198086"/>
    <hyperlink ref="F50" r:id="rId48" display="http://www.digikey.ch/product-detail/de/AWHW2-26G-0202-T-R/AE10565-ND/2272523"/>
    <hyperlink ref="F36" r:id="rId49" display="http://www.digikey.ch/product-detail/en/ERJ-3EKF1002V/P10.0KHCT-ND/198102"/>
    <hyperlink ref="F20" r:id="rId50" display="http://www.digikey.ch/product-detail/de/XC6SLX100-3FGG484C/122-1759-ND/2339779"/>
    <hyperlink ref="F39" r:id="rId51" display="http://www.digikey.ch/product-detail/en/MT48LC16M16A2P-75:D TR/557-1059-1-ND/721979"/>
    <hyperlink ref="F71" r:id="rId52" display="http://www.digikey.ch/product-detail/en/MAX3224ECAP%2B/MAX3224ECAP%2B-ND/947900"/>
    <hyperlink ref="F77" r:id="rId53" display="http://www.digikey.ch/product-detail/en/XG4C-1031/OR896-ND/1787190"/>
  </hyperlinks>
  <pageMargins left="0.25" right="0.25" top="0.75" bottom="0.75" header="0.3" footer="0.3"/>
  <pageSetup paperSize="9" orientation="landscape" r:id="rId54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M44"/>
  <sheetViews>
    <sheetView showGridLines="0" zoomScale="115" zoomScaleNormal="115" workbookViewId="0">
      <selection activeCell="B49" sqref="B49"/>
    </sheetView>
  </sheetViews>
  <sheetFormatPr defaultColWidth="11.42578125" defaultRowHeight="11.25"/>
  <cols>
    <col min="1" max="1" width="6.28515625" style="17" customWidth="1"/>
    <col min="2" max="2" width="38.140625" style="18" customWidth="1"/>
    <col min="3" max="3" width="10.140625" style="19" customWidth="1"/>
    <col min="4" max="4" width="27.42578125" style="20" customWidth="1"/>
    <col min="5" max="5" width="11.42578125" style="18" customWidth="1"/>
    <col min="6" max="6" width="15.28515625" style="18" customWidth="1"/>
    <col min="7" max="7" width="8.28515625" style="18" customWidth="1"/>
    <col min="8" max="8" width="9.7109375" style="21" customWidth="1"/>
    <col min="9" max="9" width="10.140625" style="21" customWidth="1"/>
    <col min="10" max="10" width="0.7109375" style="23" customWidth="1"/>
    <col min="11" max="11" width="12.7109375" style="22" customWidth="1"/>
    <col min="12" max="13" width="0.7109375" style="18" customWidth="1"/>
    <col min="14" max="16384" width="11.42578125" style="1"/>
  </cols>
  <sheetData>
    <row r="1" spans="1:13" ht="22.5" customHeight="1">
      <c r="A1" s="2" t="s">
        <v>1</v>
      </c>
      <c r="B1" s="3" t="s">
        <v>0</v>
      </c>
      <c r="C1" s="7" t="s">
        <v>7</v>
      </c>
      <c r="D1" s="3" t="s">
        <v>8</v>
      </c>
      <c r="E1" s="4" t="s">
        <v>9</v>
      </c>
      <c r="F1" s="27" t="s">
        <v>10</v>
      </c>
      <c r="G1" s="27" t="s">
        <v>11</v>
      </c>
      <c r="H1" s="8" t="s">
        <v>96</v>
      </c>
      <c r="I1" s="5" t="s">
        <v>12</v>
      </c>
      <c r="J1" s="9"/>
      <c r="K1" s="6" t="s">
        <v>13</v>
      </c>
      <c r="L1" s="1"/>
      <c r="M1" s="1"/>
    </row>
    <row r="2" spans="1:13">
      <c r="C2" s="12"/>
      <c r="D2" s="11"/>
      <c r="E2" s="11"/>
      <c r="F2" s="13"/>
      <c r="G2" s="13"/>
      <c r="H2" s="14"/>
      <c r="I2" s="14"/>
      <c r="J2" s="15"/>
      <c r="K2" s="16"/>
      <c r="L2" s="1"/>
      <c r="M2" s="1"/>
    </row>
    <row r="3" spans="1:13">
      <c r="A3" s="17">
        <v>1</v>
      </c>
      <c r="B3" s="18" t="s">
        <v>6</v>
      </c>
      <c r="C3" s="12"/>
      <c r="D3" s="11"/>
      <c r="E3" s="11"/>
      <c r="F3" s="13"/>
      <c r="G3" s="13"/>
      <c r="H3" s="14"/>
      <c r="I3" s="14"/>
      <c r="J3" s="15"/>
      <c r="K3" s="16"/>
      <c r="L3" s="1"/>
      <c r="M3" s="1"/>
    </row>
    <row r="5" spans="1:13">
      <c r="A5" s="28" t="s">
        <v>3</v>
      </c>
      <c r="B5" s="29"/>
      <c r="C5" s="30"/>
      <c r="D5" s="31"/>
      <c r="E5" s="29"/>
      <c r="F5" s="29"/>
      <c r="G5" s="29"/>
      <c r="H5" s="32"/>
      <c r="I5" s="33">
        <f>SUM(I6:I10)</f>
        <v>374.51796000000002</v>
      </c>
      <c r="J5" s="25"/>
      <c r="K5" s="10">
        <f>I5</f>
        <v>374.51796000000002</v>
      </c>
      <c r="L5" s="1"/>
      <c r="M5" s="1"/>
    </row>
    <row r="6" spans="1:13">
      <c r="A6" s="17">
        <f>A$2+A$3</f>
        <v>1</v>
      </c>
      <c r="B6" s="18" t="s">
        <v>17</v>
      </c>
      <c r="C6" s="19" t="s">
        <v>19</v>
      </c>
      <c r="D6" s="20" t="s">
        <v>4</v>
      </c>
      <c r="E6" s="18" t="s">
        <v>16</v>
      </c>
      <c r="F6" s="34" t="s">
        <v>15</v>
      </c>
      <c r="G6" s="26"/>
      <c r="H6" s="21">
        <v>50</v>
      </c>
      <c r="I6" s="24">
        <f>A6*H6*1.203</f>
        <v>60.150000000000006</v>
      </c>
      <c r="L6" s="1"/>
      <c r="M6" s="1"/>
    </row>
    <row r="7" spans="1:13">
      <c r="A7" s="17">
        <f>A$2+A$3</f>
        <v>1</v>
      </c>
      <c r="B7" s="18" t="s">
        <v>18</v>
      </c>
      <c r="C7" s="19" t="s">
        <v>19</v>
      </c>
      <c r="D7" s="20" t="s">
        <v>4</v>
      </c>
      <c r="E7" s="18" t="s">
        <v>16</v>
      </c>
      <c r="F7" s="34" t="s">
        <v>20</v>
      </c>
      <c r="G7" s="26"/>
      <c r="H7" s="21">
        <v>98.6</v>
      </c>
      <c r="I7" s="24">
        <f>A7*H7*1.203</f>
        <v>118.61579999999999</v>
      </c>
      <c r="L7" s="1"/>
      <c r="M7" s="1"/>
    </row>
    <row r="8" spans="1:13">
      <c r="A8" s="17">
        <v>1</v>
      </c>
      <c r="B8" s="18" t="s">
        <v>58</v>
      </c>
      <c r="C8" s="19" t="s">
        <v>55</v>
      </c>
      <c r="D8" s="20" t="s">
        <v>4</v>
      </c>
      <c r="E8" s="18" t="s">
        <v>16</v>
      </c>
      <c r="F8" s="34" t="s">
        <v>56</v>
      </c>
      <c r="G8" s="26"/>
      <c r="H8" s="21">
        <v>56.72</v>
      </c>
      <c r="I8" s="24">
        <f>A8*H8*1.203</f>
        <v>68.234160000000003</v>
      </c>
      <c r="L8" s="1"/>
      <c r="M8" s="1"/>
    </row>
    <row r="9" spans="1:13">
      <c r="A9" s="17">
        <v>1</v>
      </c>
      <c r="B9" s="18" t="s">
        <v>59</v>
      </c>
      <c r="C9" s="19" t="s">
        <v>55</v>
      </c>
      <c r="D9" s="20" t="s">
        <v>57</v>
      </c>
      <c r="E9" s="18" t="s">
        <v>16</v>
      </c>
      <c r="F9" s="34" t="s">
        <v>60</v>
      </c>
      <c r="G9" s="26"/>
      <c r="H9" s="21">
        <v>106</v>
      </c>
      <c r="I9" s="24">
        <f>A9*H9*1.203</f>
        <v>127.518</v>
      </c>
      <c r="L9" s="1"/>
      <c r="M9" s="1"/>
    </row>
    <row r="10" spans="1:13">
      <c r="F10" s="34"/>
      <c r="G10" s="26"/>
      <c r="I10" s="24"/>
      <c r="L10" s="1"/>
      <c r="M10" s="1"/>
    </row>
    <row r="11" spans="1:13">
      <c r="A11" s="28" t="s">
        <v>5</v>
      </c>
      <c r="B11" s="29"/>
      <c r="C11" s="30"/>
      <c r="D11" s="31"/>
      <c r="E11" s="29"/>
      <c r="F11" s="29"/>
      <c r="G11" s="29"/>
      <c r="H11" s="32"/>
      <c r="I11" s="33">
        <f>SUM(I12:I14)</f>
        <v>41.757465330000002</v>
      </c>
      <c r="J11" s="25"/>
      <c r="K11" s="10">
        <f>I11+K5</f>
        <v>416.27542533000002</v>
      </c>
      <c r="L11" s="1"/>
      <c r="M11" s="1"/>
    </row>
    <row r="12" spans="1:13">
      <c r="A12" s="17">
        <v>1</v>
      </c>
      <c r="B12" s="18" t="s">
        <v>47</v>
      </c>
      <c r="C12" s="19" t="s">
        <v>90</v>
      </c>
      <c r="D12" s="20" t="s">
        <v>4</v>
      </c>
      <c r="E12" s="18" t="s">
        <v>16</v>
      </c>
      <c r="F12" s="34" t="s">
        <v>46</v>
      </c>
      <c r="G12" s="26"/>
      <c r="H12" s="21">
        <v>21.65</v>
      </c>
      <c r="I12" s="24">
        <f>A12*H12*1.203</f>
        <v>26.04495</v>
      </c>
      <c r="L12" s="1"/>
      <c r="M12" s="1"/>
    </row>
    <row r="13" spans="1:13">
      <c r="A13" s="17">
        <v>1</v>
      </c>
      <c r="B13" s="18" t="s">
        <v>50</v>
      </c>
      <c r="C13" s="19" t="s">
        <v>89</v>
      </c>
      <c r="D13" s="20" t="s">
        <v>49</v>
      </c>
      <c r="E13" s="18" t="s">
        <v>16</v>
      </c>
      <c r="F13" s="34" t="s">
        <v>48</v>
      </c>
      <c r="G13" s="26"/>
      <c r="H13" s="21">
        <v>3.07111</v>
      </c>
      <c r="I13" s="24">
        <f>A13*H13*1.203</f>
        <v>3.6945453300000004</v>
      </c>
      <c r="L13" s="1"/>
      <c r="M13" s="1"/>
    </row>
    <row r="14" spans="1:13">
      <c r="A14" s="17">
        <v>1</v>
      </c>
      <c r="B14" s="35" t="s">
        <v>83</v>
      </c>
      <c r="C14" s="19" t="s">
        <v>88</v>
      </c>
      <c r="D14" s="20" t="s">
        <v>84</v>
      </c>
      <c r="E14" s="18" t="s">
        <v>16</v>
      </c>
      <c r="F14" s="34" t="s">
        <v>81</v>
      </c>
      <c r="G14" s="26"/>
      <c r="H14" s="21">
        <v>9.99</v>
      </c>
      <c r="I14" s="24">
        <f>A14*H14*1.203</f>
        <v>12.017970000000002</v>
      </c>
      <c r="L14" s="1"/>
      <c r="M14" s="1"/>
    </row>
    <row r="15" spans="1:13">
      <c r="A15" s="17">
        <v>1</v>
      </c>
      <c r="B15" s="35" t="s">
        <v>86</v>
      </c>
      <c r="C15" s="19" t="s">
        <v>87</v>
      </c>
      <c r="D15" s="20" t="s">
        <v>82</v>
      </c>
      <c r="E15" s="18" t="s">
        <v>16</v>
      </c>
      <c r="F15" s="34" t="s">
        <v>85</v>
      </c>
      <c r="G15" s="26"/>
      <c r="I15" s="24"/>
      <c r="L15" s="1"/>
      <c r="M15" s="1"/>
    </row>
    <row r="16" spans="1:13">
      <c r="F16" s="34"/>
      <c r="G16" s="26"/>
      <c r="I16" s="24"/>
      <c r="L16" s="1"/>
      <c r="M16" s="1"/>
    </row>
    <row r="17" spans="1:13">
      <c r="A17" s="28" t="s">
        <v>14</v>
      </c>
      <c r="B17" s="29"/>
      <c r="C17" s="30"/>
      <c r="D17" s="31"/>
      <c r="E17" s="29"/>
      <c r="F17" s="29"/>
      <c r="G17" s="29"/>
      <c r="H17" s="32"/>
      <c r="I17" s="33">
        <f>SUM(I18:I28)</f>
        <v>42.141090000000005</v>
      </c>
      <c r="J17" s="25"/>
      <c r="K17" s="10">
        <f>I17+K11</f>
        <v>458.41651533000004</v>
      </c>
      <c r="L17" s="1"/>
      <c r="M17" s="1"/>
    </row>
    <row r="18" spans="1:13">
      <c r="A18" s="17">
        <f>A$2+A$3</f>
        <v>1</v>
      </c>
      <c r="B18" s="18" t="s">
        <v>21</v>
      </c>
      <c r="C18" s="19" t="s">
        <v>42</v>
      </c>
      <c r="D18" s="35" t="s">
        <v>22</v>
      </c>
      <c r="E18" s="18" t="s">
        <v>16</v>
      </c>
      <c r="F18" s="34" t="s">
        <v>23</v>
      </c>
      <c r="H18" s="21">
        <v>1.03</v>
      </c>
      <c r="I18" s="24">
        <f>A18*H18*1.203</f>
        <v>1.23909</v>
      </c>
      <c r="L18" s="1"/>
      <c r="M18" s="1"/>
    </row>
    <row r="19" spans="1:13">
      <c r="A19" s="17">
        <v>1</v>
      </c>
      <c r="B19" s="18" t="s">
        <v>145</v>
      </c>
      <c r="D19" s="35" t="s">
        <v>24</v>
      </c>
      <c r="E19" s="18" t="s">
        <v>16</v>
      </c>
      <c r="F19" s="34" t="s">
        <v>144</v>
      </c>
      <c r="H19" s="21">
        <v>9.15</v>
      </c>
      <c r="I19" s="24">
        <v>9.9006900000000009</v>
      </c>
      <c r="L19" s="1"/>
      <c r="M19" s="1"/>
    </row>
    <row r="20" spans="1:13">
      <c r="A20" s="17">
        <f t="shared" ref="A20:A26" si="0">A$2+A$3</f>
        <v>1</v>
      </c>
      <c r="B20" s="35" t="s">
        <v>39</v>
      </c>
      <c r="C20" s="19" t="s">
        <v>41</v>
      </c>
      <c r="D20" s="20" t="s">
        <v>38</v>
      </c>
      <c r="E20" s="18" t="s">
        <v>16</v>
      </c>
      <c r="F20" s="34" t="s">
        <v>37</v>
      </c>
      <c r="H20" s="21">
        <v>1.4</v>
      </c>
      <c r="I20" s="24">
        <f t="shared" ref="I20:I27" si="1">A20*H20*1.203</f>
        <v>1.6841999999999999</v>
      </c>
      <c r="L20" s="1"/>
      <c r="M20" s="1"/>
    </row>
    <row r="21" spans="1:13">
      <c r="A21" s="17">
        <f t="shared" si="0"/>
        <v>1</v>
      </c>
      <c r="B21" s="18" t="s">
        <v>43</v>
      </c>
      <c r="C21" s="19" t="s">
        <v>45</v>
      </c>
      <c r="D21" s="20" t="s">
        <v>40</v>
      </c>
      <c r="E21" s="18" t="s">
        <v>2</v>
      </c>
      <c r="F21" s="36">
        <v>120627</v>
      </c>
      <c r="H21" s="21">
        <v>11.12</v>
      </c>
      <c r="I21" s="24">
        <f t="shared" si="1"/>
        <v>13.377359999999999</v>
      </c>
      <c r="L21" s="1"/>
      <c r="M21" s="1"/>
    </row>
    <row r="22" spans="1:13">
      <c r="A22" s="17">
        <f t="shared" si="0"/>
        <v>1</v>
      </c>
      <c r="B22" s="18" t="s">
        <v>44</v>
      </c>
      <c r="C22" s="19" t="s">
        <v>45</v>
      </c>
      <c r="D22" s="20" t="s">
        <v>40</v>
      </c>
      <c r="E22" s="18" t="s">
        <v>2</v>
      </c>
      <c r="F22" s="36">
        <v>120636</v>
      </c>
      <c r="H22" s="21">
        <v>8.75</v>
      </c>
      <c r="I22" s="24">
        <f t="shared" si="1"/>
        <v>10.526250000000001</v>
      </c>
      <c r="L22" s="1"/>
      <c r="M22" s="1"/>
    </row>
    <row r="23" spans="1:13">
      <c r="A23" s="17">
        <f t="shared" si="0"/>
        <v>1</v>
      </c>
      <c r="B23" s="18" t="s">
        <v>54</v>
      </c>
      <c r="C23" s="19" t="s">
        <v>53</v>
      </c>
      <c r="D23" s="20" t="s">
        <v>28</v>
      </c>
      <c r="E23" s="18" t="s">
        <v>16</v>
      </c>
      <c r="F23" s="34" t="s">
        <v>52</v>
      </c>
      <c r="H23" s="21">
        <v>4.5</v>
      </c>
      <c r="I23" s="24">
        <f t="shared" si="1"/>
        <v>5.4135</v>
      </c>
      <c r="L23" s="1"/>
      <c r="M23" s="1"/>
    </row>
    <row r="24" spans="1:13">
      <c r="A24" s="17">
        <f t="shared" si="0"/>
        <v>1</v>
      </c>
      <c r="I24" s="24">
        <f t="shared" si="1"/>
        <v>0</v>
      </c>
      <c r="L24" s="1"/>
      <c r="M24" s="1"/>
    </row>
    <row r="25" spans="1:13">
      <c r="A25" s="17">
        <f t="shared" si="0"/>
        <v>1</v>
      </c>
      <c r="I25" s="24">
        <f t="shared" si="1"/>
        <v>0</v>
      </c>
      <c r="L25" s="1"/>
      <c r="M25" s="1"/>
    </row>
    <row r="26" spans="1:13">
      <c r="A26" s="17">
        <f t="shared" si="0"/>
        <v>1</v>
      </c>
      <c r="I26" s="24">
        <f t="shared" si="1"/>
        <v>0</v>
      </c>
      <c r="L26" s="1"/>
      <c r="M26" s="1"/>
    </row>
    <row r="27" spans="1:13">
      <c r="I27" s="24">
        <f t="shared" si="1"/>
        <v>0</v>
      </c>
      <c r="L27" s="1"/>
      <c r="M27" s="1"/>
    </row>
    <row r="29" spans="1:13">
      <c r="A29" s="28" t="s">
        <v>25</v>
      </c>
      <c r="B29" s="29"/>
      <c r="C29" s="30"/>
      <c r="D29" s="31"/>
      <c r="E29" s="29"/>
      <c r="F29" s="29"/>
      <c r="G29" s="29"/>
      <c r="H29" s="32"/>
      <c r="I29" s="33">
        <f>SUM(I30:I33)</f>
        <v>9.2631000000000014</v>
      </c>
      <c r="J29" s="25"/>
      <c r="K29" s="10">
        <f>I29+K17</f>
        <v>467.67961533000005</v>
      </c>
      <c r="L29" s="1"/>
      <c r="M29" s="1"/>
    </row>
    <row r="30" spans="1:13">
      <c r="A30" s="17">
        <v>1</v>
      </c>
      <c r="B30" s="35" t="s">
        <v>27</v>
      </c>
      <c r="D30" s="20" t="s">
        <v>28</v>
      </c>
      <c r="E30" s="18" t="s">
        <v>16</v>
      </c>
      <c r="F30" s="34" t="s">
        <v>26</v>
      </c>
      <c r="H30" s="21">
        <v>4.1900000000000004</v>
      </c>
      <c r="I30" s="24">
        <f>A30*H30*1.203</f>
        <v>5.0405700000000007</v>
      </c>
      <c r="L30" s="1"/>
      <c r="M30" s="1"/>
    </row>
    <row r="31" spans="1:13">
      <c r="A31" s="17">
        <v>1</v>
      </c>
      <c r="B31" s="35" t="s">
        <v>29</v>
      </c>
      <c r="D31" s="20" t="s">
        <v>30</v>
      </c>
      <c r="E31" s="18" t="s">
        <v>16</v>
      </c>
      <c r="F31" s="34" t="s">
        <v>31</v>
      </c>
      <c r="H31" s="21">
        <v>2.4900000000000002</v>
      </c>
      <c r="I31" s="24">
        <f>A31*H31*1.203</f>
        <v>2.9954700000000005</v>
      </c>
      <c r="L31" s="1"/>
      <c r="M31" s="1"/>
    </row>
    <row r="32" spans="1:13">
      <c r="A32" s="17">
        <v>1</v>
      </c>
      <c r="B32" s="35" t="s">
        <v>74</v>
      </c>
      <c r="C32" s="19" t="s">
        <v>75</v>
      </c>
      <c r="D32" s="35" t="s">
        <v>73</v>
      </c>
      <c r="E32" s="18" t="s">
        <v>16</v>
      </c>
      <c r="F32" s="34" t="s">
        <v>72</v>
      </c>
      <c r="H32" s="21">
        <v>1.02</v>
      </c>
      <c r="I32" s="24">
        <f>A32*H32*1.203</f>
        <v>1.22706</v>
      </c>
      <c r="L32" s="1"/>
      <c r="M32" s="1"/>
    </row>
    <row r="33" spans="1:13">
      <c r="I33" s="24">
        <f>A33*H33*1.203</f>
        <v>0</v>
      </c>
      <c r="L33" s="1"/>
      <c r="M33" s="1"/>
    </row>
    <row r="34" spans="1:13">
      <c r="A34" s="28" t="s">
        <v>76</v>
      </c>
      <c r="B34" s="29"/>
      <c r="C34" s="30"/>
      <c r="D34" s="31"/>
      <c r="E34" s="29"/>
      <c r="F34" s="29"/>
      <c r="G34" s="29"/>
      <c r="H34" s="32"/>
      <c r="I34" s="33">
        <f>SUM(I35:I36)</f>
        <v>38.447880000000005</v>
      </c>
      <c r="J34" s="25"/>
      <c r="K34" s="10">
        <f>I34+K29</f>
        <v>506.12749533000004</v>
      </c>
      <c r="L34" s="1"/>
      <c r="M34" s="1"/>
    </row>
    <row r="35" spans="1:13">
      <c r="A35" s="17">
        <v>1</v>
      </c>
      <c r="B35" s="35" t="s">
        <v>77</v>
      </c>
      <c r="C35" s="35" t="s">
        <v>78</v>
      </c>
      <c r="D35" s="20" t="s">
        <v>79</v>
      </c>
      <c r="E35" s="18" t="s">
        <v>16</v>
      </c>
      <c r="F35" s="34" t="s">
        <v>80</v>
      </c>
      <c r="H35" s="21">
        <v>31.96</v>
      </c>
      <c r="I35" s="24">
        <f>A35*H35*1.203</f>
        <v>38.447880000000005</v>
      </c>
      <c r="L35" s="1"/>
      <c r="M35" s="1"/>
    </row>
    <row r="36" spans="1:13">
      <c r="I36" s="24"/>
      <c r="L36" s="1"/>
      <c r="M36" s="1"/>
    </row>
    <row r="37" spans="1:13">
      <c r="A37" s="28" t="s">
        <v>32</v>
      </c>
      <c r="B37" s="29"/>
      <c r="C37" s="30"/>
      <c r="D37" s="31"/>
      <c r="E37" s="29"/>
      <c r="F37" s="29"/>
      <c r="G37" s="29"/>
      <c r="H37" s="32"/>
      <c r="I37" s="33">
        <f>SUM(I38:I43)</f>
        <v>23.196246000000002</v>
      </c>
      <c r="J37" s="25"/>
      <c r="K37" s="10">
        <f>I37+K34</f>
        <v>529.32374133000008</v>
      </c>
      <c r="L37" s="1"/>
      <c r="M37" s="1"/>
    </row>
    <row r="38" spans="1:13">
      <c r="A38" s="17">
        <v>1</v>
      </c>
      <c r="B38" s="35" t="s">
        <v>65</v>
      </c>
      <c r="C38" s="35" t="s">
        <v>64</v>
      </c>
      <c r="D38" s="20" t="s">
        <v>34</v>
      </c>
      <c r="E38" s="18" t="s">
        <v>16</v>
      </c>
      <c r="F38" s="34" t="s">
        <v>33</v>
      </c>
      <c r="H38" s="21">
        <v>2.2400000000000002</v>
      </c>
      <c r="I38" s="24">
        <f>A38*H38*1.203</f>
        <v>2.6947200000000002</v>
      </c>
      <c r="L38" s="1"/>
      <c r="M38" s="1"/>
    </row>
    <row r="39" spans="1:13">
      <c r="A39" s="17">
        <v>1</v>
      </c>
      <c r="B39" s="35" t="s">
        <v>35</v>
      </c>
      <c r="C39" s="35" t="s">
        <v>63</v>
      </c>
      <c r="D39" s="20" t="s">
        <v>34</v>
      </c>
      <c r="E39" s="18" t="s">
        <v>16</v>
      </c>
      <c r="F39" s="34" t="s">
        <v>62</v>
      </c>
      <c r="H39" s="21">
        <v>1.96</v>
      </c>
      <c r="I39" s="24">
        <f>A39*H39*1.203</f>
        <v>2.3578800000000002</v>
      </c>
      <c r="L39" s="1"/>
      <c r="M39" s="1"/>
    </row>
    <row r="40" spans="1:13">
      <c r="A40" s="17">
        <v>1</v>
      </c>
      <c r="B40" s="35" t="s">
        <v>93</v>
      </c>
      <c r="C40" s="35" t="s">
        <v>91</v>
      </c>
      <c r="D40" s="20" t="s">
        <v>34</v>
      </c>
      <c r="E40" s="18" t="s">
        <v>16</v>
      </c>
      <c r="F40" s="34" t="s">
        <v>92</v>
      </c>
      <c r="H40" s="21">
        <v>3.75</v>
      </c>
      <c r="I40" s="24">
        <f>A40*H40*1.203</f>
        <v>4.5112500000000004</v>
      </c>
      <c r="L40" s="1"/>
      <c r="M40" s="1"/>
    </row>
    <row r="41" spans="1:13">
      <c r="A41" s="17">
        <v>1</v>
      </c>
      <c r="B41" s="35" t="s">
        <v>69</v>
      </c>
      <c r="C41" s="19" t="s">
        <v>68</v>
      </c>
      <c r="D41" s="20" t="s">
        <v>67</v>
      </c>
      <c r="E41" s="18" t="s">
        <v>16</v>
      </c>
      <c r="F41" s="34" t="s">
        <v>66</v>
      </c>
      <c r="H41" s="21">
        <v>1.0620000000000001</v>
      </c>
      <c r="I41" s="24">
        <f>A41*H41*1.203</f>
        <v>1.2775860000000001</v>
      </c>
      <c r="L41" s="1"/>
      <c r="M41" s="1"/>
    </row>
    <row r="42" spans="1:13">
      <c r="A42" s="17">
        <v>1</v>
      </c>
      <c r="B42" s="35" t="s">
        <v>71</v>
      </c>
      <c r="C42" s="19" t="s">
        <v>64</v>
      </c>
      <c r="D42" s="20" t="s">
        <v>36</v>
      </c>
      <c r="E42" s="18" t="s">
        <v>16</v>
      </c>
      <c r="F42" s="34" t="s">
        <v>70</v>
      </c>
      <c r="H42" s="21">
        <v>10.27</v>
      </c>
      <c r="I42" s="24">
        <f>A42*H42*1.203</f>
        <v>12.354810000000001</v>
      </c>
      <c r="L42" s="1"/>
      <c r="M42" s="1"/>
    </row>
    <row r="44" spans="1:13">
      <c r="A44" s="28" t="s">
        <v>51</v>
      </c>
      <c r="B44" s="29"/>
      <c r="C44" s="30"/>
      <c r="D44" s="31"/>
      <c r="E44" s="29"/>
      <c r="F44" s="29"/>
      <c r="G44" s="29"/>
      <c r="H44" s="32"/>
      <c r="I44" s="33"/>
      <c r="J44" s="25"/>
      <c r="K44" s="10">
        <f>K37</f>
        <v>529.32374133000008</v>
      </c>
      <c r="L44" s="1"/>
      <c r="M44" s="1"/>
    </row>
  </sheetData>
  <dataConsolidate/>
  <phoneticPr fontId="2" type="noConversion"/>
  <hyperlinks>
    <hyperlink ref="F6" r:id="rId1" display="http://www.digikey.ch/product-detail/de/XC6SLX45-2FGG484C/122-1674-ND/2408284"/>
    <hyperlink ref="F7" r:id="rId2" display="http://www.digikey.ch/product-detail/de/XC6SLX75-3FGG484I/122-1739-ND/2339901"/>
    <hyperlink ref="F18" r:id="rId3" display="http://www.digikey.ch/product-detail/de/UX60-MB-5ST/H2959CT-ND/597538"/>
    <hyperlink ref="F30" r:id="rId4" display="http://www.digikey.ch/product-detail/de/TPB11CGRA004/450-1376-ND/969186"/>
    <hyperlink ref="F31" r:id="rId5" display="http://www.digikey.ch/product-detail/de/569-0101-111F/350-1778-ND/809174"/>
    <hyperlink ref="F12" r:id="rId6" display="http://www.digikey.ch/product-detail/de/XCF32PVOG48C/122-1458-ND/966639"/>
    <hyperlink ref="F23" r:id="rId7" display="http://www.digikey.ch/product-detail/de/650461-4/A29038-ND/297683"/>
    <hyperlink ref="F8" r:id="rId8" display="http://www.digikey.ch/product-detail/de/XC6SLX45-2FGG676C/122-1675-ND/2408285"/>
    <hyperlink ref="F9" r:id="rId9" display="http://www.digikey.ch/product-detail/de/XC6SLX75-3FGG676I/122-1740-ND/2339903"/>
    <hyperlink ref="F39" r:id="rId10" display="http://www.digikey.ch/product-detail/de/FT230XS-R/768-1135-1-ND/3029155"/>
    <hyperlink ref="F38" r:id="rId11" display="http://www.digikey.ch/product-detail/de/FT232HL-REEL/768-1101-2-ND/2614627"/>
    <hyperlink ref="F41" r:id="rId12" display="http://www.digikey.ch/product-detail/de/KSZ8041NL TR/576-1645-2-ND/1616707"/>
    <hyperlink ref="F42" r:id="rId13" display="http://www.digikey.ch/product-detail/de/DP83640TVV%2FNOPB/DP83640TVV-ND/1870790"/>
    <hyperlink ref="F32" r:id="rId14" display="http://www.digikey.ch/product-detail/de/193-4MS/CT1934MS-ND/267293"/>
    <hyperlink ref="F35" r:id="rId15" display="http://www.digikey.ch/product-detail/de/LTM4615EV%23PBF/LTM4615EV%23PBF-ND/2136229"/>
    <hyperlink ref="F14" r:id="rId16" display="http://www.digikey.ch/product-detail/de/RC28F256P30TFA/RC28F256P30TFA-ND/1996835"/>
    <hyperlink ref="F15" r:id="rId17" display="http://www.digikey.ch/product-detail/de/JS28F128P30TF75A/JS28F128P30TF75A-ND/2552508"/>
    <hyperlink ref="F40" r:id="rId18" display="http://www.digikey.ch/product-detail/de/FT232RL-REEL/768-1007-1-ND/1836402"/>
    <hyperlink ref="F19" r:id="rId19" display="http://www.digikey.ch/product-detail/de/J8064D628ANL/553-1353-ND/1036969"/>
  </hyperlinks>
  <pageMargins left="0.6692913385826772" right="0.35433070866141736" top="0.78740157480314965" bottom="0.78740157480314965" header="0.51181102362204722" footer="0.51181102362204722"/>
  <pageSetup paperSize="9" orientation="landscape" r:id="rId20"/>
  <headerFooter alignWithMargins="0">
    <oddHeader>&amp;L&amp;7Project: Power Supply for FPGA Board Spartan3&amp;C&amp;7COMPONENT LIST</oddHeader>
    <oddFooter>&amp;L&amp;7&amp;D&amp;R&amp;7&amp;P/&amp;N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Component List</vt:lpstr>
      <vt:lpstr>Component Choice</vt:lpstr>
      <vt:lpstr>'Component Choice'!Print_Titles</vt:lpstr>
    </vt:vector>
  </TitlesOfParts>
  <Company>Haute Ecole Valaisanne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2012-04-23T11:18:29Z</cp:lastPrinted>
  <dcterms:created xsi:type="dcterms:W3CDTF">2006-04-12T08:07:45Z</dcterms:created>
  <dcterms:modified xsi:type="dcterms:W3CDTF">2012-05-24T10:10:34Z</dcterms:modified>
</cp:coreProperties>
</file>