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o\UTN\4to Año Sistemas\SIM\Trabajos practicos\TP2\TP2-Simulacion-TomaDeDatos\"/>
    </mc:Choice>
  </mc:AlternateContent>
  <xr:revisionPtr revIDLastSave="0" documentId="13_ncr:1_{7ED6A5AC-CDDE-4A41-A869-5D1A0E090C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estra 1" sheetId="1" r:id="rId1"/>
    <sheet name="Muestra 2" sheetId="2" r:id="rId2"/>
  </sheets>
  <definedNames>
    <definedName name="Desv" localSheetId="1">'Muestra 2'!$H$20</definedName>
    <definedName name="desvv">'Muestra 2'!$H$20</definedName>
    <definedName name="lambda">'Muestra 1'!$J$27</definedName>
    <definedName name="Media" localSheetId="1">'Muestra 2'!$H$19</definedName>
    <definedName name="mediaa">'Muestra 2'!$H$19</definedName>
    <definedName name="N">'Muestra 1'!$J$24</definedName>
    <definedName name="nn">'Muestra 2'!$H$16</definedName>
    <definedName name="nnn">'Muestra 2'!$H$16</definedName>
    <definedName name="Serie" localSheetId="1">'Muestra 2'!$B$4:$B$273</definedName>
    <definedName name="seriee">'Muestra 2'!$B$4:$B$273</definedName>
    <definedName name="suma_veces">'Muestra 1'!$E$33</definedName>
    <definedName name="var_1">'Muestra 1'!$I$9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2" l="1"/>
  <c r="C15" i="2" s="1"/>
  <c r="G4" i="2"/>
  <c r="H17" i="2"/>
  <c r="M20" i="1"/>
  <c r="N5" i="2"/>
  <c r="N6" i="2"/>
  <c r="N7" i="2"/>
  <c r="N8" i="2"/>
  <c r="M8" i="2"/>
  <c r="M7" i="2"/>
  <c r="M6" i="2"/>
  <c r="M5" i="2"/>
  <c r="N4" i="2"/>
  <c r="M4" i="2"/>
  <c r="C5" i="2" l="1"/>
  <c r="C6" i="2"/>
  <c r="J27" i="1" l="1"/>
  <c r="H18" i="2" l="1"/>
  <c r="X17" i="2"/>
  <c r="AD14" i="2" s="1"/>
  <c r="G13" i="2"/>
  <c r="G12" i="2"/>
  <c r="G11" i="2"/>
  <c r="G10" i="2"/>
  <c r="G9" i="2"/>
  <c r="G8" i="2"/>
  <c r="G7" i="2"/>
  <c r="G6" i="2"/>
  <c r="G5" i="2"/>
  <c r="H4" i="2" a="1"/>
  <c r="H13" i="2" s="1"/>
  <c r="W13" i="2" s="1"/>
  <c r="Y13" i="2" s="1"/>
  <c r="C244" i="2" l="1"/>
  <c r="C4" i="2"/>
  <c r="C245" i="2"/>
  <c r="C57" i="2"/>
  <c r="C46" i="2"/>
  <c r="C111" i="2"/>
  <c r="C25" i="2"/>
  <c r="C132" i="2"/>
  <c r="C74" i="2"/>
  <c r="C92" i="2"/>
  <c r="C34" i="2"/>
  <c r="C157" i="2"/>
  <c r="C183" i="2"/>
  <c r="C41" i="2"/>
  <c r="C55" i="2"/>
  <c r="C71" i="2"/>
  <c r="C89" i="2"/>
  <c r="C107" i="2"/>
  <c r="C127" i="2"/>
  <c r="C154" i="2"/>
  <c r="C179" i="2"/>
  <c r="C207" i="2"/>
  <c r="C239" i="2"/>
  <c r="C271" i="2"/>
  <c r="C17" i="2"/>
  <c r="C47" i="2"/>
  <c r="C112" i="2"/>
  <c r="C159" i="2"/>
  <c r="C215" i="2"/>
  <c r="C18" i="2"/>
  <c r="C24" i="2"/>
  <c r="C33" i="2"/>
  <c r="C42" i="2"/>
  <c r="C56" i="2"/>
  <c r="C73" i="2"/>
  <c r="C91" i="2"/>
  <c r="C109" i="2"/>
  <c r="C131" i="2"/>
  <c r="C156" i="2"/>
  <c r="C181" i="2"/>
  <c r="C212" i="2"/>
  <c r="C259" i="2"/>
  <c r="C14" i="2"/>
  <c r="C8" i="2"/>
  <c r="C9" i="2"/>
  <c r="C10" i="2"/>
  <c r="C58" i="2"/>
  <c r="C48" i="2"/>
  <c r="C62" i="2"/>
  <c r="C80" i="2"/>
  <c r="C98" i="2"/>
  <c r="C116" i="2"/>
  <c r="C140" i="2"/>
  <c r="C165" i="2"/>
  <c r="C191" i="2"/>
  <c r="C223" i="2"/>
  <c r="C255" i="2"/>
  <c r="C213" i="2"/>
  <c r="C35" i="2"/>
  <c r="C93" i="2"/>
  <c r="C186" i="2"/>
  <c r="C27" i="2"/>
  <c r="C19" i="2"/>
  <c r="C28" i="2"/>
  <c r="C38" i="2"/>
  <c r="C49" i="2"/>
  <c r="C64" i="2"/>
  <c r="C82" i="2"/>
  <c r="C100" i="2"/>
  <c r="C119" i="2"/>
  <c r="C143" i="2"/>
  <c r="C170" i="2"/>
  <c r="C196" i="2"/>
  <c r="C228" i="2"/>
  <c r="C260" i="2"/>
  <c r="C20" i="2"/>
  <c r="C30" i="2"/>
  <c r="C39" i="2"/>
  <c r="C50" i="2"/>
  <c r="C65" i="2"/>
  <c r="C83" i="2"/>
  <c r="C101" i="2"/>
  <c r="C121" i="2"/>
  <c r="C146" i="2"/>
  <c r="C171" i="2"/>
  <c r="C197" i="2"/>
  <c r="C229" i="2"/>
  <c r="C261" i="2"/>
  <c r="C26" i="2"/>
  <c r="C75" i="2"/>
  <c r="C133" i="2"/>
  <c r="C247" i="2"/>
  <c r="C7" i="2"/>
  <c r="C13" i="2"/>
  <c r="C21" i="2"/>
  <c r="C32" i="2"/>
  <c r="C40" i="2"/>
  <c r="C54" i="2"/>
  <c r="C66" i="2"/>
  <c r="C84" i="2"/>
  <c r="C103" i="2"/>
  <c r="C122" i="2"/>
  <c r="C147" i="2"/>
  <c r="C172" i="2"/>
  <c r="C199" i="2"/>
  <c r="C231" i="2"/>
  <c r="C263" i="2"/>
  <c r="C63" i="2"/>
  <c r="C72" i="2"/>
  <c r="C81" i="2"/>
  <c r="C90" i="2"/>
  <c r="C99" i="2"/>
  <c r="C108" i="2"/>
  <c r="C117" i="2"/>
  <c r="C130" i="2"/>
  <c r="C141" i="2"/>
  <c r="C155" i="2"/>
  <c r="C167" i="2"/>
  <c r="C180" i="2"/>
  <c r="C195" i="2"/>
  <c r="C211" i="2"/>
  <c r="C227" i="2"/>
  <c r="C243" i="2"/>
  <c r="C270" i="2"/>
  <c r="C11" i="2"/>
  <c r="C22" i="2"/>
  <c r="C29" i="2"/>
  <c r="C36" i="2"/>
  <c r="C43" i="2"/>
  <c r="C51" i="2"/>
  <c r="C59" i="2"/>
  <c r="C67" i="2"/>
  <c r="C76" i="2"/>
  <c r="C85" i="2"/>
  <c r="C95" i="2"/>
  <c r="C104" i="2"/>
  <c r="C113" i="2"/>
  <c r="C123" i="2"/>
  <c r="C135" i="2"/>
  <c r="C148" i="2"/>
  <c r="C162" i="2"/>
  <c r="C173" i="2"/>
  <c r="C187" i="2"/>
  <c r="C203" i="2"/>
  <c r="C219" i="2"/>
  <c r="C235" i="2"/>
  <c r="C251" i="2"/>
  <c r="C267" i="2"/>
  <c r="C44" i="2"/>
  <c r="C52" i="2"/>
  <c r="C60" i="2"/>
  <c r="C68" i="2"/>
  <c r="C77" i="2"/>
  <c r="C87" i="2"/>
  <c r="C96" i="2"/>
  <c r="C105" i="2"/>
  <c r="C114" i="2"/>
  <c r="C124" i="2"/>
  <c r="C138" i="2"/>
  <c r="C149" i="2"/>
  <c r="C163" i="2"/>
  <c r="C175" i="2"/>
  <c r="C188" i="2"/>
  <c r="C204" i="2"/>
  <c r="C220" i="2"/>
  <c r="C236" i="2"/>
  <c r="C252" i="2"/>
  <c r="C268" i="2"/>
  <c r="C12" i="2"/>
  <c r="C16" i="2"/>
  <c r="C23" i="2"/>
  <c r="C31" i="2"/>
  <c r="C37" i="2"/>
  <c r="C45" i="2"/>
  <c r="C53" i="2"/>
  <c r="C61" i="2"/>
  <c r="C69" i="2"/>
  <c r="C79" i="2"/>
  <c r="C88" i="2"/>
  <c r="C97" i="2"/>
  <c r="C106" i="2"/>
  <c r="C115" i="2"/>
  <c r="C125" i="2"/>
  <c r="C139" i="2"/>
  <c r="C151" i="2"/>
  <c r="C164" i="2"/>
  <c r="C178" i="2"/>
  <c r="C189" i="2"/>
  <c r="C205" i="2"/>
  <c r="C221" i="2"/>
  <c r="C237" i="2"/>
  <c r="C253" i="2"/>
  <c r="C269" i="2"/>
  <c r="H7" i="2"/>
  <c r="C120" i="2"/>
  <c r="C128" i="2"/>
  <c r="C136" i="2"/>
  <c r="C144" i="2"/>
  <c r="C152" i="2"/>
  <c r="C160" i="2"/>
  <c r="C168" i="2"/>
  <c r="C176" i="2"/>
  <c r="C184" i="2"/>
  <c r="C192" i="2"/>
  <c r="C200" i="2"/>
  <c r="C208" i="2"/>
  <c r="C216" i="2"/>
  <c r="C224" i="2"/>
  <c r="C232" i="2"/>
  <c r="C240" i="2"/>
  <c r="C248" i="2"/>
  <c r="C256" i="2"/>
  <c r="C264" i="2"/>
  <c r="C272" i="2"/>
  <c r="H8" i="2"/>
  <c r="C129" i="2"/>
  <c r="C137" i="2"/>
  <c r="C145" i="2"/>
  <c r="C153" i="2"/>
  <c r="C161" i="2"/>
  <c r="C169" i="2"/>
  <c r="C177" i="2"/>
  <c r="C185" i="2"/>
  <c r="C193" i="2"/>
  <c r="C201" i="2"/>
  <c r="C209" i="2"/>
  <c r="C217" i="2"/>
  <c r="C225" i="2"/>
  <c r="C233" i="2"/>
  <c r="C241" i="2"/>
  <c r="C249" i="2"/>
  <c r="C257" i="2"/>
  <c r="C265" i="2"/>
  <c r="C273" i="2"/>
  <c r="H9" i="2"/>
  <c r="C194" i="2"/>
  <c r="C202" i="2"/>
  <c r="C210" i="2"/>
  <c r="C218" i="2"/>
  <c r="C226" i="2"/>
  <c r="C234" i="2"/>
  <c r="C242" i="2"/>
  <c r="C250" i="2"/>
  <c r="C258" i="2"/>
  <c r="C266" i="2"/>
  <c r="H6" i="2"/>
  <c r="W6" i="2" s="1"/>
  <c r="Y6" i="2" s="1"/>
  <c r="H10" i="2"/>
  <c r="H11" i="2"/>
  <c r="W11" i="2" s="1"/>
  <c r="Y11" i="2" s="1"/>
  <c r="H4" i="2"/>
  <c r="H12" i="2"/>
  <c r="W12" i="2" s="1"/>
  <c r="Y12" i="2" s="1"/>
  <c r="H5" i="2"/>
  <c r="W5" i="2" s="1"/>
  <c r="Y5" i="2" s="1"/>
  <c r="C70" i="2"/>
  <c r="C78" i="2"/>
  <c r="C86" i="2"/>
  <c r="C94" i="2"/>
  <c r="C102" i="2"/>
  <c r="C110" i="2"/>
  <c r="C118" i="2"/>
  <c r="C126" i="2"/>
  <c r="C134" i="2"/>
  <c r="C142" i="2"/>
  <c r="C150" i="2"/>
  <c r="C158" i="2"/>
  <c r="C166" i="2"/>
  <c r="C174" i="2"/>
  <c r="C182" i="2"/>
  <c r="C190" i="2"/>
  <c r="C198" i="2"/>
  <c r="C206" i="2"/>
  <c r="C214" i="2"/>
  <c r="C222" i="2"/>
  <c r="C230" i="2"/>
  <c r="C238" i="2"/>
  <c r="C246" i="2"/>
  <c r="C254" i="2"/>
  <c r="C262" i="2"/>
  <c r="W9" i="2" l="1"/>
  <c r="Y9" i="2" s="1"/>
  <c r="O7" i="2"/>
  <c r="W7" i="2"/>
  <c r="Y7" i="2" s="1"/>
  <c r="O5" i="2"/>
  <c r="O4" i="2"/>
  <c r="W10" i="2"/>
  <c r="O8" i="2"/>
  <c r="W8" i="2"/>
  <c r="Y8" i="2" s="1"/>
  <c r="O6" i="2"/>
  <c r="C274" i="2"/>
  <c r="H20" i="2" s="1"/>
  <c r="I4" i="2" s="1"/>
  <c r="O9" i="2" l="1"/>
  <c r="Y10" i="2"/>
  <c r="W4" i="2" a="1"/>
  <c r="W4" i="2" s="1"/>
  <c r="Y4" i="2" s="1"/>
  <c r="I7" i="2"/>
  <c r="I5" i="2"/>
  <c r="J5" i="2" s="1"/>
  <c r="J4" i="2"/>
  <c r="I9" i="2"/>
  <c r="J9" i="2" s="1"/>
  <c r="I12" i="2"/>
  <c r="J12" i="2" s="1"/>
  <c r="X12" i="2" s="1"/>
  <c r="Z12" i="2" s="1"/>
  <c r="I6" i="2"/>
  <c r="I10" i="2"/>
  <c r="J10" i="2" s="1"/>
  <c r="I13" i="2"/>
  <c r="J13" i="2" s="1"/>
  <c r="X13" i="2" s="1"/>
  <c r="Z13" i="2" s="1"/>
  <c r="I8" i="2"/>
  <c r="J8" i="2" s="1"/>
  <c r="I11" i="2"/>
  <c r="J11" i="2" s="1"/>
  <c r="X11" i="2" s="1"/>
  <c r="Z11" i="2" s="1"/>
  <c r="AA4" i="2" l="1"/>
  <c r="AA5" i="2"/>
  <c r="AA6" i="2" s="1"/>
  <c r="AA7" i="2" s="1"/>
  <c r="AA8" i="2" s="1"/>
  <c r="J6" i="2"/>
  <c r="X6" i="2" s="1"/>
  <c r="Z6" i="2" s="1"/>
  <c r="X8" i="2"/>
  <c r="Z8" i="2" s="1"/>
  <c r="P6" i="2"/>
  <c r="Q6" i="2" s="1"/>
  <c r="X10" i="2"/>
  <c r="Z10" i="2" s="1"/>
  <c r="P8" i="2"/>
  <c r="Q8" i="2" s="1"/>
  <c r="X9" i="2"/>
  <c r="Z9" i="2" s="1"/>
  <c r="P7" i="2"/>
  <c r="Q7" i="2" s="1"/>
  <c r="X4" i="2"/>
  <c r="Z4" i="2" s="1"/>
  <c r="AB4" i="2" s="1"/>
  <c r="J7" i="2"/>
  <c r="P5" i="2" s="1"/>
  <c r="Q5" i="2" s="1"/>
  <c r="X5" i="2"/>
  <c r="Z5" i="2" s="1"/>
  <c r="AC4" i="2" l="1"/>
  <c r="AD4" i="2" s="1"/>
  <c r="P4" i="2"/>
  <c r="Q4" i="2" s="1"/>
  <c r="AB5" i="2"/>
  <c r="AC5" i="2" s="1"/>
  <c r="X7" i="2"/>
  <c r="Z7" i="2" s="1"/>
  <c r="AA9" i="2"/>
  <c r="M29" i="1"/>
  <c r="F7" i="1"/>
  <c r="G7" i="1" s="1"/>
  <c r="J24" i="1"/>
  <c r="AD5" i="2" l="1"/>
  <c r="AB6" i="2"/>
  <c r="AB7" i="2" s="1"/>
  <c r="P9" i="2"/>
  <c r="R4" i="2"/>
  <c r="R5" i="2" s="1"/>
  <c r="R6" i="2" s="1"/>
  <c r="R7" i="2" s="1"/>
  <c r="R8" i="2" s="1"/>
  <c r="AA10" i="2"/>
  <c r="F10" i="1"/>
  <c r="G10" i="1" s="1"/>
  <c r="F19" i="1"/>
  <c r="F26" i="1"/>
  <c r="G26" i="1" s="1"/>
  <c r="F6" i="1"/>
  <c r="G6" i="1" s="1"/>
  <c r="F25" i="1"/>
  <c r="G25" i="1" s="1"/>
  <c r="F17" i="1"/>
  <c r="F9" i="1"/>
  <c r="G9" i="1" s="1"/>
  <c r="F30" i="1"/>
  <c r="G30" i="1" s="1"/>
  <c r="F22" i="1"/>
  <c r="F14" i="1"/>
  <c r="F29" i="1"/>
  <c r="G29" i="1" s="1"/>
  <c r="F21" i="1"/>
  <c r="F13" i="1"/>
  <c r="F28" i="1"/>
  <c r="G28" i="1" s="1"/>
  <c r="F20" i="1"/>
  <c r="F12" i="1"/>
  <c r="G12" i="1" s="1"/>
  <c r="F27" i="1"/>
  <c r="G27" i="1" s="1"/>
  <c r="F11" i="1"/>
  <c r="G11" i="1" s="1"/>
  <c r="F18" i="1"/>
  <c r="F32" i="1"/>
  <c r="G32" i="1" s="1"/>
  <c r="F24" i="1"/>
  <c r="F16" i="1"/>
  <c r="F8" i="1"/>
  <c r="G8" i="1" s="1"/>
  <c r="F31" i="1"/>
  <c r="G31" i="1" s="1"/>
  <c r="F23" i="1"/>
  <c r="F15" i="1"/>
  <c r="AC7" i="2" l="1"/>
  <c r="AB8" i="2"/>
  <c r="AC8" i="2" s="1"/>
  <c r="AC6" i="2"/>
  <c r="AD6" i="2" s="1"/>
  <c r="AA11" i="2"/>
  <c r="G23" i="1"/>
  <c r="K17" i="1" s="1"/>
  <c r="G22" i="1"/>
  <c r="K16" i="1" s="1"/>
  <c r="G17" i="1"/>
  <c r="K11" i="1" s="1"/>
  <c r="G20" i="1"/>
  <c r="K14" i="1" s="1"/>
  <c r="G13" i="1"/>
  <c r="K7" i="1" s="1"/>
  <c r="G16" i="1"/>
  <c r="K10" i="1" s="1"/>
  <c r="G21" i="1"/>
  <c r="K15" i="1" s="1"/>
  <c r="G24" i="1"/>
  <c r="K18" i="1" s="1"/>
  <c r="K6" i="1"/>
  <c r="G18" i="1"/>
  <c r="K12" i="1" s="1"/>
  <c r="G15" i="1"/>
  <c r="K9" i="1" s="1"/>
  <c r="G14" i="1"/>
  <c r="K8" i="1" s="1"/>
  <c r="G19" i="1"/>
  <c r="K13" i="1" s="1"/>
  <c r="L13" i="1" s="1"/>
  <c r="K19" i="1"/>
  <c r="E6" i="1" a="1"/>
  <c r="E6" i="1" s="1"/>
  <c r="J26" i="1"/>
  <c r="J25" i="1"/>
  <c r="AB9" i="2" l="1"/>
  <c r="AB10" i="2" s="1"/>
  <c r="AD7" i="2"/>
  <c r="AD8" i="2" s="1"/>
  <c r="AA12" i="2"/>
  <c r="E29" i="1"/>
  <c r="E13" i="1"/>
  <c r="E28" i="1"/>
  <c r="E12" i="1"/>
  <c r="E11" i="1"/>
  <c r="E26" i="1"/>
  <c r="E10" i="1"/>
  <c r="E17" i="1"/>
  <c r="J11" i="1" s="1"/>
  <c r="L11" i="1" s="1"/>
  <c r="E32" i="1"/>
  <c r="E24" i="1"/>
  <c r="J18" i="1" s="1"/>
  <c r="L18" i="1" s="1"/>
  <c r="E16" i="1"/>
  <c r="J10" i="1" s="1"/>
  <c r="L10" i="1" s="1"/>
  <c r="E8" i="1"/>
  <c r="E21" i="1"/>
  <c r="J15" i="1" s="1"/>
  <c r="L15" i="1" s="1"/>
  <c r="E20" i="1"/>
  <c r="J14" i="1" s="1"/>
  <c r="L14" i="1" s="1"/>
  <c r="E27" i="1"/>
  <c r="E19" i="1"/>
  <c r="J13" i="1" s="1"/>
  <c r="E18" i="1"/>
  <c r="J12" i="1" s="1"/>
  <c r="L12" i="1" s="1"/>
  <c r="E25" i="1"/>
  <c r="E31" i="1"/>
  <c r="E23" i="1"/>
  <c r="J17" i="1" s="1"/>
  <c r="L17" i="1" s="1"/>
  <c r="E15" i="1"/>
  <c r="J9" i="1" s="1"/>
  <c r="L9" i="1" s="1"/>
  <c r="E7" i="1"/>
  <c r="J6" i="1" s="1"/>
  <c r="E9" i="1"/>
  <c r="E30" i="1"/>
  <c r="E22" i="1"/>
  <c r="J16" i="1" s="1"/>
  <c r="L16" i="1" s="1"/>
  <c r="E14" i="1"/>
  <c r="J8" i="1" s="1"/>
  <c r="L8" i="1" s="1"/>
  <c r="AC9" i="2" l="1"/>
  <c r="AD9" i="2" s="1"/>
  <c r="AB11" i="2"/>
  <c r="AC10" i="2"/>
  <c r="AA13" i="2"/>
  <c r="L6" i="1"/>
  <c r="M6" i="1" s="1"/>
  <c r="J7" i="1"/>
  <c r="L7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J19" i="1"/>
  <c r="L19" i="1" s="1"/>
  <c r="M19" i="1" l="1"/>
  <c r="K29" i="1" s="1"/>
  <c r="AD10" i="2"/>
  <c r="AB12" i="2"/>
  <c r="AC11" i="2"/>
  <c r="AD11" i="2" l="1"/>
  <c r="AB13" i="2"/>
  <c r="AC13" i="2" s="1"/>
  <c r="AC12" i="2"/>
  <c r="AD12" i="2" l="1"/>
  <c r="AD13" i="2" s="1"/>
</calcChain>
</file>

<file path=xl/sharedStrings.xml><?xml version="1.0" encoding="utf-8"?>
<sst xmlns="http://schemas.openxmlformats.org/spreadsheetml/2006/main" count="486" uniqueCount="210">
  <si>
    <t>Partido</t>
  </si>
  <si>
    <t>Cantidad de Triples Acertados</t>
  </si>
  <si>
    <t>CHA-WAS</t>
  </si>
  <si>
    <t>PHI-DEN</t>
  </si>
  <si>
    <t>ATL-PHX</t>
  </si>
  <si>
    <t>ORL - LAC</t>
  </si>
  <si>
    <t>IND-WAS</t>
  </si>
  <si>
    <t>NOP-BOS</t>
  </si>
  <si>
    <t>MIN-BKN</t>
  </si>
  <si>
    <t>MIA-NYK</t>
  </si>
  <si>
    <t>TOR-DET</t>
  </si>
  <si>
    <t>MEM-HOU</t>
  </si>
  <si>
    <t>DAL-OKC</t>
  </si>
  <si>
    <t>SAC-SAS</t>
  </si>
  <si>
    <t>CLE-UTA</t>
  </si>
  <si>
    <t>CHI-GSW</t>
  </si>
  <si>
    <t>MIL-LAC</t>
  </si>
  <si>
    <t>PHX-CHA</t>
  </si>
  <si>
    <t>POR-TOR</t>
  </si>
  <si>
    <t>ATL-DEN</t>
  </si>
  <si>
    <t>ORL-LAL</t>
  </si>
  <si>
    <t>DET-WAS</t>
  </si>
  <si>
    <t>NYK-MIL</t>
  </si>
  <si>
    <t>HOU-MIN</t>
  </si>
  <si>
    <t>CHI-SAS</t>
  </si>
  <si>
    <t>DAL-NOP</t>
  </si>
  <si>
    <t>BOS-OKC</t>
  </si>
  <si>
    <t>MEM-UTA</t>
  </si>
  <si>
    <t>PHI-LAC</t>
  </si>
  <si>
    <t>CLE-SAC</t>
  </si>
  <si>
    <t>BKN-DET</t>
  </si>
  <si>
    <t>PHX-TOR</t>
  </si>
  <si>
    <t>BOS-MIL</t>
  </si>
  <si>
    <t>MIA-CHA</t>
  </si>
  <si>
    <t>POR-ORL</t>
  </si>
  <si>
    <t>DEN-NOP</t>
  </si>
  <si>
    <t>IND-DAL</t>
  </si>
  <si>
    <t>ATL-GSW</t>
  </si>
  <si>
    <t>CLE-LAL</t>
  </si>
  <si>
    <t>POR-MIA</t>
  </si>
  <si>
    <t>WAS-NYK</t>
  </si>
  <si>
    <t>LAC-SAS</t>
  </si>
  <si>
    <t>PHI-LAL</t>
  </si>
  <si>
    <t>GSW-SAC</t>
  </si>
  <si>
    <t>DET-IND</t>
  </si>
  <si>
    <t>DEN-TOR</t>
  </si>
  <si>
    <t>PHX-ORL</t>
  </si>
  <si>
    <t>CLE-CHI</t>
  </si>
  <si>
    <t>CHA-HOU</t>
  </si>
  <si>
    <t>DAL-MIN</t>
  </si>
  <si>
    <t>MEM-OKC</t>
  </si>
  <si>
    <t>BKN-UTA</t>
  </si>
  <si>
    <t>ATL-SAC</t>
  </si>
  <si>
    <t>DEN-ORL</t>
  </si>
  <si>
    <t>LAL-NOP</t>
  </si>
  <si>
    <t>PHX-MIA</t>
  </si>
  <si>
    <t>PHI-GSW</t>
  </si>
  <si>
    <t>BKN-POR</t>
  </si>
  <si>
    <t>SAC-CLE</t>
  </si>
  <si>
    <t>OKC-MIN</t>
  </si>
  <si>
    <t>CHA-SAS</t>
  </si>
  <si>
    <t>UTA-CHI</t>
  </si>
  <si>
    <t>BOS-MEM</t>
  </si>
  <si>
    <t>IND-MIL</t>
  </si>
  <si>
    <t>ATL-LAC</t>
  </si>
  <si>
    <t>TOR-HOU</t>
  </si>
  <si>
    <t>IND-MIA</t>
  </si>
  <si>
    <t>OKC-HOU</t>
  </si>
  <si>
    <t>NOP-DEN</t>
  </si>
  <si>
    <t>ORL-BOS</t>
  </si>
  <si>
    <t>WAS-BKN</t>
  </si>
  <si>
    <t>TOR-CLE</t>
  </si>
  <si>
    <t>CHI-DET</t>
  </si>
  <si>
    <t>PHI-NYK</t>
  </si>
  <si>
    <t>LAL-PHX</t>
  </si>
  <si>
    <t>DAL-POR</t>
  </si>
  <si>
    <t>ATL-LAL</t>
  </si>
  <si>
    <t>SAC-PHI</t>
  </si>
  <si>
    <t>GSW-MEM</t>
  </si>
  <si>
    <t>SAS-MIL</t>
  </si>
  <si>
    <t>CHA-LAC</t>
  </si>
  <si>
    <t>SAS-CLE</t>
  </si>
  <si>
    <t>SAC-BOS</t>
  </si>
  <si>
    <t>UTA-TOR</t>
  </si>
  <si>
    <t>DET-HOU</t>
  </si>
  <si>
    <t>CHI-DEN</t>
  </si>
  <si>
    <t>MIN-PHX</t>
  </si>
  <si>
    <t>BKN-ORL</t>
  </si>
  <si>
    <t>UTA-WAS</t>
  </si>
  <si>
    <t>OKC-ATL</t>
  </si>
  <si>
    <t>ORL-NYK</t>
  </si>
  <si>
    <t>NOP-POR</t>
  </si>
  <si>
    <t>CHA-LAL</t>
  </si>
  <si>
    <t>BKN-IND</t>
  </si>
  <si>
    <t>MIL-PHI</t>
  </si>
  <si>
    <t>SAC-WAS</t>
  </si>
  <si>
    <t>BOS-CLE</t>
  </si>
  <si>
    <t>SAS-CHI</t>
  </si>
  <si>
    <t>GSW-HOU</t>
  </si>
  <si>
    <t>MIA-MEM</t>
  </si>
  <si>
    <t>CHA-DEN</t>
  </si>
  <si>
    <t>LAC-DAL</t>
  </si>
  <si>
    <t>UTA-BOS</t>
  </si>
  <si>
    <t>CLE-MIA</t>
  </si>
  <si>
    <t>NYK-PHI</t>
  </si>
  <si>
    <t>OKC-CHI</t>
  </si>
  <si>
    <t>ATL-HOU</t>
  </si>
  <si>
    <t>MIN-LAL</t>
  </si>
  <si>
    <t>SAC-CHA</t>
  </si>
  <si>
    <t>MIL-WAS</t>
  </si>
  <si>
    <t>SAS-DET</t>
  </si>
  <si>
    <t>NYK-BKN</t>
  </si>
  <si>
    <t>IND-DEN</t>
  </si>
  <si>
    <t>MEM-PHX</t>
  </si>
  <si>
    <t>LAL-GSW</t>
  </si>
  <si>
    <t>MAX</t>
  </si>
  <si>
    <t>MIN</t>
  </si>
  <si>
    <t>MEDIA = LAMBDA</t>
  </si>
  <si>
    <t>Cantidad de Triples Convertidos</t>
  </si>
  <si>
    <t>fo</t>
  </si>
  <si>
    <t>N</t>
  </si>
  <si>
    <t>P()</t>
  </si>
  <si>
    <t>fe</t>
  </si>
  <si>
    <t>c</t>
  </si>
  <si>
    <t>c(ac)</t>
  </si>
  <si>
    <t>8;</t>
  </si>
  <si>
    <t>7;</t>
  </si>
  <si>
    <t>10;</t>
  </si>
  <si>
    <t>9;</t>
  </si>
  <si>
    <t>11;</t>
  </si>
  <si>
    <t>12;</t>
  </si>
  <si>
    <t>13;</t>
  </si>
  <si>
    <t>14;</t>
  </si>
  <si>
    <t>15;</t>
  </si>
  <si>
    <t>16;</t>
  </si>
  <si>
    <t>17;</t>
  </si>
  <si>
    <t>18;</t>
  </si>
  <si>
    <t>19;20;21;22;23;24;25;26</t>
  </si>
  <si>
    <t>CALC</t>
  </si>
  <si>
    <t>TAB</t>
  </si>
  <si>
    <t>Función de Probabilidad</t>
  </si>
  <si>
    <t>Prueba JI-Cuadrada</t>
  </si>
  <si>
    <t>0;1;2;3;4;5;6;</t>
  </si>
  <si>
    <t>La siguiente tabla de números, indica la cantidad de triples convertidos por equipo, en un Partido de la NBA.</t>
  </si>
  <si>
    <t xml:space="preserve">H0 = La serie de datos correspon de a una distribucion de Poisson </t>
  </si>
  <si>
    <t>Ji-Cuadrado</t>
  </si>
  <si>
    <t>&gt;</t>
  </si>
  <si>
    <t>Grados de libertad</t>
  </si>
  <si>
    <t>H1=La serie de datos no correspon de a una distribucion de Poisson</t>
  </si>
  <si>
    <t>v =  14 - 1 - 1 = 12</t>
  </si>
  <si>
    <t>Equipo</t>
  </si>
  <si>
    <t>LAC</t>
  </si>
  <si>
    <t>BKN</t>
  </si>
  <si>
    <t>Desde</t>
  </si>
  <si>
    <t>Hasta</t>
  </si>
  <si>
    <t>Marca</t>
  </si>
  <si>
    <t>p()</t>
  </si>
  <si>
    <t>MIL</t>
  </si>
  <si>
    <t>UTAH</t>
  </si>
  <si>
    <t>DEN</t>
  </si>
  <si>
    <t>NY</t>
  </si>
  <si>
    <t>POR</t>
  </si>
  <si>
    <t>CHA</t>
  </si>
  <si>
    <t>BOS</t>
  </si>
  <si>
    <t>PHX</t>
  </si>
  <si>
    <t>ATL</t>
  </si>
  <si>
    <t>CHI</t>
  </si>
  <si>
    <t>PHI</t>
  </si>
  <si>
    <t>TOR</t>
  </si>
  <si>
    <t>GS</t>
  </si>
  <si>
    <t>IND</t>
  </si>
  <si>
    <t>DAL</t>
  </si>
  <si>
    <t>SAC</t>
  </si>
  <si>
    <t>Fo</t>
  </si>
  <si>
    <t>Fe</t>
  </si>
  <si>
    <t>Po()</t>
  </si>
  <si>
    <t>Pe()</t>
  </si>
  <si>
    <t>Po()Ac</t>
  </si>
  <si>
    <t>Pe()AC</t>
  </si>
  <si>
    <t>|Po(AC) - Pe(AC)|</t>
  </si>
  <si>
    <t>MEM</t>
  </si>
  <si>
    <t>DET</t>
  </si>
  <si>
    <t>NO</t>
  </si>
  <si>
    <t>LAL</t>
  </si>
  <si>
    <t>ORL</t>
  </si>
  <si>
    <t>OKC</t>
  </si>
  <si>
    <t>MIA</t>
  </si>
  <si>
    <t>WSH</t>
  </si>
  <si>
    <t>HOU</t>
  </si>
  <si>
    <t>CLE</t>
  </si>
  <si>
    <t>α</t>
  </si>
  <si>
    <t>Nivel significancia</t>
  </si>
  <si>
    <t>SA</t>
  </si>
  <si>
    <t>LCA</t>
  </si>
  <si>
    <t xml:space="preserve">OKC </t>
  </si>
  <si>
    <t>Media</t>
  </si>
  <si>
    <t>Desv</t>
  </si>
  <si>
    <t>No se rechaza la hipotesis nula.</t>
  </si>
  <si>
    <t>PRUEBA.CHI.INV(0,05;13)</t>
  </si>
  <si>
    <t>H0 = Los datos tienen distribución Normal</t>
  </si>
  <si>
    <t>H1 = Los datos no tienen distribución Normal</t>
  </si>
  <si>
    <t>signficiacia 0,05</t>
  </si>
  <si>
    <t>v =  5 - 1 - 2 = 2</t>
  </si>
  <si>
    <t>Prueba K-S</t>
  </si>
  <si>
    <t xml:space="preserve">Como el estadístico de prueba calculado (33,26) es mayor al                                           crítico tabulado (21,03) , se concluye que se rechaza la hipotesis nula </t>
  </si>
  <si>
    <t>Promedio 
de tapones 
 por equipo por
 temporada</t>
  </si>
  <si>
    <t>y sobre el eje y la cantidad de veces que este valor se repite</t>
  </si>
  <si>
    <t>Graficos que muestran sobre el eje x la cantidad de triples convertidos por equipo</t>
  </si>
  <si>
    <t>en un partido de nba, y sobre el eje y la cantidad de veces que esto ocurrio</t>
  </si>
  <si>
    <t>Graficos que muestra sobre el eje x la cantidad de tapones/equipo/temporada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</si>
</sst>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6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 (Cuerpo)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61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5" fillId="2" borderId="1" xfId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5" borderId="1" xfId="0" applyFill="1" applyBorder="1"/>
    <xf numFmtId="165" fontId="0" fillId="0" borderId="1" xfId="0" applyNumberFormat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1" fillId="5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3" fillId="0" borderId="0" xfId="0" applyFont="1"/>
    <xf numFmtId="0" fontId="10" fillId="0" borderId="0" xfId="0" applyFont="1"/>
    <xf numFmtId="0" fontId="0" fillId="4" borderId="1" xfId="0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4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7" borderId="4" xfId="3" applyFont="1" applyBorder="1" applyAlignment="1">
      <alignment horizontal="center" vertical="center"/>
    </xf>
    <xf numFmtId="0" fontId="12" fillId="7" borderId="8" xfId="3" applyFont="1" applyBorder="1" applyAlignment="1">
      <alignment horizontal="center" vertical="center"/>
    </xf>
    <xf numFmtId="0" fontId="12" fillId="7" borderId="5" xfId="3" applyFont="1" applyBorder="1" applyAlignment="1">
      <alignment horizontal="center" vertical="center"/>
    </xf>
    <xf numFmtId="0" fontId="12" fillId="7" borderId="10" xfId="3" applyFont="1" applyBorder="1" applyAlignment="1">
      <alignment horizontal="center" vertical="center"/>
    </xf>
    <xf numFmtId="0" fontId="12" fillId="7" borderId="0" xfId="3" applyFont="1" applyBorder="1" applyAlignment="1">
      <alignment horizontal="center" vertical="center"/>
    </xf>
    <xf numFmtId="0" fontId="12" fillId="7" borderId="11" xfId="3" applyFont="1" applyBorder="1" applyAlignment="1">
      <alignment horizontal="center" vertical="center"/>
    </xf>
    <xf numFmtId="0" fontId="12" fillId="7" borderId="6" xfId="3" applyFont="1" applyBorder="1" applyAlignment="1">
      <alignment horizontal="center" vertical="center"/>
    </xf>
    <xf numFmtId="0" fontId="12" fillId="7" borderId="9" xfId="3" applyFont="1" applyBorder="1" applyAlignment="1">
      <alignment horizontal="center" vertical="center"/>
    </xf>
    <xf numFmtId="0" fontId="12" fillId="7" borderId="7" xfId="3" applyFont="1" applyBorder="1" applyAlignment="1">
      <alignment horizontal="center" vertical="center"/>
    </xf>
    <xf numFmtId="0" fontId="13" fillId="6" borderId="4" xfId="2" applyFont="1" applyBorder="1" applyAlignment="1">
      <alignment horizontal="center" vertical="center"/>
    </xf>
    <xf numFmtId="0" fontId="13" fillId="6" borderId="8" xfId="2" applyFont="1" applyBorder="1" applyAlignment="1">
      <alignment horizontal="center" vertical="center"/>
    </xf>
    <xf numFmtId="0" fontId="13" fillId="6" borderId="5" xfId="2" applyFont="1" applyBorder="1" applyAlignment="1">
      <alignment horizontal="center" vertical="center"/>
    </xf>
    <xf numFmtId="0" fontId="13" fillId="6" borderId="10" xfId="2" applyFont="1" applyBorder="1" applyAlignment="1">
      <alignment horizontal="center" vertical="center"/>
    </xf>
    <xf numFmtId="0" fontId="13" fillId="6" borderId="0" xfId="2" applyFont="1" applyBorder="1" applyAlignment="1">
      <alignment horizontal="center" vertical="center"/>
    </xf>
    <xf numFmtId="0" fontId="13" fillId="6" borderId="11" xfId="2" applyFont="1" applyBorder="1" applyAlignment="1">
      <alignment horizontal="center" vertical="center"/>
    </xf>
    <xf numFmtId="0" fontId="13" fillId="6" borderId="6" xfId="2" applyFont="1" applyBorder="1" applyAlignment="1">
      <alignment horizontal="center" vertical="center"/>
    </xf>
    <xf numFmtId="0" fontId="13" fillId="6" borderId="9" xfId="2" applyFont="1" applyBorder="1" applyAlignment="1">
      <alignment horizontal="center" vertical="center"/>
    </xf>
    <xf numFmtId="0" fontId="13" fillId="6" borderId="7" xfId="2" applyFont="1" applyBorder="1" applyAlignment="1">
      <alignment horizontal="center" vertical="center"/>
    </xf>
    <xf numFmtId="0" fontId="4" fillId="6" borderId="4" xfId="2" applyBorder="1" applyAlignment="1">
      <alignment horizontal="center" vertical="center"/>
    </xf>
    <xf numFmtId="0" fontId="4" fillId="6" borderId="8" xfId="2" applyBorder="1" applyAlignment="1">
      <alignment horizontal="center" vertical="center"/>
    </xf>
    <xf numFmtId="0" fontId="4" fillId="6" borderId="5" xfId="2" applyBorder="1" applyAlignment="1">
      <alignment horizontal="center" vertical="center"/>
    </xf>
    <xf numFmtId="0" fontId="4" fillId="6" borderId="6" xfId="2" applyBorder="1" applyAlignment="1">
      <alignment horizontal="center" vertical="center"/>
    </xf>
    <xf numFmtId="0" fontId="4" fillId="6" borderId="9" xfId="2" applyBorder="1" applyAlignment="1">
      <alignment horizontal="center" vertical="center"/>
    </xf>
    <xf numFmtId="0" fontId="4" fillId="6" borderId="7" xfId="2" applyBorder="1" applyAlignment="1">
      <alignment horizontal="center" vertical="center"/>
    </xf>
    <xf numFmtId="0" fontId="1" fillId="2" borderId="22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26" xfId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165" fontId="0" fillId="4" borderId="27" xfId="0" applyNumberFormat="1" applyFill="1" applyBorder="1" applyAlignment="1">
      <alignment horizontal="center" vertical="center"/>
    </xf>
    <xf numFmtId="165" fontId="0" fillId="4" borderId="28" xfId="0" applyNumberFormat="1" applyFill="1" applyBorder="1" applyAlignment="1">
      <alignment horizontal="center" vertic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165" fontId="7" fillId="0" borderId="23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</cellXfs>
  <cellStyles count="4">
    <cellStyle name="Bueno" xfId="2" builtinId="26"/>
    <cellStyle name="Énfasis2" xfId="1" builtinId="33"/>
    <cellStyle name="Incorrecto" xfId="3" builtinId="27"/>
    <cellStyle name="Normal" xfId="0" builtinId="0"/>
  </cellStyles>
  <dxfs count="0"/>
  <tableStyles count="0" defaultTableStyle="TableStyleMedium2" defaultPivotStyle="PivotStyleLight16"/>
  <colors>
    <mruColors>
      <color rgb="FFF5AA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491495052207881E-2"/>
          <c:y val="0.11821124148976669"/>
          <c:w val="0.90779967445765175"/>
          <c:h val="0.720498062447263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'Muestra 1'!$D$6:$D$32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'Muestra 1'!$E$6:$E$32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14</c:v>
                </c:pt>
                <c:pt idx="8">
                  <c:v>14</c:v>
                </c:pt>
                <c:pt idx="9">
                  <c:v>20</c:v>
                </c:pt>
                <c:pt idx="10">
                  <c:v>28</c:v>
                </c:pt>
                <c:pt idx="11">
                  <c:v>28</c:v>
                </c:pt>
                <c:pt idx="12">
                  <c:v>32</c:v>
                </c:pt>
                <c:pt idx="13">
                  <c:v>18</c:v>
                </c:pt>
                <c:pt idx="14">
                  <c:v>19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8</c:v>
                </c:pt>
                <c:pt idx="19">
                  <c:v>10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6-4258-AFAB-0555678D2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644351471"/>
        <c:axId val="1644364367"/>
      </c:barChart>
      <c:catAx>
        <c:axId val="16443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4364367"/>
        <c:crosses val="autoZero"/>
        <c:auto val="1"/>
        <c:lblAlgn val="ctr"/>
        <c:lblOffset val="100"/>
        <c:noMultiLvlLbl val="0"/>
      </c:catAx>
      <c:valAx>
        <c:axId val="164436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43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'Muestra 1'!$D$6:$D$32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'Muestra 1'!$E$6:$E$32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14</c:v>
                </c:pt>
                <c:pt idx="8">
                  <c:v>14</c:v>
                </c:pt>
                <c:pt idx="9">
                  <c:v>20</c:v>
                </c:pt>
                <c:pt idx="10">
                  <c:v>28</c:v>
                </c:pt>
                <c:pt idx="11">
                  <c:v>28</c:v>
                </c:pt>
                <c:pt idx="12">
                  <c:v>32</c:v>
                </c:pt>
                <c:pt idx="13">
                  <c:v>18</c:v>
                </c:pt>
                <c:pt idx="14">
                  <c:v>19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8</c:v>
                </c:pt>
                <c:pt idx="19">
                  <c:v>10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F-4108-8517-E0AE8B6F5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4908880"/>
        <c:axId val="2084911376"/>
      </c:lineChart>
      <c:catAx>
        <c:axId val="208490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4911376"/>
        <c:crosses val="autoZero"/>
        <c:auto val="1"/>
        <c:lblAlgn val="ctr"/>
        <c:lblOffset val="100"/>
        <c:noMultiLvlLbl val="0"/>
      </c:catAx>
      <c:valAx>
        <c:axId val="20849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490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'Muestra 2'!$F$4:$F$13</c:f>
              <c:numCache>
                <c:formatCode>0</c:formatCode>
                <c:ptCount val="10"/>
                <c:pt idx="0">
                  <c:v>0.99</c:v>
                </c:pt>
                <c:pt idx="1">
                  <c:v>1.99</c:v>
                </c:pt>
                <c:pt idx="2">
                  <c:v>2.99</c:v>
                </c:pt>
                <c:pt idx="3">
                  <c:v>3.99</c:v>
                </c:pt>
                <c:pt idx="4">
                  <c:v>4.99</c:v>
                </c:pt>
                <c:pt idx="5">
                  <c:v>5.99</c:v>
                </c:pt>
                <c:pt idx="6">
                  <c:v>6.99</c:v>
                </c:pt>
                <c:pt idx="7">
                  <c:v>7.99</c:v>
                </c:pt>
                <c:pt idx="8">
                  <c:v>8.99</c:v>
                </c:pt>
                <c:pt idx="9">
                  <c:v>9.99</c:v>
                </c:pt>
              </c:numCache>
            </c:numRef>
          </c:xVal>
          <c:yVal>
            <c:numRef>
              <c:f>'Muestra 2'!$H$4:$H$13</c:f>
              <c:numCache>
                <c:formatCode>0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14</c:v>
                </c:pt>
                <c:pt idx="3">
                  <c:v>49</c:v>
                </c:pt>
                <c:pt idx="4">
                  <c:v>107</c:v>
                </c:pt>
                <c:pt idx="5">
                  <c:v>78</c:v>
                </c:pt>
                <c:pt idx="6">
                  <c:v>19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A-4A24-9700-DC32C428A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692720"/>
        <c:axId val="259694384"/>
      </c:scatterChart>
      <c:valAx>
        <c:axId val="25969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9694384"/>
        <c:crosses val="autoZero"/>
        <c:crossBetween val="midCat"/>
      </c:valAx>
      <c:valAx>
        <c:axId val="2596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969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12716495711292E-2"/>
          <c:y val="1.7534805665435256E-2"/>
          <c:w val="0.90066588798684888"/>
          <c:h val="0.890822425245494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2'!$F$4:$F$13</c:f>
              <c:numCache>
                <c:formatCode>0</c:formatCode>
                <c:ptCount val="10"/>
                <c:pt idx="0">
                  <c:v>0.99</c:v>
                </c:pt>
                <c:pt idx="1">
                  <c:v>1.99</c:v>
                </c:pt>
                <c:pt idx="2">
                  <c:v>2.99</c:v>
                </c:pt>
                <c:pt idx="3">
                  <c:v>3.99</c:v>
                </c:pt>
                <c:pt idx="4">
                  <c:v>4.99</c:v>
                </c:pt>
                <c:pt idx="5">
                  <c:v>5.99</c:v>
                </c:pt>
                <c:pt idx="6">
                  <c:v>6.99</c:v>
                </c:pt>
                <c:pt idx="7">
                  <c:v>7.99</c:v>
                </c:pt>
                <c:pt idx="8">
                  <c:v>8.99</c:v>
                </c:pt>
                <c:pt idx="9">
                  <c:v>9.99</c:v>
                </c:pt>
              </c:numCache>
            </c:numRef>
          </c:cat>
          <c:val>
            <c:numRef>
              <c:f>'Muestra 2'!$H$4:$H$13</c:f>
              <c:numCache>
                <c:formatCode>0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14</c:v>
                </c:pt>
                <c:pt idx="3">
                  <c:v>49</c:v>
                </c:pt>
                <c:pt idx="4">
                  <c:v>107</c:v>
                </c:pt>
                <c:pt idx="5">
                  <c:v>78</c:v>
                </c:pt>
                <c:pt idx="6">
                  <c:v>19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E-4C1F-95F4-39E4A5125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852896"/>
        <c:axId val="2027848736"/>
      </c:barChart>
      <c:catAx>
        <c:axId val="20278528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7848736"/>
        <c:crosses val="autoZero"/>
        <c:auto val="1"/>
        <c:lblAlgn val="ctr"/>
        <c:lblOffset val="100"/>
        <c:noMultiLvlLbl val="0"/>
      </c:catAx>
      <c:valAx>
        <c:axId val="20278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785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169333</xdr:colOff>
      <xdr:row>9</xdr:row>
      <xdr:rowOff>98591</xdr:rowOff>
    </xdr:from>
    <xdr:to>
      <xdr:col>18</xdr:col>
      <xdr:colOff>643181</xdr:colOff>
      <xdr:row>14</xdr:row>
      <xdr:rowOff>87472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63E7406-60B4-BC49-A7A9-D8745889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4933" y="2333791"/>
          <a:ext cx="3792781" cy="9202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23747</xdr:colOff>
      <xdr:row>42</xdr:row>
      <xdr:rowOff>79508</xdr:rowOff>
    </xdr:from>
    <xdr:to>
      <xdr:col>6</xdr:col>
      <xdr:colOff>1489689</xdr:colOff>
      <xdr:row>63</xdr:row>
      <xdr:rowOff>56830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36EAE3-46D1-4D8D-B9E1-6DC912A2A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136072</xdr:colOff>
      <xdr:row>19</xdr:row>
      <xdr:rowOff>52282</xdr:rowOff>
    </xdr:from>
    <xdr:to>
      <xdr:col>17</xdr:col>
      <xdr:colOff>725714</xdr:colOff>
      <xdr:row>26</xdr:row>
      <xdr:rowOff>184686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DD1AA5EA-DE81-4D9C-AECF-D636093BF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50477" y="4285615"/>
          <a:ext cx="2252737" cy="1493969"/>
        </a:xfrm>
        <a:prstGeom prst="rect">
          <a:avLst/>
        </a:prstGeom>
      </xdr:spPr>
    </xdr:pic>
    <xdr:clientData/>
  </xdr:twoCellAnchor>
  <xdr:twoCellAnchor>
    <xdr:from>
      <xdr:col>8</xdr:col>
      <xdr:colOff>296956</xdr:colOff>
      <xdr:row>42</xdr:row>
      <xdr:rowOff>145676</xdr:rowOff>
    </xdr:from>
    <xdr:to>
      <xdr:col>13</xdr:col>
      <xdr:colOff>616324</xdr:colOff>
      <xdr:row>63</xdr:row>
      <xdr:rowOff>22412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B94801-DBEB-4C3E-985C-1D4B37DE8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448234</xdr:colOff>
      <xdr:row>31</xdr:row>
      <xdr:rowOff>169206</xdr:rowOff>
    </xdr:from>
    <xdr:to>
      <xdr:col>19</xdr:col>
      <xdr:colOff>280146</xdr:colOff>
      <xdr:row>50</xdr:row>
      <xdr:rowOff>168087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9AFDAE7-5299-4D8F-BE6F-EA9009BF0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201704</xdr:colOff>
      <xdr:row>30</xdr:row>
      <xdr:rowOff>123264</xdr:rowOff>
    </xdr:from>
    <xdr:to>
      <xdr:col>10</xdr:col>
      <xdr:colOff>605116</xdr:colOff>
      <xdr:row>51</xdr:row>
      <xdr:rowOff>89646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94E4884-033D-420C-8FF9-10179709A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5"/>
  <sheetViews>
    <sheetView tabSelected="1" topLeftCell="A4" zoomScale="70" zoomScaleNormal="70" workbookViewId="0">
      <selection activeCell="N26" sqref="N26"/>
    </sheetView>
  </sheetViews>
  <sheetFormatPr baseColWidth="10" defaultRowHeight="15"/>
  <cols>
    <col min="1" max="1" width="10.85546875" customWidth="1"/>
    <col min="2" max="2" width="38.85546875" customWidth="1"/>
    <col min="4" max="4" width="37.85546875" customWidth="1"/>
    <col min="5" max="5" width="20.85546875" customWidth="1"/>
    <col min="6" max="6" width="21.140625" customWidth="1"/>
    <col min="7" max="7" width="23.7109375" customWidth="1"/>
    <col min="8" max="8" width="19" customWidth="1"/>
    <col min="9" max="9" width="38.140625" customWidth="1"/>
    <col min="10" max="10" width="16" customWidth="1"/>
    <col min="12" max="12" width="12.42578125" customWidth="1"/>
  </cols>
  <sheetData>
    <row r="1" spans="1:19" ht="15.75" thickBot="1"/>
    <row r="2" spans="1:19" ht="33" customHeight="1">
      <c r="A2" s="90" t="s">
        <v>143</v>
      </c>
      <c r="B2" s="91"/>
    </row>
    <row r="3" spans="1:19" ht="18.95" customHeight="1">
      <c r="A3" s="92"/>
      <c r="B3" s="93"/>
    </row>
    <row r="4" spans="1:19" ht="27" customHeight="1" thickBot="1">
      <c r="A4" s="94"/>
      <c r="B4" s="95"/>
    </row>
    <row r="5" spans="1:19" ht="36.950000000000003" customHeight="1">
      <c r="A5" s="14" t="s">
        <v>0</v>
      </c>
      <c r="B5" s="14" t="s">
        <v>1</v>
      </c>
      <c r="D5" s="8" t="s">
        <v>118</v>
      </c>
      <c r="E5" s="9" t="s">
        <v>119</v>
      </c>
      <c r="F5" s="9" t="s">
        <v>121</v>
      </c>
      <c r="G5" s="9" t="s">
        <v>122</v>
      </c>
      <c r="I5" s="8" t="s">
        <v>118</v>
      </c>
      <c r="J5" s="10" t="s">
        <v>119</v>
      </c>
      <c r="K5" s="10" t="s">
        <v>122</v>
      </c>
      <c r="L5" s="10" t="s">
        <v>123</v>
      </c>
      <c r="M5" s="10" t="s">
        <v>124</v>
      </c>
    </row>
    <row r="6" spans="1:19">
      <c r="A6" s="88" t="s">
        <v>2</v>
      </c>
      <c r="B6" s="3">
        <v>14</v>
      </c>
      <c r="D6" s="2">
        <v>0</v>
      </c>
      <c r="E6" s="2">
        <f t="array" ref="E6:E32">FREQUENCY(B6:B255,D6:D32)</f>
        <v>0</v>
      </c>
      <c r="F6" s="7">
        <f t="shared" ref="F6:F32" si="0">((EXP(-lambda)*POWER(lambda,D6))/FACT(D6))</f>
        <v>6.1442123533282098E-6</v>
      </c>
      <c r="G6" s="13">
        <f t="shared" ref="G6:G32" si="1">ROUND(F6*N,0)</f>
        <v>0</v>
      </c>
      <c r="H6" s="5"/>
      <c r="I6" s="2" t="s">
        <v>142</v>
      </c>
      <c r="J6" s="2">
        <f>SUM(E6:E12)</f>
        <v>10</v>
      </c>
      <c r="K6" s="13">
        <f>SUM(G6:G12)</f>
        <v>10</v>
      </c>
      <c r="L6" s="2">
        <f t="shared" ref="L6:L18" si="2">(J6-K6)^2/K6</f>
        <v>0</v>
      </c>
      <c r="M6" s="2">
        <f>L6</f>
        <v>0</v>
      </c>
    </row>
    <row r="7" spans="1:19" ht="15.75" thickBot="1">
      <c r="A7" s="89"/>
      <c r="B7" s="3">
        <v>10</v>
      </c>
      <c r="D7" s="2">
        <v>1</v>
      </c>
      <c r="E7" s="2">
        <v>0</v>
      </c>
      <c r="F7" s="7">
        <f>((EXP(-lambda)*POWER(lambda,D7))/FACT(D7))</f>
        <v>7.3730548239938514E-5</v>
      </c>
      <c r="G7" s="13">
        <f t="shared" si="1"/>
        <v>0</v>
      </c>
      <c r="H7" s="5"/>
      <c r="I7" s="2" t="s">
        <v>126</v>
      </c>
      <c r="J7" s="2">
        <f t="shared" ref="J7:J18" si="3">E13</f>
        <v>14</v>
      </c>
      <c r="K7" s="2">
        <f t="shared" ref="K7:K18" si="4">G13</f>
        <v>11</v>
      </c>
      <c r="L7" s="2">
        <f t="shared" si="2"/>
        <v>0.81818181818181823</v>
      </c>
      <c r="M7" s="2">
        <f t="shared" ref="M7:M18" si="5">M6+L7</f>
        <v>0.81818181818181823</v>
      </c>
    </row>
    <row r="8" spans="1:19">
      <c r="A8" s="107" t="s">
        <v>3</v>
      </c>
      <c r="B8" s="2">
        <v>11</v>
      </c>
      <c r="D8" s="2">
        <v>2</v>
      </c>
      <c r="E8" s="2">
        <v>0</v>
      </c>
      <c r="F8" s="7">
        <f t="shared" si="0"/>
        <v>4.4238328943963109E-4</v>
      </c>
      <c r="G8" s="13">
        <f t="shared" si="1"/>
        <v>0</v>
      </c>
      <c r="H8" s="5"/>
      <c r="I8" s="2" t="s">
        <v>125</v>
      </c>
      <c r="J8" s="2">
        <f t="shared" si="3"/>
        <v>14</v>
      </c>
      <c r="K8" s="2">
        <f t="shared" si="4"/>
        <v>16</v>
      </c>
      <c r="L8" s="2">
        <f t="shared" si="2"/>
        <v>0.25</v>
      </c>
      <c r="M8" s="2">
        <f t="shared" si="5"/>
        <v>1.0681818181818183</v>
      </c>
      <c r="O8" s="64" t="s">
        <v>140</v>
      </c>
      <c r="P8" s="65"/>
      <c r="Q8" s="65"/>
      <c r="R8" s="65"/>
      <c r="S8" s="66"/>
    </row>
    <row r="9" spans="1:19" ht="15.75" thickBot="1">
      <c r="A9" s="108"/>
      <c r="B9" s="2">
        <v>12</v>
      </c>
      <c r="D9" s="2">
        <v>3</v>
      </c>
      <c r="E9" s="2">
        <v>0</v>
      </c>
      <c r="F9" s="7">
        <f t="shared" si="0"/>
        <v>1.7695331577585243E-3</v>
      </c>
      <c r="G9" s="13">
        <f t="shared" si="1"/>
        <v>0</v>
      </c>
      <c r="H9" s="5"/>
      <c r="I9" s="2" t="s">
        <v>128</v>
      </c>
      <c r="J9" s="2">
        <f t="shared" si="3"/>
        <v>20</v>
      </c>
      <c r="K9" s="2">
        <f t="shared" si="4"/>
        <v>22</v>
      </c>
      <c r="L9" s="2">
        <f t="shared" si="2"/>
        <v>0.18181818181818182</v>
      </c>
      <c r="M9" s="2">
        <f t="shared" si="5"/>
        <v>1.2500000000000002</v>
      </c>
      <c r="O9" s="67"/>
      <c r="P9" s="68"/>
      <c r="Q9" s="68"/>
      <c r="R9" s="68"/>
      <c r="S9" s="69"/>
    </row>
    <row r="10" spans="1:19">
      <c r="A10" s="88" t="s">
        <v>4</v>
      </c>
      <c r="B10" s="3">
        <v>13</v>
      </c>
      <c r="D10" s="2">
        <v>4</v>
      </c>
      <c r="E10" s="2">
        <v>3</v>
      </c>
      <c r="F10" s="7">
        <f>((EXP(-lambda)*POWER(lambda,D10))/FACT(D10))</f>
        <v>5.308599473275573E-3</v>
      </c>
      <c r="G10" s="13">
        <f t="shared" si="1"/>
        <v>1</v>
      </c>
      <c r="H10" s="5"/>
      <c r="I10" s="2" t="s">
        <v>127</v>
      </c>
      <c r="J10" s="2">
        <f t="shared" si="3"/>
        <v>28</v>
      </c>
      <c r="K10" s="2">
        <f t="shared" si="4"/>
        <v>26</v>
      </c>
      <c r="L10" s="2">
        <f t="shared" si="2"/>
        <v>0.15384615384615385</v>
      </c>
      <c r="M10" s="2">
        <f t="shared" si="5"/>
        <v>1.4038461538461542</v>
      </c>
      <c r="O10" s="70"/>
      <c r="P10" s="71"/>
      <c r="Q10" s="71"/>
      <c r="R10" s="71"/>
      <c r="S10" s="72"/>
    </row>
    <row r="11" spans="1:19">
      <c r="A11" s="89"/>
      <c r="B11" s="3">
        <v>12</v>
      </c>
      <c r="D11" s="2">
        <v>5</v>
      </c>
      <c r="E11" s="2">
        <v>4</v>
      </c>
      <c r="F11" s="7">
        <f t="shared" si="0"/>
        <v>1.2740638735861376E-2</v>
      </c>
      <c r="G11" s="13">
        <f t="shared" si="1"/>
        <v>3</v>
      </c>
      <c r="H11" s="5"/>
      <c r="I11" s="2" t="s">
        <v>129</v>
      </c>
      <c r="J11" s="2">
        <f t="shared" si="3"/>
        <v>28</v>
      </c>
      <c r="K11" s="2">
        <f t="shared" si="4"/>
        <v>29</v>
      </c>
      <c r="L11" s="2">
        <f t="shared" si="2"/>
        <v>3.4482758620689655E-2</v>
      </c>
      <c r="M11" s="2">
        <f t="shared" si="5"/>
        <v>1.4383289124668439</v>
      </c>
      <c r="O11" s="73"/>
      <c r="P11" s="74"/>
      <c r="Q11" s="74"/>
      <c r="R11" s="74"/>
      <c r="S11" s="75"/>
    </row>
    <row r="12" spans="1:19">
      <c r="A12" s="107" t="s">
        <v>5</v>
      </c>
      <c r="B12" s="2">
        <v>5</v>
      </c>
      <c r="D12" s="2">
        <v>6</v>
      </c>
      <c r="E12" s="2">
        <v>3</v>
      </c>
      <c r="F12" s="7">
        <f t="shared" si="0"/>
        <v>2.5481277471722751E-2</v>
      </c>
      <c r="G12" s="13">
        <f t="shared" si="1"/>
        <v>6</v>
      </c>
      <c r="H12" s="5"/>
      <c r="I12" s="2" t="s">
        <v>130</v>
      </c>
      <c r="J12" s="2">
        <f t="shared" si="3"/>
        <v>32</v>
      </c>
      <c r="K12" s="2">
        <f t="shared" si="4"/>
        <v>29</v>
      </c>
      <c r="L12" s="2">
        <f t="shared" si="2"/>
        <v>0.31034482758620691</v>
      </c>
      <c r="M12" s="2">
        <f t="shared" si="5"/>
        <v>1.7486737400530508</v>
      </c>
      <c r="O12" s="73"/>
      <c r="P12" s="74"/>
      <c r="Q12" s="74"/>
      <c r="R12" s="74"/>
      <c r="S12" s="75"/>
    </row>
    <row r="13" spans="1:19">
      <c r="A13" s="108"/>
      <c r="B13" s="2">
        <v>12</v>
      </c>
      <c r="D13" s="2">
        <v>7</v>
      </c>
      <c r="E13" s="2">
        <v>14</v>
      </c>
      <c r="F13" s="7">
        <f t="shared" si="0"/>
        <v>4.3682189951524716E-2</v>
      </c>
      <c r="G13" s="13">
        <f t="shared" si="1"/>
        <v>11</v>
      </c>
      <c r="H13" s="5"/>
      <c r="I13" s="2" t="s">
        <v>131</v>
      </c>
      <c r="J13" s="2">
        <f t="shared" si="3"/>
        <v>18</v>
      </c>
      <c r="K13" s="2">
        <f t="shared" si="4"/>
        <v>26</v>
      </c>
      <c r="L13" s="2">
        <f>(J13-K13)^2/K13</f>
        <v>2.4615384615384617</v>
      </c>
      <c r="M13" s="2">
        <f t="shared" si="5"/>
        <v>4.2102122015915127</v>
      </c>
      <c r="O13" s="73"/>
      <c r="P13" s="74"/>
      <c r="Q13" s="74"/>
      <c r="R13" s="74"/>
      <c r="S13" s="75"/>
    </row>
    <row r="14" spans="1:19">
      <c r="A14" s="88" t="s">
        <v>6</v>
      </c>
      <c r="B14" s="3">
        <v>12</v>
      </c>
      <c r="D14" s="2">
        <v>8</v>
      </c>
      <c r="E14" s="2">
        <v>14</v>
      </c>
      <c r="F14" s="7">
        <f t="shared" si="0"/>
        <v>6.5523284927287068E-2</v>
      </c>
      <c r="G14" s="13">
        <f t="shared" si="1"/>
        <v>16</v>
      </c>
      <c r="H14" s="5"/>
      <c r="I14" s="2" t="s">
        <v>132</v>
      </c>
      <c r="J14" s="2">
        <f t="shared" si="3"/>
        <v>19</v>
      </c>
      <c r="K14" s="2">
        <f t="shared" si="4"/>
        <v>23</v>
      </c>
      <c r="L14" s="2">
        <f t="shared" si="2"/>
        <v>0.69565217391304346</v>
      </c>
      <c r="M14" s="2">
        <f t="shared" si="5"/>
        <v>4.9058643755045566</v>
      </c>
      <c r="O14" s="73"/>
      <c r="P14" s="74"/>
      <c r="Q14" s="74"/>
      <c r="R14" s="74"/>
      <c r="S14" s="75"/>
    </row>
    <row r="15" spans="1:19" ht="15.75" thickBot="1">
      <c r="A15" s="89"/>
      <c r="B15" s="3">
        <v>10</v>
      </c>
      <c r="D15" s="2">
        <v>9</v>
      </c>
      <c r="E15" s="2">
        <v>20</v>
      </c>
      <c r="F15" s="7">
        <f t="shared" si="0"/>
        <v>8.7364379903049433E-2</v>
      </c>
      <c r="G15" s="13">
        <f t="shared" si="1"/>
        <v>22</v>
      </c>
      <c r="H15" s="5"/>
      <c r="I15" s="2" t="s">
        <v>133</v>
      </c>
      <c r="J15" s="2">
        <f t="shared" si="3"/>
        <v>12</v>
      </c>
      <c r="K15" s="2">
        <f t="shared" si="4"/>
        <v>18</v>
      </c>
      <c r="L15" s="2">
        <f t="shared" si="2"/>
        <v>2</v>
      </c>
      <c r="M15" s="2">
        <f t="shared" si="5"/>
        <v>6.9058643755045566</v>
      </c>
      <c r="O15" s="76"/>
      <c r="P15" s="77"/>
      <c r="Q15" s="77"/>
      <c r="R15" s="77"/>
      <c r="S15" s="78"/>
    </row>
    <row r="16" spans="1:19">
      <c r="A16" s="107" t="s">
        <v>7</v>
      </c>
      <c r="B16" s="2">
        <v>16</v>
      </c>
      <c r="D16" s="2">
        <v>10</v>
      </c>
      <c r="E16" s="2">
        <v>28</v>
      </c>
      <c r="F16" s="7">
        <f t="shared" si="0"/>
        <v>0.10483725588365932</v>
      </c>
      <c r="G16" s="13">
        <f t="shared" si="1"/>
        <v>26</v>
      </c>
      <c r="H16" s="5"/>
      <c r="I16" s="2" t="s">
        <v>134</v>
      </c>
      <c r="J16" s="2">
        <f t="shared" si="3"/>
        <v>12</v>
      </c>
      <c r="K16" s="2">
        <f t="shared" si="4"/>
        <v>14</v>
      </c>
      <c r="L16" s="2">
        <f t="shared" si="2"/>
        <v>0.2857142857142857</v>
      </c>
      <c r="M16" s="2">
        <f t="shared" si="5"/>
        <v>7.1915786612188422</v>
      </c>
    </row>
    <row r="17" spans="1:18" ht="15.75" thickBot="1">
      <c r="A17" s="108"/>
      <c r="B17" s="2">
        <v>14</v>
      </c>
      <c r="D17" s="2">
        <v>11</v>
      </c>
      <c r="E17" s="2">
        <v>28</v>
      </c>
      <c r="F17" s="7">
        <f t="shared" si="0"/>
        <v>0.11436791550944653</v>
      </c>
      <c r="G17" s="13">
        <f t="shared" si="1"/>
        <v>29</v>
      </c>
      <c r="H17" s="5"/>
      <c r="I17" s="2" t="s">
        <v>135</v>
      </c>
      <c r="J17" s="2">
        <f t="shared" si="3"/>
        <v>13</v>
      </c>
      <c r="K17" s="2">
        <f t="shared" si="4"/>
        <v>10</v>
      </c>
      <c r="L17" s="2">
        <f t="shared" si="2"/>
        <v>0.9</v>
      </c>
      <c r="M17" s="2">
        <f t="shared" si="5"/>
        <v>8.0915786612188416</v>
      </c>
    </row>
    <row r="18" spans="1:18">
      <c r="A18" s="88" t="s">
        <v>8</v>
      </c>
      <c r="B18" s="3">
        <v>14</v>
      </c>
      <c r="D18" s="2">
        <v>12</v>
      </c>
      <c r="E18" s="2">
        <v>32</v>
      </c>
      <c r="F18" s="7">
        <f t="shared" si="0"/>
        <v>0.11436791550944653</v>
      </c>
      <c r="G18" s="13">
        <f t="shared" si="1"/>
        <v>29</v>
      </c>
      <c r="H18" s="5"/>
      <c r="I18" s="2" t="s">
        <v>136</v>
      </c>
      <c r="J18" s="2">
        <f t="shared" si="3"/>
        <v>8</v>
      </c>
      <c r="K18" s="2">
        <f t="shared" si="4"/>
        <v>6</v>
      </c>
      <c r="L18" s="2">
        <f t="shared" si="2"/>
        <v>0.66666666666666663</v>
      </c>
      <c r="M18" s="2">
        <f t="shared" si="5"/>
        <v>8.7582453278855077</v>
      </c>
      <c r="P18" s="64" t="s">
        <v>141</v>
      </c>
      <c r="Q18" s="65"/>
      <c r="R18" s="66"/>
    </row>
    <row r="19" spans="1:18" ht="16.5" thickBot="1">
      <c r="A19" s="89"/>
      <c r="B19" s="3">
        <v>10</v>
      </c>
      <c r="D19" s="2">
        <v>13</v>
      </c>
      <c r="E19" s="2">
        <v>18</v>
      </c>
      <c r="F19" s="7">
        <f t="shared" si="0"/>
        <v>0.10557038354718142</v>
      </c>
      <c r="G19" s="13">
        <f t="shared" si="1"/>
        <v>26</v>
      </c>
      <c r="H19" s="5"/>
      <c r="I19" s="2" t="s">
        <v>137</v>
      </c>
      <c r="J19" s="2">
        <f>SUM(E25:E32)</f>
        <v>22</v>
      </c>
      <c r="K19" s="2">
        <f>SUM(G25:G32)</f>
        <v>8</v>
      </c>
      <c r="L19" s="2">
        <f>(J19-K19)^2/K19</f>
        <v>24.5</v>
      </c>
      <c r="M19" s="12">
        <f>M18+L19</f>
        <v>33.258245327885504</v>
      </c>
      <c r="N19" s="11" t="s">
        <v>138</v>
      </c>
      <c r="P19" s="67"/>
      <c r="Q19" s="68"/>
      <c r="R19" s="69"/>
    </row>
    <row r="20" spans="1:18" ht="15.75">
      <c r="A20" s="107" t="s">
        <v>9</v>
      </c>
      <c r="B20" s="2">
        <v>10</v>
      </c>
      <c r="D20" s="2">
        <v>14</v>
      </c>
      <c r="E20" s="2">
        <v>19</v>
      </c>
      <c r="F20" s="7">
        <f t="shared" si="0"/>
        <v>9.048890018329836E-2</v>
      </c>
      <c r="G20" s="13">
        <f t="shared" si="1"/>
        <v>23</v>
      </c>
      <c r="H20" s="5"/>
      <c r="K20" s="62" t="s">
        <v>198</v>
      </c>
      <c r="L20" s="63"/>
      <c r="M20" s="12">
        <f>CHIINV(0.05,12)</f>
        <v>21.026069817483066</v>
      </c>
      <c r="N20" s="11" t="s">
        <v>139</v>
      </c>
      <c r="P20" s="70"/>
      <c r="Q20" s="71"/>
      <c r="R20" s="72"/>
    </row>
    <row r="21" spans="1:18">
      <c r="A21" s="108"/>
      <c r="B21" s="2">
        <v>10</v>
      </c>
      <c r="D21" s="2">
        <v>15</v>
      </c>
      <c r="E21" s="2">
        <v>12</v>
      </c>
      <c r="F21" s="7">
        <f t="shared" si="0"/>
        <v>7.2391120146638691E-2</v>
      </c>
      <c r="G21" s="13">
        <f t="shared" si="1"/>
        <v>18</v>
      </c>
      <c r="H21" s="5"/>
      <c r="P21" s="73"/>
      <c r="Q21" s="74"/>
      <c r="R21" s="75"/>
    </row>
    <row r="22" spans="1:18">
      <c r="A22" s="88" t="s">
        <v>10</v>
      </c>
      <c r="B22" s="3">
        <v>11</v>
      </c>
      <c r="D22" s="2">
        <v>16</v>
      </c>
      <c r="E22" s="2">
        <v>12</v>
      </c>
      <c r="F22" s="7">
        <f t="shared" si="0"/>
        <v>5.4293340109979014E-2</v>
      </c>
      <c r="G22" s="13">
        <f t="shared" si="1"/>
        <v>14</v>
      </c>
      <c r="H22" s="5"/>
      <c r="P22" s="73"/>
      <c r="Q22" s="74"/>
      <c r="R22" s="75"/>
    </row>
    <row r="23" spans="1:18">
      <c r="A23" s="89"/>
      <c r="B23" s="3">
        <v>15</v>
      </c>
      <c r="D23" s="2">
        <v>17</v>
      </c>
      <c r="E23" s="2">
        <v>13</v>
      </c>
      <c r="F23" s="7">
        <f t="shared" si="0"/>
        <v>3.832471066586754E-2</v>
      </c>
      <c r="G23" s="13">
        <f t="shared" si="1"/>
        <v>10</v>
      </c>
      <c r="H23" s="5"/>
      <c r="P23" s="73"/>
      <c r="Q23" s="74"/>
      <c r="R23" s="75"/>
    </row>
    <row r="24" spans="1:18" ht="15.75">
      <c r="A24" s="107" t="s">
        <v>11</v>
      </c>
      <c r="B24" s="2">
        <v>11</v>
      </c>
      <c r="D24" s="2">
        <v>18</v>
      </c>
      <c r="E24" s="2">
        <v>8</v>
      </c>
      <c r="F24" s="7">
        <f t="shared" si="0"/>
        <v>2.554980711057836E-2</v>
      </c>
      <c r="G24" s="13">
        <f t="shared" si="1"/>
        <v>6</v>
      </c>
      <c r="H24" s="5"/>
      <c r="I24" s="1" t="s">
        <v>120</v>
      </c>
      <c r="J24" s="46">
        <f>COUNT(B6:B255)</f>
        <v>250</v>
      </c>
      <c r="K24" s="46"/>
      <c r="L24" s="46"/>
      <c r="M24" s="46"/>
      <c r="P24" s="73"/>
      <c r="Q24" s="74"/>
      <c r="R24" s="75"/>
    </row>
    <row r="25" spans="1:18" ht="15.75">
      <c r="A25" s="108"/>
      <c r="B25" s="2">
        <v>11</v>
      </c>
      <c r="D25" s="2">
        <v>19</v>
      </c>
      <c r="E25" s="2">
        <v>10</v>
      </c>
      <c r="F25" s="7">
        <f t="shared" si="0"/>
        <v>1.613672028036528E-2</v>
      </c>
      <c r="G25" s="13">
        <f t="shared" si="1"/>
        <v>4</v>
      </c>
      <c r="H25" s="5"/>
      <c r="I25" s="1" t="s">
        <v>115</v>
      </c>
      <c r="J25" s="46">
        <f>MAX(B6:B255)</f>
        <v>24</v>
      </c>
      <c r="K25" s="46"/>
      <c r="L25" s="46"/>
      <c r="M25" s="46"/>
      <c r="P25" s="73"/>
      <c r="Q25" s="74"/>
      <c r="R25" s="75"/>
    </row>
    <row r="26" spans="1:18" ht="15.75">
      <c r="A26" s="88" t="s">
        <v>12</v>
      </c>
      <c r="B26" s="3">
        <v>16</v>
      </c>
      <c r="D26" s="2">
        <v>20</v>
      </c>
      <c r="E26" s="2">
        <v>3</v>
      </c>
      <c r="F26" s="7">
        <f t="shared" si="0"/>
        <v>9.6820321682191679E-3</v>
      </c>
      <c r="G26" s="13">
        <f t="shared" si="1"/>
        <v>2</v>
      </c>
      <c r="H26" s="5"/>
      <c r="I26" s="1" t="s">
        <v>116</v>
      </c>
      <c r="J26" s="46">
        <f>MIN(B6:B255)</f>
        <v>4</v>
      </c>
      <c r="K26" s="46"/>
      <c r="L26" s="46"/>
      <c r="M26" s="46"/>
      <c r="P26" s="73"/>
      <c r="Q26" s="74"/>
      <c r="R26" s="75"/>
    </row>
    <row r="27" spans="1:18" ht="16.5" thickBot="1">
      <c r="A27" s="89"/>
      <c r="B27" s="3">
        <v>9</v>
      </c>
      <c r="D27" s="2">
        <v>21</v>
      </c>
      <c r="E27" s="2">
        <v>3</v>
      </c>
      <c r="F27" s="7">
        <f t="shared" si="0"/>
        <v>5.5325898104109528E-3</v>
      </c>
      <c r="G27" s="13">
        <f t="shared" si="1"/>
        <v>1</v>
      </c>
      <c r="H27" s="5"/>
      <c r="I27" s="1" t="s">
        <v>117</v>
      </c>
      <c r="J27" s="46">
        <f>ROUND(SUM(B6:B255)/250,0)</f>
        <v>12</v>
      </c>
      <c r="K27" s="46"/>
      <c r="L27" s="46"/>
      <c r="M27" s="46"/>
      <c r="P27" s="76"/>
      <c r="Q27" s="77"/>
      <c r="R27" s="78"/>
    </row>
    <row r="28" spans="1:18" ht="15.75" thickBot="1">
      <c r="A28" s="107" t="s">
        <v>13</v>
      </c>
      <c r="B28" s="2">
        <v>18</v>
      </c>
      <c r="D28" s="2">
        <v>22</v>
      </c>
      <c r="E28" s="2">
        <v>2</v>
      </c>
      <c r="F28" s="7">
        <f t="shared" si="0"/>
        <v>3.0177762602241563E-3</v>
      </c>
      <c r="G28" s="13">
        <f t="shared" si="1"/>
        <v>1</v>
      </c>
      <c r="H28" s="5"/>
      <c r="J28" s="4"/>
    </row>
    <row r="29" spans="1:18" ht="15" customHeight="1">
      <c r="A29" s="108"/>
      <c r="B29" s="2">
        <v>10</v>
      </c>
      <c r="D29" s="2">
        <v>23</v>
      </c>
      <c r="E29" s="2">
        <v>2</v>
      </c>
      <c r="F29" s="7">
        <f t="shared" si="0"/>
        <v>1.5744919618560812E-3</v>
      </c>
      <c r="G29" s="13">
        <f t="shared" si="1"/>
        <v>0</v>
      </c>
      <c r="H29" s="5"/>
      <c r="I29" s="64" t="s">
        <v>145</v>
      </c>
      <c r="J29" s="66"/>
      <c r="K29" s="96">
        <f>M19</f>
        <v>33.258245327885504</v>
      </c>
      <c r="L29" s="99" t="s">
        <v>146</v>
      </c>
      <c r="M29" s="102">
        <f>M20</f>
        <v>21.026069817483066</v>
      </c>
      <c r="P29" s="47" t="s">
        <v>147</v>
      </c>
      <c r="Q29" s="48"/>
      <c r="R29" s="49"/>
    </row>
    <row r="30" spans="1:18" ht="15" customHeight="1" thickBot="1">
      <c r="A30" s="88" t="s">
        <v>14</v>
      </c>
      <c r="B30" s="3">
        <v>7</v>
      </c>
      <c r="D30" s="2">
        <v>24</v>
      </c>
      <c r="E30" s="2">
        <v>2</v>
      </c>
      <c r="F30" s="7">
        <f t="shared" si="0"/>
        <v>7.8724598092804084E-4</v>
      </c>
      <c r="G30" s="13">
        <f t="shared" si="1"/>
        <v>0</v>
      </c>
      <c r="H30" s="5"/>
      <c r="I30" s="105"/>
      <c r="J30" s="106"/>
      <c r="K30" s="97"/>
      <c r="L30" s="100"/>
      <c r="M30" s="103"/>
      <c r="P30" s="50"/>
      <c r="Q30" s="51"/>
      <c r="R30" s="52"/>
    </row>
    <row r="31" spans="1:18" ht="15.95" customHeight="1" thickBot="1">
      <c r="A31" s="89"/>
      <c r="B31" s="3">
        <v>19</v>
      </c>
      <c r="D31" s="2">
        <v>25</v>
      </c>
      <c r="E31" s="2">
        <v>0</v>
      </c>
      <c r="F31" s="7">
        <f t="shared" si="0"/>
        <v>3.7787807084545966E-4</v>
      </c>
      <c r="G31" s="13">
        <f t="shared" si="1"/>
        <v>0</v>
      </c>
      <c r="H31" s="5"/>
      <c r="I31" s="67"/>
      <c r="J31" s="69"/>
      <c r="K31" s="98"/>
      <c r="L31" s="101"/>
      <c r="M31" s="104"/>
      <c r="P31" s="79" t="s">
        <v>149</v>
      </c>
      <c r="Q31" s="80"/>
      <c r="R31" s="81"/>
    </row>
    <row r="32" spans="1:18" ht="15" customHeight="1" thickBot="1">
      <c r="A32" s="107" t="s">
        <v>15</v>
      </c>
      <c r="B32" s="2">
        <v>6</v>
      </c>
      <c r="D32" s="2">
        <v>26</v>
      </c>
      <c r="E32" s="2">
        <v>0</v>
      </c>
      <c r="F32" s="7">
        <f t="shared" si="0"/>
        <v>1.7440526346713513E-4</v>
      </c>
      <c r="G32" s="13">
        <f t="shared" si="1"/>
        <v>0</v>
      </c>
      <c r="H32" s="5"/>
      <c r="P32" s="82"/>
      <c r="Q32" s="83"/>
      <c r="R32" s="84"/>
    </row>
    <row r="33" spans="1:18" ht="15" customHeight="1">
      <c r="A33" s="108"/>
      <c r="B33" s="2">
        <v>16</v>
      </c>
      <c r="F33" s="6"/>
      <c r="I33" s="53" t="s">
        <v>204</v>
      </c>
      <c r="J33" s="54"/>
      <c r="K33" s="54"/>
      <c r="L33" s="54"/>
      <c r="M33" s="55"/>
      <c r="P33" s="82" t="s">
        <v>201</v>
      </c>
      <c r="Q33" s="83"/>
      <c r="R33" s="84"/>
    </row>
    <row r="34" spans="1:18" ht="15.95" customHeight="1" thickBot="1">
      <c r="A34" s="88" t="s">
        <v>16</v>
      </c>
      <c r="B34" s="3">
        <v>11</v>
      </c>
      <c r="I34" s="56"/>
      <c r="J34" s="57"/>
      <c r="K34" s="57"/>
      <c r="L34" s="57"/>
      <c r="M34" s="58"/>
      <c r="P34" s="85"/>
      <c r="Q34" s="86"/>
      <c r="R34" s="87"/>
    </row>
    <row r="35" spans="1:18" ht="15.95" customHeight="1" thickBot="1">
      <c r="A35" s="89"/>
      <c r="B35" s="3">
        <v>19</v>
      </c>
      <c r="D35" s="118" t="s">
        <v>144</v>
      </c>
      <c r="E35" s="119"/>
      <c r="F35" s="119"/>
      <c r="G35" s="120"/>
      <c r="I35" s="59"/>
      <c r="J35" s="60"/>
      <c r="K35" s="60"/>
      <c r="L35" s="60"/>
      <c r="M35" s="61"/>
    </row>
    <row r="36" spans="1:18" ht="15" customHeight="1">
      <c r="A36" s="107" t="s">
        <v>17</v>
      </c>
      <c r="B36" s="2">
        <v>8</v>
      </c>
      <c r="D36" s="121"/>
      <c r="E36" s="122"/>
      <c r="F36" s="122"/>
      <c r="G36" s="123"/>
    </row>
    <row r="37" spans="1:18" ht="15" customHeight="1" thickBot="1">
      <c r="A37" s="108"/>
      <c r="B37" s="2">
        <v>13</v>
      </c>
      <c r="D37" s="124"/>
      <c r="E37" s="125"/>
      <c r="F37" s="125"/>
      <c r="G37" s="126"/>
    </row>
    <row r="38" spans="1:18" ht="15.95" customHeight="1">
      <c r="A38" s="88" t="s">
        <v>18</v>
      </c>
      <c r="B38" s="3">
        <v>10</v>
      </c>
      <c r="D38" s="109" t="s">
        <v>148</v>
      </c>
      <c r="E38" s="110"/>
      <c r="F38" s="110"/>
      <c r="G38" s="111"/>
    </row>
    <row r="39" spans="1:18" ht="15.95" customHeight="1">
      <c r="A39" s="89"/>
      <c r="B39" s="3">
        <v>14</v>
      </c>
      <c r="D39" s="112"/>
      <c r="E39" s="113"/>
      <c r="F39" s="113"/>
      <c r="G39" s="114"/>
    </row>
    <row r="40" spans="1:18" ht="15.95" customHeight="1" thickBot="1">
      <c r="A40" s="107" t="s">
        <v>19</v>
      </c>
      <c r="B40" s="2">
        <v>12</v>
      </c>
      <c r="D40" s="115"/>
      <c r="E40" s="116"/>
      <c r="F40" s="116"/>
      <c r="G40" s="117"/>
    </row>
    <row r="41" spans="1:18">
      <c r="A41" s="108"/>
      <c r="B41" s="2">
        <v>15</v>
      </c>
    </row>
    <row r="42" spans="1:18" ht="15.75" thickBot="1">
      <c r="A42" s="88" t="s">
        <v>20</v>
      </c>
      <c r="B42" s="3">
        <v>11</v>
      </c>
    </row>
    <row r="43" spans="1:18">
      <c r="A43" s="89"/>
      <c r="B43" s="3">
        <v>11</v>
      </c>
      <c r="D43" s="16"/>
      <c r="E43" s="17"/>
      <c r="F43" s="17"/>
      <c r="G43" s="18"/>
      <c r="I43" s="16"/>
      <c r="J43" s="17"/>
      <c r="K43" s="17"/>
      <c r="L43" s="17"/>
      <c r="M43" s="17"/>
      <c r="N43" s="41"/>
      <c r="O43" s="40"/>
      <c r="P43" s="40"/>
    </row>
    <row r="44" spans="1:18">
      <c r="A44" s="107" t="s">
        <v>21</v>
      </c>
      <c r="B44" s="2">
        <v>10</v>
      </c>
      <c r="D44" s="19"/>
      <c r="E44" s="20"/>
      <c r="F44" s="20"/>
      <c r="G44" s="21"/>
      <c r="I44" s="19"/>
      <c r="J44" s="20"/>
      <c r="K44" s="20"/>
      <c r="L44" s="20"/>
      <c r="M44" s="20"/>
      <c r="N44" s="42"/>
      <c r="O44" s="40"/>
      <c r="P44" s="40"/>
    </row>
    <row r="45" spans="1:18">
      <c r="A45" s="108"/>
      <c r="B45" s="2">
        <v>9</v>
      </c>
      <c r="D45" s="19"/>
      <c r="E45" s="20"/>
      <c r="F45" s="20"/>
      <c r="G45" s="21"/>
      <c r="I45" s="19"/>
      <c r="J45" s="20"/>
      <c r="K45" s="20"/>
      <c r="L45" s="20"/>
      <c r="M45" s="20"/>
      <c r="N45" s="42"/>
      <c r="O45" s="40"/>
      <c r="P45" s="40"/>
    </row>
    <row r="46" spans="1:18">
      <c r="A46" s="88" t="s">
        <v>22</v>
      </c>
      <c r="B46" s="3">
        <v>16</v>
      </c>
      <c r="D46" s="19"/>
      <c r="E46" s="20"/>
      <c r="F46" s="20"/>
      <c r="G46" s="21"/>
      <c r="I46" s="19"/>
      <c r="J46" s="20"/>
      <c r="K46" s="20"/>
      <c r="L46" s="20"/>
      <c r="M46" s="20"/>
      <c r="N46" s="42"/>
      <c r="O46" s="40"/>
      <c r="P46" s="40"/>
    </row>
    <row r="47" spans="1:18">
      <c r="A47" s="89"/>
      <c r="B47" s="3">
        <v>14</v>
      </c>
      <c r="D47" s="19"/>
      <c r="E47" s="20"/>
      <c r="F47" s="20"/>
      <c r="G47" s="21"/>
      <c r="I47" s="19"/>
      <c r="J47" s="20"/>
      <c r="K47" s="20"/>
      <c r="L47" s="20"/>
      <c r="M47" s="20"/>
      <c r="N47" s="42"/>
      <c r="O47" s="40"/>
      <c r="P47" s="40"/>
    </row>
    <row r="48" spans="1:18">
      <c r="A48" s="107" t="s">
        <v>23</v>
      </c>
      <c r="B48" s="2">
        <v>18</v>
      </c>
      <c r="D48" s="19"/>
      <c r="E48" s="20"/>
      <c r="F48" s="20"/>
      <c r="G48" s="21"/>
      <c r="I48" s="19"/>
      <c r="J48" s="20"/>
      <c r="K48" s="20"/>
      <c r="L48" s="20"/>
      <c r="M48" s="20"/>
      <c r="N48" s="42"/>
      <c r="O48" s="40"/>
      <c r="P48" s="40"/>
    </row>
    <row r="49" spans="1:16">
      <c r="A49" s="108"/>
      <c r="B49" s="2">
        <v>13</v>
      </c>
      <c r="D49" s="19"/>
      <c r="E49" s="20"/>
      <c r="F49" s="20"/>
      <c r="G49" s="21"/>
      <c r="I49" s="19"/>
      <c r="J49" s="20"/>
      <c r="K49" s="20"/>
      <c r="L49" s="20"/>
      <c r="M49" s="20"/>
      <c r="N49" s="42"/>
      <c r="O49" s="40"/>
      <c r="P49" s="40"/>
    </row>
    <row r="50" spans="1:16">
      <c r="A50" s="88" t="s">
        <v>24</v>
      </c>
      <c r="B50" s="3">
        <v>8</v>
      </c>
      <c r="D50" s="19"/>
      <c r="E50" s="20"/>
      <c r="F50" s="20"/>
      <c r="G50" s="21"/>
      <c r="I50" s="19"/>
      <c r="J50" s="20"/>
      <c r="K50" s="20"/>
      <c r="L50" s="20"/>
      <c r="M50" s="20"/>
      <c r="N50" s="42"/>
      <c r="O50" s="40"/>
      <c r="P50" s="40"/>
    </row>
    <row r="51" spans="1:16">
      <c r="A51" s="89"/>
      <c r="B51" s="3">
        <v>10</v>
      </c>
      <c r="D51" s="19"/>
      <c r="E51" s="20"/>
      <c r="F51" s="20"/>
      <c r="G51" s="21"/>
      <c r="I51" s="19"/>
      <c r="J51" s="20"/>
      <c r="K51" s="20"/>
      <c r="L51" s="20"/>
      <c r="M51" s="20"/>
      <c r="N51" s="42"/>
      <c r="O51" s="40"/>
      <c r="P51" s="40"/>
    </row>
    <row r="52" spans="1:16">
      <c r="A52" s="107" t="s">
        <v>25</v>
      </c>
      <c r="B52" s="2">
        <v>10</v>
      </c>
      <c r="D52" s="19"/>
      <c r="E52" s="20"/>
      <c r="F52" s="20"/>
      <c r="G52" s="21"/>
      <c r="I52" s="19"/>
      <c r="J52" s="20"/>
      <c r="K52" s="20"/>
      <c r="L52" s="20"/>
      <c r="M52" s="20"/>
      <c r="N52" s="42"/>
      <c r="O52" s="40"/>
      <c r="P52" s="40"/>
    </row>
    <row r="53" spans="1:16">
      <c r="A53" s="108"/>
      <c r="B53" s="2">
        <v>9</v>
      </c>
      <c r="D53" s="19"/>
      <c r="E53" s="20"/>
      <c r="F53" s="20"/>
      <c r="G53" s="21"/>
      <c r="I53" s="19"/>
      <c r="J53" s="20"/>
      <c r="K53" s="20"/>
      <c r="L53" s="20"/>
      <c r="M53" s="20"/>
      <c r="N53" s="42"/>
      <c r="O53" s="40"/>
      <c r="P53" s="40"/>
    </row>
    <row r="54" spans="1:16">
      <c r="A54" s="88" t="s">
        <v>26</v>
      </c>
      <c r="B54" s="3">
        <v>12</v>
      </c>
      <c r="D54" s="19"/>
      <c r="E54" s="20"/>
      <c r="F54" s="20"/>
      <c r="G54" s="21"/>
      <c r="I54" s="19"/>
      <c r="J54" s="20"/>
      <c r="K54" s="20"/>
      <c r="L54" s="20"/>
      <c r="M54" s="20"/>
      <c r="N54" s="42"/>
      <c r="O54" s="40"/>
      <c r="P54" s="40"/>
    </row>
    <row r="55" spans="1:16">
      <c r="A55" s="89"/>
      <c r="B55" s="3">
        <v>11</v>
      </c>
      <c r="D55" s="19"/>
      <c r="E55" s="20"/>
      <c r="F55" s="20"/>
      <c r="G55" s="21"/>
      <c r="I55" s="19"/>
      <c r="J55" s="20"/>
      <c r="K55" s="20"/>
      <c r="L55" s="20"/>
      <c r="M55" s="20"/>
      <c r="N55" s="42"/>
      <c r="O55" s="40"/>
      <c r="P55" s="40"/>
    </row>
    <row r="56" spans="1:16">
      <c r="A56" s="107" t="s">
        <v>27</v>
      </c>
      <c r="B56" s="2">
        <v>9</v>
      </c>
      <c r="D56" s="19"/>
      <c r="E56" s="20"/>
      <c r="F56" s="20"/>
      <c r="G56" s="21"/>
      <c r="I56" s="19"/>
      <c r="J56" s="20"/>
      <c r="K56" s="20"/>
      <c r="L56" s="20"/>
      <c r="M56" s="20"/>
      <c r="N56" s="42"/>
      <c r="O56" s="40"/>
      <c r="P56" s="40"/>
    </row>
    <row r="57" spans="1:16">
      <c r="A57" s="108"/>
      <c r="B57" s="2">
        <v>19</v>
      </c>
      <c r="D57" s="19"/>
      <c r="E57" s="20"/>
      <c r="F57" s="20"/>
      <c r="G57" s="21"/>
      <c r="I57" s="19"/>
      <c r="J57" s="20"/>
      <c r="K57" s="20"/>
      <c r="L57" s="20"/>
      <c r="M57" s="20"/>
      <c r="N57" s="42"/>
      <c r="O57" s="40"/>
      <c r="P57" s="40"/>
    </row>
    <row r="58" spans="1:16">
      <c r="A58" s="88" t="s">
        <v>28</v>
      </c>
      <c r="B58" s="3">
        <v>10</v>
      </c>
      <c r="D58" s="19"/>
      <c r="E58" s="20"/>
      <c r="F58" s="20"/>
      <c r="G58" s="21"/>
      <c r="I58" s="19"/>
      <c r="J58" s="20"/>
      <c r="K58" s="20"/>
      <c r="L58" s="20"/>
      <c r="M58" s="20"/>
      <c r="N58" s="42"/>
      <c r="O58" s="40"/>
      <c r="P58" s="40"/>
    </row>
    <row r="59" spans="1:16">
      <c r="A59" s="89"/>
      <c r="B59" s="3">
        <v>11</v>
      </c>
      <c r="D59" s="19"/>
      <c r="E59" s="20"/>
      <c r="F59" s="20"/>
      <c r="G59" s="21"/>
      <c r="I59" s="19"/>
      <c r="J59" s="20"/>
      <c r="K59" s="20"/>
      <c r="L59" s="20"/>
      <c r="M59" s="20"/>
      <c r="N59" s="42"/>
      <c r="O59" s="40"/>
      <c r="P59" s="40"/>
    </row>
    <row r="60" spans="1:16">
      <c r="A60" s="107" t="s">
        <v>29</v>
      </c>
      <c r="B60" s="2">
        <v>9</v>
      </c>
      <c r="D60" s="19"/>
      <c r="E60" s="20"/>
      <c r="F60" s="20"/>
      <c r="G60" s="21"/>
      <c r="I60" s="19"/>
      <c r="J60" s="20"/>
      <c r="K60" s="20"/>
      <c r="L60" s="20"/>
      <c r="M60" s="20"/>
      <c r="N60" s="42"/>
      <c r="O60" s="40"/>
      <c r="P60" s="40"/>
    </row>
    <row r="61" spans="1:16">
      <c r="A61" s="108"/>
      <c r="B61" s="2">
        <v>7</v>
      </c>
      <c r="D61" s="19"/>
      <c r="E61" s="20"/>
      <c r="F61" s="20"/>
      <c r="G61" s="21"/>
      <c r="I61" s="19"/>
      <c r="J61" s="20"/>
      <c r="K61" s="20"/>
      <c r="L61" s="20"/>
      <c r="M61" s="20"/>
      <c r="N61" s="42"/>
      <c r="O61" s="40"/>
      <c r="P61" s="40"/>
    </row>
    <row r="62" spans="1:16">
      <c r="A62" s="88" t="s">
        <v>30</v>
      </c>
      <c r="B62" s="3">
        <v>13</v>
      </c>
      <c r="D62" s="19"/>
      <c r="E62" s="20"/>
      <c r="F62" s="20"/>
      <c r="G62" s="21"/>
      <c r="I62" s="19"/>
      <c r="J62" s="20"/>
      <c r="K62" s="20"/>
      <c r="L62" s="20"/>
      <c r="M62" s="20"/>
      <c r="N62" s="42"/>
      <c r="O62" s="40"/>
      <c r="P62" s="40"/>
    </row>
    <row r="63" spans="1:16">
      <c r="A63" s="89"/>
      <c r="B63" s="3">
        <v>11</v>
      </c>
      <c r="D63" s="19"/>
      <c r="E63" s="20"/>
      <c r="F63" s="20"/>
      <c r="G63" s="21"/>
      <c r="I63" s="19"/>
      <c r="J63" s="20"/>
      <c r="K63" s="20"/>
      <c r="L63" s="20"/>
      <c r="M63" s="20"/>
      <c r="N63" s="42"/>
      <c r="O63" s="40"/>
      <c r="P63" s="40"/>
    </row>
    <row r="64" spans="1:16" ht="15.75" thickBot="1">
      <c r="A64" s="107" t="s">
        <v>31</v>
      </c>
      <c r="B64" s="2">
        <v>9</v>
      </c>
      <c r="D64" s="22"/>
      <c r="E64" s="23"/>
      <c r="F64" s="23"/>
      <c r="G64" s="24"/>
      <c r="I64" s="22"/>
      <c r="J64" s="23"/>
      <c r="K64" s="23"/>
      <c r="L64" s="23"/>
      <c r="M64" s="23"/>
      <c r="N64" s="43"/>
      <c r="O64" s="40"/>
      <c r="P64" s="40"/>
    </row>
    <row r="65" spans="1:9">
      <c r="A65" s="108"/>
      <c r="B65" s="2">
        <v>12</v>
      </c>
    </row>
    <row r="66" spans="1:9">
      <c r="A66" s="88" t="s">
        <v>32</v>
      </c>
      <c r="B66" s="3">
        <v>22</v>
      </c>
    </row>
    <row r="67" spans="1:9" ht="23.25">
      <c r="A67" s="89"/>
      <c r="B67" s="3">
        <v>19</v>
      </c>
      <c r="F67" s="45" t="s">
        <v>207</v>
      </c>
      <c r="G67" s="45"/>
      <c r="H67" s="45"/>
      <c r="I67" s="45"/>
    </row>
    <row r="68" spans="1:9" ht="23.25">
      <c r="A68" s="107" t="s">
        <v>33</v>
      </c>
      <c r="B68" s="2">
        <v>15</v>
      </c>
      <c r="F68" s="45" t="s">
        <v>208</v>
      </c>
      <c r="G68" s="45"/>
      <c r="H68" s="45"/>
      <c r="I68" s="45"/>
    </row>
    <row r="69" spans="1:9">
      <c r="A69" s="108"/>
      <c r="B69" s="2">
        <v>18</v>
      </c>
    </row>
    <row r="70" spans="1:9">
      <c r="A70" s="88" t="s">
        <v>34</v>
      </c>
      <c r="B70" s="3">
        <v>18</v>
      </c>
    </row>
    <row r="71" spans="1:9">
      <c r="A71" s="89"/>
      <c r="B71" s="3">
        <v>12</v>
      </c>
    </row>
    <row r="72" spans="1:9">
      <c r="A72" s="107" t="s">
        <v>23</v>
      </c>
      <c r="B72" s="2">
        <v>17</v>
      </c>
    </row>
    <row r="73" spans="1:9">
      <c r="A73" s="108"/>
      <c r="B73" s="2">
        <v>10</v>
      </c>
    </row>
    <row r="74" spans="1:9">
      <c r="A74" s="88" t="s">
        <v>35</v>
      </c>
      <c r="B74" s="3">
        <v>14</v>
      </c>
    </row>
    <row r="75" spans="1:9">
      <c r="A75" s="89"/>
      <c r="B75" s="3">
        <v>12</v>
      </c>
    </row>
    <row r="76" spans="1:9">
      <c r="A76" s="107" t="s">
        <v>36</v>
      </c>
      <c r="B76" s="2">
        <v>20</v>
      </c>
    </row>
    <row r="77" spans="1:9">
      <c r="A77" s="108"/>
      <c r="B77" s="2">
        <v>8</v>
      </c>
    </row>
    <row r="78" spans="1:9">
      <c r="A78" s="88" t="s">
        <v>27</v>
      </c>
      <c r="B78" s="3">
        <v>12</v>
      </c>
    </row>
    <row r="79" spans="1:9">
      <c r="A79" s="89"/>
      <c r="B79" s="3">
        <v>12</v>
      </c>
    </row>
    <row r="80" spans="1:9">
      <c r="A80" s="107" t="s">
        <v>37</v>
      </c>
      <c r="B80" s="2">
        <v>13</v>
      </c>
    </row>
    <row r="81" spans="1:2">
      <c r="A81" s="108"/>
      <c r="B81" s="2">
        <v>12</v>
      </c>
    </row>
    <row r="82" spans="1:2">
      <c r="A82" s="88" t="s">
        <v>38</v>
      </c>
      <c r="B82" s="3">
        <v>5</v>
      </c>
    </row>
    <row r="83" spans="1:2">
      <c r="A83" s="89"/>
      <c r="B83" s="3">
        <v>6</v>
      </c>
    </row>
    <row r="84" spans="1:2">
      <c r="A84" s="107" t="s">
        <v>39</v>
      </c>
      <c r="B84" s="2">
        <v>20</v>
      </c>
    </row>
    <row r="85" spans="1:2">
      <c r="A85" s="108"/>
      <c r="B85" s="2">
        <v>16</v>
      </c>
    </row>
    <row r="86" spans="1:2">
      <c r="A86" s="88" t="s">
        <v>40</v>
      </c>
      <c r="B86" s="3">
        <v>8</v>
      </c>
    </row>
    <row r="87" spans="1:2">
      <c r="A87" s="89"/>
      <c r="B87" s="3">
        <v>7</v>
      </c>
    </row>
    <row r="88" spans="1:2">
      <c r="A88" s="107" t="s">
        <v>41</v>
      </c>
      <c r="B88" s="2">
        <v>13</v>
      </c>
    </row>
    <row r="89" spans="1:2">
      <c r="A89" s="108"/>
      <c r="B89" s="2">
        <v>8</v>
      </c>
    </row>
    <row r="90" spans="1:2">
      <c r="A90" s="88" t="s">
        <v>42</v>
      </c>
      <c r="B90" s="3">
        <v>17</v>
      </c>
    </row>
    <row r="91" spans="1:2">
      <c r="A91" s="89"/>
      <c r="B91" s="3">
        <v>9</v>
      </c>
    </row>
    <row r="92" spans="1:2">
      <c r="A92" s="107" t="s">
        <v>43</v>
      </c>
      <c r="B92" s="2">
        <v>17</v>
      </c>
    </row>
    <row r="93" spans="1:2">
      <c r="A93" s="108"/>
      <c r="B93" s="2">
        <v>19</v>
      </c>
    </row>
    <row r="94" spans="1:2">
      <c r="A94" s="88" t="s">
        <v>44</v>
      </c>
      <c r="B94" s="3">
        <v>11</v>
      </c>
    </row>
    <row r="95" spans="1:2">
      <c r="A95" s="89"/>
      <c r="B95" s="3">
        <v>15</v>
      </c>
    </row>
    <row r="96" spans="1:2">
      <c r="A96" s="107" t="s">
        <v>45</v>
      </c>
      <c r="B96" s="2">
        <v>14</v>
      </c>
    </row>
    <row r="97" spans="1:2">
      <c r="A97" s="108"/>
      <c r="B97" s="2">
        <v>24</v>
      </c>
    </row>
    <row r="98" spans="1:2">
      <c r="A98" s="88" t="s">
        <v>32</v>
      </c>
      <c r="B98" s="3">
        <v>19</v>
      </c>
    </row>
    <row r="99" spans="1:2">
      <c r="A99" s="89"/>
      <c r="B99" s="3">
        <v>17</v>
      </c>
    </row>
    <row r="100" spans="1:2">
      <c r="A100" s="107" t="s">
        <v>46</v>
      </c>
      <c r="B100" s="2">
        <v>11</v>
      </c>
    </row>
    <row r="101" spans="1:2">
      <c r="A101" s="108"/>
      <c r="B101" s="2">
        <v>13</v>
      </c>
    </row>
    <row r="102" spans="1:2">
      <c r="A102" s="88" t="s">
        <v>47</v>
      </c>
      <c r="B102" s="3">
        <v>11</v>
      </c>
    </row>
    <row r="103" spans="1:2">
      <c r="A103" s="89"/>
      <c r="B103" s="3">
        <v>8</v>
      </c>
    </row>
    <row r="104" spans="1:2">
      <c r="A104" s="107" t="s">
        <v>48</v>
      </c>
      <c r="B104" s="2">
        <v>18</v>
      </c>
    </row>
    <row r="105" spans="1:2">
      <c r="A105" s="108"/>
      <c r="B105" s="2">
        <v>16</v>
      </c>
    </row>
    <row r="106" spans="1:2">
      <c r="A106" s="88" t="s">
        <v>49</v>
      </c>
      <c r="B106" s="3">
        <v>16</v>
      </c>
    </row>
    <row r="107" spans="1:2">
      <c r="A107" s="89"/>
      <c r="B107" s="3">
        <v>12</v>
      </c>
    </row>
    <row r="108" spans="1:2">
      <c r="A108" s="107" t="s">
        <v>50</v>
      </c>
      <c r="B108" s="2">
        <v>11</v>
      </c>
    </row>
    <row r="109" spans="1:2">
      <c r="A109" s="108"/>
      <c r="B109" s="2">
        <v>10</v>
      </c>
    </row>
    <row r="110" spans="1:2">
      <c r="A110" s="88" t="s">
        <v>41</v>
      </c>
      <c r="B110" s="3">
        <v>17</v>
      </c>
    </row>
    <row r="111" spans="1:2">
      <c r="A111" s="89"/>
      <c r="B111" s="3">
        <v>7</v>
      </c>
    </row>
    <row r="112" spans="1:2">
      <c r="A112" s="107" t="s">
        <v>51</v>
      </c>
      <c r="B112" s="2">
        <v>7</v>
      </c>
    </row>
    <row r="113" spans="1:2">
      <c r="A113" s="108"/>
      <c r="B113" s="2">
        <v>23</v>
      </c>
    </row>
    <row r="114" spans="1:2">
      <c r="A114" s="88" t="s">
        <v>52</v>
      </c>
      <c r="B114" s="3">
        <v>7</v>
      </c>
    </row>
    <row r="115" spans="1:2">
      <c r="A115" s="89"/>
      <c r="B115" s="3">
        <v>10</v>
      </c>
    </row>
    <row r="116" spans="1:2">
      <c r="A116" s="107" t="s">
        <v>53</v>
      </c>
      <c r="B116" s="2">
        <v>8</v>
      </c>
    </row>
    <row r="117" spans="1:2">
      <c r="A117" s="108"/>
      <c r="B117" s="2">
        <v>11</v>
      </c>
    </row>
    <row r="118" spans="1:2">
      <c r="A118" s="88" t="s">
        <v>40</v>
      </c>
      <c r="B118" s="3">
        <v>9</v>
      </c>
    </row>
    <row r="119" spans="1:2">
      <c r="A119" s="89"/>
      <c r="B119" s="3">
        <v>16</v>
      </c>
    </row>
    <row r="120" spans="1:2">
      <c r="A120" s="107" t="s">
        <v>54</v>
      </c>
      <c r="B120" s="2">
        <v>18</v>
      </c>
    </row>
    <row r="121" spans="1:2">
      <c r="A121" s="108"/>
      <c r="B121" s="2">
        <v>10</v>
      </c>
    </row>
    <row r="122" spans="1:2">
      <c r="A122" s="88" t="s">
        <v>55</v>
      </c>
      <c r="B122" s="3">
        <v>12</v>
      </c>
    </row>
    <row r="123" spans="1:2">
      <c r="A123" s="89"/>
      <c r="B123" s="3">
        <v>13</v>
      </c>
    </row>
    <row r="124" spans="1:2">
      <c r="A124" s="107" t="s">
        <v>56</v>
      </c>
      <c r="B124" s="2">
        <v>7</v>
      </c>
    </row>
    <row r="125" spans="1:2">
      <c r="A125" s="108"/>
      <c r="B125" s="2">
        <v>8</v>
      </c>
    </row>
    <row r="126" spans="1:2">
      <c r="A126" s="88" t="s">
        <v>57</v>
      </c>
      <c r="B126" s="3">
        <v>9</v>
      </c>
    </row>
    <row r="127" spans="1:2">
      <c r="A127" s="89"/>
      <c r="B127" s="3">
        <v>19</v>
      </c>
    </row>
    <row r="128" spans="1:2">
      <c r="A128" s="107" t="s">
        <v>58</v>
      </c>
      <c r="B128" s="2">
        <v>13</v>
      </c>
    </row>
    <row r="129" spans="1:2">
      <c r="A129" s="108"/>
      <c r="B129" s="2">
        <v>4</v>
      </c>
    </row>
    <row r="130" spans="1:2">
      <c r="A130" s="88" t="s">
        <v>59</v>
      </c>
      <c r="B130" s="3">
        <v>21</v>
      </c>
    </row>
    <row r="131" spans="1:2">
      <c r="A131" s="89"/>
      <c r="B131" s="3">
        <v>14</v>
      </c>
    </row>
    <row r="132" spans="1:2">
      <c r="A132" s="107" t="s">
        <v>60</v>
      </c>
      <c r="B132" s="2">
        <v>12</v>
      </c>
    </row>
    <row r="133" spans="1:2">
      <c r="A133" s="108"/>
      <c r="B133" s="2">
        <v>11</v>
      </c>
    </row>
    <row r="134" spans="1:2">
      <c r="A134" s="88" t="s">
        <v>61</v>
      </c>
      <c r="B134" s="3">
        <v>17</v>
      </c>
    </row>
    <row r="135" spans="1:2">
      <c r="A135" s="89"/>
      <c r="B135" s="3">
        <v>6</v>
      </c>
    </row>
    <row r="136" spans="1:2">
      <c r="A136" s="107" t="s">
        <v>65</v>
      </c>
      <c r="B136" s="2">
        <v>10</v>
      </c>
    </row>
    <row r="137" spans="1:2">
      <c r="A137" s="108"/>
      <c r="B137" s="2">
        <v>14</v>
      </c>
    </row>
    <row r="138" spans="1:2">
      <c r="A138" s="88" t="s">
        <v>62</v>
      </c>
      <c r="B138" s="3">
        <v>17</v>
      </c>
    </row>
    <row r="139" spans="1:2">
      <c r="A139" s="89"/>
      <c r="B139" s="3">
        <v>12</v>
      </c>
    </row>
    <row r="140" spans="1:2">
      <c r="A140" s="107" t="s">
        <v>63</v>
      </c>
      <c r="B140" s="2">
        <v>12</v>
      </c>
    </row>
    <row r="141" spans="1:2">
      <c r="A141" s="108"/>
      <c r="B141" s="2">
        <v>24</v>
      </c>
    </row>
    <row r="142" spans="1:2">
      <c r="A142" s="88" t="s">
        <v>64</v>
      </c>
      <c r="B142" s="3">
        <v>12</v>
      </c>
    </row>
    <row r="143" spans="1:2">
      <c r="A143" s="89"/>
      <c r="B143" s="3">
        <v>17</v>
      </c>
    </row>
    <row r="144" spans="1:2">
      <c r="A144" s="107" t="s">
        <v>66</v>
      </c>
      <c r="B144" s="2">
        <v>15</v>
      </c>
    </row>
    <row r="145" spans="1:2">
      <c r="A145" s="108"/>
      <c r="B145" s="2">
        <v>9</v>
      </c>
    </row>
    <row r="146" spans="1:2">
      <c r="A146" s="88" t="s">
        <v>67</v>
      </c>
      <c r="B146" s="3">
        <v>13</v>
      </c>
    </row>
    <row r="147" spans="1:2">
      <c r="A147" s="89"/>
      <c r="B147" s="3">
        <v>14</v>
      </c>
    </row>
    <row r="148" spans="1:2">
      <c r="A148" s="107" t="s">
        <v>68</v>
      </c>
      <c r="B148" s="2">
        <v>8</v>
      </c>
    </row>
    <row r="149" spans="1:2">
      <c r="A149" s="108"/>
      <c r="B149" s="2">
        <v>12</v>
      </c>
    </row>
    <row r="150" spans="1:2">
      <c r="A150" s="88" t="s">
        <v>69</v>
      </c>
      <c r="B150" s="3">
        <v>11</v>
      </c>
    </row>
    <row r="151" spans="1:2">
      <c r="A151" s="89"/>
      <c r="B151" s="3">
        <v>23</v>
      </c>
    </row>
    <row r="152" spans="1:2">
      <c r="A152" s="107" t="s">
        <v>70</v>
      </c>
      <c r="B152" s="2">
        <v>7</v>
      </c>
    </row>
    <row r="153" spans="1:2">
      <c r="A153" s="108"/>
      <c r="B153" s="2">
        <v>9</v>
      </c>
    </row>
    <row r="154" spans="1:2">
      <c r="A154" s="88" t="s">
        <v>71</v>
      </c>
      <c r="B154" s="3">
        <v>15</v>
      </c>
    </row>
    <row r="155" spans="1:2">
      <c r="A155" s="89"/>
      <c r="B155" s="3">
        <v>17</v>
      </c>
    </row>
    <row r="156" spans="1:2">
      <c r="A156" s="107" t="s">
        <v>72</v>
      </c>
      <c r="B156" s="2">
        <v>14</v>
      </c>
    </row>
    <row r="157" spans="1:2">
      <c r="A157" s="108"/>
      <c r="B157" s="2">
        <v>4</v>
      </c>
    </row>
    <row r="158" spans="1:2">
      <c r="A158" s="88" t="s">
        <v>73</v>
      </c>
      <c r="B158" s="3">
        <v>11</v>
      </c>
    </row>
    <row r="159" spans="1:2">
      <c r="A159" s="89"/>
      <c r="B159" s="3">
        <v>11</v>
      </c>
    </row>
    <row r="160" spans="1:2">
      <c r="A160" s="107" t="s">
        <v>74</v>
      </c>
      <c r="B160" s="2">
        <v>5</v>
      </c>
    </row>
    <row r="161" spans="1:2">
      <c r="A161" s="108"/>
      <c r="B161" s="2">
        <v>9</v>
      </c>
    </row>
    <row r="162" spans="1:2">
      <c r="A162" s="88" t="s">
        <v>75</v>
      </c>
      <c r="B162" s="3">
        <v>19</v>
      </c>
    </row>
    <row r="163" spans="1:2">
      <c r="A163" s="89"/>
      <c r="B163" s="3">
        <v>9</v>
      </c>
    </row>
    <row r="164" spans="1:2">
      <c r="A164" s="107" t="s">
        <v>76</v>
      </c>
      <c r="B164" s="2">
        <v>13</v>
      </c>
    </row>
    <row r="165" spans="1:2">
      <c r="A165" s="108"/>
      <c r="B165" s="2">
        <v>8</v>
      </c>
    </row>
    <row r="166" spans="1:2">
      <c r="A166" s="88" t="s">
        <v>77</v>
      </c>
      <c r="B166" s="3">
        <v>10</v>
      </c>
    </row>
    <row r="167" spans="1:2">
      <c r="A167" s="89"/>
      <c r="B167" s="3">
        <v>11</v>
      </c>
    </row>
    <row r="168" spans="1:2">
      <c r="A168" s="107" t="s">
        <v>78</v>
      </c>
      <c r="B168" s="2">
        <v>13</v>
      </c>
    </row>
    <row r="169" spans="1:2">
      <c r="A169" s="108"/>
      <c r="B169" s="2">
        <v>10</v>
      </c>
    </row>
    <row r="170" spans="1:2">
      <c r="A170" s="88" t="s">
        <v>79</v>
      </c>
      <c r="B170" s="3">
        <v>12</v>
      </c>
    </row>
    <row r="171" spans="1:2">
      <c r="A171" s="89"/>
      <c r="B171" s="3">
        <v>14</v>
      </c>
    </row>
    <row r="172" spans="1:2">
      <c r="A172" s="107" t="s">
        <v>80</v>
      </c>
      <c r="B172" s="2">
        <v>15</v>
      </c>
    </row>
    <row r="173" spans="1:2">
      <c r="A173" s="108"/>
      <c r="B173" s="2">
        <v>12</v>
      </c>
    </row>
    <row r="174" spans="1:2">
      <c r="A174" s="88" t="s">
        <v>81</v>
      </c>
      <c r="B174" s="3">
        <v>7</v>
      </c>
    </row>
    <row r="175" spans="1:2">
      <c r="A175" s="89"/>
      <c r="B175" s="3">
        <v>7</v>
      </c>
    </row>
    <row r="176" spans="1:2">
      <c r="A176" s="107" t="s">
        <v>82</v>
      </c>
      <c r="B176" s="2">
        <v>12</v>
      </c>
    </row>
    <row r="177" spans="1:2">
      <c r="A177" s="108"/>
      <c r="B177" s="2">
        <v>12</v>
      </c>
    </row>
    <row r="178" spans="1:2">
      <c r="A178" s="88" t="s">
        <v>66</v>
      </c>
      <c r="B178" s="3">
        <v>20</v>
      </c>
    </row>
    <row r="179" spans="1:2">
      <c r="A179" s="89"/>
      <c r="B179" s="3">
        <v>9</v>
      </c>
    </row>
    <row r="180" spans="1:2">
      <c r="A180" s="107" t="s">
        <v>87</v>
      </c>
      <c r="B180" s="2">
        <v>10</v>
      </c>
    </row>
    <row r="181" spans="1:2">
      <c r="A181" s="108"/>
      <c r="B181" s="2">
        <v>21</v>
      </c>
    </row>
    <row r="182" spans="1:2">
      <c r="A182" s="88" t="s">
        <v>83</v>
      </c>
      <c r="B182" s="3">
        <v>12</v>
      </c>
    </row>
    <row r="183" spans="1:2">
      <c r="A183" s="89"/>
      <c r="B183" s="3">
        <v>21</v>
      </c>
    </row>
    <row r="184" spans="1:2">
      <c r="A184" s="107" t="s">
        <v>84</v>
      </c>
      <c r="B184" s="2">
        <v>14</v>
      </c>
    </row>
    <row r="185" spans="1:2">
      <c r="A185" s="108"/>
      <c r="B185" s="2">
        <v>9</v>
      </c>
    </row>
    <row r="186" spans="1:2">
      <c r="A186" s="88" t="s">
        <v>78</v>
      </c>
      <c r="B186" s="3">
        <v>15</v>
      </c>
    </row>
    <row r="187" spans="1:2">
      <c r="A187" s="89"/>
      <c r="B187" s="3">
        <v>8</v>
      </c>
    </row>
    <row r="188" spans="1:2">
      <c r="A188" s="107" t="s">
        <v>85</v>
      </c>
      <c r="B188" s="2">
        <v>17</v>
      </c>
    </row>
    <row r="189" spans="1:2">
      <c r="A189" s="108"/>
      <c r="B189" s="2">
        <v>14</v>
      </c>
    </row>
    <row r="190" spans="1:2">
      <c r="A190" s="88" t="s">
        <v>86</v>
      </c>
      <c r="B190" s="3">
        <v>13</v>
      </c>
    </row>
    <row r="191" spans="1:2">
      <c r="A191" s="89"/>
      <c r="B191" s="3">
        <v>14</v>
      </c>
    </row>
    <row r="192" spans="1:2">
      <c r="A192" s="107" t="s">
        <v>75</v>
      </c>
      <c r="B192" s="2">
        <v>19</v>
      </c>
    </row>
    <row r="193" spans="1:2">
      <c r="A193" s="108"/>
      <c r="B193" s="2">
        <v>22</v>
      </c>
    </row>
    <row r="194" spans="1:2">
      <c r="A194" s="88" t="s">
        <v>88</v>
      </c>
      <c r="B194" s="3">
        <v>18</v>
      </c>
    </row>
    <row r="195" spans="1:2">
      <c r="A195" s="89"/>
      <c r="B195" s="3">
        <v>7</v>
      </c>
    </row>
    <row r="196" spans="1:2">
      <c r="A196" s="107" t="s">
        <v>89</v>
      </c>
      <c r="B196" s="2">
        <v>13</v>
      </c>
    </row>
    <row r="197" spans="1:2">
      <c r="A197" s="108"/>
      <c r="B197" s="2">
        <v>11</v>
      </c>
    </row>
    <row r="198" spans="1:2">
      <c r="A198" s="88" t="s">
        <v>90</v>
      </c>
      <c r="B198" s="3">
        <v>10</v>
      </c>
    </row>
    <row r="199" spans="1:2">
      <c r="A199" s="89"/>
      <c r="B199" s="3">
        <v>14</v>
      </c>
    </row>
    <row r="200" spans="1:2">
      <c r="A200" s="107" t="s">
        <v>86</v>
      </c>
      <c r="B200" s="2">
        <v>11</v>
      </c>
    </row>
    <row r="201" spans="1:2">
      <c r="A201" s="108"/>
      <c r="B201" s="2">
        <v>15</v>
      </c>
    </row>
    <row r="202" spans="1:2">
      <c r="A202" s="88" t="s">
        <v>91</v>
      </c>
      <c r="B202" s="3">
        <v>10</v>
      </c>
    </row>
    <row r="203" spans="1:2">
      <c r="A203" s="89"/>
      <c r="B203" s="3">
        <v>14</v>
      </c>
    </row>
    <row r="204" spans="1:2">
      <c r="A204" s="107" t="s">
        <v>92</v>
      </c>
      <c r="B204" s="2">
        <v>11</v>
      </c>
    </row>
    <row r="205" spans="1:2">
      <c r="A205" s="108"/>
      <c r="B205" s="2">
        <v>13</v>
      </c>
    </row>
    <row r="206" spans="1:2">
      <c r="A206" s="88" t="s">
        <v>10</v>
      </c>
      <c r="B206" s="3">
        <v>12</v>
      </c>
    </row>
    <row r="207" spans="1:2">
      <c r="A207" s="89"/>
      <c r="B207" s="3">
        <v>12</v>
      </c>
    </row>
    <row r="208" spans="1:2">
      <c r="A208" s="107" t="s">
        <v>93</v>
      </c>
      <c r="B208" s="2">
        <v>9</v>
      </c>
    </row>
    <row r="209" spans="1:2">
      <c r="A209" s="108"/>
      <c r="B209" s="2">
        <v>9</v>
      </c>
    </row>
    <row r="210" spans="1:2">
      <c r="A210" s="88" t="s">
        <v>94</v>
      </c>
      <c r="B210" s="3">
        <v>9</v>
      </c>
    </row>
    <row r="211" spans="1:2">
      <c r="A211" s="89"/>
      <c r="B211" s="3">
        <v>14</v>
      </c>
    </row>
    <row r="212" spans="1:2">
      <c r="A212" s="107" t="s">
        <v>95</v>
      </c>
      <c r="B212" s="2">
        <v>10</v>
      </c>
    </row>
    <row r="213" spans="1:2">
      <c r="A213" s="108"/>
      <c r="B213" s="2">
        <v>4</v>
      </c>
    </row>
    <row r="214" spans="1:2">
      <c r="A214" s="88" t="s">
        <v>96</v>
      </c>
      <c r="B214" s="3">
        <v>10</v>
      </c>
    </row>
    <row r="215" spans="1:2">
      <c r="A215" s="89"/>
      <c r="B215" s="3">
        <v>10</v>
      </c>
    </row>
    <row r="216" spans="1:2">
      <c r="A216" s="107" t="s">
        <v>97</v>
      </c>
      <c r="B216" s="2">
        <v>8</v>
      </c>
    </row>
    <row r="217" spans="1:2">
      <c r="A217" s="108"/>
      <c r="B217" s="2">
        <v>11</v>
      </c>
    </row>
    <row r="218" spans="1:2">
      <c r="A218" s="88" t="s">
        <v>98</v>
      </c>
      <c r="B218" s="3">
        <v>16</v>
      </c>
    </row>
    <row r="219" spans="1:2">
      <c r="A219" s="89"/>
      <c r="B219" s="3">
        <v>7</v>
      </c>
    </row>
    <row r="220" spans="1:2">
      <c r="A220" s="107" t="s">
        <v>99</v>
      </c>
      <c r="B220" s="2">
        <v>8</v>
      </c>
    </row>
    <row r="221" spans="1:2">
      <c r="A221" s="108"/>
      <c r="B221" s="2">
        <v>10</v>
      </c>
    </row>
    <row r="222" spans="1:2">
      <c r="A222" s="88" t="s">
        <v>100</v>
      </c>
      <c r="B222" s="3">
        <v>12</v>
      </c>
    </row>
    <row r="223" spans="1:2">
      <c r="A223" s="89"/>
      <c r="B223" s="3">
        <v>16</v>
      </c>
    </row>
    <row r="224" spans="1:2">
      <c r="A224" s="107" t="s">
        <v>101</v>
      </c>
      <c r="B224" s="2">
        <v>9</v>
      </c>
    </row>
    <row r="225" spans="1:2">
      <c r="A225" s="108"/>
      <c r="B225" s="2">
        <v>15</v>
      </c>
    </row>
    <row r="226" spans="1:2">
      <c r="A226" s="88" t="s">
        <v>102</v>
      </c>
      <c r="B226" s="3">
        <v>19</v>
      </c>
    </row>
    <row r="227" spans="1:2">
      <c r="A227" s="89"/>
      <c r="B227" s="3">
        <v>10</v>
      </c>
    </row>
    <row r="228" spans="1:2">
      <c r="A228" s="107" t="s">
        <v>103</v>
      </c>
      <c r="B228" s="2">
        <v>10</v>
      </c>
    </row>
    <row r="229" spans="1:2">
      <c r="A229" s="108"/>
      <c r="B229" s="2">
        <v>10</v>
      </c>
    </row>
    <row r="230" spans="1:2">
      <c r="A230" s="88" t="s">
        <v>104</v>
      </c>
      <c r="B230" s="3">
        <v>8</v>
      </c>
    </row>
    <row r="231" spans="1:2">
      <c r="A231" s="89"/>
      <c r="B231" s="3">
        <v>11</v>
      </c>
    </row>
    <row r="232" spans="1:2">
      <c r="A232" s="107" t="s">
        <v>105</v>
      </c>
      <c r="B232" s="2">
        <v>7</v>
      </c>
    </row>
    <row r="233" spans="1:2">
      <c r="A233" s="108"/>
      <c r="B233" s="2">
        <v>12</v>
      </c>
    </row>
    <row r="234" spans="1:2">
      <c r="A234" s="88" t="s">
        <v>106</v>
      </c>
      <c r="B234" s="3">
        <v>17</v>
      </c>
    </row>
    <row r="235" spans="1:2">
      <c r="A235" s="89"/>
      <c r="B235" s="3">
        <v>13</v>
      </c>
    </row>
    <row r="236" spans="1:2">
      <c r="A236" s="107" t="s">
        <v>91</v>
      </c>
      <c r="B236" s="2">
        <v>16</v>
      </c>
    </row>
    <row r="237" spans="1:2">
      <c r="A237" s="108"/>
      <c r="B237" s="2">
        <v>18</v>
      </c>
    </row>
    <row r="238" spans="1:2">
      <c r="A238" s="88" t="s">
        <v>107</v>
      </c>
      <c r="B238" s="3">
        <v>11</v>
      </c>
    </row>
    <row r="239" spans="1:2">
      <c r="A239" s="89"/>
      <c r="B239" s="3">
        <v>13</v>
      </c>
    </row>
    <row r="240" spans="1:2">
      <c r="A240" s="107" t="s">
        <v>108</v>
      </c>
      <c r="B240" s="2">
        <v>9</v>
      </c>
    </row>
    <row r="241" spans="1:2">
      <c r="A241" s="108"/>
      <c r="B241" s="2">
        <v>12</v>
      </c>
    </row>
    <row r="242" spans="1:2">
      <c r="A242" s="88" t="s">
        <v>109</v>
      </c>
      <c r="B242" s="3">
        <v>11</v>
      </c>
    </row>
    <row r="243" spans="1:2">
      <c r="A243" s="89"/>
      <c r="B243" s="3">
        <v>16</v>
      </c>
    </row>
    <row r="244" spans="1:2">
      <c r="A244" s="107" t="s">
        <v>110</v>
      </c>
      <c r="B244" s="2">
        <v>12</v>
      </c>
    </row>
    <row r="245" spans="1:2">
      <c r="A245" s="108"/>
      <c r="B245" s="2">
        <v>7</v>
      </c>
    </row>
    <row r="246" spans="1:2">
      <c r="A246" s="88" t="s">
        <v>111</v>
      </c>
      <c r="B246" s="3">
        <v>15</v>
      </c>
    </row>
    <row r="247" spans="1:2">
      <c r="A247" s="89"/>
      <c r="B247" s="3">
        <v>12</v>
      </c>
    </row>
    <row r="248" spans="1:2">
      <c r="A248" s="107" t="s">
        <v>101</v>
      </c>
      <c r="B248" s="2">
        <v>14</v>
      </c>
    </row>
    <row r="249" spans="1:2">
      <c r="A249" s="108"/>
      <c r="B249" s="2">
        <v>17</v>
      </c>
    </row>
    <row r="250" spans="1:2">
      <c r="A250" s="88" t="s">
        <v>112</v>
      </c>
      <c r="B250" s="3">
        <v>17</v>
      </c>
    </row>
    <row r="251" spans="1:2">
      <c r="A251" s="89"/>
      <c r="B251" s="3">
        <v>15</v>
      </c>
    </row>
    <row r="252" spans="1:2">
      <c r="A252" s="107" t="s">
        <v>113</v>
      </c>
      <c r="B252" s="2">
        <v>5</v>
      </c>
    </row>
    <row r="253" spans="1:2">
      <c r="A253" s="108"/>
      <c r="B253" s="2">
        <v>12</v>
      </c>
    </row>
    <row r="254" spans="1:2">
      <c r="A254" s="88" t="s">
        <v>114</v>
      </c>
      <c r="B254" s="3">
        <v>11</v>
      </c>
    </row>
    <row r="255" spans="1:2">
      <c r="A255" s="89"/>
      <c r="B255" s="3">
        <v>13</v>
      </c>
    </row>
  </sheetData>
  <mergeCells count="145">
    <mergeCell ref="A158:A159"/>
    <mergeCell ref="D38:G40"/>
    <mergeCell ref="D35:G37"/>
    <mergeCell ref="A198:A199"/>
    <mergeCell ref="A200:A201"/>
    <mergeCell ref="A202:A203"/>
    <mergeCell ref="A172:A173"/>
    <mergeCell ref="A174:A175"/>
    <mergeCell ref="A176:A177"/>
    <mergeCell ref="A178:A179"/>
    <mergeCell ref="A180:A181"/>
    <mergeCell ref="A182:A183"/>
    <mergeCell ref="A184:A185"/>
    <mergeCell ref="A134:A135"/>
    <mergeCell ref="A112:A113"/>
    <mergeCell ref="A114:A115"/>
    <mergeCell ref="A116:A117"/>
    <mergeCell ref="A118:A119"/>
    <mergeCell ref="A120:A121"/>
    <mergeCell ref="A122:A123"/>
    <mergeCell ref="A154:A155"/>
    <mergeCell ref="A156:A157"/>
    <mergeCell ref="A136:A137"/>
    <mergeCell ref="A138:A139"/>
    <mergeCell ref="A244:A245"/>
    <mergeCell ref="A242:A243"/>
    <mergeCell ref="A240:A241"/>
    <mergeCell ref="A238:A239"/>
    <mergeCell ref="A236:A237"/>
    <mergeCell ref="A234:A235"/>
    <mergeCell ref="A232:A233"/>
    <mergeCell ref="A230:A231"/>
    <mergeCell ref="A228:A229"/>
    <mergeCell ref="A226:A227"/>
    <mergeCell ref="A224:A225"/>
    <mergeCell ref="A222:A223"/>
    <mergeCell ref="A220:A221"/>
    <mergeCell ref="A218:A219"/>
    <mergeCell ref="A212:A213"/>
    <mergeCell ref="A214:A215"/>
    <mergeCell ref="A216:A217"/>
    <mergeCell ref="A160:A161"/>
    <mergeCell ref="A162:A163"/>
    <mergeCell ref="A164:A165"/>
    <mergeCell ref="A166:A167"/>
    <mergeCell ref="A168:A169"/>
    <mergeCell ref="A170:A171"/>
    <mergeCell ref="A204:A205"/>
    <mergeCell ref="A206:A207"/>
    <mergeCell ref="A208:A209"/>
    <mergeCell ref="A186:A187"/>
    <mergeCell ref="A188:A189"/>
    <mergeCell ref="A190:A191"/>
    <mergeCell ref="A210:A211"/>
    <mergeCell ref="A192:A193"/>
    <mergeCell ref="A194:A195"/>
    <mergeCell ref="A196:A197"/>
    <mergeCell ref="A146:A147"/>
    <mergeCell ref="A148:A149"/>
    <mergeCell ref="A150:A151"/>
    <mergeCell ref="A152:A153"/>
    <mergeCell ref="A54:A55"/>
    <mergeCell ref="A56:A57"/>
    <mergeCell ref="A58:A59"/>
    <mergeCell ref="A88:A89"/>
    <mergeCell ref="A60:A61"/>
    <mergeCell ref="A62:A63"/>
    <mergeCell ref="A80:A81"/>
    <mergeCell ref="A82:A83"/>
    <mergeCell ref="A84:A85"/>
    <mergeCell ref="A86:A87"/>
    <mergeCell ref="A64:A65"/>
    <mergeCell ref="A76:A77"/>
    <mergeCell ref="A78:A79"/>
    <mergeCell ref="A66:A67"/>
    <mergeCell ref="A68:A69"/>
    <mergeCell ref="A70:A71"/>
    <mergeCell ref="A72:A73"/>
    <mergeCell ref="A254:A255"/>
    <mergeCell ref="A252:A253"/>
    <mergeCell ref="A250:A251"/>
    <mergeCell ref="A248:A249"/>
    <mergeCell ref="A246:A247"/>
    <mergeCell ref="A90:A91"/>
    <mergeCell ref="A100:A101"/>
    <mergeCell ref="A102:A103"/>
    <mergeCell ref="A104:A105"/>
    <mergeCell ref="A106:A107"/>
    <mergeCell ref="A108:A109"/>
    <mergeCell ref="A110:A111"/>
    <mergeCell ref="A92:A93"/>
    <mergeCell ref="A94:A95"/>
    <mergeCell ref="A96:A97"/>
    <mergeCell ref="A98:A99"/>
    <mergeCell ref="A124:A125"/>
    <mergeCell ref="A126:A127"/>
    <mergeCell ref="A128:A129"/>
    <mergeCell ref="A130:A131"/>
    <mergeCell ref="A132:A133"/>
    <mergeCell ref="A140:A141"/>
    <mergeCell ref="A142:A143"/>
    <mergeCell ref="A144:A14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4:A75"/>
    <mergeCell ref="A2:B4"/>
    <mergeCell ref="K29:K31"/>
    <mergeCell ref="L29:L31"/>
    <mergeCell ref="M29:M31"/>
    <mergeCell ref="I29:J31"/>
    <mergeCell ref="J27:M27"/>
    <mergeCell ref="J26:M26"/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  <mergeCell ref="A6:A7"/>
    <mergeCell ref="A8:A9"/>
    <mergeCell ref="A10:A11"/>
    <mergeCell ref="A12:A13"/>
    <mergeCell ref="A14:A15"/>
    <mergeCell ref="A16:A17"/>
    <mergeCell ref="J25:M25"/>
    <mergeCell ref="J24:M24"/>
    <mergeCell ref="P29:R30"/>
    <mergeCell ref="I33:M35"/>
    <mergeCell ref="K20:L20"/>
    <mergeCell ref="O8:S9"/>
    <mergeCell ref="O10:S15"/>
    <mergeCell ref="P18:R19"/>
    <mergeCell ref="P20:R27"/>
    <mergeCell ref="P31:R32"/>
    <mergeCell ref="P33:R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8CC5-3F11-CD42-8060-CECDB2F0A16A}">
  <dimension ref="A1:AE274"/>
  <sheetViews>
    <sheetView topLeftCell="B13" zoomScale="55" zoomScaleNormal="55" workbookViewId="0">
      <selection activeCell="Y48" sqref="Y48"/>
    </sheetView>
  </sheetViews>
  <sheetFormatPr baseColWidth="10" defaultRowHeight="15"/>
  <cols>
    <col min="1" max="1" width="8.7109375" style="5" bestFit="1" customWidth="1"/>
    <col min="2" max="2" width="48" style="5" customWidth="1"/>
    <col min="3" max="3" width="35.140625" customWidth="1"/>
    <col min="10" max="10" width="12.5703125" customWidth="1"/>
    <col min="13" max="13" width="15" bestFit="1" customWidth="1"/>
  </cols>
  <sheetData>
    <row r="1" spans="1:31" ht="15" customHeight="1">
      <c r="M1" s="64" t="s">
        <v>141</v>
      </c>
      <c r="N1" s="65"/>
      <c r="O1" s="65"/>
      <c r="P1" s="65"/>
      <c r="Q1" s="65"/>
      <c r="R1" s="66"/>
      <c r="U1" s="64" t="s">
        <v>203</v>
      </c>
      <c r="V1" s="65"/>
      <c r="W1" s="65"/>
      <c r="X1" s="65"/>
      <c r="Y1" s="65"/>
      <c r="Z1" s="65"/>
      <c r="AA1" s="65"/>
      <c r="AB1" s="65"/>
      <c r="AC1" s="65"/>
      <c r="AD1" s="66"/>
    </row>
    <row r="2" spans="1:31" ht="15" customHeight="1" thickBot="1">
      <c r="M2" s="67"/>
      <c r="N2" s="68"/>
      <c r="O2" s="68"/>
      <c r="P2" s="68"/>
      <c r="Q2" s="68"/>
      <c r="R2" s="69"/>
      <c r="U2" s="67"/>
      <c r="V2" s="68"/>
      <c r="W2" s="68"/>
      <c r="X2" s="68"/>
      <c r="Y2" s="68"/>
      <c r="Z2" s="68"/>
      <c r="AA2" s="68"/>
      <c r="AB2" s="68"/>
      <c r="AC2" s="68"/>
      <c r="AD2" s="69"/>
    </row>
    <row r="3" spans="1:31" ht="71.25" customHeight="1">
      <c r="A3" s="30" t="s">
        <v>150</v>
      </c>
      <c r="B3" s="30" t="s">
        <v>205</v>
      </c>
      <c r="C3" s="33"/>
      <c r="E3" s="8" t="s">
        <v>153</v>
      </c>
      <c r="F3" s="9" t="s">
        <v>154</v>
      </c>
      <c r="G3" s="8" t="s">
        <v>155</v>
      </c>
      <c r="H3" s="9" t="s">
        <v>119</v>
      </c>
      <c r="I3" s="8" t="s">
        <v>156</v>
      </c>
      <c r="J3" s="9" t="s">
        <v>122</v>
      </c>
      <c r="M3" s="8" t="s">
        <v>153</v>
      </c>
      <c r="N3" s="9" t="s">
        <v>154</v>
      </c>
      <c r="O3" s="8" t="s">
        <v>119</v>
      </c>
      <c r="P3" s="9" t="s">
        <v>122</v>
      </c>
      <c r="Q3" s="8" t="s">
        <v>123</v>
      </c>
      <c r="R3" s="9" t="s">
        <v>124</v>
      </c>
      <c r="U3" s="8" t="s">
        <v>153</v>
      </c>
      <c r="V3" s="9" t="s">
        <v>154</v>
      </c>
      <c r="W3" s="8" t="s">
        <v>173</v>
      </c>
      <c r="X3" s="8" t="s">
        <v>174</v>
      </c>
      <c r="Y3" s="9" t="s">
        <v>175</v>
      </c>
      <c r="Z3" s="8" t="s">
        <v>176</v>
      </c>
      <c r="AA3" s="8" t="s">
        <v>177</v>
      </c>
      <c r="AB3" s="9" t="s">
        <v>178</v>
      </c>
      <c r="AC3" s="8" t="s">
        <v>179</v>
      </c>
      <c r="AD3" s="8" t="s">
        <v>115</v>
      </c>
    </row>
    <row r="4" spans="1:31">
      <c r="A4" s="2" t="s">
        <v>151</v>
      </c>
      <c r="B4" s="32">
        <v>4.2</v>
      </c>
      <c r="C4" s="31">
        <f t="shared" ref="C4:C6" si="0">(B4-Media)^2</f>
        <v>0.17253254458161774</v>
      </c>
      <c r="E4" s="2">
        <v>0</v>
      </c>
      <c r="F4" s="13">
        <v>0.99</v>
      </c>
      <c r="G4" s="32">
        <f>(E4+F4)/2</f>
        <v>0.495</v>
      </c>
      <c r="H4" s="13">
        <f t="array" ref="H4:H13">FREQUENCY(Serie,F4:F13)</f>
        <v>1</v>
      </c>
      <c r="I4" s="34">
        <f>((EXP(-0.5*((G4-Media)/Desv)^2))/(Desv*SQRT(2*PI())))*(F4-E4)</f>
        <v>4.569160379223374E-5</v>
      </c>
      <c r="J4" s="34">
        <f t="shared" ref="J4:J13" si="1">I4*nn</f>
        <v>1.2336733023903109E-2</v>
      </c>
      <c r="M4" s="2">
        <f>E4</f>
        <v>0</v>
      </c>
      <c r="N4" s="13">
        <f>F6</f>
        <v>2.99</v>
      </c>
      <c r="O4" s="13">
        <f>SUM(H4:H6)</f>
        <v>15</v>
      </c>
      <c r="P4" s="34">
        <f>SUM(J4:J6)</f>
        <v>10.529450884289547</v>
      </c>
      <c r="Q4" s="34">
        <f>((P4-O4)^2)/P4</f>
        <v>1.8980865778859666</v>
      </c>
      <c r="R4" s="34">
        <f>Q4</f>
        <v>1.8980865778859666</v>
      </c>
      <c r="U4" s="2">
        <v>0</v>
      </c>
      <c r="V4" s="2">
        <v>1</v>
      </c>
      <c r="W4" s="2">
        <f t="array" ref="W4">FREQUENCY(Serie,V4:V13)</f>
        <v>1</v>
      </c>
      <c r="X4" s="34">
        <f t="shared" ref="X4:X13" si="2">J4</f>
        <v>1.2336733023903109E-2</v>
      </c>
      <c r="Y4" s="34">
        <f t="shared" ref="Y4:Y13" si="3">W4/nn</f>
        <v>3.7037037037037038E-3</v>
      </c>
      <c r="Z4" s="34">
        <f t="shared" ref="Z4:Z13" si="4">X4/nn</f>
        <v>4.569160379223374E-5</v>
      </c>
      <c r="AA4" s="34">
        <f>Y4</f>
        <v>3.7037037037037038E-3</v>
      </c>
      <c r="AB4" s="34">
        <f>Z4</f>
        <v>4.569160379223374E-5</v>
      </c>
      <c r="AC4" s="34">
        <f t="shared" ref="AC4:AC13" si="5">ABS(AA4-AB4)</f>
        <v>3.6580120999114701E-3</v>
      </c>
      <c r="AD4" s="34">
        <f>AC4</f>
        <v>3.6580120999114701E-3</v>
      </c>
    </row>
    <row r="5" spans="1:31">
      <c r="A5" s="2" t="s">
        <v>152</v>
      </c>
      <c r="B5" s="32">
        <v>5.2</v>
      </c>
      <c r="C5" s="31">
        <f t="shared" si="0"/>
        <v>0.3417918038408792</v>
      </c>
      <c r="E5" s="2">
        <v>1</v>
      </c>
      <c r="F5" s="13">
        <v>1.99</v>
      </c>
      <c r="G5" s="32">
        <f t="shared" ref="G5:G13" si="6">(E5+F5)/2</f>
        <v>1.4950000000000001</v>
      </c>
      <c r="H5" s="13">
        <v>0</v>
      </c>
      <c r="I5" s="34">
        <f>((EXP(-0.5*((G5-Media)/Desv)^2))/(Desv*SQRT(2*PI())))*(F5-E5)</f>
        <v>2.214331976637938E-3</v>
      </c>
      <c r="J5" s="34">
        <f t="shared" si="1"/>
        <v>0.59786963369224322</v>
      </c>
      <c r="M5" s="2">
        <f>E7</f>
        <v>3</v>
      </c>
      <c r="N5" s="13">
        <f>F7</f>
        <v>3.99</v>
      </c>
      <c r="O5" s="13">
        <f>H7</f>
        <v>49</v>
      </c>
      <c r="P5" s="34">
        <f>J7</f>
        <v>56.339951311023313</v>
      </c>
      <c r="Q5" s="34">
        <f t="shared" ref="Q5:Q8" si="7">((P5-O5)^2)/P5</f>
        <v>0.95624657094177945</v>
      </c>
      <c r="R5" s="34">
        <f>Q5+R4</f>
        <v>2.8543331488277461</v>
      </c>
      <c r="U5" s="2">
        <v>1</v>
      </c>
      <c r="V5" s="2">
        <v>2</v>
      </c>
      <c r="W5" s="13">
        <f t="shared" ref="W5:W13" si="8">H5</f>
        <v>0</v>
      </c>
      <c r="X5" s="34">
        <f t="shared" si="2"/>
        <v>0.59786963369224322</v>
      </c>
      <c r="Y5" s="34">
        <f t="shared" si="3"/>
        <v>0</v>
      </c>
      <c r="Z5" s="34">
        <f t="shared" si="4"/>
        <v>2.214331976637938E-3</v>
      </c>
      <c r="AA5" s="34">
        <f>Y4+Y5</f>
        <v>3.7037037037037038E-3</v>
      </c>
      <c r="AB5" s="34">
        <f t="shared" ref="AB5:AB13" si="9">AB4+Z5</f>
        <v>2.2600235804301717E-3</v>
      </c>
      <c r="AC5" s="34">
        <f t="shared" si="5"/>
        <v>1.4436801232735321E-3</v>
      </c>
      <c r="AD5" s="34">
        <f t="shared" ref="AD5:AD12" si="10">MAX(AD4,AC5)</f>
        <v>3.6580120999114701E-3</v>
      </c>
    </row>
    <row r="6" spans="1:31">
      <c r="A6" s="15" t="s">
        <v>157</v>
      </c>
      <c r="B6" s="38">
        <v>4.5999999999999996</v>
      </c>
      <c r="C6" s="39">
        <f t="shared" si="0"/>
        <v>2.3624828532234224E-4</v>
      </c>
      <c r="E6" s="2">
        <v>2</v>
      </c>
      <c r="F6" s="13">
        <v>2.99</v>
      </c>
      <c r="G6" s="32">
        <f t="shared" si="6"/>
        <v>2.4950000000000001</v>
      </c>
      <c r="H6" s="13">
        <v>14</v>
      </c>
      <c r="I6" s="34">
        <f t="shared" ref="I6:I13" si="11">((EXP(-0.5*((G6-Media)/Desv)^2))/(Desv*SQRT(2*PI())))*(F6-E6)</f>
        <v>3.6737942657679261E-2</v>
      </c>
      <c r="J6" s="34">
        <f>I6*nn</f>
        <v>9.9192445175734001</v>
      </c>
      <c r="M6" s="2">
        <f>E8</f>
        <v>4</v>
      </c>
      <c r="N6" s="13">
        <f>F8</f>
        <v>4.99</v>
      </c>
      <c r="O6" s="13">
        <f>H8</f>
        <v>107</v>
      </c>
      <c r="P6" s="34">
        <f>J8</f>
        <v>109.55194928058523</v>
      </c>
      <c r="Q6" s="34">
        <f t="shared" si="7"/>
        <v>5.9446182139578099E-2</v>
      </c>
      <c r="R6" s="34">
        <f t="shared" ref="R6:R7" si="12">Q6+R5</f>
        <v>2.9137793309673241</v>
      </c>
      <c r="U6" s="2">
        <v>2</v>
      </c>
      <c r="V6" s="2">
        <v>3</v>
      </c>
      <c r="W6" s="13">
        <f t="shared" si="8"/>
        <v>14</v>
      </c>
      <c r="X6" s="34">
        <f t="shared" si="2"/>
        <v>9.9192445175734001</v>
      </c>
      <c r="Y6" s="34">
        <f t="shared" si="3"/>
        <v>5.185185185185185E-2</v>
      </c>
      <c r="Z6" s="34">
        <f t="shared" si="4"/>
        <v>3.6737942657679261E-2</v>
      </c>
      <c r="AA6" s="34">
        <f t="shared" ref="AA6:AA13" si="13">AA5+Y6</f>
        <v>5.5555555555555552E-2</v>
      </c>
      <c r="AB6" s="34">
        <f t="shared" si="9"/>
        <v>3.899796623810943E-2</v>
      </c>
      <c r="AC6" s="34">
        <f t="shared" si="5"/>
        <v>1.6557589317446123E-2</v>
      </c>
      <c r="AD6" s="34">
        <f t="shared" si="10"/>
        <v>1.6557589317446123E-2</v>
      </c>
    </row>
    <row r="7" spans="1:31">
      <c r="A7" s="15" t="s">
        <v>158</v>
      </c>
      <c r="B7" s="38">
        <v>5.4</v>
      </c>
      <c r="C7" s="39">
        <f t="shared" ref="C7:C22" si="14">(B7-Media)^2</f>
        <v>0.61564365569273172</v>
      </c>
      <c r="E7" s="2">
        <v>3</v>
      </c>
      <c r="F7" s="13">
        <v>3.99</v>
      </c>
      <c r="G7" s="32">
        <f t="shared" si="6"/>
        <v>3.4950000000000001</v>
      </c>
      <c r="H7" s="13">
        <v>49</v>
      </c>
      <c r="I7" s="34">
        <f t="shared" si="11"/>
        <v>0.20866648633712337</v>
      </c>
      <c r="J7" s="34">
        <f>I7*nn</f>
        <v>56.339951311023313</v>
      </c>
      <c r="M7" s="2">
        <f>E9</f>
        <v>5</v>
      </c>
      <c r="N7" s="13">
        <f>F9</f>
        <v>5.99</v>
      </c>
      <c r="O7" s="13">
        <f>H9</f>
        <v>78</v>
      </c>
      <c r="P7" s="34">
        <f>J9</f>
        <v>72.92719716243937</v>
      </c>
      <c r="Q7" s="34">
        <f t="shared" si="7"/>
        <v>0.35286326130763385</v>
      </c>
      <c r="R7" s="34">
        <f t="shared" si="12"/>
        <v>3.266642592274958</v>
      </c>
      <c r="U7" s="2">
        <v>3</v>
      </c>
      <c r="V7" s="2">
        <v>4</v>
      </c>
      <c r="W7" s="13">
        <f t="shared" si="8"/>
        <v>49</v>
      </c>
      <c r="X7" s="34">
        <f t="shared" si="2"/>
        <v>56.339951311023313</v>
      </c>
      <c r="Y7" s="34">
        <f t="shared" si="3"/>
        <v>0.18148148148148149</v>
      </c>
      <c r="Z7" s="34">
        <f t="shared" si="4"/>
        <v>0.20866648633712337</v>
      </c>
      <c r="AA7" s="34">
        <f t="shared" si="13"/>
        <v>0.23703703703703705</v>
      </c>
      <c r="AB7" s="34">
        <f t="shared" si="9"/>
        <v>0.24766445257523279</v>
      </c>
      <c r="AC7" s="34">
        <f t="shared" si="5"/>
        <v>1.0627415538195739E-2</v>
      </c>
      <c r="AD7" s="34">
        <f t="shared" si="10"/>
        <v>1.6557589317446123E-2</v>
      </c>
    </row>
    <row r="8" spans="1:31" ht="15.75">
      <c r="A8" s="2" t="s">
        <v>159</v>
      </c>
      <c r="B8" s="32">
        <v>4.4000000000000004</v>
      </c>
      <c r="C8" s="31">
        <f t="shared" si="14"/>
        <v>4.6384396433469963E-2</v>
      </c>
      <c r="E8" s="2">
        <v>4</v>
      </c>
      <c r="F8" s="13">
        <v>4.99</v>
      </c>
      <c r="G8" s="32">
        <f t="shared" si="6"/>
        <v>4.4950000000000001</v>
      </c>
      <c r="H8" s="13">
        <v>107</v>
      </c>
      <c r="I8" s="34">
        <f t="shared" si="11"/>
        <v>0.40574796029846383</v>
      </c>
      <c r="J8" s="34">
        <f t="shared" si="1"/>
        <v>109.55194928058523</v>
      </c>
      <c r="M8" s="13">
        <f>F9</f>
        <v>5.99</v>
      </c>
      <c r="N8" s="13">
        <f>F13</f>
        <v>9.99</v>
      </c>
      <c r="O8" s="13">
        <f>SUM(H10:H13)</f>
        <v>21</v>
      </c>
      <c r="P8" s="34">
        <f>SUM(J10:J13)</f>
        <v>17.951366922120503</v>
      </c>
      <c r="Q8" s="34">
        <f t="shared" si="7"/>
        <v>0.517741277522901</v>
      </c>
      <c r="R8" s="37">
        <f>Q8+R7</f>
        <v>3.7843838697978591</v>
      </c>
      <c r="S8" s="11" t="s">
        <v>138</v>
      </c>
      <c r="U8" s="2">
        <v>4</v>
      </c>
      <c r="V8" s="2">
        <v>5</v>
      </c>
      <c r="W8" s="13">
        <f t="shared" si="8"/>
        <v>107</v>
      </c>
      <c r="X8" s="34">
        <f t="shared" si="2"/>
        <v>109.55194928058523</v>
      </c>
      <c r="Y8" s="34">
        <f t="shared" si="3"/>
        <v>0.39629629629629631</v>
      </c>
      <c r="Z8" s="34">
        <f t="shared" si="4"/>
        <v>0.40574796029846383</v>
      </c>
      <c r="AA8" s="34">
        <f t="shared" si="13"/>
        <v>0.6333333333333333</v>
      </c>
      <c r="AB8" s="34">
        <f t="shared" si="9"/>
        <v>0.65341241287369667</v>
      </c>
      <c r="AC8" s="34">
        <f t="shared" si="5"/>
        <v>2.0079079540363365E-2</v>
      </c>
      <c r="AD8" s="34">
        <f t="shared" si="10"/>
        <v>2.0079079540363365E-2</v>
      </c>
    </row>
    <row r="9" spans="1:31" ht="15.75">
      <c r="A9" s="2" t="s">
        <v>160</v>
      </c>
      <c r="B9" s="32">
        <v>4.9000000000000004</v>
      </c>
      <c r="C9" s="31">
        <f t="shared" si="14"/>
        <v>8.1014026063100861E-2</v>
      </c>
      <c r="E9" s="2">
        <v>5</v>
      </c>
      <c r="F9" s="13">
        <v>5.99</v>
      </c>
      <c r="G9" s="32">
        <f t="shared" si="6"/>
        <v>5.4950000000000001</v>
      </c>
      <c r="H9" s="13">
        <v>78</v>
      </c>
      <c r="I9" s="34">
        <f t="shared" si="11"/>
        <v>0.27010073023125691</v>
      </c>
      <c r="J9" s="34">
        <f t="shared" si="1"/>
        <v>72.92719716243937</v>
      </c>
      <c r="O9" s="26">
        <f>SUM(O4:O8)</f>
        <v>270</v>
      </c>
      <c r="P9" s="27">
        <f>SUM(P4:P8)</f>
        <v>267.29991556045798</v>
      </c>
      <c r="Q9" s="27"/>
      <c r="R9" s="12">
        <v>5.99</v>
      </c>
      <c r="S9" s="11" t="s">
        <v>139</v>
      </c>
      <c r="U9" s="2">
        <v>5</v>
      </c>
      <c r="V9" s="2">
        <v>6</v>
      </c>
      <c r="W9" s="13">
        <f t="shared" si="8"/>
        <v>78</v>
      </c>
      <c r="X9" s="34">
        <f t="shared" si="2"/>
        <v>72.92719716243937</v>
      </c>
      <c r="Y9" s="34">
        <f t="shared" si="3"/>
        <v>0.28888888888888886</v>
      </c>
      <c r="Z9" s="34">
        <f>X9/nn</f>
        <v>0.27010073023125691</v>
      </c>
      <c r="AA9" s="34">
        <f t="shared" si="13"/>
        <v>0.92222222222222217</v>
      </c>
      <c r="AB9" s="34">
        <f t="shared" si="9"/>
        <v>0.92351314310495358</v>
      </c>
      <c r="AC9" s="34">
        <f t="shared" si="5"/>
        <v>1.2909208827314167E-3</v>
      </c>
      <c r="AD9" s="34">
        <f t="shared" si="10"/>
        <v>2.0079079540363365E-2</v>
      </c>
    </row>
    <row r="10" spans="1:31" ht="15.75" thickBot="1">
      <c r="A10" s="15" t="s">
        <v>161</v>
      </c>
      <c r="B10" s="38">
        <v>5.2</v>
      </c>
      <c r="C10" s="39">
        <f t="shared" si="14"/>
        <v>0.3417918038408792</v>
      </c>
      <c r="E10" s="2">
        <v>6</v>
      </c>
      <c r="F10" s="13">
        <v>6.99</v>
      </c>
      <c r="G10" s="32">
        <f t="shared" si="6"/>
        <v>6.4950000000000001</v>
      </c>
      <c r="H10" s="13">
        <v>19</v>
      </c>
      <c r="I10" s="34">
        <f t="shared" si="11"/>
        <v>6.1554660772604991E-2</v>
      </c>
      <c r="J10" s="34">
        <f t="shared" si="1"/>
        <v>16.619758408603346</v>
      </c>
      <c r="U10" s="2">
        <v>6</v>
      </c>
      <c r="V10" s="2">
        <v>7</v>
      </c>
      <c r="W10" s="13">
        <f t="shared" si="8"/>
        <v>19</v>
      </c>
      <c r="X10" s="34">
        <f t="shared" si="2"/>
        <v>16.619758408603346</v>
      </c>
      <c r="Y10" s="34">
        <f t="shared" si="3"/>
        <v>7.0370370370370375E-2</v>
      </c>
      <c r="Z10" s="34">
        <f t="shared" si="4"/>
        <v>6.1554660772604984E-2</v>
      </c>
      <c r="AA10" s="34">
        <f>AA9+Y10</f>
        <v>0.99259259259259258</v>
      </c>
      <c r="AB10" s="34">
        <f>AB9+Z10</f>
        <v>0.98506780387755855</v>
      </c>
      <c r="AC10" s="34">
        <f t="shared" si="5"/>
        <v>7.5247887150340365E-3</v>
      </c>
      <c r="AD10" s="34">
        <f>MAX(AD9,AC10)</f>
        <v>2.0079079540363365E-2</v>
      </c>
    </row>
    <row r="11" spans="1:31">
      <c r="A11" s="15" t="s">
        <v>162</v>
      </c>
      <c r="B11" s="38">
        <v>4.8</v>
      </c>
      <c r="C11" s="39">
        <f t="shared" si="14"/>
        <v>3.4088100137174483E-2</v>
      </c>
      <c r="E11" s="2">
        <v>7</v>
      </c>
      <c r="F11" s="13">
        <v>7.99</v>
      </c>
      <c r="G11" s="32">
        <f t="shared" si="6"/>
        <v>7.4950000000000001</v>
      </c>
      <c r="H11" s="13">
        <v>2</v>
      </c>
      <c r="I11" s="34">
        <f t="shared" si="11"/>
        <v>4.8024394410014146E-3</v>
      </c>
      <c r="J11" s="34">
        <f t="shared" si="1"/>
        <v>1.296658649070382</v>
      </c>
      <c r="M11" s="47" t="s">
        <v>147</v>
      </c>
      <c r="N11" s="49"/>
      <c r="U11" s="2">
        <v>7</v>
      </c>
      <c r="V11" s="2">
        <v>8</v>
      </c>
      <c r="W11" s="13">
        <f t="shared" si="8"/>
        <v>2</v>
      </c>
      <c r="X11" s="34">
        <f t="shared" si="2"/>
        <v>1.296658649070382</v>
      </c>
      <c r="Y11" s="34">
        <f t="shared" si="3"/>
        <v>7.4074074074074077E-3</v>
      </c>
      <c r="Z11" s="34">
        <f t="shared" si="4"/>
        <v>4.8024394410014146E-3</v>
      </c>
      <c r="AA11" s="34">
        <f>AA10+Y11</f>
        <v>1</v>
      </c>
      <c r="AB11" s="34">
        <f>AB10+Z11</f>
        <v>0.98987024331855999</v>
      </c>
      <c r="AC11" s="34">
        <f t="shared" si="5"/>
        <v>1.0129756681440005E-2</v>
      </c>
      <c r="AD11" s="34">
        <f>MAX(AD10,AC11)</f>
        <v>2.0079079540363365E-2</v>
      </c>
    </row>
    <row r="12" spans="1:31" ht="15.95" customHeight="1" thickBot="1">
      <c r="A12" s="2" t="s">
        <v>163</v>
      </c>
      <c r="B12" s="32">
        <v>5.2</v>
      </c>
      <c r="C12" s="31">
        <f t="shared" si="14"/>
        <v>0.3417918038408792</v>
      </c>
      <c r="E12" s="2">
        <v>8</v>
      </c>
      <c r="F12" s="13">
        <v>8.99</v>
      </c>
      <c r="G12" s="32">
        <f t="shared" si="6"/>
        <v>8.495000000000001</v>
      </c>
      <c r="H12" s="13">
        <v>0</v>
      </c>
      <c r="I12" s="34">
        <f t="shared" si="11"/>
        <v>1.2827104203576469E-4</v>
      </c>
      <c r="J12" s="34">
        <f t="shared" si="1"/>
        <v>3.4633181349656462E-2</v>
      </c>
      <c r="M12" s="159"/>
      <c r="N12" s="160"/>
      <c r="U12" s="2">
        <v>8</v>
      </c>
      <c r="V12" s="2">
        <v>9</v>
      </c>
      <c r="W12" s="13">
        <f t="shared" si="8"/>
        <v>0</v>
      </c>
      <c r="X12" s="34">
        <f t="shared" si="2"/>
        <v>3.4633181349656462E-2</v>
      </c>
      <c r="Y12" s="34">
        <f t="shared" si="3"/>
        <v>0</v>
      </c>
      <c r="Z12" s="34">
        <f t="shared" si="4"/>
        <v>1.2827104203576469E-4</v>
      </c>
      <c r="AA12" s="34">
        <f t="shared" si="13"/>
        <v>1</v>
      </c>
      <c r="AB12" s="34">
        <f t="shared" si="9"/>
        <v>0.98999851436059572</v>
      </c>
      <c r="AC12" s="34">
        <f t="shared" si="5"/>
        <v>1.0001485639404284E-2</v>
      </c>
      <c r="AD12" s="34">
        <f t="shared" si="10"/>
        <v>2.0079079540363365E-2</v>
      </c>
    </row>
    <row r="13" spans="1:31" ht="15.75">
      <c r="A13" s="2" t="s">
        <v>164</v>
      </c>
      <c r="B13" s="32">
        <v>4.3</v>
      </c>
      <c r="C13" s="31">
        <f t="shared" si="14"/>
        <v>9.9458470507544111E-2</v>
      </c>
      <c r="E13" s="2">
        <v>9</v>
      </c>
      <c r="F13" s="13">
        <v>9.99</v>
      </c>
      <c r="G13" s="32">
        <f t="shared" si="6"/>
        <v>9.495000000000001</v>
      </c>
      <c r="H13" s="13">
        <v>0</v>
      </c>
      <c r="I13" s="34">
        <f t="shared" si="11"/>
        <v>1.1729003597049759E-6</v>
      </c>
      <c r="J13" s="34">
        <f t="shared" si="1"/>
        <v>3.1668309712034351E-4</v>
      </c>
      <c r="M13" s="79" t="s">
        <v>202</v>
      </c>
      <c r="N13" s="81"/>
      <c r="P13" s="127" t="s">
        <v>197</v>
      </c>
      <c r="Q13" s="128"/>
      <c r="R13" s="129"/>
      <c r="S13" s="29"/>
      <c r="U13" s="2">
        <v>9</v>
      </c>
      <c r="V13" s="2">
        <v>10</v>
      </c>
      <c r="W13" s="13">
        <f t="shared" si="8"/>
        <v>0</v>
      </c>
      <c r="X13" s="34">
        <f t="shared" si="2"/>
        <v>3.1668309712034351E-4</v>
      </c>
      <c r="Y13" s="34">
        <f t="shared" si="3"/>
        <v>0</v>
      </c>
      <c r="Z13" s="34">
        <f t="shared" si="4"/>
        <v>1.1729003597049759E-6</v>
      </c>
      <c r="AA13" s="34">
        <f t="shared" si="13"/>
        <v>1</v>
      </c>
      <c r="AB13" s="34">
        <f t="shared" si="9"/>
        <v>0.98999968726095544</v>
      </c>
      <c r="AC13" s="34">
        <f t="shared" si="5"/>
        <v>1.0000312739044559E-2</v>
      </c>
      <c r="AD13" s="37">
        <f>MAX(AD12,AC13)</f>
        <v>2.0079079540363365E-2</v>
      </c>
      <c r="AE13" s="11" t="s">
        <v>138</v>
      </c>
    </row>
    <row r="14" spans="1:31" ht="16.5" thickBot="1">
      <c r="A14" s="15" t="s">
        <v>165</v>
      </c>
      <c r="B14" s="38">
        <v>4.9000000000000004</v>
      </c>
      <c r="C14" s="39">
        <f t="shared" si="14"/>
        <v>8.1014026063100861E-2</v>
      </c>
      <c r="I14" s="27"/>
      <c r="M14" s="82"/>
      <c r="N14" s="84"/>
      <c r="P14" s="130"/>
      <c r="Q14" s="131"/>
      <c r="R14" s="132"/>
      <c r="W14" s="35"/>
      <c r="AD14" s="37">
        <f>X17</f>
        <v>8.2766964245225116E-2</v>
      </c>
      <c r="AE14" s="11" t="s">
        <v>139</v>
      </c>
    </row>
    <row r="15" spans="1:31" ht="15.95" customHeight="1" thickBot="1">
      <c r="A15" s="15" t="s">
        <v>166</v>
      </c>
      <c r="B15" s="38">
        <v>2.8</v>
      </c>
      <c r="C15" s="39">
        <f t="shared" si="14"/>
        <v>3.2955695816186532</v>
      </c>
      <c r="M15" s="82" t="s">
        <v>201</v>
      </c>
      <c r="N15" s="84"/>
      <c r="U15" s="151" t="s">
        <v>191</v>
      </c>
      <c r="V15" s="152"/>
      <c r="W15" s="152"/>
      <c r="X15" s="149">
        <v>0.05</v>
      </c>
    </row>
    <row r="16" spans="1:31" ht="17.100000000000001" customHeight="1" thickBot="1">
      <c r="A16" s="2" t="s">
        <v>167</v>
      </c>
      <c r="B16" s="32">
        <v>6.2</v>
      </c>
      <c r="C16" s="31">
        <f t="shared" si="14"/>
        <v>2.5110510631001408</v>
      </c>
      <c r="E16" s="143" t="s">
        <v>120</v>
      </c>
      <c r="F16" s="144"/>
      <c r="G16" s="145"/>
      <c r="H16" s="146">
        <v>270</v>
      </c>
      <c r="I16" s="146"/>
      <c r="J16" s="147"/>
      <c r="M16" s="85"/>
      <c r="N16" s="87"/>
      <c r="U16" s="153"/>
      <c r="V16" s="154"/>
      <c r="W16" s="154"/>
      <c r="X16" s="150"/>
    </row>
    <row r="17" spans="1:30" ht="15.95" customHeight="1">
      <c r="A17" s="2" t="s">
        <v>168</v>
      </c>
      <c r="B17" s="32">
        <v>5.5</v>
      </c>
      <c r="C17" s="31">
        <f t="shared" si="14"/>
        <v>0.78256958161865731</v>
      </c>
      <c r="E17" s="133" t="s">
        <v>116</v>
      </c>
      <c r="F17" s="134"/>
      <c r="G17" s="135"/>
      <c r="H17" s="46">
        <f>MIN(B4:B273)</f>
        <v>0.45</v>
      </c>
      <c r="I17" s="46"/>
      <c r="J17" s="148"/>
      <c r="U17" s="153" t="s">
        <v>190</v>
      </c>
      <c r="V17" s="154"/>
      <c r="W17" s="154"/>
      <c r="X17" s="157">
        <f>(1.36/SQRT(nn))</f>
        <v>8.2766964245225116E-2</v>
      </c>
      <c r="AB17" s="127" t="s">
        <v>197</v>
      </c>
      <c r="AC17" s="128"/>
      <c r="AD17" s="129"/>
    </row>
    <row r="18" spans="1:30" ht="17.100000000000001" customHeight="1" thickBot="1">
      <c r="A18" s="15" t="s">
        <v>169</v>
      </c>
      <c r="B18" s="38">
        <v>4.8</v>
      </c>
      <c r="C18" s="39">
        <f t="shared" si="14"/>
        <v>3.4088100137174483E-2</v>
      </c>
      <c r="E18" s="133" t="s">
        <v>115</v>
      </c>
      <c r="F18" s="134"/>
      <c r="G18" s="135"/>
      <c r="H18" s="46">
        <f>MAX(Serie)</f>
        <v>7.6</v>
      </c>
      <c r="I18" s="46"/>
      <c r="J18" s="148"/>
      <c r="U18" s="155"/>
      <c r="V18" s="156"/>
      <c r="W18" s="156"/>
      <c r="X18" s="158"/>
      <c r="AB18" s="130"/>
      <c r="AC18" s="131"/>
      <c r="AD18" s="132"/>
    </row>
    <row r="19" spans="1:30" ht="15.95" customHeight="1">
      <c r="A19" s="15" t="s">
        <v>170</v>
      </c>
      <c r="B19" s="38">
        <v>6.3</v>
      </c>
      <c r="C19" s="39">
        <f t="shared" si="14"/>
        <v>2.8379769890260658</v>
      </c>
      <c r="E19" s="133" t="s">
        <v>195</v>
      </c>
      <c r="F19" s="134"/>
      <c r="G19" s="135"/>
      <c r="H19" s="139">
        <f>SUM(Serie)/nn</f>
        <v>4.6153703703703695</v>
      </c>
      <c r="I19" s="139"/>
      <c r="J19" s="140"/>
    </row>
    <row r="20" spans="1:30" ht="17.100000000000001" customHeight="1" thickBot="1">
      <c r="A20" s="2" t="s">
        <v>171</v>
      </c>
      <c r="B20" s="32">
        <v>4.5</v>
      </c>
      <c r="C20" s="31">
        <f t="shared" si="14"/>
        <v>1.3310322359396222E-2</v>
      </c>
      <c r="E20" s="136" t="s">
        <v>196</v>
      </c>
      <c r="F20" s="137"/>
      <c r="G20" s="138"/>
      <c r="H20" s="141">
        <f>SQRT(C274)</f>
        <v>0.96586481648752864</v>
      </c>
      <c r="I20" s="141"/>
      <c r="J20" s="142"/>
    </row>
    <row r="21" spans="1:30" ht="15" customHeight="1">
      <c r="A21" s="2" t="s">
        <v>172</v>
      </c>
      <c r="B21" s="32">
        <v>4.9000000000000004</v>
      </c>
      <c r="C21" s="31">
        <f t="shared" si="14"/>
        <v>8.1014026063100861E-2</v>
      </c>
    </row>
    <row r="22" spans="1:30" ht="15.95" customHeight="1" thickBot="1">
      <c r="A22" s="15" t="s">
        <v>180</v>
      </c>
      <c r="B22" s="38">
        <v>0.45</v>
      </c>
      <c r="C22" s="39">
        <f t="shared" si="14"/>
        <v>17.350310322359388</v>
      </c>
    </row>
    <row r="23" spans="1:30" ht="15" customHeight="1">
      <c r="A23" s="15" t="s">
        <v>181</v>
      </c>
      <c r="B23" s="38">
        <v>5.0999999999999996</v>
      </c>
      <c r="C23" s="39">
        <f t="shared" ref="C23:C67" si="15">(B23-Media)^2</f>
        <v>0.23486587791495253</v>
      </c>
      <c r="E23" s="118" t="s">
        <v>199</v>
      </c>
      <c r="F23" s="119"/>
      <c r="G23" s="119"/>
      <c r="H23" s="119"/>
      <c r="I23" s="119"/>
      <c r="J23" s="120"/>
    </row>
    <row r="24" spans="1:30" ht="15" customHeight="1">
      <c r="A24" s="2" t="s">
        <v>172</v>
      </c>
      <c r="B24" s="32">
        <v>5</v>
      </c>
      <c r="C24" s="31">
        <f t="shared" si="15"/>
        <v>0.14793995198902676</v>
      </c>
      <c r="E24" s="121"/>
      <c r="F24" s="122"/>
      <c r="G24" s="122"/>
      <c r="H24" s="122"/>
      <c r="I24" s="122"/>
      <c r="J24" s="123"/>
      <c r="Y24" s="28"/>
      <c r="Z24" s="28"/>
    </row>
    <row r="25" spans="1:30" ht="15.95" customHeight="1" thickBot="1">
      <c r="A25" s="2" t="s">
        <v>182</v>
      </c>
      <c r="B25" s="32">
        <v>4.4000000000000004</v>
      </c>
      <c r="C25" s="31">
        <f t="shared" si="15"/>
        <v>4.6384396433469963E-2</v>
      </c>
      <c r="E25" s="124"/>
      <c r="F25" s="125"/>
      <c r="G25" s="125"/>
      <c r="H25" s="125"/>
      <c r="I25" s="125"/>
      <c r="J25" s="126"/>
    </row>
    <row r="26" spans="1:30" ht="15" customHeight="1">
      <c r="A26" s="15" t="s">
        <v>183</v>
      </c>
      <c r="B26" s="38">
        <v>5.5</v>
      </c>
      <c r="C26" s="39">
        <f t="shared" si="15"/>
        <v>0.78256958161865731</v>
      </c>
      <c r="E26" s="109" t="s">
        <v>200</v>
      </c>
      <c r="F26" s="110"/>
      <c r="G26" s="110"/>
      <c r="H26" s="110"/>
      <c r="I26" s="110"/>
      <c r="J26" s="111"/>
      <c r="K26" s="36"/>
      <c r="L26" s="36"/>
      <c r="T26" s="26"/>
      <c r="U26" s="25"/>
      <c r="V26" s="26"/>
      <c r="W26" s="27"/>
      <c r="X26" s="27"/>
      <c r="Y26" s="27"/>
      <c r="Z26" s="27"/>
    </row>
    <row r="27" spans="1:30" ht="15" customHeight="1">
      <c r="A27" s="15" t="s">
        <v>184</v>
      </c>
      <c r="B27" s="38">
        <v>4.2</v>
      </c>
      <c r="C27" s="39">
        <f t="shared" si="15"/>
        <v>0.17253254458161774</v>
      </c>
      <c r="E27" s="112"/>
      <c r="F27" s="113"/>
      <c r="G27" s="113"/>
      <c r="H27" s="113"/>
      <c r="I27" s="113"/>
      <c r="J27" s="114"/>
      <c r="T27" s="26"/>
      <c r="U27" s="25"/>
      <c r="V27" s="26"/>
      <c r="W27" s="27"/>
      <c r="X27" s="27"/>
      <c r="Y27" s="27"/>
      <c r="Z27" s="27"/>
    </row>
    <row r="28" spans="1:30" ht="15.95" customHeight="1" thickBot="1">
      <c r="A28" s="2" t="s">
        <v>185</v>
      </c>
      <c r="B28" s="32">
        <v>4.5999999999999996</v>
      </c>
      <c r="C28" s="31">
        <f t="shared" si="15"/>
        <v>2.3624828532234224E-4</v>
      </c>
      <c r="E28" s="115"/>
      <c r="F28" s="116"/>
      <c r="G28" s="116"/>
      <c r="H28" s="116"/>
      <c r="I28" s="116"/>
      <c r="J28" s="117"/>
      <c r="T28" s="26"/>
      <c r="U28" s="25"/>
      <c r="V28" s="26"/>
      <c r="W28" s="27"/>
      <c r="X28" s="27"/>
      <c r="Y28" s="27"/>
      <c r="Z28" s="27"/>
    </row>
    <row r="29" spans="1:30">
      <c r="A29" s="2" t="s">
        <v>116</v>
      </c>
      <c r="B29" s="32">
        <v>5.5</v>
      </c>
      <c r="C29" s="31">
        <f t="shared" si="15"/>
        <v>0.78256958161865731</v>
      </c>
      <c r="T29" s="26"/>
      <c r="U29" s="25"/>
      <c r="V29" s="26"/>
      <c r="W29" s="27"/>
      <c r="X29" s="27"/>
      <c r="Y29" s="27"/>
      <c r="Z29" s="27"/>
    </row>
    <row r="30" spans="1:30" ht="15.75" thickBot="1">
      <c r="A30" s="15" t="s">
        <v>186</v>
      </c>
      <c r="B30" s="38">
        <v>4.2</v>
      </c>
      <c r="C30" s="39">
        <f t="shared" si="15"/>
        <v>0.17253254458161774</v>
      </c>
      <c r="T30" s="26"/>
      <c r="U30" s="25"/>
      <c r="V30" s="26"/>
      <c r="W30" s="27"/>
      <c r="X30" s="27"/>
      <c r="Y30" s="27"/>
      <c r="Z30" s="27"/>
    </row>
    <row r="31" spans="1:30">
      <c r="A31" s="15" t="s">
        <v>187</v>
      </c>
      <c r="B31" s="38">
        <v>3.7</v>
      </c>
      <c r="C31" s="39">
        <f t="shared" si="15"/>
        <v>0.83790291495198699</v>
      </c>
      <c r="E31" s="16"/>
      <c r="F31" s="17"/>
      <c r="G31" s="17"/>
      <c r="H31" s="17"/>
      <c r="I31" s="17"/>
      <c r="J31" s="17"/>
      <c r="K31" s="41"/>
      <c r="M31" s="16"/>
      <c r="N31" s="17"/>
      <c r="O31" s="17"/>
      <c r="P31" s="17"/>
      <c r="Q31" s="17"/>
      <c r="R31" s="17"/>
      <c r="S31" s="17"/>
      <c r="T31" s="41"/>
    </row>
    <row r="32" spans="1:30">
      <c r="A32" s="2" t="s">
        <v>188</v>
      </c>
      <c r="B32" s="32">
        <v>5.4</v>
      </c>
      <c r="C32" s="31">
        <f t="shared" si="15"/>
        <v>0.61564365569273172</v>
      </c>
      <c r="E32" s="19"/>
      <c r="F32" s="20"/>
      <c r="G32" s="20"/>
      <c r="H32" s="20"/>
      <c r="I32" s="20"/>
      <c r="J32" s="20"/>
      <c r="K32" s="42"/>
      <c r="M32" s="19"/>
      <c r="N32" s="20"/>
      <c r="O32" s="20"/>
      <c r="P32" s="20"/>
      <c r="Q32" s="20"/>
      <c r="R32" s="20"/>
      <c r="S32" s="20"/>
      <c r="T32" s="42"/>
    </row>
    <row r="33" spans="1:20">
      <c r="A33" s="2" t="s">
        <v>189</v>
      </c>
      <c r="B33" s="32">
        <v>5</v>
      </c>
      <c r="C33" s="31">
        <f t="shared" si="15"/>
        <v>0.14793995198902676</v>
      </c>
      <c r="E33" s="19"/>
      <c r="F33" s="20"/>
      <c r="G33" s="20"/>
      <c r="H33" s="20"/>
      <c r="I33" s="20"/>
      <c r="J33" s="20"/>
      <c r="K33" s="42"/>
      <c r="M33" s="19"/>
      <c r="N33" s="20"/>
      <c r="O33" s="20"/>
      <c r="P33" s="20"/>
      <c r="Q33" s="20"/>
      <c r="R33" s="20"/>
      <c r="S33" s="20"/>
      <c r="T33" s="42"/>
    </row>
    <row r="34" spans="1:20">
      <c r="A34" s="15" t="s">
        <v>158</v>
      </c>
      <c r="B34" s="38">
        <v>4</v>
      </c>
      <c r="C34" s="39">
        <f t="shared" si="15"/>
        <v>0.37868069272976568</v>
      </c>
      <c r="E34" s="19"/>
      <c r="F34" s="20"/>
      <c r="G34" s="20"/>
      <c r="H34" s="20"/>
      <c r="I34" s="20"/>
      <c r="J34" s="20"/>
      <c r="K34" s="42"/>
      <c r="M34" s="19"/>
      <c r="N34" s="20"/>
      <c r="O34" s="20"/>
      <c r="P34" s="20"/>
      <c r="Q34" s="20"/>
      <c r="R34" s="20"/>
      <c r="S34" s="20"/>
      <c r="T34" s="42"/>
    </row>
    <row r="35" spans="1:20">
      <c r="A35" s="15" t="s">
        <v>186</v>
      </c>
      <c r="B35" s="38">
        <v>4.5</v>
      </c>
      <c r="C35" s="39">
        <f t="shared" si="15"/>
        <v>1.3310322359396222E-2</v>
      </c>
      <c r="E35" s="19"/>
      <c r="F35" s="20"/>
      <c r="G35" s="20"/>
      <c r="H35" s="20"/>
      <c r="I35" s="20"/>
      <c r="J35" s="20"/>
      <c r="K35" s="42"/>
      <c r="M35" s="19"/>
      <c r="N35" s="20"/>
      <c r="O35" s="20"/>
      <c r="P35" s="20"/>
      <c r="Q35" s="20"/>
      <c r="R35" s="20"/>
      <c r="S35" s="20"/>
      <c r="T35" s="42"/>
    </row>
    <row r="36" spans="1:20">
      <c r="A36" s="2" t="s">
        <v>161</v>
      </c>
      <c r="B36" s="32">
        <v>6.1</v>
      </c>
      <c r="C36" s="31">
        <f t="shared" si="15"/>
        <v>2.2041251371742128</v>
      </c>
      <c r="E36" s="19"/>
      <c r="F36" s="20"/>
      <c r="G36" s="20"/>
      <c r="H36" s="20"/>
      <c r="I36" s="20"/>
      <c r="J36" s="20"/>
      <c r="K36" s="42"/>
      <c r="M36" s="19"/>
      <c r="N36" s="20"/>
      <c r="O36" s="20"/>
      <c r="P36" s="20"/>
      <c r="Q36" s="20"/>
      <c r="R36" s="20"/>
      <c r="S36" s="20"/>
      <c r="T36" s="42"/>
    </row>
    <row r="37" spans="1:20">
      <c r="A37" s="2" t="s">
        <v>172</v>
      </c>
      <c r="B37" s="32">
        <v>5.5</v>
      </c>
      <c r="C37" s="31">
        <f t="shared" si="15"/>
        <v>0.78256958161865731</v>
      </c>
      <c r="E37" s="19"/>
      <c r="F37" s="20"/>
      <c r="G37" s="20"/>
      <c r="H37" s="20"/>
      <c r="I37" s="20"/>
      <c r="J37" s="20"/>
      <c r="K37" s="42"/>
      <c r="M37" s="19"/>
      <c r="N37" s="20"/>
      <c r="O37" s="20"/>
      <c r="P37" s="20"/>
      <c r="Q37" s="20"/>
      <c r="R37" s="20"/>
      <c r="S37" s="20"/>
      <c r="T37" s="42"/>
    </row>
    <row r="38" spans="1:20">
      <c r="A38" s="15" t="s">
        <v>168</v>
      </c>
      <c r="B38" s="38">
        <v>5</v>
      </c>
      <c r="C38" s="39">
        <f t="shared" si="15"/>
        <v>0.14793995198902676</v>
      </c>
      <c r="E38" s="19"/>
      <c r="F38" s="20"/>
      <c r="G38" s="20"/>
      <c r="H38" s="20"/>
      <c r="I38" s="20"/>
      <c r="J38" s="20"/>
      <c r="K38" s="42"/>
      <c r="M38" s="19"/>
      <c r="N38" s="20"/>
      <c r="O38" s="20"/>
      <c r="P38" s="20"/>
      <c r="Q38" s="20"/>
      <c r="R38" s="20"/>
      <c r="S38" s="20"/>
      <c r="T38" s="42"/>
    </row>
    <row r="39" spans="1:20">
      <c r="A39" s="15" t="s">
        <v>151</v>
      </c>
      <c r="B39" s="38">
        <v>3.5</v>
      </c>
      <c r="C39" s="39">
        <f t="shared" si="15"/>
        <v>1.2440510631001351</v>
      </c>
      <c r="E39" s="19"/>
      <c r="F39" s="20"/>
      <c r="G39" s="20"/>
      <c r="H39" s="20"/>
      <c r="I39" s="20"/>
      <c r="J39" s="20"/>
      <c r="K39" s="42"/>
      <c r="M39" s="19"/>
      <c r="N39" s="20"/>
      <c r="O39" s="20"/>
      <c r="P39" s="20"/>
      <c r="Q39" s="20"/>
      <c r="R39" s="20"/>
      <c r="S39" s="20"/>
      <c r="T39" s="42"/>
    </row>
    <row r="40" spans="1:20">
      <c r="A40" s="2" t="s">
        <v>182</v>
      </c>
      <c r="B40" s="32">
        <v>5</v>
      </c>
      <c r="C40" s="31">
        <f t="shared" si="15"/>
        <v>0.14793995198902676</v>
      </c>
      <c r="E40" s="19"/>
      <c r="F40" s="20"/>
      <c r="G40" s="20"/>
      <c r="H40" s="20"/>
      <c r="I40" s="20"/>
      <c r="J40" s="20"/>
      <c r="K40" s="42"/>
      <c r="M40" s="19"/>
      <c r="N40" s="20"/>
      <c r="O40" s="20"/>
      <c r="P40" s="20"/>
      <c r="Q40" s="20"/>
      <c r="R40" s="20"/>
      <c r="S40" s="20"/>
      <c r="T40" s="42"/>
    </row>
    <row r="41" spans="1:20">
      <c r="A41" s="2" t="s">
        <v>187</v>
      </c>
      <c r="B41" s="32">
        <v>2.2000000000000002</v>
      </c>
      <c r="C41" s="31">
        <f t="shared" si="15"/>
        <v>5.8340140260630946</v>
      </c>
      <c r="E41" s="19"/>
      <c r="F41" s="20"/>
      <c r="G41" s="20"/>
      <c r="H41" s="20"/>
      <c r="I41" s="20"/>
      <c r="J41" s="20"/>
      <c r="K41" s="42"/>
      <c r="M41" s="19"/>
      <c r="N41" s="20"/>
      <c r="O41" s="20"/>
      <c r="P41" s="20"/>
      <c r="Q41" s="20"/>
      <c r="R41" s="20"/>
      <c r="S41" s="20"/>
      <c r="T41" s="42"/>
    </row>
    <row r="42" spans="1:20">
      <c r="A42" s="15" t="s">
        <v>167</v>
      </c>
      <c r="B42" s="38">
        <v>5.3</v>
      </c>
      <c r="C42" s="39">
        <f t="shared" si="15"/>
        <v>0.46871772976680487</v>
      </c>
      <c r="E42" s="19"/>
      <c r="F42" s="20"/>
      <c r="G42" s="20"/>
      <c r="H42" s="20"/>
      <c r="I42" s="20"/>
      <c r="J42" s="20"/>
      <c r="K42" s="42"/>
      <c r="M42" s="19"/>
      <c r="N42" s="20"/>
      <c r="O42" s="20"/>
      <c r="P42" s="20"/>
      <c r="Q42" s="20"/>
      <c r="R42" s="20"/>
      <c r="S42" s="20"/>
      <c r="T42" s="42"/>
    </row>
    <row r="43" spans="1:20">
      <c r="A43" s="15" t="s">
        <v>171</v>
      </c>
      <c r="B43" s="38">
        <v>2.9</v>
      </c>
      <c r="C43" s="39">
        <f t="shared" si="15"/>
        <v>2.9424955075445789</v>
      </c>
      <c r="E43" s="19"/>
      <c r="F43" s="20"/>
      <c r="G43" s="20"/>
      <c r="H43" s="20"/>
      <c r="I43" s="20"/>
      <c r="J43" s="20"/>
      <c r="K43" s="42"/>
      <c r="M43" s="19"/>
      <c r="N43" s="20"/>
      <c r="O43" s="20"/>
      <c r="P43" s="20"/>
      <c r="Q43" s="20"/>
      <c r="R43" s="20"/>
      <c r="S43" s="20"/>
      <c r="T43" s="42"/>
    </row>
    <row r="44" spans="1:20">
      <c r="A44" s="2" t="s">
        <v>181</v>
      </c>
      <c r="B44" s="32">
        <v>2.8</v>
      </c>
      <c r="C44" s="31">
        <f t="shared" si="15"/>
        <v>3.2955695816186532</v>
      </c>
      <c r="E44" s="19"/>
      <c r="F44" s="20"/>
      <c r="G44" s="20"/>
      <c r="H44" s="20"/>
      <c r="I44" s="20"/>
      <c r="J44" s="20"/>
      <c r="K44" s="42"/>
      <c r="M44" s="19"/>
      <c r="N44" s="20"/>
      <c r="O44" s="20"/>
      <c r="P44" s="20"/>
      <c r="Q44" s="20"/>
      <c r="R44" s="20"/>
      <c r="S44" s="20"/>
      <c r="T44" s="42"/>
    </row>
    <row r="45" spans="1:20">
      <c r="A45" s="2" t="s">
        <v>172</v>
      </c>
      <c r="B45" s="32">
        <v>4.0999999999999996</v>
      </c>
      <c r="C45" s="31">
        <f t="shared" si="15"/>
        <v>0.26560661865569213</v>
      </c>
      <c r="E45" s="19"/>
      <c r="F45" s="20"/>
      <c r="G45" s="20"/>
      <c r="H45" s="20"/>
      <c r="I45" s="20"/>
      <c r="J45" s="20"/>
      <c r="K45" s="42"/>
      <c r="M45" s="19"/>
      <c r="N45" s="20"/>
      <c r="O45" s="20"/>
      <c r="P45" s="20"/>
      <c r="Q45" s="20"/>
      <c r="R45" s="20"/>
      <c r="S45" s="20"/>
      <c r="T45" s="42"/>
    </row>
    <row r="46" spans="1:20">
      <c r="A46" s="15" t="s">
        <v>163</v>
      </c>
      <c r="B46" s="38">
        <v>5.6</v>
      </c>
      <c r="C46" s="39">
        <f t="shared" si="15"/>
        <v>0.96949550754458269</v>
      </c>
      <c r="E46" s="19"/>
      <c r="F46" s="20"/>
      <c r="G46" s="20"/>
      <c r="H46" s="20"/>
      <c r="I46" s="20"/>
      <c r="J46" s="20"/>
      <c r="K46" s="42"/>
      <c r="M46" s="19"/>
      <c r="N46" s="20"/>
      <c r="O46" s="20"/>
      <c r="P46" s="20"/>
      <c r="Q46" s="20"/>
      <c r="R46" s="20"/>
      <c r="S46" s="20"/>
      <c r="T46" s="42"/>
    </row>
    <row r="47" spans="1:20">
      <c r="A47" s="15" t="s">
        <v>170</v>
      </c>
      <c r="B47" s="38">
        <v>5.2</v>
      </c>
      <c r="C47" s="39">
        <f t="shared" si="15"/>
        <v>0.3417918038408792</v>
      </c>
      <c r="E47" s="19"/>
      <c r="F47" s="20"/>
      <c r="G47" s="20"/>
      <c r="H47" s="20"/>
      <c r="I47" s="20"/>
      <c r="J47" s="20"/>
      <c r="K47" s="42"/>
      <c r="M47" s="19"/>
      <c r="N47" s="20"/>
      <c r="O47" s="20"/>
      <c r="P47" s="20"/>
      <c r="Q47" s="20"/>
      <c r="R47" s="20"/>
      <c r="S47" s="20"/>
      <c r="T47" s="42"/>
    </row>
    <row r="48" spans="1:20">
      <c r="A48" s="2" t="s">
        <v>159</v>
      </c>
      <c r="B48" s="32">
        <v>4.5999999999999996</v>
      </c>
      <c r="C48" s="31">
        <f t="shared" si="15"/>
        <v>2.3624828532234224E-4</v>
      </c>
      <c r="E48" s="19"/>
      <c r="F48" s="20"/>
      <c r="G48" s="20"/>
      <c r="H48" s="20"/>
      <c r="I48" s="20"/>
      <c r="J48" s="20"/>
      <c r="K48" s="42"/>
      <c r="M48" s="19"/>
      <c r="N48" s="20"/>
      <c r="O48" s="20"/>
      <c r="P48" s="20"/>
      <c r="Q48" s="20"/>
      <c r="R48" s="20"/>
      <c r="S48" s="20"/>
      <c r="T48" s="42"/>
    </row>
    <row r="49" spans="1:20">
      <c r="A49" s="2" t="s">
        <v>164</v>
      </c>
      <c r="B49" s="32">
        <v>4</v>
      </c>
      <c r="C49" s="31">
        <f t="shared" si="15"/>
        <v>0.37868069272976568</v>
      </c>
      <c r="E49" s="19"/>
      <c r="F49" s="20"/>
      <c r="G49" s="20"/>
      <c r="H49" s="20"/>
      <c r="I49" s="20"/>
      <c r="J49" s="20"/>
      <c r="K49" s="42"/>
      <c r="M49" s="19"/>
      <c r="N49" s="20"/>
      <c r="O49" s="20"/>
      <c r="P49" s="20"/>
      <c r="Q49" s="20"/>
      <c r="R49" s="20"/>
      <c r="S49" s="20"/>
      <c r="T49" s="42"/>
    </row>
    <row r="50" spans="1:20">
      <c r="A50" s="15" t="s">
        <v>185</v>
      </c>
      <c r="B50" s="38">
        <v>4.9000000000000004</v>
      </c>
      <c r="C50" s="39">
        <f t="shared" si="15"/>
        <v>8.1014026063100861E-2</v>
      </c>
      <c r="E50" s="19"/>
      <c r="F50" s="20"/>
      <c r="G50" s="20"/>
      <c r="H50" s="20"/>
      <c r="I50" s="20"/>
      <c r="J50" s="20"/>
      <c r="K50" s="42"/>
      <c r="M50" s="19"/>
      <c r="N50" s="20"/>
      <c r="O50" s="20"/>
      <c r="P50" s="20"/>
      <c r="Q50" s="20"/>
      <c r="R50" s="20"/>
      <c r="S50" s="20"/>
      <c r="T50" s="42"/>
    </row>
    <row r="51" spans="1:20">
      <c r="A51" s="15" t="s">
        <v>157</v>
      </c>
      <c r="B51" s="38">
        <v>5.9</v>
      </c>
      <c r="C51" s="39">
        <f t="shared" si="15"/>
        <v>1.6502732853223627</v>
      </c>
      <c r="E51" s="19"/>
      <c r="F51" s="20"/>
      <c r="G51" s="20"/>
      <c r="H51" s="20"/>
      <c r="I51" s="20"/>
      <c r="J51" s="20"/>
      <c r="K51" s="42"/>
      <c r="M51" s="19"/>
      <c r="N51" s="20"/>
      <c r="O51" s="20"/>
      <c r="P51" s="20"/>
      <c r="Q51" s="20"/>
      <c r="R51" s="20"/>
      <c r="S51" s="20"/>
      <c r="T51" s="42"/>
    </row>
    <row r="52" spans="1:20" ht="15.75" thickBot="1">
      <c r="A52" s="2" t="s">
        <v>162</v>
      </c>
      <c r="B52" s="32">
        <v>2.9</v>
      </c>
      <c r="C52" s="31">
        <f t="shared" si="15"/>
        <v>2.9424955075445789</v>
      </c>
      <c r="E52" s="22"/>
      <c r="F52" s="23"/>
      <c r="G52" s="23"/>
      <c r="H52" s="23"/>
      <c r="I52" s="23"/>
      <c r="J52" s="23"/>
      <c r="K52" s="43"/>
      <c r="M52" s="22"/>
      <c r="N52" s="23"/>
      <c r="O52" s="23"/>
      <c r="P52" s="23"/>
      <c r="Q52" s="23"/>
      <c r="R52" s="23"/>
      <c r="S52" s="23"/>
      <c r="T52" s="43"/>
    </row>
    <row r="53" spans="1:20">
      <c r="A53" s="2" t="s">
        <v>189</v>
      </c>
      <c r="B53" s="32">
        <v>3.2</v>
      </c>
      <c r="C53" s="31">
        <f t="shared" si="15"/>
        <v>2.0032732853223565</v>
      </c>
    </row>
    <row r="54" spans="1:20">
      <c r="A54" s="15" t="s">
        <v>183</v>
      </c>
      <c r="B54" s="38">
        <v>6.6</v>
      </c>
      <c r="C54" s="39">
        <f t="shared" si="15"/>
        <v>3.938754766803843</v>
      </c>
    </row>
    <row r="55" spans="1:20">
      <c r="A55" s="15" t="s">
        <v>166</v>
      </c>
      <c r="B55" s="38">
        <v>4.0999999999999996</v>
      </c>
      <c r="C55" s="39">
        <f t="shared" si="15"/>
        <v>0.26560661865569213</v>
      </c>
    </row>
    <row r="56" spans="1:20" ht="21">
      <c r="A56" s="2" t="s">
        <v>180</v>
      </c>
      <c r="B56" s="32">
        <v>5.5</v>
      </c>
      <c r="C56" s="31">
        <f t="shared" si="15"/>
        <v>0.78256958161865731</v>
      </c>
      <c r="I56" s="44" t="s">
        <v>209</v>
      </c>
      <c r="J56" s="44"/>
      <c r="K56" s="44"/>
      <c r="L56" s="44"/>
      <c r="M56" s="44"/>
      <c r="N56" s="44"/>
    </row>
    <row r="57" spans="1:20" ht="21">
      <c r="A57" s="2" t="s">
        <v>188</v>
      </c>
      <c r="B57" s="32">
        <v>5.2</v>
      </c>
      <c r="C57" s="31">
        <f t="shared" si="15"/>
        <v>0.3417918038408792</v>
      </c>
      <c r="I57" s="44" t="s">
        <v>206</v>
      </c>
      <c r="J57" s="44"/>
      <c r="K57" s="44"/>
      <c r="L57" s="44"/>
      <c r="M57" s="44"/>
      <c r="N57" s="44"/>
    </row>
    <row r="58" spans="1:20">
      <c r="A58" s="15" t="s">
        <v>184</v>
      </c>
      <c r="B58" s="38">
        <v>5.4</v>
      </c>
      <c r="C58" s="39">
        <f t="shared" si="15"/>
        <v>0.61564365569273172</v>
      </c>
    </row>
    <row r="59" spans="1:20">
      <c r="A59" s="15" t="s">
        <v>152</v>
      </c>
      <c r="B59" s="38">
        <v>4.5</v>
      </c>
      <c r="C59" s="39">
        <f t="shared" si="15"/>
        <v>1.3310322359396222E-2</v>
      </c>
    </row>
    <row r="60" spans="1:20">
      <c r="A60" s="2" t="s">
        <v>160</v>
      </c>
      <c r="B60" s="32">
        <v>4.7</v>
      </c>
      <c r="C60" s="31">
        <f t="shared" si="15"/>
        <v>7.1621742112484696E-3</v>
      </c>
    </row>
    <row r="61" spans="1:20">
      <c r="A61" s="2" t="s">
        <v>116</v>
      </c>
      <c r="B61" s="32">
        <v>5.7</v>
      </c>
      <c r="C61" s="31">
        <f t="shared" si="15"/>
        <v>1.1764214334705099</v>
      </c>
    </row>
    <row r="62" spans="1:20">
      <c r="A62" s="15" t="s">
        <v>169</v>
      </c>
      <c r="B62" s="38">
        <v>3.1</v>
      </c>
      <c r="C62" s="39">
        <f t="shared" si="15"/>
        <v>2.2963473593964303</v>
      </c>
    </row>
    <row r="63" spans="1:20">
      <c r="A63" s="15" t="s">
        <v>165</v>
      </c>
      <c r="B63" s="38">
        <v>5.0999999999999996</v>
      </c>
      <c r="C63" s="39">
        <f t="shared" si="15"/>
        <v>0.23486587791495253</v>
      </c>
    </row>
    <row r="64" spans="1:20">
      <c r="A64" s="2" t="s">
        <v>192</v>
      </c>
      <c r="B64" s="32">
        <v>3.9</v>
      </c>
      <c r="C64" s="31">
        <f t="shared" si="15"/>
        <v>0.51175476680383969</v>
      </c>
    </row>
    <row r="65" spans="1:3">
      <c r="A65" s="2" t="s">
        <v>193</v>
      </c>
      <c r="B65" s="32">
        <v>3.5</v>
      </c>
      <c r="C65" s="31">
        <f t="shared" si="15"/>
        <v>1.2440510631001351</v>
      </c>
    </row>
    <row r="66" spans="1:3">
      <c r="A66" s="15" t="s">
        <v>169</v>
      </c>
      <c r="B66" s="38">
        <v>6.4</v>
      </c>
      <c r="C66" s="39">
        <f t="shared" si="15"/>
        <v>3.1849029149519934</v>
      </c>
    </row>
    <row r="67" spans="1:3">
      <c r="A67" s="15" t="s">
        <v>172</v>
      </c>
      <c r="B67" s="38">
        <v>3.3</v>
      </c>
      <c r="C67" s="39">
        <f t="shared" si="15"/>
        <v>1.7301992112482834</v>
      </c>
    </row>
    <row r="68" spans="1:3">
      <c r="A68" s="2" t="s">
        <v>170</v>
      </c>
      <c r="B68" s="32">
        <v>3.8</v>
      </c>
      <c r="C68" s="31">
        <f t="shared" ref="C68:C131" si="16">(B68-Media)^2</f>
        <v>0.66482884087791372</v>
      </c>
    </row>
    <row r="69" spans="1:3">
      <c r="A69" s="2" t="s">
        <v>168</v>
      </c>
      <c r="B69" s="32">
        <v>5.3</v>
      </c>
      <c r="C69" s="31">
        <f t="shared" si="16"/>
        <v>0.46871772976680487</v>
      </c>
    </row>
    <row r="70" spans="1:3">
      <c r="A70" s="15" t="s">
        <v>163</v>
      </c>
      <c r="B70" s="38">
        <v>5.3</v>
      </c>
      <c r="C70" s="39">
        <f t="shared" si="16"/>
        <v>0.46871772976680487</v>
      </c>
    </row>
    <row r="71" spans="1:3">
      <c r="A71" s="15" t="s">
        <v>167</v>
      </c>
      <c r="B71" s="38">
        <v>5.3</v>
      </c>
      <c r="C71" s="39">
        <f t="shared" si="16"/>
        <v>0.46871772976680487</v>
      </c>
    </row>
    <row r="72" spans="1:3">
      <c r="A72" s="2" t="s">
        <v>161</v>
      </c>
      <c r="B72" s="32">
        <v>5</v>
      </c>
      <c r="C72" s="31">
        <f t="shared" si="16"/>
        <v>0.14793995198902676</v>
      </c>
    </row>
    <row r="73" spans="1:3">
      <c r="A73" s="2" t="s">
        <v>158</v>
      </c>
      <c r="B73" s="32">
        <v>5.9</v>
      </c>
      <c r="C73" s="31">
        <f t="shared" si="16"/>
        <v>1.6502732853223627</v>
      </c>
    </row>
    <row r="74" spans="1:3">
      <c r="A74" s="15" t="s">
        <v>184</v>
      </c>
      <c r="B74" s="38">
        <v>5.4</v>
      </c>
      <c r="C74" s="39">
        <f t="shared" si="16"/>
        <v>0.61564365569273172</v>
      </c>
    </row>
    <row r="75" spans="1:3">
      <c r="A75" s="15" t="s">
        <v>188</v>
      </c>
      <c r="B75" s="38">
        <v>4.9000000000000004</v>
      </c>
      <c r="C75" s="39">
        <f t="shared" si="16"/>
        <v>8.1014026063100861E-2</v>
      </c>
    </row>
    <row r="76" spans="1:3">
      <c r="A76" s="2" t="s">
        <v>189</v>
      </c>
      <c r="B76" s="32">
        <v>2.4</v>
      </c>
      <c r="C76" s="31">
        <f t="shared" si="16"/>
        <v>4.907865877914948</v>
      </c>
    </row>
    <row r="77" spans="1:3">
      <c r="A77" s="2" t="s">
        <v>152</v>
      </c>
      <c r="B77" s="32">
        <v>4.0999999999999996</v>
      </c>
      <c r="C77" s="31">
        <f t="shared" si="16"/>
        <v>0.26560661865569213</v>
      </c>
    </row>
    <row r="78" spans="1:3">
      <c r="A78" s="15" t="s">
        <v>157</v>
      </c>
      <c r="B78" s="38">
        <v>5.9</v>
      </c>
      <c r="C78" s="39">
        <f t="shared" si="16"/>
        <v>1.6502732853223627</v>
      </c>
    </row>
    <row r="79" spans="1:3">
      <c r="A79" s="15" t="s">
        <v>165</v>
      </c>
      <c r="B79" s="38">
        <v>4.0999999999999996</v>
      </c>
      <c r="C79" s="39">
        <f t="shared" si="16"/>
        <v>0.26560661865569213</v>
      </c>
    </row>
    <row r="80" spans="1:3">
      <c r="A80" s="2" t="s">
        <v>159</v>
      </c>
      <c r="B80" s="32">
        <v>3.7</v>
      </c>
      <c r="C80" s="31">
        <f t="shared" si="16"/>
        <v>0.83790291495198699</v>
      </c>
    </row>
    <row r="81" spans="1:3">
      <c r="A81" s="2" t="s">
        <v>162</v>
      </c>
      <c r="B81" s="32">
        <v>2.8</v>
      </c>
      <c r="C81" s="31">
        <f t="shared" si="16"/>
        <v>3.2955695816186532</v>
      </c>
    </row>
    <row r="82" spans="1:3">
      <c r="A82" s="15" t="s">
        <v>166</v>
      </c>
      <c r="B82" s="38">
        <v>4.3</v>
      </c>
      <c r="C82" s="39">
        <f t="shared" si="16"/>
        <v>9.9458470507544111E-2</v>
      </c>
    </row>
    <row r="83" spans="1:3">
      <c r="A83" s="15" t="s">
        <v>116</v>
      </c>
      <c r="B83" s="38">
        <v>5</v>
      </c>
      <c r="C83" s="39">
        <f t="shared" si="16"/>
        <v>0.14793995198902676</v>
      </c>
    </row>
    <row r="84" spans="1:3">
      <c r="A84" s="2" t="s">
        <v>186</v>
      </c>
      <c r="B84" s="32">
        <v>5.5</v>
      </c>
      <c r="C84" s="31">
        <f t="shared" si="16"/>
        <v>0.78256958161865731</v>
      </c>
    </row>
    <row r="85" spans="1:3">
      <c r="A85" s="2" t="s">
        <v>185</v>
      </c>
      <c r="B85" s="32">
        <v>5.2</v>
      </c>
      <c r="C85" s="31">
        <f t="shared" si="16"/>
        <v>0.3417918038408792</v>
      </c>
    </row>
    <row r="86" spans="1:3">
      <c r="A86" s="15" t="s">
        <v>181</v>
      </c>
      <c r="B86" s="38">
        <v>4</v>
      </c>
      <c r="C86" s="39">
        <f t="shared" si="16"/>
        <v>0.37868069272976568</v>
      </c>
    </row>
    <row r="87" spans="1:3">
      <c r="A87" s="15" t="s">
        <v>182</v>
      </c>
      <c r="B87" s="38">
        <v>4.5</v>
      </c>
      <c r="C87" s="39">
        <f t="shared" si="16"/>
        <v>1.3310322359396222E-2</v>
      </c>
    </row>
    <row r="88" spans="1:3">
      <c r="A88" s="2" t="s">
        <v>180</v>
      </c>
      <c r="B88" s="32">
        <v>5.5</v>
      </c>
      <c r="C88" s="31">
        <f t="shared" si="16"/>
        <v>0.78256958161865731</v>
      </c>
    </row>
    <row r="89" spans="1:3">
      <c r="A89" s="2" t="s">
        <v>187</v>
      </c>
      <c r="B89" s="32">
        <v>4.5999999999999996</v>
      </c>
      <c r="C89" s="31">
        <f t="shared" si="16"/>
        <v>2.3624828532234224E-4</v>
      </c>
    </row>
    <row r="90" spans="1:3">
      <c r="A90" s="15" t="s">
        <v>171</v>
      </c>
      <c r="B90" s="38">
        <v>4.3</v>
      </c>
      <c r="C90" s="39">
        <f t="shared" si="16"/>
        <v>9.9458470507544111E-2</v>
      </c>
    </row>
    <row r="91" spans="1:3">
      <c r="A91" s="15" t="s">
        <v>160</v>
      </c>
      <c r="B91" s="38">
        <v>5.0999999999999996</v>
      </c>
      <c r="C91" s="39">
        <f t="shared" si="16"/>
        <v>0.23486587791495253</v>
      </c>
    </row>
    <row r="92" spans="1:3">
      <c r="A92" s="2" t="s">
        <v>183</v>
      </c>
      <c r="B92" s="32">
        <v>5.4</v>
      </c>
      <c r="C92" s="31">
        <f t="shared" si="16"/>
        <v>0.61564365569273172</v>
      </c>
    </row>
    <row r="93" spans="1:3">
      <c r="A93" s="2" t="s">
        <v>164</v>
      </c>
      <c r="B93" s="32">
        <v>5.0999999999999996</v>
      </c>
      <c r="C93" s="31">
        <f t="shared" si="16"/>
        <v>0.23486587791495253</v>
      </c>
    </row>
    <row r="94" spans="1:3">
      <c r="A94" s="15" t="s">
        <v>169</v>
      </c>
      <c r="B94" s="38">
        <v>7.5</v>
      </c>
      <c r="C94" s="39">
        <f t="shared" si="16"/>
        <v>8.3210881001371799</v>
      </c>
    </row>
    <row r="95" spans="1:3">
      <c r="A95" s="15" t="s">
        <v>163</v>
      </c>
      <c r="B95" s="38">
        <v>4.5</v>
      </c>
      <c r="C95" s="39">
        <f t="shared" si="16"/>
        <v>1.3310322359396222E-2</v>
      </c>
    </row>
    <row r="96" spans="1:3">
      <c r="A96" s="2" t="s">
        <v>172</v>
      </c>
      <c r="B96" s="32">
        <v>4.0999999999999996</v>
      </c>
      <c r="C96" s="31">
        <f t="shared" si="16"/>
        <v>0.26560661865569213</v>
      </c>
    </row>
    <row r="97" spans="1:3">
      <c r="A97" s="2" t="s">
        <v>187</v>
      </c>
      <c r="B97" s="32">
        <v>4.3</v>
      </c>
      <c r="C97" s="31">
        <f t="shared" si="16"/>
        <v>9.9458470507544111E-2</v>
      </c>
    </row>
    <row r="98" spans="1:3">
      <c r="A98" s="15" t="s">
        <v>181</v>
      </c>
      <c r="B98" s="38">
        <v>3.9</v>
      </c>
      <c r="C98" s="39">
        <f t="shared" si="16"/>
        <v>0.51175476680383969</v>
      </c>
    </row>
    <row r="99" spans="1:3">
      <c r="A99" s="15" t="s">
        <v>189</v>
      </c>
      <c r="B99" s="38">
        <v>3.8</v>
      </c>
      <c r="C99" s="39">
        <f t="shared" si="16"/>
        <v>0.66482884087791372</v>
      </c>
    </row>
    <row r="100" spans="1:3">
      <c r="A100" s="2" t="s">
        <v>159</v>
      </c>
      <c r="B100" s="32">
        <v>3.6</v>
      </c>
      <c r="C100" s="31">
        <f t="shared" si="16"/>
        <v>1.0309769890260612</v>
      </c>
    </row>
    <row r="101" spans="1:3">
      <c r="A101" s="2" t="s">
        <v>162</v>
      </c>
      <c r="B101" s="32">
        <v>3.7</v>
      </c>
      <c r="C101" s="31">
        <f t="shared" si="16"/>
        <v>0.83790291495198699</v>
      </c>
    </row>
    <row r="102" spans="1:3">
      <c r="A102" s="15" t="s">
        <v>170</v>
      </c>
      <c r="B102" s="38">
        <v>3.8</v>
      </c>
      <c r="C102" s="39">
        <f t="shared" si="16"/>
        <v>0.66482884087791372</v>
      </c>
    </row>
    <row r="103" spans="1:3">
      <c r="A103" s="15" t="s">
        <v>167</v>
      </c>
      <c r="B103" s="38">
        <v>5.0999999999999996</v>
      </c>
      <c r="C103" s="39">
        <f t="shared" si="16"/>
        <v>0.23486587791495253</v>
      </c>
    </row>
    <row r="104" spans="1:3">
      <c r="A104" s="2" t="s">
        <v>161</v>
      </c>
      <c r="B104" s="32">
        <v>5.2</v>
      </c>
      <c r="C104" s="31">
        <f t="shared" si="16"/>
        <v>0.3417918038408792</v>
      </c>
    </row>
    <row r="105" spans="1:3">
      <c r="A105" s="2" t="s">
        <v>158</v>
      </c>
      <c r="B105" s="32">
        <v>4.0999999999999996</v>
      </c>
      <c r="C105" s="31">
        <f t="shared" si="16"/>
        <v>0.26560661865569213</v>
      </c>
    </row>
    <row r="106" spans="1:3">
      <c r="A106" s="15" t="s">
        <v>182</v>
      </c>
      <c r="B106" s="38">
        <v>5.9</v>
      </c>
      <c r="C106" s="39">
        <f t="shared" si="16"/>
        <v>1.6502732853223627</v>
      </c>
    </row>
    <row r="107" spans="1:3">
      <c r="A107" s="15" t="s">
        <v>188</v>
      </c>
      <c r="B107" s="38">
        <v>4.8</v>
      </c>
      <c r="C107" s="39">
        <f t="shared" si="16"/>
        <v>3.4088100137174483E-2</v>
      </c>
    </row>
    <row r="108" spans="1:3">
      <c r="A108" s="2" t="s">
        <v>165</v>
      </c>
      <c r="B108" s="32">
        <v>4.2</v>
      </c>
      <c r="C108" s="31">
        <f t="shared" si="16"/>
        <v>0.17253254458161774</v>
      </c>
    </row>
    <row r="109" spans="1:3">
      <c r="A109" s="2" t="s">
        <v>186</v>
      </c>
      <c r="B109" s="32">
        <v>3.9</v>
      </c>
      <c r="C109" s="31">
        <f t="shared" si="16"/>
        <v>0.51175476680383969</v>
      </c>
    </row>
    <row r="110" spans="1:3">
      <c r="A110" s="15" t="s">
        <v>171</v>
      </c>
      <c r="B110" s="38">
        <v>3.8</v>
      </c>
      <c r="C110" s="39">
        <f t="shared" si="16"/>
        <v>0.66482884087791372</v>
      </c>
    </row>
    <row r="111" spans="1:3">
      <c r="A111" s="15" t="s">
        <v>168</v>
      </c>
      <c r="B111" s="38">
        <v>6.1</v>
      </c>
      <c r="C111" s="39">
        <f t="shared" si="16"/>
        <v>2.2041251371742128</v>
      </c>
    </row>
    <row r="112" spans="1:3">
      <c r="A112" s="2" t="s">
        <v>116</v>
      </c>
      <c r="B112" s="32">
        <v>4.2</v>
      </c>
      <c r="C112" s="31">
        <f t="shared" si="16"/>
        <v>0.17253254458161774</v>
      </c>
    </row>
    <row r="113" spans="1:3">
      <c r="A113" s="2" t="s">
        <v>152</v>
      </c>
      <c r="B113" s="32">
        <v>4.8</v>
      </c>
      <c r="C113" s="31">
        <f t="shared" si="16"/>
        <v>3.4088100137174483E-2</v>
      </c>
    </row>
    <row r="114" spans="1:3">
      <c r="A114" s="15" t="s">
        <v>166</v>
      </c>
      <c r="B114" s="38">
        <v>3.5</v>
      </c>
      <c r="C114" s="39">
        <f t="shared" si="16"/>
        <v>1.2440510631001351</v>
      </c>
    </row>
    <row r="115" spans="1:3">
      <c r="A115" s="15" t="s">
        <v>157</v>
      </c>
      <c r="B115" s="38">
        <v>5.4</v>
      </c>
      <c r="C115" s="39">
        <f t="shared" si="16"/>
        <v>0.61564365569273172</v>
      </c>
    </row>
    <row r="116" spans="1:3">
      <c r="A116" s="2" t="s">
        <v>151</v>
      </c>
      <c r="B116" s="32">
        <v>4.5</v>
      </c>
      <c r="C116" s="31">
        <f t="shared" si="16"/>
        <v>1.3310322359396222E-2</v>
      </c>
    </row>
    <row r="117" spans="1:3">
      <c r="A117" s="2" t="s">
        <v>185</v>
      </c>
      <c r="B117" s="32">
        <v>5</v>
      </c>
      <c r="C117" s="31">
        <f t="shared" si="16"/>
        <v>0.14793995198902676</v>
      </c>
    </row>
    <row r="118" spans="1:3">
      <c r="A118" s="15" t="s">
        <v>180</v>
      </c>
      <c r="B118" s="38">
        <v>4.8</v>
      </c>
      <c r="C118" s="39">
        <f t="shared" si="16"/>
        <v>3.4088100137174483E-2</v>
      </c>
    </row>
    <row r="119" spans="1:3">
      <c r="A119" s="15" t="s">
        <v>192</v>
      </c>
      <c r="B119" s="38">
        <v>5.6</v>
      </c>
      <c r="C119" s="39">
        <f t="shared" si="16"/>
        <v>0.96949550754458269</v>
      </c>
    </row>
    <row r="120" spans="1:3">
      <c r="A120" s="2" t="s">
        <v>160</v>
      </c>
      <c r="B120" s="32">
        <v>5.0999999999999996</v>
      </c>
      <c r="C120" s="31">
        <f t="shared" si="16"/>
        <v>0.23486587791495253</v>
      </c>
    </row>
    <row r="121" spans="1:3">
      <c r="A121" s="2" t="s">
        <v>184</v>
      </c>
      <c r="B121" s="32">
        <v>4.9000000000000004</v>
      </c>
      <c r="C121" s="31">
        <f t="shared" si="16"/>
        <v>8.1014026063100861E-2</v>
      </c>
    </row>
    <row r="122" spans="1:3">
      <c r="A122" s="15" t="s">
        <v>183</v>
      </c>
      <c r="B122" s="38">
        <v>4.7</v>
      </c>
      <c r="C122" s="39">
        <f t="shared" si="16"/>
        <v>7.1621742112484696E-3</v>
      </c>
    </row>
    <row r="123" spans="1:3">
      <c r="A123" s="15" t="s">
        <v>164</v>
      </c>
      <c r="B123" s="38">
        <v>2.7</v>
      </c>
      <c r="C123" s="39">
        <f t="shared" si="16"/>
        <v>3.6686436556927258</v>
      </c>
    </row>
    <row r="124" spans="1:3">
      <c r="A124" s="2" t="s">
        <v>192</v>
      </c>
      <c r="B124" s="32">
        <v>5.9</v>
      </c>
      <c r="C124" s="31">
        <f t="shared" si="16"/>
        <v>1.6502732853223627</v>
      </c>
    </row>
    <row r="125" spans="1:3">
      <c r="A125" s="2" t="s">
        <v>189</v>
      </c>
      <c r="B125" s="32">
        <v>4</v>
      </c>
      <c r="C125" s="31">
        <f t="shared" si="16"/>
        <v>0.37868069272976568</v>
      </c>
    </row>
    <row r="126" spans="1:3">
      <c r="A126" s="15" t="s">
        <v>169</v>
      </c>
      <c r="B126" s="38">
        <v>6.8</v>
      </c>
      <c r="C126" s="39">
        <f t="shared" si="16"/>
        <v>4.7726066186556961</v>
      </c>
    </row>
    <row r="127" spans="1:3">
      <c r="A127" s="15" t="s">
        <v>170</v>
      </c>
      <c r="B127" s="38">
        <v>5</v>
      </c>
      <c r="C127" s="39">
        <f t="shared" si="16"/>
        <v>0.14793995198902676</v>
      </c>
    </row>
    <row r="128" spans="1:3">
      <c r="A128" s="2" t="s">
        <v>172</v>
      </c>
      <c r="B128" s="32">
        <v>4</v>
      </c>
      <c r="C128" s="31">
        <f t="shared" si="16"/>
        <v>0.37868069272976568</v>
      </c>
    </row>
    <row r="129" spans="1:3">
      <c r="A129" s="2" t="s">
        <v>161</v>
      </c>
      <c r="B129" s="32">
        <v>5</v>
      </c>
      <c r="C129" s="31">
        <f t="shared" si="16"/>
        <v>0.14793995198902676</v>
      </c>
    </row>
    <row r="130" spans="1:3">
      <c r="A130" s="15" t="s">
        <v>151</v>
      </c>
      <c r="B130" s="38">
        <v>2.6</v>
      </c>
      <c r="C130" s="39">
        <f t="shared" si="16"/>
        <v>4.0617177297667997</v>
      </c>
    </row>
    <row r="131" spans="1:3">
      <c r="A131" s="15" t="s">
        <v>187</v>
      </c>
      <c r="B131" s="38">
        <v>3.8</v>
      </c>
      <c r="C131" s="39">
        <f t="shared" si="16"/>
        <v>0.66482884087791372</v>
      </c>
    </row>
    <row r="132" spans="1:3">
      <c r="A132" s="2" t="s">
        <v>158</v>
      </c>
      <c r="B132" s="32">
        <v>5</v>
      </c>
      <c r="C132" s="31">
        <f t="shared" ref="C132:C195" si="17">(B132-Media)^2</f>
        <v>0.14793995198902676</v>
      </c>
    </row>
    <row r="133" spans="1:3">
      <c r="A133" s="2" t="s">
        <v>157</v>
      </c>
      <c r="B133" s="32">
        <v>5.3</v>
      </c>
      <c r="C133" s="31">
        <f t="shared" si="17"/>
        <v>0.46871772976680487</v>
      </c>
    </row>
    <row r="134" spans="1:3">
      <c r="A134" s="15" t="s">
        <v>159</v>
      </c>
      <c r="B134" s="38">
        <v>3.9</v>
      </c>
      <c r="C134" s="39">
        <f t="shared" si="17"/>
        <v>0.51175476680383969</v>
      </c>
    </row>
    <row r="135" spans="1:3">
      <c r="A135" s="15" t="s">
        <v>186</v>
      </c>
      <c r="B135" s="38">
        <v>3.7</v>
      </c>
      <c r="C135" s="39">
        <f t="shared" si="17"/>
        <v>0.83790291495198699</v>
      </c>
    </row>
    <row r="136" spans="1:3">
      <c r="A136" s="2" t="s">
        <v>168</v>
      </c>
      <c r="B136" s="32">
        <v>4.9000000000000004</v>
      </c>
      <c r="C136" s="31">
        <f t="shared" si="17"/>
        <v>8.1014026063100861E-2</v>
      </c>
    </row>
    <row r="137" spans="1:3">
      <c r="A137" s="2" t="s">
        <v>163</v>
      </c>
      <c r="B137" s="32">
        <v>4.0999999999999996</v>
      </c>
      <c r="C137" s="31">
        <f t="shared" si="17"/>
        <v>0.26560661865569213</v>
      </c>
    </row>
    <row r="138" spans="1:3">
      <c r="A138" s="15" t="s">
        <v>188</v>
      </c>
      <c r="B138" s="38">
        <v>4.3</v>
      </c>
      <c r="C138" s="39">
        <f t="shared" si="17"/>
        <v>9.9458470507544111E-2</v>
      </c>
    </row>
    <row r="139" spans="1:3">
      <c r="A139" s="15" t="s">
        <v>171</v>
      </c>
      <c r="B139" s="38">
        <v>3.7</v>
      </c>
      <c r="C139" s="39">
        <f t="shared" si="17"/>
        <v>0.83790291495198699</v>
      </c>
    </row>
    <row r="140" spans="1:3">
      <c r="A140" s="2" t="s">
        <v>180</v>
      </c>
      <c r="B140" s="32">
        <v>4.2</v>
      </c>
      <c r="C140" s="31">
        <f t="shared" si="17"/>
        <v>0.17253254458161774</v>
      </c>
    </row>
    <row r="141" spans="1:3">
      <c r="A141" s="2" t="s">
        <v>162</v>
      </c>
      <c r="B141" s="32">
        <v>2.2999999999999998</v>
      </c>
      <c r="C141" s="31">
        <f t="shared" si="17"/>
        <v>5.3609399519890228</v>
      </c>
    </row>
    <row r="142" spans="1:3">
      <c r="A142" s="15" t="s">
        <v>182</v>
      </c>
      <c r="B142" s="38">
        <v>5.5</v>
      </c>
      <c r="C142" s="39">
        <f t="shared" si="17"/>
        <v>0.78256958161865731</v>
      </c>
    </row>
    <row r="143" spans="1:3">
      <c r="A143" s="15" t="s">
        <v>116</v>
      </c>
      <c r="B143" s="38">
        <v>4.5</v>
      </c>
      <c r="C143" s="39">
        <f t="shared" si="17"/>
        <v>1.3310322359396222E-2</v>
      </c>
    </row>
    <row r="144" spans="1:3">
      <c r="A144" s="2" t="s">
        <v>160</v>
      </c>
      <c r="B144" s="32">
        <v>5.5</v>
      </c>
      <c r="C144" s="31">
        <f t="shared" si="17"/>
        <v>0.78256958161865731</v>
      </c>
    </row>
    <row r="145" spans="1:3">
      <c r="A145" s="2" t="s">
        <v>183</v>
      </c>
      <c r="B145" s="32">
        <v>3.9</v>
      </c>
      <c r="C145" s="31">
        <f t="shared" si="17"/>
        <v>0.51175476680383969</v>
      </c>
    </row>
    <row r="146" spans="1:3">
      <c r="A146" s="15" t="s">
        <v>165</v>
      </c>
      <c r="B146" s="38">
        <v>3.8</v>
      </c>
      <c r="C146" s="39">
        <f t="shared" si="17"/>
        <v>0.66482884087791372</v>
      </c>
    </row>
    <row r="147" spans="1:3">
      <c r="A147" s="15" t="s">
        <v>166</v>
      </c>
      <c r="B147" s="38">
        <v>3.8</v>
      </c>
      <c r="C147" s="39">
        <f t="shared" si="17"/>
        <v>0.66482884087791372</v>
      </c>
    </row>
    <row r="148" spans="1:3">
      <c r="A148" s="2" t="s">
        <v>167</v>
      </c>
      <c r="B148" s="32">
        <v>5.0999999999999996</v>
      </c>
      <c r="C148" s="31">
        <f t="shared" si="17"/>
        <v>0.23486587791495253</v>
      </c>
    </row>
    <row r="149" spans="1:3">
      <c r="A149" s="2" t="s">
        <v>152</v>
      </c>
      <c r="B149" s="32">
        <v>3.7</v>
      </c>
      <c r="C149" s="31">
        <f t="shared" si="17"/>
        <v>0.83790291495198699</v>
      </c>
    </row>
    <row r="150" spans="1:3">
      <c r="A150" s="15" t="s">
        <v>164</v>
      </c>
      <c r="B150" s="38">
        <v>4.9000000000000004</v>
      </c>
      <c r="C150" s="39">
        <f t="shared" si="17"/>
        <v>8.1014026063100861E-2</v>
      </c>
    </row>
    <row r="151" spans="1:3">
      <c r="A151" s="15" t="s">
        <v>181</v>
      </c>
      <c r="B151" s="38">
        <v>3.8</v>
      </c>
      <c r="C151" s="39">
        <f t="shared" si="17"/>
        <v>0.66482884087791372</v>
      </c>
    </row>
    <row r="152" spans="1:3">
      <c r="A152" s="2" t="s">
        <v>184</v>
      </c>
      <c r="B152" s="32">
        <v>4.8</v>
      </c>
      <c r="C152" s="31">
        <f t="shared" si="17"/>
        <v>3.4088100137174483E-2</v>
      </c>
    </row>
    <row r="153" spans="1:3">
      <c r="A153" s="2" t="s">
        <v>185</v>
      </c>
      <c r="B153" s="32">
        <v>5</v>
      </c>
      <c r="C153" s="31">
        <f t="shared" si="17"/>
        <v>0.14793995198902676</v>
      </c>
    </row>
    <row r="154" spans="1:3">
      <c r="A154" s="15" t="s">
        <v>169</v>
      </c>
      <c r="B154" s="38">
        <v>6.1</v>
      </c>
      <c r="C154" s="39">
        <f t="shared" si="17"/>
        <v>2.2041251371742128</v>
      </c>
    </row>
    <row r="155" spans="1:3">
      <c r="A155" s="15" t="s">
        <v>192</v>
      </c>
      <c r="B155" s="38">
        <v>5.9</v>
      </c>
      <c r="C155" s="39">
        <f t="shared" si="17"/>
        <v>1.6502732853223627</v>
      </c>
    </row>
    <row r="156" spans="1:3">
      <c r="A156" s="2" t="s">
        <v>166</v>
      </c>
      <c r="B156" s="32">
        <v>5.7</v>
      </c>
      <c r="C156" s="31">
        <f t="shared" si="17"/>
        <v>1.1764214334705099</v>
      </c>
    </row>
    <row r="157" spans="1:3">
      <c r="A157" s="2" t="s">
        <v>161</v>
      </c>
      <c r="B157" s="32">
        <v>2.9</v>
      </c>
      <c r="C157" s="31">
        <f t="shared" si="17"/>
        <v>2.9424955075445789</v>
      </c>
    </row>
    <row r="158" spans="1:3">
      <c r="A158" s="15" t="s">
        <v>168</v>
      </c>
      <c r="B158" s="38">
        <v>3.5</v>
      </c>
      <c r="C158" s="39">
        <f t="shared" si="17"/>
        <v>1.2440510631001351</v>
      </c>
    </row>
    <row r="159" spans="1:3">
      <c r="A159" s="15" t="s">
        <v>151</v>
      </c>
      <c r="B159" s="38">
        <v>3.8</v>
      </c>
      <c r="C159" s="39">
        <f t="shared" si="17"/>
        <v>0.66482884087791372</v>
      </c>
    </row>
    <row r="160" spans="1:3">
      <c r="A160" s="2" t="s">
        <v>189</v>
      </c>
      <c r="B160" s="32">
        <v>3.9</v>
      </c>
      <c r="C160" s="31">
        <f t="shared" si="17"/>
        <v>0.51175476680383969</v>
      </c>
    </row>
    <row r="161" spans="1:3">
      <c r="A161" s="2" t="s">
        <v>162</v>
      </c>
      <c r="B161" s="32">
        <v>3.3</v>
      </c>
      <c r="C161" s="31">
        <f t="shared" si="17"/>
        <v>1.7301992112482834</v>
      </c>
    </row>
    <row r="162" spans="1:3">
      <c r="A162" s="15" t="s">
        <v>182</v>
      </c>
      <c r="B162" s="38">
        <v>4.2</v>
      </c>
      <c r="C162" s="39">
        <f t="shared" si="17"/>
        <v>0.17253254458161774</v>
      </c>
    </row>
    <row r="163" spans="1:3">
      <c r="A163" s="15" t="s">
        <v>172</v>
      </c>
      <c r="B163" s="38">
        <v>2.8</v>
      </c>
      <c r="C163" s="39">
        <f t="shared" si="17"/>
        <v>3.2955695816186532</v>
      </c>
    </row>
    <row r="164" spans="1:3">
      <c r="A164" s="2" t="s">
        <v>187</v>
      </c>
      <c r="B164" s="32">
        <v>3.9</v>
      </c>
      <c r="C164" s="31">
        <f t="shared" si="17"/>
        <v>0.51175476680383969</v>
      </c>
    </row>
    <row r="165" spans="1:3">
      <c r="A165" s="2" t="s">
        <v>158</v>
      </c>
      <c r="B165" s="32">
        <v>3.2</v>
      </c>
      <c r="C165" s="31">
        <f t="shared" si="17"/>
        <v>2.0032732853223565</v>
      </c>
    </row>
    <row r="166" spans="1:3">
      <c r="A166" s="15" t="s">
        <v>152</v>
      </c>
      <c r="B166" s="38">
        <v>4</v>
      </c>
      <c r="C166" s="39">
        <f t="shared" si="17"/>
        <v>0.37868069272976568</v>
      </c>
    </row>
    <row r="167" spans="1:3">
      <c r="A167" s="15" t="s">
        <v>170</v>
      </c>
      <c r="B167" s="38">
        <v>3.8</v>
      </c>
      <c r="C167" s="39">
        <f t="shared" si="17"/>
        <v>0.66482884087791372</v>
      </c>
    </row>
    <row r="168" spans="1:3">
      <c r="A168" s="2" t="s">
        <v>165</v>
      </c>
      <c r="B168" s="32">
        <v>3.9</v>
      </c>
      <c r="C168" s="31">
        <f t="shared" si="17"/>
        <v>0.51175476680383969</v>
      </c>
    </row>
    <row r="169" spans="1:3">
      <c r="A169" s="2" t="s">
        <v>184</v>
      </c>
      <c r="B169" s="32">
        <v>3.1</v>
      </c>
      <c r="C169" s="31">
        <f t="shared" si="17"/>
        <v>2.2963473593964303</v>
      </c>
    </row>
    <row r="170" spans="1:3">
      <c r="A170" s="15" t="s">
        <v>164</v>
      </c>
      <c r="B170" s="38">
        <v>3.8</v>
      </c>
      <c r="C170" s="39">
        <f t="shared" si="17"/>
        <v>0.66482884087791372</v>
      </c>
    </row>
    <row r="171" spans="1:3">
      <c r="A171" s="15" t="s">
        <v>194</v>
      </c>
      <c r="B171" s="38">
        <v>5.9</v>
      </c>
      <c r="C171" s="39">
        <f t="shared" si="17"/>
        <v>1.6502732853223627</v>
      </c>
    </row>
    <row r="172" spans="1:3">
      <c r="A172" s="2" t="s">
        <v>188</v>
      </c>
      <c r="B172" s="32">
        <v>5.2</v>
      </c>
      <c r="C172" s="31">
        <f t="shared" si="17"/>
        <v>0.3417918038408792</v>
      </c>
    </row>
    <row r="173" spans="1:3">
      <c r="A173" s="2" t="s">
        <v>160</v>
      </c>
      <c r="B173" s="32">
        <v>5.7</v>
      </c>
      <c r="C173" s="31">
        <f t="shared" si="17"/>
        <v>1.1764214334705099</v>
      </c>
    </row>
    <row r="174" spans="1:3">
      <c r="A174" s="15" t="s">
        <v>157</v>
      </c>
      <c r="B174" s="38">
        <v>5.8</v>
      </c>
      <c r="C174" s="39">
        <f t="shared" si="17"/>
        <v>1.4033473593964352</v>
      </c>
    </row>
    <row r="175" spans="1:3">
      <c r="A175" s="15" t="s">
        <v>181</v>
      </c>
      <c r="B175" s="38">
        <v>3.7</v>
      </c>
      <c r="C175" s="39">
        <f t="shared" si="17"/>
        <v>0.83790291495198699</v>
      </c>
    </row>
    <row r="176" spans="1:3">
      <c r="A176" s="2" t="s">
        <v>171</v>
      </c>
      <c r="B176" s="32">
        <v>3.7</v>
      </c>
      <c r="C176" s="31">
        <f t="shared" si="17"/>
        <v>0.83790291495198699</v>
      </c>
    </row>
    <row r="177" spans="1:3">
      <c r="A177" s="2" t="s">
        <v>167</v>
      </c>
      <c r="B177" s="32">
        <v>6</v>
      </c>
      <c r="C177" s="31">
        <f t="shared" si="17"/>
        <v>1.9171992112482878</v>
      </c>
    </row>
    <row r="178" spans="1:3">
      <c r="A178" s="15" t="s">
        <v>116</v>
      </c>
      <c r="B178" s="38">
        <v>4.5999999999999996</v>
      </c>
      <c r="C178" s="39">
        <f t="shared" si="17"/>
        <v>2.3624828532234224E-4</v>
      </c>
    </row>
    <row r="179" spans="1:3">
      <c r="A179" s="15" t="s">
        <v>159</v>
      </c>
      <c r="B179" s="38">
        <v>4.8</v>
      </c>
      <c r="C179" s="39">
        <f t="shared" si="17"/>
        <v>3.4088100137174483E-2</v>
      </c>
    </row>
    <row r="180" spans="1:3">
      <c r="A180" s="2" t="s">
        <v>186</v>
      </c>
      <c r="B180" s="32">
        <v>6.5</v>
      </c>
      <c r="C180" s="31">
        <f t="shared" si="17"/>
        <v>3.5518288408779184</v>
      </c>
    </row>
    <row r="181" spans="1:3">
      <c r="A181" s="2" t="s">
        <v>163</v>
      </c>
      <c r="B181" s="32">
        <v>4.2</v>
      </c>
      <c r="C181" s="31">
        <f t="shared" si="17"/>
        <v>0.17253254458161774</v>
      </c>
    </row>
    <row r="182" spans="1:3">
      <c r="A182" s="15" t="s">
        <v>180</v>
      </c>
      <c r="B182" s="38">
        <v>4.3</v>
      </c>
      <c r="C182" s="39">
        <f t="shared" si="17"/>
        <v>9.9458470507544111E-2</v>
      </c>
    </row>
    <row r="183" spans="1:3">
      <c r="A183" s="15" t="s">
        <v>183</v>
      </c>
      <c r="B183" s="38">
        <v>4.0999999999999996</v>
      </c>
      <c r="C183" s="39">
        <f t="shared" si="17"/>
        <v>0.26560661865569213</v>
      </c>
    </row>
    <row r="184" spans="1:3">
      <c r="A184" s="2" t="s">
        <v>169</v>
      </c>
      <c r="B184" s="32">
        <v>6</v>
      </c>
      <c r="C184" s="31">
        <f t="shared" si="17"/>
        <v>1.9171992112482878</v>
      </c>
    </row>
    <row r="185" spans="1:3">
      <c r="A185" s="2" t="s">
        <v>165</v>
      </c>
      <c r="B185" s="32">
        <v>4.5999999999999996</v>
      </c>
      <c r="C185" s="31">
        <f t="shared" si="17"/>
        <v>2.3624828532234224E-4</v>
      </c>
    </row>
    <row r="186" spans="1:3">
      <c r="A186" s="15" t="s">
        <v>151</v>
      </c>
      <c r="B186" s="38">
        <v>5</v>
      </c>
      <c r="C186" s="39">
        <f t="shared" si="17"/>
        <v>0.14793995198902676</v>
      </c>
    </row>
    <row r="187" spans="1:3">
      <c r="A187" s="15" t="s">
        <v>182</v>
      </c>
      <c r="B187" s="38">
        <v>6.2</v>
      </c>
      <c r="C187" s="39">
        <f t="shared" si="17"/>
        <v>2.5110510631001408</v>
      </c>
    </row>
    <row r="188" spans="1:3">
      <c r="A188" s="2" t="s">
        <v>189</v>
      </c>
      <c r="B188" s="32">
        <v>4.0999999999999996</v>
      </c>
      <c r="C188" s="31">
        <f t="shared" si="17"/>
        <v>0.26560661865569213</v>
      </c>
    </row>
    <row r="189" spans="1:3">
      <c r="A189" s="2" t="s">
        <v>192</v>
      </c>
      <c r="B189" s="32">
        <v>5.4</v>
      </c>
      <c r="C189" s="31">
        <f t="shared" si="17"/>
        <v>0.61564365569273172</v>
      </c>
    </row>
    <row r="190" spans="1:3">
      <c r="A190" s="15" t="s">
        <v>157</v>
      </c>
      <c r="B190" s="38">
        <v>4.9000000000000004</v>
      </c>
      <c r="C190" s="39">
        <f t="shared" si="17"/>
        <v>8.1014026063100861E-2</v>
      </c>
    </row>
    <row r="191" spans="1:3">
      <c r="A191" s="15" t="s">
        <v>161</v>
      </c>
      <c r="B191" s="38">
        <v>4.5</v>
      </c>
      <c r="C191" s="39">
        <f t="shared" si="17"/>
        <v>1.3310322359396222E-2</v>
      </c>
    </row>
    <row r="192" spans="1:3">
      <c r="A192" s="2" t="s">
        <v>187</v>
      </c>
      <c r="B192" s="32">
        <v>4.5999999999999996</v>
      </c>
      <c r="C192" s="31">
        <f t="shared" si="17"/>
        <v>2.3624828532234224E-4</v>
      </c>
    </row>
    <row r="193" spans="1:3">
      <c r="A193" s="2" t="s">
        <v>166</v>
      </c>
      <c r="B193" s="32">
        <v>5.8</v>
      </c>
      <c r="C193" s="31">
        <f t="shared" si="17"/>
        <v>1.4033473593964352</v>
      </c>
    </row>
    <row r="194" spans="1:3">
      <c r="A194" s="15" t="s">
        <v>168</v>
      </c>
      <c r="B194" s="38">
        <v>4.4000000000000004</v>
      </c>
      <c r="C194" s="39">
        <f t="shared" si="17"/>
        <v>4.6384396433469963E-2</v>
      </c>
    </row>
    <row r="195" spans="1:3">
      <c r="A195" s="15" t="s">
        <v>170</v>
      </c>
      <c r="B195" s="38">
        <v>4.5999999999999996</v>
      </c>
      <c r="C195" s="39">
        <f t="shared" si="17"/>
        <v>2.3624828532234224E-4</v>
      </c>
    </row>
    <row r="196" spans="1:3">
      <c r="A196" s="2" t="s">
        <v>171</v>
      </c>
      <c r="B196" s="32">
        <v>4.5</v>
      </c>
      <c r="C196" s="31">
        <f t="shared" ref="C196:C259" si="18">(B196-Media)^2</f>
        <v>1.3310322359396222E-2</v>
      </c>
    </row>
    <row r="197" spans="1:3">
      <c r="A197" s="2" t="s">
        <v>188</v>
      </c>
      <c r="B197" s="32">
        <v>5</v>
      </c>
      <c r="C197" s="31">
        <f t="shared" si="18"/>
        <v>0.14793995198902676</v>
      </c>
    </row>
    <row r="198" spans="1:3">
      <c r="A198" s="15" t="s">
        <v>160</v>
      </c>
      <c r="B198" s="38">
        <v>4.7</v>
      </c>
      <c r="C198" s="39">
        <f t="shared" si="18"/>
        <v>7.1621742112484696E-3</v>
      </c>
    </row>
    <row r="199" spans="1:3">
      <c r="A199" s="15" t="s">
        <v>184</v>
      </c>
      <c r="B199" s="38">
        <v>3.8</v>
      </c>
      <c r="C199" s="39">
        <f t="shared" si="18"/>
        <v>0.66482884087791372</v>
      </c>
    </row>
    <row r="200" spans="1:3">
      <c r="A200" s="2" t="s">
        <v>183</v>
      </c>
      <c r="B200" s="32">
        <v>4.5</v>
      </c>
      <c r="C200" s="31">
        <f t="shared" si="18"/>
        <v>1.3310322359396222E-2</v>
      </c>
    </row>
    <row r="201" spans="1:3">
      <c r="A201" s="2" t="s">
        <v>181</v>
      </c>
      <c r="B201" s="32">
        <v>4.7</v>
      </c>
      <c r="C201" s="31">
        <f t="shared" si="18"/>
        <v>7.1621742112484696E-3</v>
      </c>
    </row>
    <row r="202" spans="1:3">
      <c r="A202" s="15" t="s">
        <v>158</v>
      </c>
      <c r="B202" s="38">
        <v>6</v>
      </c>
      <c r="C202" s="39">
        <f t="shared" si="18"/>
        <v>1.9171992112482878</v>
      </c>
    </row>
    <row r="203" spans="1:3">
      <c r="A203" s="15" t="s">
        <v>172</v>
      </c>
      <c r="B203" s="38">
        <v>4</v>
      </c>
      <c r="C203" s="39">
        <f t="shared" si="18"/>
        <v>0.37868069272976568</v>
      </c>
    </row>
    <row r="204" spans="1:3">
      <c r="A204" s="2" t="s">
        <v>164</v>
      </c>
      <c r="B204" s="32">
        <v>4.7</v>
      </c>
      <c r="C204" s="31">
        <f t="shared" si="18"/>
        <v>7.1621742112484696E-3</v>
      </c>
    </row>
    <row r="205" spans="1:3">
      <c r="A205" s="2" t="s">
        <v>180</v>
      </c>
      <c r="B205" s="32">
        <v>4.2</v>
      </c>
      <c r="C205" s="31">
        <f t="shared" si="18"/>
        <v>0.17253254458161774</v>
      </c>
    </row>
    <row r="206" spans="1:3">
      <c r="A206" s="15" t="s">
        <v>185</v>
      </c>
      <c r="B206" s="38">
        <v>5.5</v>
      </c>
      <c r="C206" s="39">
        <f t="shared" si="18"/>
        <v>0.78256958161865731</v>
      </c>
    </row>
    <row r="207" spans="1:3">
      <c r="A207" s="15" t="s">
        <v>186</v>
      </c>
      <c r="B207" s="38">
        <v>4.5</v>
      </c>
      <c r="C207" s="39">
        <f t="shared" si="18"/>
        <v>1.3310322359396222E-2</v>
      </c>
    </row>
    <row r="208" spans="1:3">
      <c r="A208" s="2" t="s">
        <v>116</v>
      </c>
      <c r="B208" s="32">
        <v>4</v>
      </c>
      <c r="C208" s="31">
        <f t="shared" si="18"/>
        <v>0.37868069272976568</v>
      </c>
    </row>
    <row r="209" spans="1:3">
      <c r="A209" s="2" t="s">
        <v>152</v>
      </c>
      <c r="B209" s="32">
        <v>4.0999999999999996</v>
      </c>
      <c r="C209" s="31">
        <f t="shared" si="18"/>
        <v>0.26560661865569213</v>
      </c>
    </row>
    <row r="210" spans="1:3">
      <c r="A210" s="15" t="s">
        <v>163</v>
      </c>
      <c r="B210" s="38">
        <v>3.6</v>
      </c>
      <c r="C210" s="39">
        <f t="shared" si="18"/>
        <v>1.0309769890260612</v>
      </c>
    </row>
    <row r="211" spans="1:3">
      <c r="A211" s="15" t="s">
        <v>159</v>
      </c>
      <c r="B211" s="38">
        <v>4.5</v>
      </c>
      <c r="C211" s="39">
        <f t="shared" si="18"/>
        <v>1.3310322359396222E-2</v>
      </c>
    </row>
    <row r="212" spans="1:3">
      <c r="A212" s="2" t="s">
        <v>167</v>
      </c>
      <c r="B212" s="32">
        <v>5.9</v>
      </c>
      <c r="C212" s="31">
        <f t="shared" si="18"/>
        <v>1.6502732853223627</v>
      </c>
    </row>
    <row r="213" spans="1:3">
      <c r="A213" s="2" t="s">
        <v>162</v>
      </c>
      <c r="B213" s="32">
        <v>5.5</v>
      </c>
      <c r="C213" s="31">
        <f t="shared" si="18"/>
        <v>0.78256958161865731</v>
      </c>
    </row>
    <row r="214" spans="1:3">
      <c r="A214" s="15" t="s">
        <v>192</v>
      </c>
      <c r="B214" s="38">
        <v>5.0999999999999996</v>
      </c>
      <c r="C214" s="39">
        <f t="shared" si="18"/>
        <v>0.23486587791495253</v>
      </c>
    </row>
    <row r="215" spans="1:3">
      <c r="A215" s="15" t="s">
        <v>171</v>
      </c>
      <c r="B215" s="38">
        <v>3.4</v>
      </c>
      <c r="C215" s="39">
        <f t="shared" si="18"/>
        <v>1.4771251371742093</v>
      </c>
    </row>
    <row r="216" spans="1:3">
      <c r="A216" s="2" t="s">
        <v>183</v>
      </c>
      <c r="B216" s="32">
        <v>5.4</v>
      </c>
      <c r="C216" s="31">
        <f t="shared" si="18"/>
        <v>0.61564365569273172</v>
      </c>
    </row>
    <row r="217" spans="1:3">
      <c r="A217" s="2" t="s">
        <v>169</v>
      </c>
      <c r="B217" s="32">
        <v>4</v>
      </c>
      <c r="C217" s="31">
        <f t="shared" si="18"/>
        <v>0.37868069272976568</v>
      </c>
    </row>
    <row r="218" spans="1:3">
      <c r="A218" s="15" t="s">
        <v>187</v>
      </c>
      <c r="B218" s="38">
        <v>3.9</v>
      </c>
      <c r="C218" s="39">
        <f t="shared" si="18"/>
        <v>0.51175476680383969</v>
      </c>
    </row>
    <row r="219" spans="1:3">
      <c r="A219" s="15" t="s">
        <v>182</v>
      </c>
      <c r="B219" s="38">
        <v>6.4</v>
      </c>
      <c r="C219" s="39">
        <f t="shared" si="18"/>
        <v>3.1849029149519934</v>
      </c>
    </row>
    <row r="220" spans="1:3">
      <c r="A220" s="2" t="s">
        <v>160</v>
      </c>
      <c r="B220" s="32">
        <v>4.5</v>
      </c>
      <c r="C220" s="31">
        <f t="shared" si="18"/>
        <v>1.3310322359396222E-2</v>
      </c>
    </row>
    <row r="221" spans="1:3">
      <c r="A221" s="2" t="s">
        <v>164</v>
      </c>
      <c r="B221" s="32">
        <v>4.5999999999999996</v>
      </c>
      <c r="C221" s="31">
        <f t="shared" si="18"/>
        <v>2.3624828532234224E-4</v>
      </c>
    </row>
    <row r="222" spans="1:3">
      <c r="A222" s="15" t="s">
        <v>168</v>
      </c>
      <c r="B222" s="38">
        <v>4.2</v>
      </c>
      <c r="C222" s="39">
        <f t="shared" si="18"/>
        <v>0.17253254458161774</v>
      </c>
    </row>
    <row r="223" spans="1:3">
      <c r="A223" s="15" t="s">
        <v>161</v>
      </c>
      <c r="B223" s="38">
        <v>4.7</v>
      </c>
      <c r="C223" s="39">
        <f t="shared" si="18"/>
        <v>7.1621742112484696E-3</v>
      </c>
    </row>
    <row r="224" spans="1:3">
      <c r="A224" s="2" t="s">
        <v>152</v>
      </c>
      <c r="B224" s="32">
        <v>2.8</v>
      </c>
      <c r="C224" s="31">
        <f t="shared" si="18"/>
        <v>3.2955695816186532</v>
      </c>
    </row>
    <row r="225" spans="1:3">
      <c r="A225" s="2" t="s">
        <v>186</v>
      </c>
      <c r="B225" s="32">
        <v>4.5</v>
      </c>
      <c r="C225" s="31">
        <f t="shared" si="18"/>
        <v>1.3310322359396222E-2</v>
      </c>
    </row>
    <row r="226" spans="1:3">
      <c r="A226" s="15" t="s">
        <v>165</v>
      </c>
      <c r="B226" s="38">
        <v>4</v>
      </c>
      <c r="C226" s="39">
        <f t="shared" si="18"/>
        <v>0.37868069272976568</v>
      </c>
    </row>
    <row r="227" spans="1:3">
      <c r="A227" s="15" t="s">
        <v>185</v>
      </c>
      <c r="B227" s="38">
        <v>6.1</v>
      </c>
      <c r="C227" s="39">
        <f t="shared" si="18"/>
        <v>2.2041251371742128</v>
      </c>
    </row>
    <row r="228" spans="1:3">
      <c r="A228" s="2" t="s">
        <v>159</v>
      </c>
      <c r="B228" s="32">
        <v>3.6</v>
      </c>
      <c r="C228" s="31">
        <f t="shared" si="18"/>
        <v>1.0309769890260612</v>
      </c>
    </row>
    <row r="229" spans="1:3">
      <c r="A229" s="2" t="s">
        <v>188</v>
      </c>
      <c r="B229" s="32">
        <v>2.6</v>
      </c>
      <c r="C229" s="31">
        <f t="shared" si="18"/>
        <v>4.0617177297667997</v>
      </c>
    </row>
    <row r="230" spans="1:3">
      <c r="A230" s="15" t="s">
        <v>170</v>
      </c>
      <c r="B230" s="38">
        <v>5.4</v>
      </c>
      <c r="C230" s="39">
        <f t="shared" si="18"/>
        <v>0.61564365569273172</v>
      </c>
    </row>
    <row r="231" spans="1:3">
      <c r="A231" s="15" t="s">
        <v>189</v>
      </c>
      <c r="B231" s="38">
        <v>3.7</v>
      </c>
      <c r="C231" s="39">
        <f t="shared" si="18"/>
        <v>0.83790291495198699</v>
      </c>
    </row>
    <row r="232" spans="1:3">
      <c r="A232" s="2" t="s">
        <v>180</v>
      </c>
      <c r="B232" s="32">
        <v>4.5999999999999996</v>
      </c>
      <c r="C232" s="31">
        <f t="shared" si="18"/>
        <v>2.3624828532234224E-4</v>
      </c>
    </row>
    <row r="233" spans="1:3">
      <c r="A233" s="2" t="s">
        <v>157</v>
      </c>
      <c r="B233" s="32">
        <v>4.9000000000000004</v>
      </c>
      <c r="C233" s="31">
        <f t="shared" si="18"/>
        <v>8.1014026063100861E-2</v>
      </c>
    </row>
    <row r="234" spans="1:3">
      <c r="A234" s="15" t="s">
        <v>184</v>
      </c>
      <c r="B234" s="38">
        <v>4.3</v>
      </c>
      <c r="C234" s="39">
        <f t="shared" si="18"/>
        <v>9.9458470507544111E-2</v>
      </c>
    </row>
    <row r="235" spans="1:3">
      <c r="A235" s="15" t="s">
        <v>151</v>
      </c>
      <c r="B235" s="38">
        <v>4.8</v>
      </c>
      <c r="C235" s="39">
        <f t="shared" si="18"/>
        <v>3.4088100137174483E-2</v>
      </c>
    </row>
    <row r="236" spans="1:3">
      <c r="A236" s="2" t="s">
        <v>162</v>
      </c>
      <c r="B236" s="32">
        <v>5.0999999999999996</v>
      </c>
      <c r="C236" s="31">
        <f t="shared" si="18"/>
        <v>0.23486587791495253</v>
      </c>
    </row>
    <row r="237" spans="1:3">
      <c r="A237" s="2" t="s">
        <v>166</v>
      </c>
      <c r="B237" s="32">
        <v>5.2</v>
      </c>
      <c r="C237" s="31">
        <f t="shared" si="18"/>
        <v>0.3417918038408792</v>
      </c>
    </row>
    <row r="238" spans="1:3">
      <c r="A238" s="15" t="s">
        <v>158</v>
      </c>
      <c r="B238" s="38">
        <v>4.5</v>
      </c>
      <c r="C238" s="39">
        <f t="shared" si="18"/>
        <v>1.3310322359396222E-2</v>
      </c>
    </row>
    <row r="239" spans="1:3">
      <c r="A239" s="15" t="s">
        <v>116</v>
      </c>
      <c r="B239" s="38">
        <v>3.6</v>
      </c>
      <c r="C239" s="39">
        <f t="shared" si="18"/>
        <v>1.0309769890260612</v>
      </c>
    </row>
    <row r="240" spans="1:3">
      <c r="A240" s="2" t="s">
        <v>172</v>
      </c>
      <c r="B240" s="32">
        <v>3.9</v>
      </c>
      <c r="C240" s="31">
        <f t="shared" si="18"/>
        <v>0.51175476680383969</v>
      </c>
    </row>
    <row r="241" spans="1:3">
      <c r="A241" s="2" t="s">
        <v>163</v>
      </c>
      <c r="B241" s="32">
        <v>4.2</v>
      </c>
      <c r="C241" s="31">
        <f t="shared" si="18"/>
        <v>0.17253254458161774</v>
      </c>
    </row>
    <row r="242" spans="1:3">
      <c r="A242" s="15" t="s">
        <v>181</v>
      </c>
      <c r="B242" s="38">
        <v>4.8</v>
      </c>
      <c r="C242" s="39">
        <f t="shared" si="18"/>
        <v>3.4088100137174483E-2</v>
      </c>
    </row>
    <row r="243" spans="1:3">
      <c r="A243" s="15" t="s">
        <v>167</v>
      </c>
      <c r="B243" s="38">
        <v>4</v>
      </c>
      <c r="C243" s="39">
        <f t="shared" si="18"/>
        <v>0.37868069272976568</v>
      </c>
    </row>
    <row r="244" spans="1:3">
      <c r="A244" s="2" t="s">
        <v>169</v>
      </c>
      <c r="B244" s="32">
        <v>4.2</v>
      </c>
      <c r="C244" s="31">
        <f t="shared" si="18"/>
        <v>0.17253254458161774</v>
      </c>
    </row>
    <row r="245" spans="1:3">
      <c r="A245" s="2" t="s">
        <v>186</v>
      </c>
      <c r="B245" s="32">
        <v>3.4</v>
      </c>
      <c r="C245" s="31">
        <f t="shared" si="18"/>
        <v>1.4771251371742093</v>
      </c>
    </row>
    <row r="246" spans="1:3">
      <c r="A246" s="15" t="s">
        <v>185</v>
      </c>
      <c r="B246" s="38">
        <v>7.6</v>
      </c>
      <c r="C246" s="39">
        <f t="shared" si="18"/>
        <v>8.9080140260631033</v>
      </c>
    </row>
    <row r="247" spans="1:3">
      <c r="A247" s="15" t="s">
        <v>192</v>
      </c>
      <c r="B247" s="38">
        <v>4.5</v>
      </c>
      <c r="C247" s="39">
        <f t="shared" si="18"/>
        <v>1.3310322359396222E-2</v>
      </c>
    </row>
    <row r="248" spans="1:3">
      <c r="A248" s="2" t="s">
        <v>160</v>
      </c>
      <c r="B248" s="32">
        <v>3.6</v>
      </c>
      <c r="C248" s="31">
        <f t="shared" si="18"/>
        <v>1.0309769890260612</v>
      </c>
    </row>
    <row r="249" spans="1:3">
      <c r="A249" s="2" t="s">
        <v>171</v>
      </c>
      <c r="B249" s="32">
        <v>3.5</v>
      </c>
      <c r="C249" s="31">
        <f t="shared" si="18"/>
        <v>1.2440510631001351</v>
      </c>
    </row>
    <row r="250" spans="1:3">
      <c r="A250" s="15" t="s">
        <v>165</v>
      </c>
      <c r="B250" s="38">
        <v>4.5</v>
      </c>
      <c r="C250" s="39">
        <f t="shared" si="18"/>
        <v>1.3310322359396222E-2</v>
      </c>
    </row>
    <row r="251" spans="1:3">
      <c r="A251" s="15" t="s">
        <v>158</v>
      </c>
      <c r="B251" s="38">
        <v>6.3</v>
      </c>
      <c r="C251" s="39">
        <f t="shared" si="18"/>
        <v>2.8379769890260658</v>
      </c>
    </row>
    <row r="252" spans="1:3">
      <c r="A252" s="2" t="s">
        <v>188</v>
      </c>
      <c r="B252" s="32">
        <v>4.4000000000000004</v>
      </c>
      <c r="C252" s="31">
        <f t="shared" si="18"/>
        <v>4.6384396433469963E-2</v>
      </c>
    </row>
    <row r="253" spans="1:3">
      <c r="A253" s="2" t="s">
        <v>187</v>
      </c>
      <c r="B253" s="32">
        <v>4.5999999999999996</v>
      </c>
      <c r="C253" s="31">
        <f t="shared" si="18"/>
        <v>2.3624828532234224E-4</v>
      </c>
    </row>
    <row r="254" spans="1:3">
      <c r="A254" s="15" t="s">
        <v>182</v>
      </c>
      <c r="B254" s="38">
        <v>5.4</v>
      </c>
      <c r="C254" s="39">
        <f t="shared" si="18"/>
        <v>0.61564365569273172</v>
      </c>
    </row>
    <row r="255" spans="1:3">
      <c r="A255" s="15" t="s">
        <v>172</v>
      </c>
      <c r="B255" s="38">
        <v>4.2</v>
      </c>
      <c r="C255" s="39">
        <f t="shared" si="18"/>
        <v>0.17253254458161774</v>
      </c>
    </row>
    <row r="256" spans="1:3">
      <c r="A256" s="2" t="s">
        <v>167</v>
      </c>
      <c r="B256" s="32">
        <v>4.7</v>
      </c>
      <c r="C256" s="31">
        <f t="shared" si="18"/>
        <v>7.1621742112484696E-3</v>
      </c>
    </row>
    <row r="257" spans="1:3">
      <c r="A257" s="2" t="s">
        <v>157</v>
      </c>
      <c r="B257" s="32">
        <v>6.7</v>
      </c>
      <c r="C257" s="31">
        <f t="shared" si="18"/>
        <v>4.3456806927297711</v>
      </c>
    </row>
    <row r="258" spans="1:3">
      <c r="A258" s="15" t="s">
        <v>163</v>
      </c>
      <c r="B258" s="38">
        <v>4.5</v>
      </c>
      <c r="C258" s="39">
        <f t="shared" si="18"/>
        <v>1.3310322359396222E-2</v>
      </c>
    </row>
    <row r="259" spans="1:3">
      <c r="A259" s="15" t="s">
        <v>151</v>
      </c>
      <c r="B259" s="38">
        <v>5.6</v>
      </c>
      <c r="C259" s="39">
        <f t="shared" si="18"/>
        <v>0.96949550754458269</v>
      </c>
    </row>
    <row r="260" spans="1:3">
      <c r="A260" s="2" t="s">
        <v>152</v>
      </c>
      <c r="B260" s="32">
        <v>4.8</v>
      </c>
      <c r="C260" s="31">
        <f t="shared" ref="C260:C273" si="19">(B260-Media)^2</f>
        <v>3.4088100137174483E-2</v>
      </c>
    </row>
    <row r="261" spans="1:3">
      <c r="A261" s="2" t="s">
        <v>181</v>
      </c>
      <c r="B261" s="32">
        <v>4.9000000000000004</v>
      </c>
      <c r="C261" s="31">
        <f t="shared" si="19"/>
        <v>8.1014026063100861E-2</v>
      </c>
    </row>
    <row r="262" spans="1:3">
      <c r="A262" s="15" t="s">
        <v>183</v>
      </c>
      <c r="B262" s="38">
        <v>5.2</v>
      </c>
      <c r="C262" s="39">
        <f t="shared" si="19"/>
        <v>0.3417918038408792</v>
      </c>
    </row>
    <row r="263" spans="1:3">
      <c r="A263" s="15" t="s">
        <v>161</v>
      </c>
      <c r="B263" s="38">
        <v>4.3</v>
      </c>
      <c r="C263" s="39">
        <f t="shared" si="19"/>
        <v>9.9458470507544111E-2</v>
      </c>
    </row>
    <row r="264" spans="1:3">
      <c r="A264" s="2" t="s">
        <v>166</v>
      </c>
      <c r="B264" s="32">
        <v>5.0999999999999996</v>
      </c>
      <c r="C264" s="31">
        <f t="shared" si="19"/>
        <v>0.23486587791495253</v>
      </c>
    </row>
    <row r="265" spans="1:3">
      <c r="A265" s="2" t="s">
        <v>170</v>
      </c>
      <c r="B265" s="32">
        <v>6.3</v>
      </c>
      <c r="C265" s="31">
        <f t="shared" si="19"/>
        <v>2.8379769890260658</v>
      </c>
    </row>
    <row r="266" spans="1:3">
      <c r="A266" s="15" t="s">
        <v>189</v>
      </c>
      <c r="B266" s="38">
        <v>4.0999999999999996</v>
      </c>
      <c r="C266" s="39">
        <f t="shared" si="19"/>
        <v>0.26560661865569213</v>
      </c>
    </row>
    <row r="267" spans="1:3">
      <c r="A267" s="15" t="s">
        <v>180</v>
      </c>
      <c r="B267" s="38">
        <v>5.3</v>
      </c>
      <c r="C267" s="39">
        <f t="shared" si="19"/>
        <v>0.46871772976680487</v>
      </c>
    </row>
    <row r="268" spans="1:3">
      <c r="A268" s="2" t="s">
        <v>159</v>
      </c>
      <c r="B268" s="32">
        <v>6.5</v>
      </c>
      <c r="C268" s="31">
        <f t="shared" si="19"/>
        <v>3.5518288408779184</v>
      </c>
    </row>
    <row r="269" spans="1:3">
      <c r="A269" s="2" t="s">
        <v>168</v>
      </c>
      <c r="B269" s="32">
        <v>4.8</v>
      </c>
      <c r="C269" s="31">
        <f t="shared" si="19"/>
        <v>3.4088100137174483E-2</v>
      </c>
    </row>
    <row r="270" spans="1:3">
      <c r="A270" s="15" t="s">
        <v>162</v>
      </c>
      <c r="B270" s="38">
        <v>5.8</v>
      </c>
      <c r="C270" s="39">
        <f t="shared" si="19"/>
        <v>1.4033473593964352</v>
      </c>
    </row>
    <row r="271" spans="1:3">
      <c r="A271" s="15" t="s">
        <v>164</v>
      </c>
      <c r="B271" s="38">
        <v>5.3</v>
      </c>
      <c r="C271" s="39">
        <f t="shared" si="19"/>
        <v>0.46871772976680487</v>
      </c>
    </row>
    <row r="272" spans="1:3">
      <c r="A272" s="2" t="s">
        <v>184</v>
      </c>
      <c r="B272" s="32">
        <v>4.4000000000000004</v>
      </c>
      <c r="C272" s="31">
        <f t="shared" si="19"/>
        <v>4.6384396433469963E-2</v>
      </c>
    </row>
    <row r="273" spans="1:3">
      <c r="A273" s="2" t="s">
        <v>116</v>
      </c>
      <c r="B273" s="32">
        <v>4.7</v>
      </c>
      <c r="C273" s="31">
        <f t="shared" si="19"/>
        <v>7.1621742112484696E-3</v>
      </c>
    </row>
    <row r="274" spans="1:3">
      <c r="C274">
        <f>SUM(C4:C273)/(nn-1)</f>
        <v>0.9328948437284873</v>
      </c>
    </row>
  </sheetData>
  <mergeCells count="23">
    <mergeCell ref="M13:N14"/>
    <mergeCell ref="M15:N16"/>
    <mergeCell ref="E26:J28"/>
    <mergeCell ref="E19:G19"/>
    <mergeCell ref="E20:G20"/>
    <mergeCell ref="H19:J19"/>
    <mergeCell ref="H20:J20"/>
    <mergeCell ref="M1:R2"/>
    <mergeCell ref="P13:R14"/>
    <mergeCell ref="U1:AD2"/>
    <mergeCell ref="AB17:AD18"/>
    <mergeCell ref="E23:J25"/>
    <mergeCell ref="E16:G16"/>
    <mergeCell ref="E17:G17"/>
    <mergeCell ref="H16:J16"/>
    <mergeCell ref="H17:J17"/>
    <mergeCell ref="H18:J18"/>
    <mergeCell ref="E18:G18"/>
    <mergeCell ref="X15:X16"/>
    <mergeCell ref="U15:W16"/>
    <mergeCell ref="U17:W18"/>
    <mergeCell ref="X17:X18"/>
    <mergeCell ref="M11:N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Muestra 1</vt:lpstr>
      <vt:lpstr>Muestra 2</vt:lpstr>
      <vt:lpstr>'Muestra 2'!Desv</vt:lpstr>
      <vt:lpstr>desvv</vt:lpstr>
      <vt:lpstr>lambda</vt:lpstr>
      <vt:lpstr>'Muestra 2'!Media</vt:lpstr>
      <vt:lpstr>mediaa</vt:lpstr>
      <vt:lpstr>N</vt:lpstr>
      <vt:lpstr>nn</vt:lpstr>
      <vt:lpstr>nnn</vt:lpstr>
      <vt:lpstr>'Muestra 2'!Serie</vt:lpstr>
      <vt:lpstr>seriee</vt:lpstr>
      <vt:lpstr>suma_veces</vt:lpstr>
      <vt:lpstr>var_1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Reartes</dc:creator>
  <cp:lastModifiedBy>Alvaro Reartes</cp:lastModifiedBy>
  <dcterms:created xsi:type="dcterms:W3CDTF">2021-03-31T19:21:32Z</dcterms:created>
  <dcterms:modified xsi:type="dcterms:W3CDTF">2021-04-13T20:25:37Z</dcterms:modified>
</cp:coreProperties>
</file>