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435" tabRatio="544" activeTab="1"/>
  </bookViews>
  <sheets>
    <sheet name="主要外币对人民币汇率走势" sheetId="2" r:id="rId1"/>
    <sheet name="汇率表" sheetId="1" r:id="rId2"/>
    <sheet name="计算过程" sheetId="3" r:id="rId3"/>
    <sheet name="中国银行" sheetId="4" r:id="rId4"/>
    <sheet name="外管局" sheetId="5" r:id="rId5"/>
    <sheet name="太平再" sheetId="6" r:id="rId6"/>
    <sheet name="其他" sheetId="7" r:id="rId7"/>
  </sheets>
  <definedNames>
    <definedName name="_xlnm._FilterDatabase" localSheetId="1" hidden="1">汇率表!$A$4:$F$139</definedName>
    <definedName name="_xlnm.Print_Titles" localSheetId="1">汇率表!$1:$4</definedName>
    <definedName name="Z_40EEAD08_A28B_49AA_A6E8_056D70AFA538_.wvu.Cols" localSheetId="1" hidden="1">汇率表!$F:$F</definedName>
    <definedName name="Z_40EEAD08_A28B_49AA_A6E8_056D70AFA538_.wvu.FilterData" localSheetId="1" hidden="1">汇率表!$A$4:$F$139</definedName>
    <definedName name="Z_40EEAD08_A28B_49AA_A6E8_056D70AFA538_.wvu.PrintTitles" localSheetId="1" hidden="1">汇率表!$1:$4</definedName>
    <definedName name="Z_7175D3BA_7B97_4C52_831C_774CE69C64E8_.wvu.Cols" localSheetId="1" hidden="1">汇率表!$F:$F</definedName>
    <definedName name="Z_7175D3BA_7B97_4C52_831C_774CE69C64E8_.wvu.FilterData" localSheetId="1" hidden="1">汇率表!$A$4:$F$139</definedName>
    <definedName name="Z_7175D3BA_7B97_4C52_831C_774CE69C64E8_.wvu.PrintTitles" localSheetId="1" hidden="1">汇率表!$1:$4</definedName>
    <definedName name="_xlnm._FilterDatabase" localSheetId="2" hidden="1">计算过程!$A$5:$L$142</definedName>
  </definedNames>
  <calcPr calcId="144525"/>
</workbook>
</file>

<file path=xl/comments1.xml><?xml version="1.0" encoding="utf-8"?>
<comments xmlns="http://schemas.openxmlformats.org/spreadsheetml/2006/main">
  <authors>
    <author>lihz</author>
    <author>未定义</author>
  </authors>
  <commentList>
    <comment ref="F5" authorId="0">
      <text>
        <r>
          <rPr>
            <b/>
            <sz val="9"/>
            <rFont val="Tahoma"/>
            <charset val="134"/>
          </rPr>
          <t xml:space="preserve">lihz:
</t>
        </r>
        <r>
          <rPr>
            <b/>
            <sz val="9"/>
            <rFont val="宋体"/>
            <charset val="134"/>
          </rPr>
          <t>外管局</t>
        </r>
        <r>
          <rPr>
            <sz val="9"/>
            <rFont val="Tahoma"/>
            <charset val="134"/>
          </rPr>
          <t xml:space="preserve">
</t>
        </r>
      </text>
    </comment>
    <comment ref="F7" authorId="1">
      <text>
        <r>
          <rPr>
            <b/>
            <sz val="9"/>
            <rFont val="宋体"/>
            <charset val="134"/>
          </rPr>
          <t>未定义:</t>
        </r>
        <r>
          <rPr>
            <sz val="9"/>
            <rFont val="宋体"/>
            <charset val="134"/>
          </rPr>
          <t xml:space="preserve">
由于外管局汇率发布的调整，没有提供ASF 记帐瑞士法郎的汇率，采用以前年度的外管局ASF汇率</t>
        </r>
      </text>
    </comment>
  </commentList>
</comments>
</file>

<file path=xl/comments2.xml><?xml version="1.0" encoding="utf-8"?>
<comments xmlns="http://schemas.openxmlformats.org/spreadsheetml/2006/main">
  <authors>
    <author>未定义</author>
  </authors>
  <commentList>
    <comment ref="C30" authorId="0">
      <text>
        <r>
          <rPr>
            <b/>
            <sz val="9"/>
            <rFont val="宋体"/>
            <charset val="134"/>
          </rPr>
          <t>未定义:</t>
        </r>
        <r>
          <rPr>
            <sz val="9"/>
            <rFont val="宋体"/>
            <charset val="134"/>
          </rPr>
          <t xml:space="preserve">
太平未使用该币种，
为核对数据，在此显示</t>
        </r>
      </text>
    </comment>
  </commentList>
</comments>
</file>

<file path=xl/comments3.xml><?xml version="1.0" encoding="utf-8"?>
<comments xmlns="http://schemas.openxmlformats.org/spreadsheetml/2006/main">
  <authors>
    <author>George Lau</author>
  </authors>
  <commentList>
    <comment ref="F36" authorId="0">
      <text>
        <r>
          <rPr>
            <b/>
            <sz val="9"/>
            <rFont val="Tahoma"/>
            <charset val="134"/>
          </rPr>
          <t xml:space="preserve">Angela :
</t>
        </r>
        <r>
          <rPr>
            <b/>
            <sz val="9"/>
            <rFont val="MingLiU"/>
            <charset val="136"/>
          </rPr>
          <t>应共享中心要求，由</t>
        </r>
        <r>
          <rPr>
            <b/>
            <sz val="9"/>
            <rFont val="Tahoma"/>
            <charset val="134"/>
          </rPr>
          <t>2015</t>
        </r>
        <r>
          <rPr>
            <b/>
            <sz val="9"/>
            <rFont val="MingLiU"/>
            <charset val="136"/>
          </rPr>
          <t>年</t>
        </r>
        <r>
          <rPr>
            <b/>
            <sz val="9"/>
            <rFont val="Tahoma"/>
            <charset val="134"/>
          </rPr>
          <t>3</t>
        </r>
        <r>
          <rPr>
            <b/>
            <sz val="9"/>
            <rFont val="MingLiU"/>
            <charset val="136"/>
          </rPr>
          <t xml:space="preserve">月汇率表开始提供
</t>
        </r>
        <r>
          <rPr>
            <sz val="9"/>
            <rFont val="Tahoma"/>
            <charset val="134"/>
          </rPr>
          <t xml:space="preserve">
</t>
        </r>
      </text>
    </comment>
  </commentList>
</comments>
</file>

<file path=xl/sharedStrings.xml><?xml version="1.0" encoding="utf-8"?>
<sst xmlns="http://schemas.openxmlformats.org/spreadsheetml/2006/main" count="1663" uniqueCount="467">
  <si>
    <t>港元对人民币期末汇率走势图</t>
  </si>
  <si>
    <t>港元</t>
  </si>
  <si>
    <t>HKD</t>
  </si>
  <si>
    <t>美元对人民币期末汇率走势图</t>
  </si>
  <si>
    <t>美元</t>
  </si>
  <si>
    <t>USD</t>
  </si>
  <si>
    <t>欧元对人民币期末汇率走势图</t>
  </si>
  <si>
    <t>欧元</t>
  </si>
  <si>
    <t>EUR</t>
  </si>
  <si>
    <t>英镑对人民币期末汇率走势图</t>
  </si>
  <si>
    <t>英镑</t>
  </si>
  <si>
    <t>GBP</t>
  </si>
  <si>
    <t>中國太平保險集團(香港）有限公司</t>
  </si>
  <si>
    <t>二〇二〇年八月三十一日折算匯率</t>
  </si>
  <si>
    <t>序號</t>
  </si>
  <si>
    <t>貨幣代號</t>
  </si>
  <si>
    <t>貨幣</t>
  </si>
  <si>
    <t>每壹外幣兌人民幣</t>
  </si>
  <si>
    <t>每壹外幣兌港元</t>
  </si>
  <si>
    <t>AED</t>
  </si>
  <si>
    <t>阿联酋迪拉姆</t>
  </si>
  <si>
    <t>AGP</t>
  </si>
  <si>
    <t>ARGENTINA N.P.*</t>
  </si>
  <si>
    <t>ANG</t>
  </si>
  <si>
    <t>荷属安的列斯群岛盾</t>
  </si>
  <si>
    <t>AOK</t>
  </si>
  <si>
    <t>宽札（已作废）</t>
  </si>
  <si>
    <t>ARA</t>
  </si>
  <si>
    <t>澳大拉西亚</t>
  </si>
  <si>
    <t>ARS</t>
  </si>
  <si>
    <t>阿根廷比索</t>
  </si>
  <si>
    <t>ASF</t>
  </si>
  <si>
    <t>记帐瑞士法郎</t>
  </si>
  <si>
    <t>ATS</t>
  </si>
  <si>
    <t>奥地利先令</t>
  </si>
  <si>
    <t>AUD</t>
  </si>
  <si>
    <t>澳元</t>
  </si>
  <si>
    <t>BBD</t>
  </si>
  <si>
    <t>巴巴多斯元</t>
  </si>
  <si>
    <t>BCZ</t>
  </si>
  <si>
    <t>BRAZIL CRUZ   *</t>
  </si>
  <si>
    <t>BDT</t>
  </si>
  <si>
    <t>塔卡</t>
  </si>
  <si>
    <t>BEF</t>
  </si>
  <si>
    <t>比利时法郎</t>
  </si>
  <si>
    <t>BGL</t>
  </si>
  <si>
    <t>列弗</t>
  </si>
  <si>
    <t>BGN</t>
  </si>
  <si>
    <t>保加利亚列弗</t>
  </si>
  <si>
    <t>BHD</t>
  </si>
  <si>
    <t>巴林第纳尔</t>
  </si>
  <si>
    <t>BND</t>
  </si>
  <si>
    <t>文莱元</t>
  </si>
  <si>
    <t>BOB</t>
  </si>
  <si>
    <t>玻利维亚比索</t>
  </si>
  <si>
    <t>BRC</t>
  </si>
  <si>
    <t>克鲁扎多</t>
  </si>
  <si>
    <t>BRD</t>
  </si>
  <si>
    <t>BRAZIL CRUZADO*</t>
  </si>
  <si>
    <t>BRE</t>
  </si>
  <si>
    <t>BRAZIL CRUZADO</t>
  </si>
  <si>
    <t>BRL</t>
  </si>
  <si>
    <t>巴西雷阿尔</t>
  </si>
  <si>
    <t>BSD</t>
  </si>
  <si>
    <t>巴哈马元</t>
  </si>
  <si>
    <t>BTN</t>
  </si>
  <si>
    <t>努爾特魯姆</t>
  </si>
  <si>
    <t>CAD</t>
  </si>
  <si>
    <t>加拿大元</t>
  </si>
  <si>
    <t>CHF</t>
  </si>
  <si>
    <t>瑞士法郎</t>
  </si>
  <si>
    <t>CLD</t>
  </si>
  <si>
    <t>CHILE SEGURO  *</t>
  </si>
  <si>
    <t>CLP</t>
  </si>
  <si>
    <t>智利比索</t>
  </si>
  <si>
    <t>CNY</t>
  </si>
  <si>
    <t>人民币元</t>
  </si>
  <si>
    <t>COP</t>
  </si>
  <si>
    <t>哥伦比亚比索</t>
  </si>
  <si>
    <t>CRC</t>
  </si>
  <si>
    <t>哥斯达黎加科郎</t>
  </si>
  <si>
    <t>CUF</t>
  </si>
  <si>
    <t>CHILE FOMENTO *</t>
  </si>
  <si>
    <t>CZK</t>
  </si>
  <si>
    <t>捷克克朗</t>
  </si>
  <si>
    <t>DEM</t>
  </si>
  <si>
    <t>德国马克</t>
  </si>
  <si>
    <t>DKK</t>
  </si>
  <si>
    <t>丹麦克朗</t>
  </si>
  <si>
    <t>DOP</t>
  </si>
  <si>
    <t>多米尼加比索</t>
  </si>
  <si>
    <t>DZD</t>
  </si>
  <si>
    <t>阿尔及利亚第纳尔</t>
  </si>
  <si>
    <t>ECD</t>
  </si>
  <si>
    <t>ECUADOR DOLLAR</t>
  </si>
  <si>
    <t>ECS</t>
  </si>
  <si>
    <t>苏克雷</t>
  </si>
  <si>
    <t>EGP</t>
  </si>
  <si>
    <t>埃及镑</t>
  </si>
  <si>
    <t>ESP</t>
  </si>
  <si>
    <t>西班牙比塞塔</t>
  </si>
  <si>
    <t>FIM</t>
  </si>
  <si>
    <t>芬兰马克</t>
  </si>
  <si>
    <t>FJD</t>
  </si>
  <si>
    <t>斐济元</t>
  </si>
  <si>
    <t>FRF</t>
  </si>
  <si>
    <t>法国法郎</t>
  </si>
  <si>
    <t>GRD</t>
  </si>
  <si>
    <t>德拉克马</t>
  </si>
  <si>
    <t>GTQ</t>
  </si>
  <si>
    <t>格查尔</t>
  </si>
  <si>
    <t>HNL</t>
  </si>
  <si>
    <t>伦皮拉</t>
  </si>
  <si>
    <t>HRK</t>
  </si>
  <si>
    <t>克罗地亚库纳</t>
  </si>
  <si>
    <t>HUF</t>
  </si>
  <si>
    <t>匈牙利福林</t>
  </si>
  <si>
    <t>IDR</t>
  </si>
  <si>
    <t>卢比</t>
  </si>
  <si>
    <t>IEP</t>
  </si>
  <si>
    <t>爱尔兰镑</t>
  </si>
  <si>
    <t>INR</t>
  </si>
  <si>
    <t>印度卢比</t>
  </si>
  <si>
    <t>IQD</t>
  </si>
  <si>
    <t>伊拉克第纳尔</t>
  </si>
  <si>
    <t>IRA</t>
  </si>
  <si>
    <t>IRAQ DINAR #NEW</t>
  </si>
  <si>
    <t>IRR</t>
  </si>
  <si>
    <t>伊朗里亚尔</t>
  </si>
  <si>
    <t>ISK</t>
  </si>
  <si>
    <t>冰岛克朗</t>
  </si>
  <si>
    <t>ITL</t>
  </si>
  <si>
    <t>意大利里拉</t>
  </si>
  <si>
    <t>JMD</t>
  </si>
  <si>
    <t>牙买加元</t>
  </si>
  <si>
    <t>JOD</t>
  </si>
  <si>
    <t>约旦第纳尔</t>
  </si>
  <si>
    <t>JPY</t>
  </si>
  <si>
    <t>日圆</t>
  </si>
  <si>
    <t>KES</t>
  </si>
  <si>
    <t>肯尼亚先令</t>
  </si>
  <si>
    <t>KHR</t>
  </si>
  <si>
    <t>柬埔寨瑞尔</t>
  </si>
  <si>
    <t>KPW</t>
  </si>
  <si>
    <t>北朝鲜元</t>
  </si>
  <si>
    <t>KRW</t>
  </si>
  <si>
    <t>韩国元</t>
  </si>
  <si>
    <t>KWD</t>
  </si>
  <si>
    <t>科威特第纳尔</t>
  </si>
  <si>
    <t>KYD</t>
  </si>
  <si>
    <t>开曼群岛元</t>
  </si>
  <si>
    <t>LBP</t>
  </si>
  <si>
    <t>黎巴嫩镑</t>
  </si>
  <si>
    <t>LKR</t>
  </si>
  <si>
    <t>斯里兰卡卢比</t>
  </si>
  <si>
    <t>LUF</t>
  </si>
  <si>
    <t>卢森堡法郎</t>
  </si>
  <si>
    <t>LYD</t>
  </si>
  <si>
    <t>利比亚第纳尔</t>
  </si>
  <si>
    <t>MAD</t>
  </si>
  <si>
    <t>摩洛哥迪拉姆</t>
  </si>
  <si>
    <t>MEP</t>
  </si>
  <si>
    <t>MEXICO PESO   *</t>
  </si>
  <si>
    <t>MMK</t>
  </si>
  <si>
    <t>缅甸元</t>
  </si>
  <si>
    <t>MOP</t>
  </si>
  <si>
    <t>澳门元</t>
  </si>
  <si>
    <t>MTL</t>
  </si>
  <si>
    <t>马耳他里拉</t>
  </si>
  <si>
    <t>MUR</t>
  </si>
  <si>
    <t>毛里求斯卢比</t>
  </si>
  <si>
    <t>MXN</t>
  </si>
  <si>
    <t>墨西哥比索</t>
  </si>
  <si>
    <t>MXP</t>
  </si>
  <si>
    <t>墨西哥比索（已作废）</t>
  </si>
  <si>
    <t>MYR</t>
  </si>
  <si>
    <t>马来西亚林吉特</t>
  </si>
  <si>
    <t>NAD</t>
  </si>
  <si>
    <t>纳米比亚元</t>
  </si>
  <si>
    <t>NGN</t>
  </si>
  <si>
    <t>奈拉</t>
  </si>
  <si>
    <t>NLG</t>
  </si>
  <si>
    <t>荷兰盾</t>
  </si>
  <si>
    <t>NOK</t>
  </si>
  <si>
    <t>挪威克朗</t>
  </si>
  <si>
    <t>NPR</t>
  </si>
  <si>
    <t>尼泊尔卢比</t>
  </si>
  <si>
    <t>NZD</t>
  </si>
  <si>
    <t>新西兰元</t>
  </si>
  <si>
    <t>OMR</t>
  </si>
  <si>
    <t>阿曼里亚尔</t>
  </si>
  <si>
    <t>OTN</t>
  </si>
  <si>
    <t>OFF.BRAZ.M.IND*</t>
  </si>
  <si>
    <t>PEI</t>
  </si>
  <si>
    <t>秘鲁印地</t>
  </si>
  <si>
    <t>PEN</t>
  </si>
  <si>
    <t>秘鲁新索尔</t>
  </si>
  <si>
    <t>PES</t>
  </si>
  <si>
    <t>PERU INTI(REV1*</t>
  </si>
  <si>
    <t>PGK</t>
  </si>
  <si>
    <t>喜名</t>
  </si>
  <si>
    <t>PHP</t>
  </si>
  <si>
    <t>菲律宾比索</t>
  </si>
  <si>
    <t>PKR</t>
  </si>
  <si>
    <t>巴基斯坦卢比</t>
  </si>
  <si>
    <t>PLN</t>
  </si>
  <si>
    <t>兹罗提</t>
  </si>
  <si>
    <t>PRD</t>
  </si>
  <si>
    <t>PUERTO RICO DLR</t>
  </si>
  <si>
    <t>PTE</t>
  </si>
  <si>
    <t>葡萄牙埃斯库多</t>
  </si>
  <si>
    <t>PYG</t>
  </si>
  <si>
    <t>瓜拉尼</t>
  </si>
  <si>
    <t>QAR</t>
  </si>
  <si>
    <t>卡塔尔里亚尔</t>
  </si>
  <si>
    <t>RUB</t>
  </si>
  <si>
    <t>俄罗斯卢布</t>
  </si>
  <si>
    <t>RUR</t>
  </si>
  <si>
    <t>俄罗斯卢布（旧币）</t>
  </si>
  <si>
    <t>SAR</t>
  </si>
  <si>
    <t>沙特里亚尔</t>
  </si>
  <si>
    <t>SDD</t>
  </si>
  <si>
    <t>苏丹第纳尔</t>
  </si>
  <si>
    <t>SDG</t>
  </si>
  <si>
    <t>SUDANESE POUND</t>
  </si>
  <si>
    <t>SDP</t>
  </si>
  <si>
    <t>苏丹镑</t>
  </si>
  <si>
    <t>SDR</t>
  </si>
  <si>
    <t>特别提款权</t>
  </si>
  <si>
    <t>SEK</t>
  </si>
  <si>
    <t>瑞典克朗</t>
  </si>
  <si>
    <t>SGD</t>
  </si>
  <si>
    <t>新加坡元</t>
  </si>
  <si>
    <t>SIT</t>
  </si>
  <si>
    <t>托拉尔</t>
  </si>
  <si>
    <t>STT</t>
  </si>
  <si>
    <t>PSEUDO CURR  **</t>
  </si>
  <si>
    <t>SVC</t>
  </si>
  <si>
    <t>萨尔瓦多科郎</t>
  </si>
  <si>
    <t>SYP</t>
  </si>
  <si>
    <t>叙利亚镑</t>
  </si>
  <si>
    <t>THB</t>
  </si>
  <si>
    <t>泰铢</t>
  </si>
  <si>
    <t>TND</t>
  </si>
  <si>
    <t>突尼斯第纳尔</t>
  </si>
  <si>
    <t>TRL</t>
  </si>
  <si>
    <t>土耳其里拉</t>
  </si>
  <si>
    <t>TRY</t>
  </si>
  <si>
    <t>新土耳其里拉</t>
  </si>
  <si>
    <t>TTD</t>
  </si>
  <si>
    <t>特立尼达和多巴哥元</t>
  </si>
  <si>
    <t>TWD</t>
  </si>
  <si>
    <t>新台币</t>
  </si>
  <si>
    <t>TZS</t>
  </si>
  <si>
    <t>坦桑尼亚先令</t>
  </si>
  <si>
    <t>UAH</t>
  </si>
  <si>
    <t>乌克兰格里夫那</t>
  </si>
  <si>
    <t>UF</t>
  </si>
  <si>
    <t>UF CHILE</t>
  </si>
  <si>
    <t>VEB</t>
  </si>
  <si>
    <t>博利瓦</t>
  </si>
  <si>
    <t>VEF</t>
  </si>
  <si>
    <t>VENEZUELA FUE.</t>
  </si>
  <si>
    <t>VND</t>
  </si>
  <si>
    <t>越南盾</t>
  </si>
  <si>
    <t>WST</t>
  </si>
  <si>
    <t>萨摩亚塔拉</t>
  </si>
  <si>
    <t>XCD</t>
  </si>
  <si>
    <t>东加勒比元</t>
  </si>
  <si>
    <t>XEU</t>
  </si>
  <si>
    <t>欧洲货币单位 (E.C.U.)</t>
  </si>
  <si>
    <t>YER</t>
  </si>
  <si>
    <t>也门里亚尔</t>
  </si>
  <si>
    <t>YND</t>
  </si>
  <si>
    <t>YUG.DINAR(NEW)*</t>
  </si>
  <si>
    <t>YUN</t>
  </si>
  <si>
    <t>南斯拉夫第纳尔（已作废）</t>
  </si>
  <si>
    <t>ZAR</t>
  </si>
  <si>
    <t>南非兰特</t>
  </si>
  <si>
    <t>ILS</t>
  </si>
  <si>
    <t xml:space="preserve">以色列谢克尔
</t>
  </si>
  <si>
    <t>LAK</t>
  </si>
  <si>
    <t>老挝基普</t>
  </si>
  <si>
    <t>常见外币对人民币汇率：采用每月最后一个工作日中国银行公布的该外币对人民币汇率中间价。</t>
  </si>
  <si>
    <t>其他外币1：用国家外汇管理局公布的上个月外币对美元的汇率，再通过中国银行本月末最后一个工作日公布的美元兑人民币的汇率折算。</t>
  </si>
  <si>
    <t>太平再保险公司提供的新增币种汇率</t>
  </si>
  <si>
    <t>其他外币2,已停用的币种。目前汇率不予更新。</t>
  </si>
  <si>
    <t>各种外币对港币的汇率：用上述算法得出的该外币对人民币的汇率，通过chinamoney.com公布的月末最后一个工作日的实时人民币对港币的汇率折算。</t>
  </si>
  <si>
    <t>制表人：</t>
  </si>
  <si>
    <t>审核人：</t>
  </si>
  <si>
    <t>币种来源</t>
  </si>
  <si>
    <t>每壹外幣兌美元</t>
  </si>
  <si>
    <r>
      <rPr>
        <b/>
        <sz val="10"/>
        <rFont val="新細明體"/>
        <charset val="134"/>
      </rPr>
      <t>每壹外幣兌人民幣(取小</t>
    </r>
    <r>
      <rPr>
        <b/>
        <sz val="10"/>
        <rFont val="宋体"/>
        <charset val="134"/>
      </rPr>
      <t>数点后五位）</t>
    </r>
  </si>
  <si>
    <t>每壹外幣兌林吉特</t>
  </si>
  <si>
    <t>迪拉姆</t>
  </si>
  <si>
    <t>1迪拉姆</t>
  </si>
  <si>
    <t>1记帐瑞士法郎</t>
  </si>
  <si>
    <t>外管局</t>
  </si>
  <si>
    <t>澳大利亚元</t>
  </si>
  <si>
    <t>1元</t>
  </si>
  <si>
    <t>巴西里亚尔</t>
  </si>
  <si>
    <t>1里亚尔</t>
  </si>
  <si>
    <t>1法郎</t>
  </si>
  <si>
    <t>1克朗</t>
  </si>
  <si>
    <t>1欧元</t>
  </si>
  <si>
    <t>1镑</t>
  </si>
  <si>
    <t>印度尼西亚卢比</t>
  </si>
  <si>
    <t>1卢比</t>
  </si>
  <si>
    <t>1第纳尔</t>
  </si>
  <si>
    <t>日本元</t>
  </si>
  <si>
    <t>1瑞尔</t>
  </si>
  <si>
    <t>1比索</t>
  </si>
  <si>
    <t>1林吉特</t>
  </si>
  <si>
    <t>1亚尔</t>
  </si>
  <si>
    <t>俄国卢布</t>
  </si>
  <si>
    <t>1卢布</t>
  </si>
  <si>
    <t>1特别提款权</t>
  </si>
  <si>
    <t>泰国铢</t>
  </si>
  <si>
    <t>1铢</t>
  </si>
  <si>
    <t>台湾元</t>
  </si>
  <si>
    <t>1先令</t>
  </si>
  <si>
    <t>孟加拉塔卡</t>
  </si>
  <si>
    <t>1塔卡</t>
  </si>
  <si>
    <t>1里拉</t>
  </si>
  <si>
    <t>1盾</t>
  </si>
  <si>
    <t>1兰特</t>
  </si>
  <si>
    <t>先令</t>
  </si>
  <si>
    <t>元</t>
  </si>
  <si>
    <t>马克</t>
  </si>
  <si>
    <t>福林</t>
  </si>
  <si>
    <t>印地</t>
  </si>
  <si>
    <t>新索尔</t>
  </si>
  <si>
    <t>塔拉</t>
  </si>
  <si>
    <t>林吉特</t>
  </si>
  <si>
    <t>1格里夫那</t>
  </si>
  <si>
    <t>資料來源：</t>
  </si>
  <si>
    <t>取自：中国银行</t>
  </si>
  <si>
    <t>取自：外管局</t>
  </si>
  <si>
    <t>取自：其他</t>
  </si>
  <si>
    <t>常见货币对人民币的汇率（来源于中国银行http://www.boc.cn/cn/common/whpj.html）</t>
  </si>
  <si>
    <t>A3：K30为取数来源，未经批准，不许变动</t>
  </si>
  <si>
    <t>货币名称</t>
  </si>
  <si>
    <t>现汇买入价</t>
  </si>
  <si>
    <t>现钞买入价</t>
  </si>
  <si>
    <t>现汇卖出价</t>
  </si>
  <si>
    <t>现钞卖出价</t>
  </si>
  <si>
    <t>人民币汇率中间价</t>
  </si>
  <si>
    <t>中行折算价</t>
  </si>
  <si>
    <t>发布日期</t>
  </si>
  <si>
    <t>发布时间</t>
  </si>
  <si>
    <t>校验</t>
  </si>
  <si>
    <t>港币</t>
  </si>
  <si>
    <t>日元</t>
  </si>
  <si>
    <t>卢布</t>
  </si>
  <si>
    <t>印尼卢比</t>
  </si>
  <si>
    <t>此行不能变</t>
  </si>
  <si>
    <t>各种货币对美元折算率表--（来源于外管局http://www.safe.gov.cn/）</t>
  </si>
  <si>
    <t>A-D列为取数来源，未经批准，不许变动</t>
  </si>
  <si>
    <t>货币单位</t>
  </si>
  <si>
    <t>对美元折算率</t>
  </si>
  <si>
    <t>各种货币对美元折算率</t>
  </si>
  <si>
    <t>（2020年7月31日）</t>
  </si>
  <si>
    <t>ALL</t>
  </si>
  <si>
    <t>阿尔巴尼亚列克</t>
  </si>
  <si>
    <t>1列克</t>
  </si>
  <si>
    <t>AOA</t>
  </si>
  <si>
    <t>安哥拉宽扎</t>
  </si>
  <si>
    <t>1宽扎</t>
  </si>
  <si>
    <t>制表单位：国家外汇管理局</t>
  </si>
  <si>
    <t>MKD</t>
  </si>
  <si>
    <t>马其顿第纳尔</t>
  </si>
  <si>
    <t>BAM</t>
  </si>
  <si>
    <t>波黑马克</t>
  </si>
  <si>
    <t>1马克</t>
  </si>
  <si>
    <t>缅甸缅元</t>
  </si>
  <si>
    <t>保加利亚列维</t>
  </si>
  <si>
    <t>1列维</t>
  </si>
  <si>
    <t>MNT</t>
  </si>
  <si>
    <t>蒙古图格里克</t>
  </si>
  <si>
    <t>1图格里克</t>
  </si>
  <si>
    <t>玻利维亚诺</t>
  </si>
  <si>
    <t>1玻利维亚诺</t>
  </si>
  <si>
    <t>MVR</t>
  </si>
  <si>
    <t>马尔代夫卢非亚</t>
  </si>
  <si>
    <t>1卢非亚</t>
  </si>
  <si>
    <t>巴西雷亚尔</t>
  </si>
  <si>
    <t>1雷亚尔</t>
  </si>
  <si>
    <t>MWK</t>
  </si>
  <si>
    <t>马拉维克瓦查</t>
  </si>
  <si>
    <t>1克瓦查</t>
  </si>
  <si>
    <t>BWP</t>
  </si>
  <si>
    <t>博茨瓦纳普拉</t>
  </si>
  <si>
    <t>1普拉</t>
  </si>
  <si>
    <t>BYR</t>
  </si>
  <si>
    <t>白俄罗斯卢布</t>
  </si>
  <si>
    <t>加元</t>
  </si>
  <si>
    <t>尼日利亚奈拉</t>
  </si>
  <si>
    <t>1奈拉</t>
  </si>
  <si>
    <t>BYN</t>
  </si>
  <si>
    <t>秘鲁索尔</t>
  </si>
  <si>
    <t>1索尔</t>
  </si>
  <si>
    <t>波兰兹罗提</t>
  </si>
  <si>
    <t>1兹罗提</t>
  </si>
  <si>
    <t>巴拉圭瓜拉尼</t>
  </si>
  <si>
    <t>1瓜拉尼</t>
  </si>
  <si>
    <t>1英镑</t>
  </si>
  <si>
    <t>GHS</t>
  </si>
  <si>
    <t>加纳塞地</t>
  </si>
  <si>
    <t>1赛地</t>
  </si>
  <si>
    <t>RON</t>
  </si>
  <si>
    <t>罗马尼亚列伊</t>
  </si>
  <si>
    <t>1列伊</t>
  </si>
  <si>
    <t>GYD</t>
  </si>
  <si>
    <t>圭亚那元</t>
  </si>
  <si>
    <t>RSD</t>
  </si>
  <si>
    <t>塞尔维亚第纳尔</t>
  </si>
  <si>
    <t>1库纳</t>
  </si>
  <si>
    <t>1福林</t>
  </si>
  <si>
    <t>新苏丹镑</t>
  </si>
  <si>
    <t>以色列谢客尔</t>
  </si>
  <si>
    <t>1谢客尔</t>
  </si>
  <si>
    <t>SLL</t>
  </si>
  <si>
    <t>塞拉利昂利昂</t>
  </si>
  <si>
    <t>1利昂</t>
  </si>
  <si>
    <t>SRD</t>
  </si>
  <si>
    <t>苏里南元</t>
  </si>
  <si>
    <t>SSP</t>
  </si>
  <si>
    <t>南苏丹镑</t>
  </si>
  <si>
    <t>韩元</t>
  </si>
  <si>
    <t>KZT</t>
  </si>
  <si>
    <t>哈萨克斯坦坚戈</t>
  </si>
  <si>
    <t>1坚戈</t>
  </si>
  <si>
    <t>1基普</t>
  </si>
  <si>
    <t>UGX</t>
  </si>
  <si>
    <t>乌干达先令</t>
  </si>
  <si>
    <t>UYU</t>
  </si>
  <si>
    <t>乌拉圭比索</t>
  </si>
  <si>
    <t>UZS</t>
  </si>
  <si>
    <t>乌兹别克斯坦苏姆</t>
  </si>
  <si>
    <t>1苏姆</t>
  </si>
  <si>
    <t>委内瑞拉博利瓦</t>
  </si>
  <si>
    <t>1博利瓦</t>
  </si>
  <si>
    <t>MDL</t>
  </si>
  <si>
    <t>摩尔多瓦列伊</t>
  </si>
  <si>
    <t>XAF</t>
  </si>
  <si>
    <t>刚果中非共同体法郎</t>
  </si>
  <si>
    <t>ZMW</t>
  </si>
  <si>
    <t>赞比亚克瓦查</t>
  </si>
  <si>
    <t>注:1.本表仅供计划、统计使用。</t>
  </si>
  <si>
    <t xml:space="preserve">   2.人民币对美元折算率根据每月最后一个交易日中间价计算，其他货币对美元折算率根据当日上午9时国际外汇市场相应货币对美元汇率计算确定。</t>
  </si>
  <si>
    <t>太平再提供的外币对港币的汇率</t>
  </si>
  <si>
    <t>A-C列为取数来源，未经批准，不许变动</t>
  </si>
  <si>
    <t>日期：2020/08/31</t>
  </si>
  <si>
    <t>http://www.chinamoney.com.cn/fe/Channel/17383</t>
  </si>
  <si>
    <t>兑人民币</t>
  </si>
  <si>
    <t>Indonesia Rupiah</t>
  </si>
  <si>
    <t>http://markets.ft.com/ft/markets/currencies.asp</t>
  </si>
  <si>
    <t>兑美元</t>
  </si>
  <si>
    <t>1欧元兑马克</t>
  </si>
  <si>
    <t>1欧元对RMB</t>
  </si>
  <si>
    <t>Cambodia Riel</t>
  </si>
  <si>
    <t>兑港币</t>
  </si>
  <si>
    <t>Oman Rial Omani</t>
  </si>
  <si>
    <t>Bangladesh  Taka</t>
  </si>
  <si>
    <t>Turkey New Lira</t>
  </si>
  <si>
    <t>Vietnam Dong</t>
  </si>
  <si>
    <t>South Africa Rand</t>
  </si>
</sst>
</file>

<file path=xl/styles.xml><?xml version="1.0" encoding="utf-8"?>
<styleSheet xmlns="http://schemas.openxmlformats.org/spreadsheetml/2006/main">
  <numFmts count="17">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 numFmtId="176" formatCode="0.00000_);[Red]\(0.00000\)"/>
    <numFmt numFmtId="177" formatCode="#,##0.00_);[Red]\(#,##0.00\)"/>
    <numFmt numFmtId="178" formatCode="0.0000_ "/>
    <numFmt numFmtId="179" formatCode="0.000000_ "/>
    <numFmt numFmtId="180" formatCode="_(* #,##0.00_);_(* \(#,##0.00\);_(* &quot;-&quot;??_);_(@_)"/>
    <numFmt numFmtId="181" formatCode="_ * #,##0.00000_ ;_ * \-#,##0.00000_ ;_ * &quot;-&quot;??_ ;_ @_ "/>
    <numFmt numFmtId="182" formatCode="#0.00000"/>
    <numFmt numFmtId="183" formatCode="0.00000_ "/>
    <numFmt numFmtId="184" formatCode="0.0000"/>
    <numFmt numFmtId="185" formatCode="[$-F400]h:mm:ss\ AM/PM"/>
    <numFmt numFmtId="186" formatCode="yyyy/m/d;@"/>
    <numFmt numFmtId="187" formatCode="h:mm:ss;@"/>
    <numFmt numFmtId="188" formatCode="0.000000_);[Red]\(0.000000\)"/>
  </numFmts>
  <fonts count="77">
    <font>
      <sz val="12"/>
      <name val="宋体"/>
      <charset val="134"/>
    </font>
    <font>
      <sz val="10"/>
      <name val="宋体"/>
      <charset val="134"/>
    </font>
    <font>
      <sz val="10"/>
      <color indexed="8"/>
      <name val="Arial"/>
      <charset val="134"/>
    </font>
    <font>
      <u/>
      <sz val="12"/>
      <color indexed="12"/>
      <name val="宋体"/>
      <charset val="134"/>
    </font>
    <font>
      <u/>
      <sz val="10"/>
      <color indexed="12"/>
      <name val="宋体"/>
      <charset val="134"/>
    </font>
    <font>
      <sz val="10"/>
      <color indexed="60"/>
      <name val="宋体"/>
      <charset val="134"/>
    </font>
    <font>
      <sz val="10"/>
      <color indexed="21"/>
      <name val="宋体"/>
      <charset val="134"/>
    </font>
    <font>
      <sz val="10"/>
      <name val="Arial"/>
      <charset val="134"/>
    </font>
    <font>
      <sz val="10"/>
      <color indexed="9"/>
      <name val="Arial"/>
      <charset val="134"/>
    </font>
    <font>
      <sz val="10"/>
      <color rgb="FFFF0000"/>
      <name val="宋体"/>
      <charset val="134"/>
    </font>
    <font>
      <sz val="10"/>
      <color indexed="8"/>
      <name val="宋体"/>
      <charset val="134"/>
    </font>
    <font>
      <sz val="12"/>
      <color rgb="FF000000"/>
      <name val="Arial"/>
      <charset val="134"/>
    </font>
    <font>
      <sz val="10"/>
      <color indexed="10"/>
      <name val="宋体"/>
      <charset val="134"/>
    </font>
    <font>
      <b/>
      <sz val="10"/>
      <color indexed="54"/>
      <name val="宋体"/>
      <charset val="134"/>
    </font>
    <font>
      <sz val="12"/>
      <color rgb="FF000000"/>
      <name val="宋体"/>
      <charset val="134"/>
    </font>
    <font>
      <b/>
      <sz val="12"/>
      <color indexed="9"/>
      <name val="宋体"/>
      <charset val="134"/>
    </font>
    <font>
      <b/>
      <sz val="10"/>
      <name val="宋体"/>
      <charset val="134"/>
    </font>
    <font>
      <b/>
      <sz val="14"/>
      <name val="宋体"/>
      <charset val="134"/>
    </font>
    <font>
      <sz val="10"/>
      <color theme="1"/>
      <name val="宋体"/>
      <charset val="136"/>
      <scheme val="minor"/>
    </font>
    <font>
      <sz val="10"/>
      <color theme="1"/>
      <name val="宋体"/>
      <charset val="134"/>
      <scheme val="minor"/>
    </font>
    <font>
      <sz val="12"/>
      <color indexed="8"/>
      <name val="宋体"/>
      <charset val="134"/>
    </font>
    <font>
      <sz val="12"/>
      <color theme="1"/>
      <name val="宋体"/>
      <charset val="134"/>
      <scheme val="minor"/>
    </font>
    <font>
      <sz val="9"/>
      <name val="Times New Roman"/>
      <charset val="134"/>
    </font>
    <font>
      <sz val="10"/>
      <color indexed="12"/>
      <name val="宋体"/>
      <charset val="134"/>
    </font>
    <font>
      <b/>
      <sz val="10"/>
      <color indexed="8"/>
      <name val="宋体"/>
      <charset val="134"/>
    </font>
    <font>
      <b/>
      <sz val="14"/>
      <name val="宋体"/>
      <charset val="134"/>
    </font>
    <font>
      <b/>
      <sz val="11"/>
      <name val="宋体"/>
      <charset val="134"/>
    </font>
    <font>
      <sz val="11"/>
      <color indexed="8"/>
      <name val="宋体"/>
      <charset val="134"/>
    </font>
    <font>
      <sz val="12"/>
      <name val="Arial"/>
      <charset val="134"/>
    </font>
    <font>
      <b/>
      <sz val="14"/>
      <color indexed="8"/>
      <name val="宋体"/>
      <charset val="134"/>
    </font>
    <font>
      <b/>
      <sz val="10"/>
      <color indexed="21"/>
      <name val="Arial"/>
      <charset val="134"/>
    </font>
    <font>
      <b/>
      <sz val="10"/>
      <color indexed="21"/>
      <name val="宋体"/>
      <charset val="134"/>
    </font>
    <font>
      <b/>
      <sz val="12"/>
      <name val="宋体"/>
      <charset val="134"/>
    </font>
    <font>
      <b/>
      <sz val="10"/>
      <name val="新細明體"/>
      <charset val="134"/>
    </font>
    <font>
      <b/>
      <sz val="10"/>
      <name val="Arial"/>
      <charset val="134"/>
    </font>
    <font>
      <sz val="10"/>
      <name val="新細明體"/>
      <charset val="134"/>
    </font>
    <font>
      <b/>
      <sz val="12"/>
      <name val="新細明體"/>
      <charset val="134"/>
    </font>
    <font>
      <sz val="9"/>
      <name val="宋体"/>
      <charset val="134"/>
    </font>
    <font>
      <sz val="12"/>
      <color rgb="FFFF0000"/>
      <name val="宋体"/>
      <charset val="134"/>
    </font>
    <font>
      <b/>
      <sz val="18"/>
      <name val="宋体"/>
      <charset val="134"/>
    </font>
    <font>
      <b/>
      <sz val="18"/>
      <name val="Arial"/>
      <charset val="134"/>
    </font>
    <font>
      <sz val="10"/>
      <color indexed="21"/>
      <name val="Arial"/>
      <charset val="134"/>
    </font>
    <font>
      <b/>
      <sz val="11"/>
      <color theme="3"/>
      <name val="宋体"/>
      <charset val="134"/>
      <scheme val="minor"/>
    </font>
    <font>
      <sz val="11"/>
      <color theme="1"/>
      <name val="宋体"/>
      <charset val="134"/>
      <scheme val="minor"/>
    </font>
    <font>
      <b/>
      <sz val="11"/>
      <color theme="1"/>
      <name val="宋体"/>
      <charset val="0"/>
      <scheme val="minor"/>
    </font>
    <font>
      <b/>
      <sz val="11"/>
      <color rgb="FF3F3F3F"/>
      <name val="宋体"/>
      <charset val="0"/>
      <scheme val="minor"/>
    </font>
    <font>
      <sz val="11"/>
      <color rgb="FF3F3F76"/>
      <name val="宋体"/>
      <charset val="0"/>
      <scheme val="minor"/>
    </font>
    <font>
      <sz val="11"/>
      <color rgb="FFFF0000"/>
      <name val="宋体"/>
      <charset val="0"/>
      <scheme val="minor"/>
    </font>
    <font>
      <b/>
      <sz val="11"/>
      <color rgb="FFFA7D00"/>
      <name val="宋体"/>
      <charset val="0"/>
      <scheme val="minor"/>
    </font>
    <font>
      <sz val="12"/>
      <color indexed="8"/>
      <name val="宋体"/>
      <charset val="134"/>
      <scheme val="minor"/>
    </font>
    <font>
      <sz val="11"/>
      <color theme="1"/>
      <name val="宋体"/>
      <charset val="0"/>
      <scheme val="minor"/>
    </font>
    <font>
      <sz val="12"/>
      <color indexed="17"/>
      <name val="宋体"/>
      <charset val="134"/>
    </font>
    <font>
      <sz val="11"/>
      <color rgb="FF9C0006"/>
      <name val="宋体"/>
      <charset val="0"/>
      <scheme val="minor"/>
    </font>
    <font>
      <sz val="11"/>
      <color theme="0"/>
      <name val="宋体"/>
      <charset val="0"/>
      <scheme val="minor"/>
    </font>
    <font>
      <u/>
      <sz val="12"/>
      <color theme="10"/>
      <name val="新細明體"/>
      <charset val="136"/>
    </font>
    <font>
      <u/>
      <sz val="12"/>
      <color theme="10"/>
      <name val="新細明體"/>
      <charset val="134"/>
    </font>
    <font>
      <sz val="12"/>
      <color indexed="20"/>
      <name val="宋体"/>
      <charset val="134"/>
    </font>
    <font>
      <sz val="11"/>
      <color indexed="17"/>
      <name val="宋体"/>
      <charset val="134"/>
    </font>
    <font>
      <sz val="11"/>
      <color rgb="FF9C6500"/>
      <name val="宋体"/>
      <charset val="0"/>
      <scheme val="minor"/>
    </font>
    <font>
      <sz val="12"/>
      <color theme="1"/>
      <name val="宋体"/>
      <charset val="136"/>
      <scheme val="minor"/>
    </font>
    <font>
      <b/>
      <sz val="13"/>
      <color theme="3"/>
      <name val="宋体"/>
      <charset val="134"/>
      <scheme val="minor"/>
    </font>
    <font>
      <u/>
      <sz val="11"/>
      <color rgb="FF800080"/>
      <name val="宋体"/>
      <charset val="0"/>
      <scheme val="minor"/>
    </font>
    <font>
      <i/>
      <sz val="11"/>
      <color rgb="FF7F7F7F"/>
      <name val="宋体"/>
      <charset val="0"/>
      <scheme val="minor"/>
    </font>
    <font>
      <b/>
      <sz val="18"/>
      <color theme="3"/>
      <name val="宋体"/>
      <charset val="134"/>
      <scheme val="minor"/>
    </font>
    <font>
      <b/>
      <sz val="15"/>
      <color theme="3"/>
      <name val="宋体"/>
      <charset val="134"/>
      <scheme val="minor"/>
    </font>
    <font>
      <sz val="10"/>
      <name val="MS Sans Serif"/>
      <charset val="134"/>
    </font>
    <font>
      <b/>
      <sz val="11"/>
      <color rgb="FFFFFFFF"/>
      <name val="宋体"/>
      <charset val="0"/>
      <scheme val="minor"/>
    </font>
    <font>
      <sz val="11"/>
      <color rgb="FF006100"/>
      <name val="宋体"/>
      <charset val="0"/>
      <scheme val="minor"/>
    </font>
    <font>
      <sz val="11"/>
      <color rgb="FFFA7D00"/>
      <name val="宋体"/>
      <charset val="0"/>
      <scheme val="minor"/>
    </font>
    <font>
      <sz val="11"/>
      <color indexed="20"/>
      <name val="宋体"/>
      <charset val="134"/>
    </font>
    <font>
      <sz val="11"/>
      <color theme="1"/>
      <name val="宋体"/>
      <charset val="136"/>
      <scheme val="minor"/>
    </font>
    <font>
      <sz val="12"/>
      <color indexed="8"/>
      <name val="新細明體"/>
      <charset val="134"/>
    </font>
    <font>
      <b/>
      <sz val="9"/>
      <name val="MingLiU"/>
      <charset val="136"/>
    </font>
    <font>
      <sz val="9"/>
      <name val="Tahoma"/>
      <charset val="134"/>
    </font>
    <font>
      <b/>
      <sz val="9"/>
      <name val="Tahoma"/>
      <charset val="134"/>
    </font>
    <font>
      <sz val="9"/>
      <name val="宋体"/>
      <charset val="134"/>
    </font>
    <font>
      <b/>
      <sz val="9"/>
      <name val="宋体"/>
      <charset val="134"/>
    </font>
  </fonts>
  <fills count="49">
    <fill>
      <patternFill patternType="none"/>
    </fill>
    <fill>
      <patternFill patternType="gray125"/>
    </fill>
    <fill>
      <patternFill patternType="solid">
        <fgColor indexed="49"/>
        <bgColor indexed="64"/>
      </patternFill>
    </fill>
    <fill>
      <patternFill patternType="solid">
        <fgColor indexed="9"/>
        <bgColor indexed="64"/>
      </patternFill>
    </fill>
    <fill>
      <patternFill patternType="solid">
        <fgColor indexed="55"/>
        <bgColor indexed="64"/>
      </patternFill>
    </fill>
    <fill>
      <patternFill patternType="solid">
        <fgColor indexed="45"/>
        <bgColor indexed="64"/>
      </patternFill>
    </fill>
    <fill>
      <patternFill patternType="solid">
        <fgColor indexed="12"/>
        <bgColor indexed="64"/>
      </patternFill>
    </fill>
    <fill>
      <patternFill patternType="solid">
        <fgColor rgb="FF92D050"/>
        <bgColor indexed="64"/>
      </patternFill>
    </fill>
    <fill>
      <patternFill patternType="solid">
        <fgColor rgb="FFF4F7FB"/>
        <bgColor indexed="64"/>
      </patternFill>
    </fill>
    <fill>
      <patternFill patternType="solid">
        <fgColor indexed="18"/>
        <bgColor indexed="64"/>
      </patternFill>
    </fill>
    <fill>
      <patternFill patternType="solid">
        <fgColor rgb="FFFFFF00"/>
        <bgColor indexed="64"/>
      </patternFill>
    </fill>
    <fill>
      <patternFill patternType="solid">
        <fgColor theme="9" tint="0.399975585192419"/>
        <bgColor indexed="64"/>
      </patternFill>
    </fill>
    <fill>
      <patternFill patternType="solid">
        <fgColor rgb="FFCCFFCC"/>
        <bgColor indexed="64"/>
      </patternFill>
    </fill>
    <fill>
      <patternFill patternType="solid">
        <fgColor theme="4" tint="0.399975585192419"/>
        <bgColor indexed="64"/>
      </patternFill>
    </fill>
    <fill>
      <patternFill patternType="solid">
        <fgColor theme="0"/>
        <bgColor indexed="64"/>
      </patternFill>
    </fill>
    <fill>
      <patternFill patternType="solid">
        <fgColor indexed="42"/>
        <bgColor indexed="64"/>
      </patternFill>
    </fill>
    <fill>
      <patternFill patternType="solid">
        <fgColor indexed="41"/>
        <bgColor indexed="64"/>
      </patternFill>
    </fill>
    <fill>
      <patternFill patternType="solid">
        <fgColor indexed="44"/>
        <bgColor indexed="64"/>
      </patternFill>
    </fill>
    <fill>
      <patternFill patternType="solid">
        <fgColor indexed="43"/>
        <bgColor indexed="64"/>
      </patternFill>
    </fill>
    <fill>
      <patternFill patternType="solid">
        <fgColor indexed="15"/>
        <bgColor indexed="64"/>
      </patternFill>
    </fill>
    <fill>
      <patternFill patternType="solid">
        <fgColor rgb="FFF2F2F2"/>
        <bgColor indexed="64"/>
      </patternFill>
    </fill>
    <fill>
      <patternFill patternType="solid">
        <fgColor rgb="FFFFCC99"/>
        <bgColor indexed="64"/>
      </patternFill>
    </fill>
    <fill>
      <patternFill patternType="solid">
        <fgColor theme="4" tint="0.799981688894314"/>
        <bgColor indexed="64"/>
      </patternFill>
    </fill>
    <fill>
      <patternFill patternType="solid">
        <fgColor rgb="FFFFC7CE"/>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rgb="FFFFEB9C"/>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rgb="FFFFFFCC"/>
        <bgColor indexed="64"/>
      </patternFill>
    </fill>
    <fill>
      <patternFill patternType="solid">
        <fgColor theme="4"/>
        <bgColor indexed="64"/>
      </patternFill>
    </fill>
    <fill>
      <patternFill patternType="solid">
        <fgColor theme="5"/>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6"/>
        <bgColor indexed="64"/>
      </patternFill>
    </fill>
    <fill>
      <patternFill patternType="solid">
        <fgColor rgb="FFA5A5A5"/>
        <bgColor indexed="64"/>
      </patternFill>
    </fill>
    <fill>
      <patternFill patternType="solid">
        <fgColor rgb="FFC6EFCE"/>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7"/>
        <bgColor indexed="64"/>
      </patternFill>
    </fill>
    <fill>
      <patternFill patternType="solid">
        <fgColor theme="8"/>
        <bgColor indexed="64"/>
      </patternFill>
    </fill>
    <fill>
      <patternFill patternType="solid">
        <fgColor theme="9" tint="0.599993896298105"/>
        <bgColor indexed="64"/>
      </patternFill>
    </fill>
    <fill>
      <patternFill patternType="solid">
        <fgColor theme="9"/>
        <bgColor indexed="64"/>
      </patternFill>
    </fill>
  </fills>
  <borders count="4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dotted">
        <color rgb="FFCADEF6"/>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right/>
      <top/>
      <bottom style="medium">
        <color auto="1"/>
      </bottom>
      <diagonal/>
    </border>
    <border>
      <left style="medium">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medium">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bottom style="medium">
        <color auto="1"/>
      </bottom>
      <diagonal/>
    </border>
    <border>
      <left style="thin">
        <color auto="1"/>
      </left>
      <right/>
      <top style="thin">
        <color auto="1"/>
      </top>
      <bottom/>
      <diagonal/>
    </border>
    <border>
      <left style="thin">
        <color auto="1"/>
      </left>
      <right style="thin">
        <color auto="1"/>
      </right>
      <top/>
      <bottom/>
      <diagonal/>
    </border>
    <border>
      <left style="medium">
        <color auto="1"/>
      </left>
      <right/>
      <top style="thin">
        <color auto="1"/>
      </top>
      <bottom style="medium">
        <color auto="1"/>
      </bottom>
      <diagonal/>
    </border>
    <border>
      <left/>
      <right style="thin">
        <color auto="1"/>
      </right>
      <top/>
      <bottom style="medium">
        <color auto="1"/>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263">
    <xf numFmtId="0" fontId="0" fillId="0" borderId="0">
      <alignment vertical="center"/>
    </xf>
    <xf numFmtId="42" fontId="43" fillId="0" borderId="0" applyFont="0" applyFill="0" applyBorder="0" applyAlignment="0" applyProtection="0">
      <alignment vertical="center"/>
    </xf>
    <xf numFmtId="44" fontId="43" fillId="0" borderId="0" applyFont="0" applyFill="0" applyBorder="0" applyAlignment="0" applyProtection="0">
      <alignment vertical="center"/>
    </xf>
    <xf numFmtId="0" fontId="7" fillId="0" borderId="0"/>
    <xf numFmtId="0" fontId="43" fillId="0" borderId="0">
      <alignment vertical="center"/>
    </xf>
    <xf numFmtId="0" fontId="50" fillId="26" borderId="0" applyNumberFormat="0" applyBorder="0" applyAlignment="0" applyProtection="0">
      <alignment vertical="center"/>
    </xf>
    <xf numFmtId="0" fontId="46" fillId="21" borderId="36" applyNumberFormat="0" applyAlignment="0" applyProtection="0">
      <alignment vertical="center"/>
    </xf>
    <xf numFmtId="41" fontId="43" fillId="0" borderId="0" applyFont="0" applyFill="0" applyBorder="0" applyAlignment="0" applyProtection="0">
      <alignment vertical="center"/>
    </xf>
    <xf numFmtId="0" fontId="52" fillId="23" borderId="0" applyNumberFormat="0" applyBorder="0" applyAlignment="0" applyProtection="0">
      <alignment vertical="center"/>
    </xf>
    <xf numFmtId="0" fontId="7" fillId="0" borderId="0"/>
    <xf numFmtId="0" fontId="50" fillId="29" borderId="0" applyNumberFormat="0" applyBorder="0" applyAlignment="0" applyProtection="0">
      <alignment vertical="center"/>
    </xf>
    <xf numFmtId="43" fontId="0" fillId="0" borderId="0" applyFont="0" applyFill="0" applyBorder="0" applyAlignment="0" applyProtection="0">
      <alignment vertical="center"/>
    </xf>
    <xf numFmtId="9" fontId="59" fillId="0" borderId="0" applyFont="0" applyFill="0" applyBorder="0" applyAlignment="0" applyProtection="0">
      <alignment vertical="center"/>
    </xf>
    <xf numFmtId="0" fontId="3" fillId="0" borderId="0" applyNumberFormat="0" applyFill="0" applyBorder="0" applyAlignment="0" applyProtection="0">
      <alignment vertical="top"/>
      <protection locked="0"/>
    </xf>
    <xf numFmtId="0" fontId="57" fillId="15" borderId="0" applyNumberFormat="0" applyBorder="0" applyAlignment="0" applyProtection="0">
      <alignment vertical="center"/>
    </xf>
    <xf numFmtId="0" fontId="53" fillId="33" borderId="0" applyNumberFormat="0" applyBorder="0" applyAlignment="0" applyProtection="0">
      <alignment vertical="center"/>
    </xf>
    <xf numFmtId="9" fontId="43" fillId="0" borderId="0" applyFont="0" applyFill="0" applyBorder="0" applyAlignment="0" applyProtection="0">
      <alignment vertical="center"/>
    </xf>
    <xf numFmtId="0" fontId="61" fillId="0" borderId="0" applyNumberFormat="0" applyFill="0" applyBorder="0" applyAlignment="0" applyProtection="0">
      <alignment vertical="center"/>
    </xf>
    <xf numFmtId="9" fontId="49" fillId="0" borderId="0" applyFont="0" applyFill="0" applyBorder="0" applyAlignment="0" applyProtection="0">
      <alignment vertical="center"/>
    </xf>
    <xf numFmtId="0" fontId="43" fillId="35" borderId="38" applyNumberFormat="0" applyFont="0" applyAlignment="0" applyProtection="0">
      <alignment vertical="center"/>
    </xf>
    <xf numFmtId="0" fontId="43" fillId="0" borderId="0">
      <alignment vertical="center"/>
    </xf>
    <xf numFmtId="0" fontId="42" fillId="0" borderId="0" applyNumberFormat="0" applyFill="0" applyBorder="0" applyAlignment="0" applyProtection="0">
      <alignment vertical="center"/>
    </xf>
    <xf numFmtId="9" fontId="21" fillId="0" borderId="0" applyFont="0" applyFill="0" applyBorder="0" applyAlignment="0" applyProtection="0">
      <alignment vertical="center"/>
    </xf>
    <xf numFmtId="0" fontId="53" fillId="27" borderId="0" applyNumberFormat="0" applyBorder="0" applyAlignment="0" applyProtection="0">
      <alignment vertical="center"/>
    </xf>
    <xf numFmtId="0" fontId="56" fillId="5" borderId="0" applyNumberFormat="0" applyBorder="0" applyAlignment="0" applyProtection="0">
      <alignment vertical="center"/>
    </xf>
    <xf numFmtId="0" fontId="47"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7" fillId="0" borderId="0"/>
    <xf numFmtId="0" fontId="62" fillId="0" borderId="0" applyNumberFormat="0" applyFill="0" applyBorder="0" applyAlignment="0" applyProtection="0">
      <alignment vertical="center"/>
    </xf>
    <xf numFmtId="0" fontId="64" fillId="0" borderId="37" applyNumberFormat="0" applyFill="0" applyAlignment="0" applyProtection="0">
      <alignment vertical="center"/>
    </xf>
    <xf numFmtId="9" fontId="49" fillId="0" borderId="0" applyFont="0" applyFill="0" applyBorder="0" applyAlignment="0" applyProtection="0">
      <alignment vertical="center"/>
    </xf>
    <xf numFmtId="0" fontId="60" fillId="0" borderId="37" applyNumberFormat="0" applyFill="0" applyAlignment="0" applyProtection="0">
      <alignment vertical="center"/>
    </xf>
    <xf numFmtId="9" fontId="49" fillId="0" borderId="0" applyFont="0" applyFill="0" applyBorder="0" applyAlignment="0" applyProtection="0">
      <alignment vertical="center"/>
    </xf>
    <xf numFmtId="0" fontId="42" fillId="0" borderId="39" applyNumberFormat="0" applyFill="0" applyAlignment="0" applyProtection="0">
      <alignment vertical="center"/>
    </xf>
    <xf numFmtId="9" fontId="21" fillId="0" borderId="0" applyFont="0" applyFill="0" applyBorder="0" applyAlignment="0" applyProtection="0">
      <alignment vertical="center"/>
    </xf>
    <xf numFmtId="0" fontId="53" fillId="13" borderId="0" applyNumberFormat="0" applyBorder="0" applyAlignment="0" applyProtection="0">
      <alignment vertical="center"/>
    </xf>
    <xf numFmtId="0" fontId="45" fillId="20" borderId="35" applyNumberFormat="0" applyAlignment="0" applyProtection="0">
      <alignment vertical="center"/>
    </xf>
    <xf numFmtId="0" fontId="7" fillId="0" borderId="0"/>
    <xf numFmtId="0" fontId="7" fillId="0" borderId="0"/>
    <xf numFmtId="0" fontId="53" fillId="39" borderId="0" applyNumberFormat="0" applyBorder="0" applyAlignment="0" applyProtection="0">
      <alignment vertical="center"/>
    </xf>
    <xf numFmtId="0" fontId="48" fillId="20" borderId="36" applyNumberFormat="0" applyAlignment="0" applyProtection="0">
      <alignment vertical="center"/>
    </xf>
    <xf numFmtId="0" fontId="66" fillId="41" borderId="40" applyNumberFormat="0" applyAlignment="0" applyProtection="0">
      <alignment vertical="center"/>
    </xf>
    <xf numFmtId="0" fontId="50" fillId="43" borderId="0" applyNumberFormat="0" applyBorder="0" applyAlignment="0" applyProtection="0">
      <alignment vertical="center"/>
    </xf>
    <xf numFmtId="0" fontId="53" fillId="37" borderId="0" applyNumberFormat="0" applyBorder="0" applyAlignment="0" applyProtection="0">
      <alignment vertical="center"/>
    </xf>
    <xf numFmtId="0" fontId="68" fillId="0" borderId="41" applyNumberFormat="0" applyFill="0" applyAlignment="0" applyProtection="0">
      <alignment vertical="center"/>
    </xf>
    <xf numFmtId="0" fontId="44" fillId="0" borderId="34" applyNumberFormat="0" applyFill="0" applyAlignment="0" applyProtection="0">
      <alignment vertical="center"/>
    </xf>
    <xf numFmtId="0" fontId="67" fillId="42" borderId="0" applyNumberFormat="0" applyBorder="0" applyAlignment="0" applyProtection="0">
      <alignment vertical="center"/>
    </xf>
    <xf numFmtId="0" fontId="58" fillId="31" borderId="0" applyNumberFormat="0" applyBorder="0" applyAlignment="0" applyProtection="0">
      <alignment vertical="center"/>
    </xf>
    <xf numFmtId="0" fontId="27" fillId="0" borderId="0">
      <alignment vertical="center"/>
    </xf>
    <xf numFmtId="0" fontId="50" fillId="28" borderId="0" applyNumberFormat="0" applyBorder="0" applyAlignment="0" applyProtection="0">
      <alignment vertical="center"/>
    </xf>
    <xf numFmtId="0" fontId="53" fillId="36" borderId="0" applyNumberFormat="0" applyBorder="0" applyAlignment="0" applyProtection="0">
      <alignment vertical="center"/>
    </xf>
    <xf numFmtId="0" fontId="50" fillId="22" borderId="0" applyNumberFormat="0" applyBorder="0" applyAlignment="0" applyProtection="0">
      <alignment vertical="center"/>
    </xf>
    <xf numFmtId="0" fontId="50" fillId="24" borderId="0" applyNumberFormat="0" applyBorder="0" applyAlignment="0" applyProtection="0">
      <alignment vertical="center"/>
    </xf>
    <xf numFmtId="0" fontId="50" fillId="25" borderId="0" applyNumberFormat="0" applyBorder="0" applyAlignment="0" applyProtection="0">
      <alignment vertical="center"/>
    </xf>
    <xf numFmtId="0" fontId="50" fillId="30" borderId="0" applyNumberFormat="0" applyBorder="0" applyAlignment="0" applyProtection="0">
      <alignment vertical="center"/>
    </xf>
    <xf numFmtId="0" fontId="53" fillId="40" borderId="0" applyNumberFormat="0" applyBorder="0" applyAlignment="0" applyProtection="0">
      <alignment vertical="center"/>
    </xf>
    <xf numFmtId="0" fontId="65" fillId="0" borderId="0" applyNumberFormat="0" applyFont="0" applyFill="0" applyBorder="0" applyAlignment="0" applyProtection="0">
      <alignment horizontal="left"/>
    </xf>
    <xf numFmtId="0" fontId="53" fillId="45" borderId="0" applyNumberFormat="0" applyBorder="0" applyAlignment="0" applyProtection="0">
      <alignment vertical="center"/>
    </xf>
    <xf numFmtId="0" fontId="50" fillId="32" borderId="0" applyNumberFormat="0" applyBorder="0" applyAlignment="0" applyProtection="0">
      <alignment vertical="center"/>
    </xf>
    <xf numFmtId="0" fontId="50" fillId="38" borderId="0" applyNumberFormat="0" applyBorder="0" applyAlignment="0" applyProtection="0">
      <alignment vertical="center"/>
    </xf>
    <xf numFmtId="0" fontId="53" fillId="46" borderId="0" applyNumberFormat="0" applyBorder="0" applyAlignment="0" applyProtection="0">
      <alignment vertical="center"/>
    </xf>
    <xf numFmtId="0" fontId="50" fillId="44" borderId="0" applyNumberFormat="0" applyBorder="0" applyAlignment="0" applyProtection="0">
      <alignment vertical="center"/>
    </xf>
    <xf numFmtId="0" fontId="53" fillId="34" borderId="0" applyNumberFormat="0" applyBorder="0" applyAlignment="0" applyProtection="0">
      <alignment vertical="center"/>
    </xf>
    <xf numFmtId="0" fontId="53" fillId="48" borderId="0" applyNumberFormat="0" applyBorder="0" applyAlignment="0" applyProtection="0">
      <alignment vertical="center"/>
    </xf>
    <xf numFmtId="0" fontId="50" fillId="47" borderId="0" applyNumberFormat="0" applyBorder="0" applyAlignment="0" applyProtection="0">
      <alignment vertical="center"/>
    </xf>
    <xf numFmtId="0" fontId="53" fillId="11" borderId="0" applyNumberFormat="0" applyBorder="0" applyAlignment="0" applyProtection="0">
      <alignment vertical="center"/>
    </xf>
    <xf numFmtId="0" fontId="7" fillId="0" borderId="0"/>
    <xf numFmtId="0" fontId="27" fillId="0" borderId="0">
      <alignment vertical="center"/>
    </xf>
    <xf numFmtId="0" fontId="7" fillId="0" borderId="0"/>
    <xf numFmtId="0" fontId="7" fillId="0" borderId="0"/>
    <xf numFmtId="0" fontId="7" fillId="0" borderId="0"/>
    <xf numFmtId="0" fontId="27" fillId="0" borderId="0">
      <alignment vertical="center"/>
    </xf>
    <xf numFmtId="0" fontId="1" fillId="0" borderId="0"/>
    <xf numFmtId="9" fontId="49" fillId="0" borderId="0" applyFont="0" applyFill="0" applyBorder="0" applyAlignment="0" applyProtection="0">
      <alignment vertical="center"/>
    </xf>
    <xf numFmtId="0" fontId="69" fillId="5" borderId="0" applyNumberFormat="0" applyBorder="0" applyAlignment="0" applyProtection="0">
      <alignment vertical="center"/>
    </xf>
    <xf numFmtId="0" fontId="69" fillId="5" borderId="0" applyNumberFormat="0" applyBorder="0" applyAlignment="0" applyProtection="0">
      <alignment vertical="center"/>
    </xf>
    <xf numFmtId="0" fontId="69" fillId="5" borderId="0" applyNumberFormat="0" applyBorder="0" applyAlignment="0" applyProtection="0">
      <alignment vertical="center"/>
    </xf>
    <xf numFmtId="0" fontId="43" fillId="0" borderId="0">
      <alignment vertical="center"/>
    </xf>
    <xf numFmtId="0" fontId="27" fillId="0" borderId="0">
      <alignment vertical="center"/>
    </xf>
    <xf numFmtId="0" fontId="21" fillId="0" borderId="0">
      <alignment vertical="center"/>
    </xf>
    <xf numFmtId="0" fontId="27" fillId="0" borderId="0">
      <alignment vertical="center"/>
    </xf>
    <xf numFmtId="0" fontId="21" fillId="0" borderId="0">
      <alignment vertical="center"/>
    </xf>
    <xf numFmtId="0" fontId="21" fillId="0" borderId="0">
      <alignment vertical="center"/>
    </xf>
    <xf numFmtId="0" fontId="59" fillId="0" borderId="0">
      <alignment vertical="center"/>
    </xf>
    <xf numFmtId="0" fontId="0" fillId="0" borderId="0">
      <alignment vertical="center"/>
    </xf>
    <xf numFmtId="0" fontId="0" fillId="0" borderId="0">
      <alignment vertical="center"/>
    </xf>
    <xf numFmtId="0" fontId="7" fillId="0" borderId="0"/>
    <xf numFmtId="0" fontId="43" fillId="0" borderId="0">
      <alignment vertical="center"/>
    </xf>
    <xf numFmtId="0" fontId="27" fillId="0" borderId="0">
      <alignment vertical="center"/>
    </xf>
    <xf numFmtId="0" fontId="7" fillId="0" borderId="0"/>
    <xf numFmtId="0" fontId="43" fillId="0" borderId="0">
      <alignment vertical="center"/>
    </xf>
    <xf numFmtId="0" fontId="7" fillId="0" borderId="0"/>
    <xf numFmtId="0" fontId="43" fillId="0" borderId="0">
      <alignment vertical="center"/>
    </xf>
    <xf numFmtId="0" fontId="7" fillId="0" borderId="0"/>
    <xf numFmtId="0" fontId="7" fillId="0" borderId="0"/>
    <xf numFmtId="0" fontId="27" fillId="0" borderId="0">
      <alignment vertical="center"/>
    </xf>
    <xf numFmtId="0" fontId="7" fillId="0" borderId="0"/>
    <xf numFmtId="0" fontId="7" fillId="0" borderId="0"/>
    <xf numFmtId="0" fontId="27" fillId="0" borderId="0">
      <alignment vertical="center"/>
    </xf>
    <xf numFmtId="0" fontId="7" fillId="0" borderId="0"/>
    <xf numFmtId="0" fontId="7" fillId="0" borderId="0"/>
    <xf numFmtId="0" fontId="27" fillId="0" borderId="0">
      <alignment vertical="center"/>
    </xf>
    <xf numFmtId="0" fontId="0" fillId="0" borderId="0">
      <alignment vertical="center"/>
    </xf>
    <xf numFmtId="0" fontId="7" fillId="0" borderId="0"/>
    <xf numFmtId="0" fontId="7" fillId="0" borderId="0"/>
    <xf numFmtId="0" fontId="27" fillId="0" borderId="0">
      <alignment vertical="center"/>
    </xf>
    <xf numFmtId="0" fontId="0" fillId="0" borderId="0">
      <alignment vertical="center"/>
    </xf>
    <xf numFmtId="0" fontId="27" fillId="0" borderId="0">
      <alignment vertical="center"/>
    </xf>
    <xf numFmtId="0" fontId="21" fillId="0" borderId="0">
      <alignment vertical="center"/>
    </xf>
    <xf numFmtId="0" fontId="27" fillId="0" borderId="0">
      <alignment vertical="center"/>
    </xf>
    <xf numFmtId="0" fontId="21" fillId="0" borderId="0">
      <alignment vertical="center"/>
    </xf>
    <xf numFmtId="0" fontId="27" fillId="0" borderId="0">
      <alignment vertical="center"/>
    </xf>
    <xf numFmtId="0" fontId="43" fillId="0" borderId="0">
      <alignment vertical="center"/>
    </xf>
    <xf numFmtId="0" fontId="43" fillId="0" borderId="0">
      <alignment vertical="center"/>
    </xf>
    <xf numFmtId="0" fontId="43" fillId="0" borderId="0">
      <alignment vertical="center"/>
    </xf>
    <xf numFmtId="0" fontId="7" fillId="0" borderId="0"/>
    <xf numFmtId="0" fontId="27" fillId="0" borderId="0">
      <alignment vertical="center"/>
    </xf>
    <xf numFmtId="0" fontId="27" fillId="0" borderId="0">
      <alignment vertical="center"/>
    </xf>
    <xf numFmtId="0" fontId="43" fillId="0" borderId="0">
      <alignment vertical="center"/>
    </xf>
    <xf numFmtId="0" fontId="43" fillId="0" borderId="0">
      <alignment vertical="center"/>
    </xf>
    <xf numFmtId="0" fontId="43" fillId="0" borderId="0">
      <alignment vertical="center"/>
    </xf>
    <xf numFmtId="0" fontId="27" fillId="0" borderId="0">
      <alignment vertical="center"/>
    </xf>
    <xf numFmtId="0" fontId="27" fillId="0" borderId="0">
      <alignment vertical="center"/>
    </xf>
    <xf numFmtId="0" fontId="43" fillId="0" borderId="0">
      <alignment vertical="center"/>
    </xf>
    <xf numFmtId="0" fontId="27" fillId="0" borderId="0">
      <alignment vertical="center"/>
    </xf>
    <xf numFmtId="0" fontId="43" fillId="0" borderId="0">
      <alignment vertical="center"/>
    </xf>
    <xf numFmtId="0" fontId="43" fillId="0" borderId="0">
      <alignment vertical="center"/>
    </xf>
    <xf numFmtId="0" fontId="43" fillId="0" borderId="0">
      <alignment vertical="center"/>
    </xf>
    <xf numFmtId="0" fontId="27" fillId="0" borderId="0">
      <alignment vertical="center"/>
    </xf>
    <xf numFmtId="0" fontId="27" fillId="0" borderId="0">
      <alignment vertical="center"/>
    </xf>
    <xf numFmtId="0" fontId="27" fillId="0" borderId="0">
      <alignment vertical="center"/>
    </xf>
    <xf numFmtId="0" fontId="21" fillId="0" borderId="0">
      <alignment vertical="center"/>
    </xf>
    <xf numFmtId="0" fontId="7" fillId="0" borderId="0"/>
    <xf numFmtId="0" fontId="21" fillId="0" borderId="0">
      <alignment vertical="center"/>
    </xf>
    <xf numFmtId="0" fontId="21" fillId="0" borderId="0">
      <alignment vertical="center"/>
    </xf>
    <xf numFmtId="0" fontId="43" fillId="0" borderId="0">
      <alignment vertical="center"/>
    </xf>
    <xf numFmtId="0" fontId="43" fillId="0" borderId="0">
      <alignment vertical="center"/>
    </xf>
    <xf numFmtId="0" fontId="43" fillId="0" borderId="0"/>
    <xf numFmtId="0" fontId="0" fillId="0" borderId="0"/>
    <xf numFmtId="0" fontId="20" fillId="0" borderId="0">
      <alignment vertical="center"/>
    </xf>
    <xf numFmtId="0" fontId="57" fillId="15" borderId="0" applyNumberFormat="0" applyBorder="0" applyAlignment="0" applyProtection="0">
      <alignment vertical="center"/>
    </xf>
    <xf numFmtId="0" fontId="55"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54" fillId="0" borderId="0" applyNumberFormat="0" applyFill="0" applyBorder="0" applyAlignment="0" applyProtection="0">
      <alignment vertical="top"/>
      <protection locked="0"/>
    </xf>
    <xf numFmtId="0" fontId="51" fillId="15" borderId="0" applyNumberFormat="0" applyBorder="0" applyAlignment="0" applyProtection="0">
      <alignment vertical="center"/>
    </xf>
    <xf numFmtId="0" fontId="57" fillId="15" borderId="0" applyNumberFormat="0" applyBorder="0" applyAlignment="0" applyProtection="0">
      <alignment vertical="center"/>
    </xf>
    <xf numFmtId="180" fontId="7" fillId="0" borderId="0" applyFont="0" applyFill="0" applyBorder="0" applyAlignment="0" applyProtection="0"/>
    <xf numFmtId="0" fontId="7" fillId="0" borderId="0"/>
    <xf numFmtId="0" fontId="7" fillId="0" borderId="0"/>
    <xf numFmtId="180" fontId="7" fillId="0" borderId="0" applyFont="0" applyFill="0" applyBorder="0" applyAlignment="0" applyProtection="0"/>
    <xf numFmtId="180" fontId="20" fillId="0" borderId="0" applyFont="0" applyFill="0" applyBorder="0" applyAlignment="0" applyProtection="0">
      <alignment vertical="center"/>
    </xf>
    <xf numFmtId="180" fontId="49" fillId="0" borderId="0" applyFont="0" applyFill="0" applyBorder="0" applyAlignment="0" applyProtection="0">
      <alignment vertical="center"/>
    </xf>
    <xf numFmtId="180" fontId="49" fillId="0" borderId="0" applyFont="0" applyFill="0" applyBorder="0" applyAlignment="0" applyProtection="0">
      <alignment vertical="center"/>
    </xf>
    <xf numFmtId="180" fontId="49" fillId="0" borderId="0" applyFont="0" applyFill="0" applyBorder="0" applyAlignment="0" applyProtection="0">
      <alignment vertical="center"/>
    </xf>
    <xf numFmtId="180" fontId="49" fillId="0" borderId="0" applyFont="0" applyFill="0" applyBorder="0" applyAlignment="0" applyProtection="0">
      <alignment vertical="center"/>
    </xf>
    <xf numFmtId="180" fontId="21" fillId="0" borderId="0" applyFont="0" applyFill="0" applyBorder="0" applyAlignment="0" applyProtection="0">
      <alignment vertical="center"/>
    </xf>
    <xf numFmtId="180" fontId="21" fillId="0" borderId="0" applyFont="0" applyFill="0" applyBorder="0" applyAlignment="0" applyProtection="0">
      <alignment vertical="center"/>
    </xf>
    <xf numFmtId="180" fontId="59" fillId="0" borderId="0" applyFont="0" applyFill="0" applyBorder="0" applyAlignment="0" applyProtection="0">
      <alignment vertical="center"/>
    </xf>
    <xf numFmtId="180" fontId="49" fillId="0" borderId="0" applyFont="0" applyFill="0" applyBorder="0" applyAlignment="0" applyProtection="0">
      <alignment vertical="center"/>
    </xf>
    <xf numFmtId="180" fontId="49" fillId="0" borderId="0" applyFont="0" applyFill="0" applyBorder="0" applyAlignment="0" applyProtection="0">
      <alignment vertical="center"/>
    </xf>
    <xf numFmtId="180" fontId="49" fillId="0" borderId="0" applyFont="0" applyFill="0" applyBorder="0" applyAlignment="0" applyProtection="0">
      <alignment vertical="center"/>
    </xf>
    <xf numFmtId="180" fontId="49" fillId="0" borderId="0" applyFont="0" applyFill="0" applyBorder="0" applyAlignment="0" applyProtection="0">
      <alignment vertical="center"/>
    </xf>
    <xf numFmtId="180" fontId="21" fillId="0" borderId="0" applyFont="0" applyFill="0" applyBorder="0" applyAlignment="0" applyProtection="0">
      <alignment vertical="center"/>
    </xf>
    <xf numFmtId="180" fontId="21" fillId="0" borderId="0" applyFont="0" applyFill="0" applyBorder="0" applyAlignment="0" applyProtection="0">
      <alignment vertical="center"/>
    </xf>
    <xf numFmtId="180" fontId="59" fillId="0" borderId="0" applyFont="0" applyFill="0" applyBorder="0" applyAlignment="0" applyProtection="0">
      <alignment vertical="center"/>
    </xf>
    <xf numFmtId="0" fontId="7" fillId="0" borderId="0"/>
    <xf numFmtId="0" fontId="7" fillId="0" borderId="0"/>
    <xf numFmtId="0" fontId="7" fillId="0" borderId="0"/>
    <xf numFmtId="0" fontId="7" fillId="0" borderId="0"/>
    <xf numFmtId="0" fontId="7" fillId="0" borderId="0"/>
    <xf numFmtId="0" fontId="7" fillId="0" borderId="0"/>
    <xf numFmtId="0" fontId="27" fillId="0" borderId="0"/>
    <xf numFmtId="0" fontId="43" fillId="0" borderId="0"/>
    <xf numFmtId="0" fontId="43" fillId="0" borderId="0"/>
    <xf numFmtId="0" fontId="43" fillId="0" borderId="0"/>
    <xf numFmtId="0" fontId="43" fillId="0" borderId="0"/>
    <xf numFmtId="0" fontId="43" fillId="0" borderId="0"/>
    <xf numFmtId="0" fontId="7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59" fillId="0" borderId="0">
      <alignmen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7" fillId="0" borderId="0">
      <alignment vertical="center"/>
    </xf>
    <xf numFmtId="0" fontId="27" fillId="0" borderId="0">
      <alignment vertical="center"/>
    </xf>
    <xf numFmtId="0" fontId="27" fillId="0" borderId="0">
      <alignment vertical="center"/>
    </xf>
    <xf numFmtId="0" fontId="27" fillId="0" borderId="0">
      <alignment vertical="center"/>
    </xf>
  </cellStyleXfs>
  <cellXfs count="286">
    <xf numFmtId="0" fontId="0" fillId="0" borderId="0" xfId="0">
      <alignment vertical="center"/>
    </xf>
    <xf numFmtId="0" fontId="1" fillId="0" borderId="0" xfId="0" applyFont="1" applyProtection="1">
      <alignment vertical="center"/>
    </xf>
    <xf numFmtId="0" fontId="1" fillId="0" borderId="0" xfId="0" applyFont="1" applyProtection="1">
      <alignment vertical="center"/>
      <protection locked="0"/>
    </xf>
    <xf numFmtId="176" fontId="1" fillId="0" borderId="0" xfId="0" applyNumberFormat="1" applyFont="1" applyProtection="1">
      <alignment vertical="center"/>
      <protection locked="0"/>
    </xf>
    <xf numFmtId="0" fontId="2" fillId="0" borderId="1" xfId="0" applyFont="1" applyBorder="1" applyProtection="1">
      <alignment vertical="center"/>
      <protection locked="0"/>
    </xf>
    <xf numFmtId="0" fontId="3" fillId="0" borderId="1" xfId="13" applyBorder="1" applyAlignment="1" applyProtection="1">
      <alignment vertical="center"/>
      <protection locked="0"/>
    </xf>
    <xf numFmtId="0" fontId="0" fillId="0" borderId="0" xfId="0" applyFont="1">
      <alignment vertical="center"/>
    </xf>
    <xf numFmtId="0" fontId="1" fillId="0" borderId="1" xfId="0" applyFont="1" applyBorder="1" applyProtection="1">
      <alignment vertical="center"/>
      <protection locked="0"/>
    </xf>
    <xf numFmtId="0" fontId="2" fillId="0" borderId="2" xfId="0" applyFont="1" applyBorder="1" applyProtection="1">
      <alignment vertical="center"/>
    </xf>
    <xf numFmtId="0" fontId="2" fillId="0" borderId="1" xfId="0" applyFont="1" applyBorder="1" applyProtection="1">
      <alignment vertical="center"/>
    </xf>
    <xf numFmtId="0" fontId="4" fillId="0" borderId="1" xfId="13" applyFont="1" applyBorder="1" applyAlignment="1" applyProtection="1">
      <alignment vertical="center"/>
    </xf>
    <xf numFmtId="176" fontId="5" fillId="2" borderId="1" xfId="11" applyNumberFormat="1" applyFont="1" applyFill="1" applyBorder="1" applyProtection="1">
      <alignment vertical="center"/>
    </xf>
    <xf numFmtId="0" fontId="1" fillId="0" borderId="1" xfId="0" applyFont="1" applyBorder="1" applyProtection="1">
      <alignment vertical="center"/>
    </xf>
    <xf numFmtId="0" fontId="6" fillId="3" borderId="1" xfId="0" applyFont="1" applyFill="1" applyBorder="1" applyAlignment="1" applyProtection="1"/>
    <xf numFmtId="176" fontId="5" fillId="2" borderId="0" xfId="11" applyNumberFormat="1" applyFont="1" applyFill="1" applyProtection="1">
      <alignment vertical="center"/>
    </xf>
    <xf numFmtId="176" fontId="1" fillId="0" borderId="1" xfId="0" applyNumberFormat="1" applyFont="1" applyFill="1" applyBorder="1" applyAlignment="1" applyProtection="1">
      <alignment horizontal="left"/>
    </xf>
    <xf numFmtId="176" fontId="7" fillId="4" borderId="0" xfId="0" applyNumberFormat="1" applyFont="1" applyFill="1" applyBorder="1" applyAlignment="1" applyProtection="1">
      <alignment horizontal="left"/>
    </xf>
    <xf numFmtId="0" fontId="1" fillId="0" borderId="3" xfId="0" applyFont="1" applyBorder="1" applyProtection="1">
      <alignment vertical="center"/>
    </xf>
    <xf numFmtId="0" fontId="1" fillId="5" borderId="0" xfId="0" applyFont="1" applyFill="1" applyProtection="1">
      <alignment vertical="center"/>
    </xf>
    <xf numFmtId="0" fontId="8" fillId="6" borderId="2" xfId="0" applyFont="1" applyFill="1" applyBorder="1" applyProtection="1">
      <alignment vertical="center"/>
    </xf>
    <xf numFmtId="0" fontId="3" fillId="0" borderId="1" xfId="13" applyBorder="1" applyAlignment="1" applyProtection="1">
      <alignment vertical="center"/>
    </xf>
    <xf numFmtId="176" fontId="9" fillId="7" borderId="1" xfId="11" applyNumberFormat="1" applyFont="1" applyFill="1" applyBorder="1" applyProtection="1">
      <alignment vertical="center"/>
    </xf>
    <xf numFmtId="0" fontId="10" fillId="0" borderId="2" xfId="0" applyFont="1" applyBorder="1" applyProtection="1">
      <alignment vertical="center"/>
    </xf>
    <xf numFmtId="4" fontId="11" fillId="0" borderId="0" xfId="0" applyNumberFormat="1" applyFont="1" applyProtection="1">
      <alignment vertical="center"/>
    </xf>
    <xf numFmtId="176" fontId="12" fillId="2" borderId="1" xfId="11" applyNumberFormat="1" applyFont="1" applyFill="1" applyBorder="1" applyProtection="1">
      <alignment vertical="center"/>
    </xf>
    <xf numFmtId="14" fontId="13" fillId="0" borderId="0" xfId="0" applyNumberFormat="1" applyFont="1" applyAlignment="1" applyProtection="1">
      <alignment vertical="center" wrapText="1"/>
      <protection locked="0"/>
    </xf>
    <xf numFmtId="0" fontId="14" fillId="8" borderId="4" xfId="0" applyFont="1" applyFill="1" applyBorder="1" applyAlignment="1" applyProtection="1">
      <alignment horizontal="left" vertical="center" wrapText="1"/>
      <protection locked="0"/>
    </xf>
    <xf numFmtId="176" fontId="14" fillId="8" borderId="4" xfId="0" applyNumberFormat="1" applyFont="1" applyFill="1" applyBorder="1" applyAlignment="1" applyProtection="1">
      <alignment horizontal="left" vertical="center" wrapText="1"/>
      <protection locked="0"/>
    </xf>
    <xf numFmtId="0" fontId="2" fillId="0" borderId="0" xfId="0" applyFont="1" applyProtection="1">
      <alignment vertical="center"/>
      <protection locked="0"/>
    </xf>
    <xf numFmtId="0" fontId="0" fillId="0" borderId="0" xfId="0" applyFont="1" applyProtection="1">
      <alignment vertical="center"/>
      <protection locked="0"/>
    </xf>
    <xf numFmtId="176" fontId="0" fillId="0" borderId="0" xfId="0" applyNumberFormat="1" applyFont="1" applyProtection="1">
      <alignment vertical="center"/>
      <protection locked="0"/>
    </xf>
    <xf numFmtId="0" fontId="7" fillId="0" borderId="0" xfId="0" applyFont="1" applyProtection="1">
      <alignment vertical="center"/>
      <protection locked="0"/>
    </xf>
    <xf numFmtId="176" fontId="0" fillId="0" borderId="0" xfId="0" applyNumberFormat="1" applyProtection="1">
      <alignment vertical="center"/>
      <protection locked="0"/>
    </xf>
    <xf numFmtId="176" fontId="1" fillId="0" borderId="0" xfId="0" applyNumberFormat="1" applyFont="1" applyFill="1" applyProtection="1">
      <alignment vertical="center"/>
      <protection locked="0"/>
    </xf>
    <xf numFmtId="0" fontId="0" fillId="0" borderId="0" xfId="0" applyProtection="1">
      <alignment vertical="center"/>
    </xf>
    <xf numFmtId="0" fontId="0" fillId="0" borderId="0" xfId="0" applyProtection="1">
      <alignment vertical="center"/>
      <protection locked="0"/>
    </xf>
    <xf numFmtId="0" fontId="15" fillId="9" borderId="5" xfId="0" applyFont="1" applyFill="1" applyBorder="1" applyAlignment="1" applyProtection="1">
      <alignment horizontal="center" vertical="center"/>
    </xf>
    <xf numFmtId="0" fontId="15" fillId="9" borderId="6" xfId="0" applyFont="1" applyFill="1" applyBorder="1" applyAlignment="1" applyProtection="1">
      <alignment horizontal="center" vertical="center"/>
    </xf>
    <xf numFmtId="0" fontId="15" fillId="9" borderId="7" xfId="0" applyFont="1" applyFill="1" applyBorder="1" applyAlignment="1" applyProtection="1">
      <alignment horizontal="center" vertical="center"/>
    </xf>
    <xf numFmtId="57" fontId="1" fillId="0" borderId="8" xfId="0" applyNumberFormat="1" applyFont="1" applyFill="1" applyBorder="1" applyAlignment="1" applyProtection="1">
      <alignment horizontal="left" vertical="center"/>
    </xf>
    <xf numFmtId="0" fontId="16" fillId="10" borderId="0" xfId="0" applyFont="1" applyFill="1" applyAlignment="1" applyProtection="1">
      <alignment horizontal="center" vertical="center"/>
    </xf>
    <xf numFmtId="0" fontId="17" fillId="11" borderId="0" xfId="0" applyFont="1" applyFill="1" applyBorder="1" applyAlignment="1" applyProtection="1">
      <alignment horizontal="center" vertical="center"/>
      <protection locked="0"/>
    </xf>
    <xf numFmtId="0" fontId="0" fillId="0" borderId="0" xfId="0" applyAlignment="1" applyProtection="1"/>
    <xf numFmtId="49" fontId="18" fillId="0" borderId="0" xfId="208" applyNumberFormat="1" applyFont="1" applyFill="1">
      <alignment vertical="center"/>
    </xf>
    <xf numFmtId="0" fontId="18" fillId="0" borderId="0" xfId="208" applyNumberFormat="1" applyFont="1">
      <alignment vertical="center"/>
    </xf>
    <xf numFmtId="183" fontId="18" fillId="0" borderId="0" xfId="0" applyNumberFormat="1" applyFont="1">
      <alignment vertical="center"/>
    </xf>
    <xf numFmtId="49" fontId="19" fillId="0" borderId="0" xfId="203" applyNumberFormat="1" applyFont="1" applyFill="1" applyProtection="1">
      <alignment vertical="center"/>
    </xf>
    <xf numFmtId="0" fontId="19" fillId="0" borderId="0" xfId="203" applyNumberFormat="1" applyFont="1" applyProtection="1">
      <alignment vertical="center"/>
    </xf>
    <xf numFmtId="183" fontId="0" fillId="0" borderId="0" xfId="0" applyNumberFormat="1" applyProtection="1">
      <alignment vertical="center"/>
    </xf>
    <xf numFmtId="183" fontId="20" fillId="0" borderId="0" xfId="139" applyNumberFormat="1" applyProtection="1">
      <alignment vertical="center"/>
    </xf>
    <xf numFmtId="49" fontId="18" fillId="0" borderId="0" xfId="208" applyNumberFormat="1" applyFont="1">
      <alignment vertical="center"/>
    </xf>
    <xf numFmtId="49" fontId="19" fillId="0" borderId="0" xfId="203" applyNumberFormat="1" applyFont="1" applyProtection="1">
      <alignment vertical="center"/>
    </xf>
    <xf numFmtId="49" fontId="18" fillId="12" borderId="0" xfId="208" applyNumberFormat="1" applyFont="1" applyFill="1">
      <alignment vertical="center"/>
    </xf>
    <xf numFmtId="0" fontId="18" fillId="13" borderId="0" xfId="208" applyNumberFormat="1" applyFont="1" applyFill="1">
      <alignment vertical="center"/>
    </xf>
    <xf numFmtId="0" fontId="19" fillId="13" borderId="0" xfId="203" applyNumberFormat="1" applyFont="1" applyFill="1" applyProtection="1">
      <alignment vertical="center"/>
    </xf>
    <xf numFmtId="0" fontId="18" fillId="0" borderId="0" xfId="208" applyNumberFormat="1" applyFont="1" applyFill="1">
      <alignment vertical="center"/>
    </xf>
    <xf numFmtId="183" fontId="18" fillId="0" borderId="0" xfId="0" applyNumberFormat="1" applyFont="1" applyFill="1">
      <alignment vertical="center"/>
    </xf>
    <xf numFmtId="0" fontId="18" fillId="0" borderId="0" xfId="208" applyFont="1">
      <alignment vertical="center"/>
    </xf>
    <xf numFmtId="0" fontId="18" fillId="0" borderId="0" xfId="0" applyFont="1" applyFill="1">
      <alignment vertical="center"/>
    </xf>
    <xf numFmtId="0" fontId="19" fillId="0" borderId="0" xfId="203" applyFont="1" applyProtection="1">
      <alignment vertical="center"/>
    </xf>
    <xf numFmtId="0" fontId="19" fillId="0" borderId="0" xfId="0" applyFont="1" applyFill="1" applyProtection="1">
      <alignment vertical="center"/>
    </xf>
    <xf numFmtId="49" fontId="19" fillId="0" borderId="0" xfId="203" applyNumberFormat="1" applyFont="1" applyFill="1" applyProtection="1">
      <alignment vertical="center"/>
      <protection locked="0"/>
    </xf>
    <xf numFmtId="0" fontId="19" fillId="0" borderId="0" xfId="203" applyNumberFormat="1" applyFont="1" applyProtection="1">
      <alignment vertical="center"/>
      <protection locked="0"/>
    </xf>
    <xf numFmtId="183" fontId="0" fillId="0" borderId="0" xfId="0" applyNumberFormat="1" applyProtection="1">
      <alignment vertical="center"/>
      <protection locked="0"/>
    </xf>
    <xf numFmtId="183" fontId="21" fillId="0" borderId="0" xfId="133" applyNumberFormat="1" applyProtection="1">
      <alignment vertical="center"/>
      <protection locked="0"/>
    </xf>
    <xf numFmtId="183" fontId="19" fillId="0" borderId="0" xfId="82" applyNumberFormat="1" applyFont="1" applyProtection="1">
      <alignment vertical="center"/>
      <protection locked="0"/>
    </xf>
    <xf numFmtId="0" fontId="19" fillId="0" borderId="0" xfId="203" applyFont="1" applyProtection="1">
      <alignment vertical="center"/>
      <protection locked="0"/>
    </xf>
    <xf numFmtId="0" fontId="19" fillId="0" borderId="0" xfId="0" applyFont="1" applyFill="1" applyProtection="1">
      <alignment vertical="center"/>
      <protection locked="0"/>
    </xf>
    <xf numFmtId="49" fontId="19" fillId="0" borderId="0" xfId="203" applyNumberFormat="1" applyFont="1" applyProtection="1">
      <alignment vertical="center"/>
      <protection locked="0"/>
    </xf>
    <xf numFmtId="0" fontId="0" fillId="0" borderId="0" xfId="0" applyAlignment="1" applyProtection="1">
      <protection locked="0"/>
    </xf>
    <xf numFmtId="0" fontId="0" fillId="0" borderId="0" xfId="0" applyBorder="1" applyProtection="1">
      <alignment vertical="center"/>
      <protection locked="0"/>
    </xf>
    <xf numFmtId="0" fontId="22" fillId="0" borderId="0" xfId="0" applyFont="1" applyAlignment="1" applyProtection="1">
      <protection locked="0"/>
    </xf>
    <xf numFmtId="0" fontId="23" fillId="0" borderId="0" xfId="0" applyFont="1" applyProtection="1">
      <alignment vertical="center"/>
      <protection locked="0"/>
    </xf>
    <xf numFmtId="0" fontId="17" fillId="11" borderId="9" xfId="0" applyFont="1" applyFill="1" applyBorder="1" applyAlignment="1" applyProtection="1">
      <alignment horizontal="center" vertical="center"/>
      <protection locked="0"/>
    </xf>
    <xf numFmtId="0" fontId="24" fillId="0" borderId="10" xfId="78" applyFont="1" applyFill="1" applyBorder="1" applyAlignment="1" applyProtection="1">
      <alignment horizontal="center" vertical="center" wrapText="1"/>
    </xf>
    <xf numFmtId="0" fontId="24" fillId="0" borderId="11" xfId="78" applyFont="1" applyFill="1" applyBorder="1" applyAlignment="1" applyProtection="1">
      <alignment horizontal="center" vertical="center" wrapText="1"/>
    </xf>
    <xf numFmtId="0" fontId="24" fillId="0" borderId="12" xfId="78" applyFont="1" applyFill="1" applyBorder="1" applyAlignment="1" applyProtection="1">
      <alignment horizontal="center" vertical="center" wrapText="1"/>
    </xf>
    <xf numFmtId="179" fontId="24" fillId="0" borderId="13" xfId="78" applyNumberFormat="1" applyFont="1" applyFill="1" applyBorder="1" applyAlignment="1" applyProtection="1">
      <alignment horizontal="center" vertical="center" wrapText="1"/>
    </xf>
    <xf numFmtId="0" fontId="17" fillId="0" borderId="0" xfId="78" applyFont="1" applyAlignment="1" applyProtection="1">
      <protection locked="0"/>
    </xf>
    <xf numFmtId="0" fontId="17" fillId="0" borderId="0" xfId="0" applyFont="1" applyFill="1" applyAlignment="1" applyProtection="1">
      <alignment horizontal="center"/>
      <protection locked="0"/>
    </xf>
    <xf numFmtId="0" fontId="10" fillId="0" borderId="14" xfId="48" applyFont="1" applyFill="1" applyBorder="1" applyAlignment="1" applyProtection="1">
      <alignment horizontal="center" vertical="center" wrapText="1"/>
    </xf>
    <xf numFmtId="0" fontId="10" fillId="0" borderId="2" xfId="48" applyFont="1" applyFill="1" applyBorder="1" applyAlignment="1" applyProtection="1">
      <alignment horizontal="left" vertical="center" wrapText="1"/>
    </xf>
    <xf numFmtId="0" fontId="10" fillId="0" borderId="15" xfId="48" applyFont="1" applyFill="1" applyBorder="1" applyAlignment="1" applyProtection="1">
      <alignment horizontal="left" vertical="center" wrapText="1"/>
    </xf>
    <xf numFmtId="0" fontId="10" fillId="7" borderId="16" xfId="48" applyFont="1" applyFill="1" applyBorder="1" applyAlignment="1" applyProtection="1">
      <alignment horizontal="center" vertical="center" wrapText="1"/>
    </xf>
    <xf numFmtId="0" fontId="25" fillId="0" borderId="0" xfId="0" applyFont="1" applyFill="1" applyAlignment="1" applyProtection="1">
      <alignment horizontal="center"/>
      <protection locked="0"/>
    </xf>
    <xf numFmtId="0" fontId="10" fillId="0" borderId="17" xfId="48" applyFont="1" applyFill="1" applyBorder="1" applyAlignment="1" applyProtection="1">
      <alignment horizontal="center" vertical="center" wrapText="1"/>
    </xf>
    <xf numFmtId="0" fontId="10" fillId="0" borderId="1" xfId="48" applyFont="1" applyFill="1" applyBorder="1" applyAlignment="1" applyProtection="1">
      <alignment horizontal="left" vertical="center" wrapText="1"/>
    </xf>
    <xf numFmtId="0" fontId="10" fillId="0" borderId="18" xfId="48" applyFont="1" applyFill="1" applyBorder="1" applyAlignment="1" applyProtection="1">
      <alignment horizontal="left" vertical="center" wrapText="1"/>
    </xf>
    <xf numFmtId="179" fontId="10" fillId="7" borderId="19" xfId="48" applyNumberFormat="1" applyFont="1" applyFill="1" applyBorder="1" applyAlignment="1" applyProtection="1">
      <alignment horizontal="center" vertical="center" wrapText="1"/>
    </xf>
    <xf numFmtId="0" fontId="26" fillId="0" borderId="0" xfId="0" applyFont="1" applyAlignment="1" applyProtection="1"/>
    <xf numFmtId="0" fontId="26" fillId="0" borderId="0" xfId="0" applyFont="1" applyAlignment="1" applyProtection="1">
      <protection locked="0"/>
    </xf>
    <xf numFmtId="0" fontId="27" fillId="0" borderId="0" xfId="0" applyFont="1" applyFill="1" applyAlignment="1" applyProtection="1">
      <alignment vertical="center"/>
      <protection locked="0"/>
    </xf>
    <xf numFmtId="0" fontId="1" fillId="0" borderId="9" xfId="0" applyFont="1" applyFill="1" applyBorder="1" applyAlignment="1" applyProtection="1">
      <alignment horizontal="right"/>
      <protection locked="0"/>
    </xf>
    <xf numFmtId="0" fontId="24" fillId="0" borderId="10" xfId="0" applyFont="1" applyFill="1" applyBorder="1" applyAlignment="1" applyProtection="1">
      <alignment horizontal="center" vertical="center" wrapText="1"/>
      <protection locked="0"/>
    </xf>
    <xf numFmtId="0" fontId="24" fillId="0" borderId="11" xfId="0" applyFont="1" applyFill="1" applyBorder="1" applyAlignment="1" applyProtection="1">
      <alignment horizontal="center" vertical="center" wrapText="1"/>
      <protection locked="0"/>
    </xf>
    <xf numFmtId="0" fontId="10" fillId="0" borderId="5" xfId="112" applyFont="1" applyFill="1" applyBorder="1" applyAlignment="1" applyProtection="1">
      <alignment horizontal="center" vertical="center" wrapText="1"/>
      <protection locked="0"/>
    </xf>
    <xf numFmtId="0" fontId="10" fillId="0" borderId="6" xfId="112" applyFont="1" applyFill="1" applyBorder="1" applyAlignment="1" applyProtection="1">
      <alignment horizontal="left" vertical="center" wrapText="1"/>
      <protection locked="0"/>
    </xf>
    <xf numFmtId="0" fontId="10" fillId="0" borderId="17" xfId="112" applyFont="1" applyFill="1" applyBorder="1" applyAlignment="1" applyProtection="1">
      <alignment horizontal="center" vertical="center" wrapText="1"/>
      <protection locked="0"/>
    </xf>
    <xf numFmtId="0" fontId="10" fillId="0" borderId="1" xfId="112" applyFont="1" applyFill="1" applyBorder="1" applyAlignment="1" applyProtection="1">
      <alignment horizontal="left" vertical="center" wrapText="1"/>
      <protection locked="0"/>
    </xf>
    <xf numFmtId="0" fontId="0" fillId="0" borderId="0" xfId="0" applyBorder="1" applyProtection="1">
      <alignment vertical="center"/>
    </xf>
    <xf numFmtId="0" fontId="10" fillId="0" borderId="20" xfId="48" applyFont="1" applyFill="1" applyBorder="1" applyAlignment="1" applyProtection="1">
      <alignment horizontal="center" vertical="center" wrapText="1"/>
    </xf>
    <xf numFmtId="0" fontId="10" fillId="0" borderId="21" xfId="48" applyFont="1" applyFill="1" applyBorder="1" applyAlignment="1" applyProtection="1">
      <alignment horizontal="left" vertical="center" wrapText="1"/>
    </xf>
    <xf numFmtId="0" fontId="10" fillId="0" borderId="22" xfId="48" applyFont="1" applyFill="1" applyBorder="1" applyAlignment="1" applyProtection="1">
      <alignment horizontal="left" vertical="center" wrapText="1"/>
    </xf>
    <xf numFmtId="0" fontId="10" fillId="0" borderId="5" xfId="48" applyFont="1" applyFill="1" applyBorder="1" applyAlignment="1" applyProtection="1">
      <alignment horizontal="center" vertical="center" wrapText="1"/>
    </xf>
    <xf numFmtId="0" fontId="10" fillId="0" borderId="6" xfId="48" applyFont="1" applyFill="1" applyBorder="1" applyAlignment="1" applyProtection="1">
      <alignment horizontal="left" vertical="center" wrapText="1"/>
    </xf>
    <xf numFmtId="0" fontId="10" fillId="0" borderId="23" xfId="48" applyFont="1" applyFill="1" applyBorder="1" applyAlignment="1" applyProtection="1">
      <alignment horizontal="left" vertical="center" wrapText="1"/>
    </xf>
    <xf numFmtId="0" fontId="10" fillId="0" borderId="20" xfId="112" applyFont="1" applyFill="1" applyBorder="1" applyAlignment="1" applyProtection="1">
      <alignment horizontal="center" vertical="center" wrapText="1"/>
      <protection locked="0"/>
    </xf>
    <xf numFmtId="0" fontId="10" fillId="0" borderId="21" xfId="112" applyFont="1" applyFill="1" applyBorder="1" applyAlignment="1" applyProtection="1">
      <alignment horizontal="left" vertical="center" wrapText="1"/>
      <protection locked="0"/>
    </xf>
    <xf numFmtId="0" fontId="22" fillId="0" borderId="0" xfId="0" applyFont="1" applyAlignment="1" applyProtection="1"/>
    <xf numFmtId="0" fontId="10" fillId="0" borderId="0" xfId="112" applyFont="1" applyFill="1" applyBorder="1" applyAlignment="1" applyProtection="1">
      <alignment horizontal="center" vertical="center" wrapText="1"/>
      <protection locked="0"/>
    </xf>
    <xf numFmtId="0" fontId="10" fillId="0" borderId="0" xfId="112" applyFont="1" applyFill="1" applyBorder="1" applyAlignment="1" applyProtection="1">
      <alignment horizontal="left" vertical="center" wrapText="1"/>
      <protection locked="0"/>
    </xf>
    <xf numFmtId="0" fontId="1" fillId="0" borderId="0" xfId="138" applyFont="1" applyFill="1" applyAlignment="1" applyProtection="1">
      <alignment horizontal="left"/>
      <protection locked="0"/>
    </xf>
    <xf numFmtId="0" fontId="1" fillId="0" borderId="0" xfId="138" applyFont="1" applyFill="1" applyAlignment="1" applyProtection="1">
      <alignment horizontal="left" wrapText="1"/>
      <protection locked="0"/>
    </xf>
    <xf numFmtId="0" fontId="24" fillId="0" borderId="12" xfId="0" applyFont="1" applyFill="1" applyBorder="1" applyAlignment="1" applyProtection="1">
      <alignment horizontal="center" vertical="center" wrapText="1"/>
      <protection locked="0"/>
    </xf>
    <xf numFmtId="179" fontId="24" fillId="0" borderId="13" xfId="0" applyNumberFormat="1" applyFont="1" applyFill="1" applyBorder="1" applyAlignment="1" applyProtection="1">
      <alignment horizontal="center" vertical="center" wrapText="1"/>
      <protection locked="0"/>
    </xf>
    <xf numFmtId="179" fontId="10" fillId="0" borderId="6" xfId="262" applyNumberFormat="1" applyFont="1" applyFill="1" applyBorder="1" applyAlignment="1" applyProtection="1">
      <alignment horizontal="center" vertical="center" wrapText="1"/>
      <protection locked="0"/>
    </xf>
    <xf numFmtId="179" fontId="10" fillId="0" borderId="7" xfId="261" applyNumberFormat="1" applyFont="1" applyFill="1" applyBorder="1" applyAlignment="1" applyProtection="1">
      <alignment horizontal="center" vertical="center" wrapText="1"/>
      <protection locked="0"/>
    </xf>
    <xf numFmtId="179" fontId="10" fillId="0" borderId="1" xfId="262" applyNumberFormat="1" applyFont="1" applyFill="1" applyBorder="1" applyAlignment="1" applyProtection="1">
      <alignment horizontal="center" vertical="center" wrapText="1"/>
      <protection locked="0"/>
    </xf>
    <xf numFmtId="179" fontId="10" fillId="0" borderId="19" xfId="261" applyNumberFormat="1" applyFont="1" applyFill="1" applyBorder="1" applyAlignment="1" applyProtection="1">
      <alignment horizontal="center" vertical="center" wrapText="1"/>
      <protection locked="0"/>
    </xf>
    <xf numFmtId="179" fontId="10" fillId="0" borderId="21" xfId="262" applyNumberFormat="1" applyFont="1" applyFill="1" applyBorder="1" applyAlignment="1" applyProtection="1">
      <alignment horizontal="center" vertical="center" wrapText="1"/>
      <protection locked="0"/>
    </xf>
    <xf numFmtId="179" fontId="10" fillId="0" borderId="24" xfId="261" applyNumberFormat="1" applyFont="1" applyFill="1" applyBorder="1" applyAlignment="1" applyProtection="1">
      <alignment horizontal="center" vertical="center" wrapText="1"/>
      <protection locked="0"/>
    </xf>
    <xf numFmtId="179" fontId="10" fillId="0" borderId="0" xfId="112" applyNumberFormat="1" applyFont="1" applyFill="1" applyBorder="1" applyAlignment="1" applyProtection="1">
      <alignment horizontal="center" vertical="center" wrapText="1"/>
      <protection locked="0"/>
    </xf>
    <xf numFmtId="0" fontId="1" fillId="0" borderId="0" xfId="138" applyFont="1" applyFill="1" applyAlignment="1" applyProtection="1">
      <alignment horizontal="right"/>
      <protection locked="0"/>
    </xf>
    <xf numFmtId="179" fontId="10" fillId="7" borderId="24" xfId="48" applyNumberFormat="1" applyFont="1" applyFill="1" applyBorder="1" applyAlignment="1" applyProtection="1">
      <alignment horizontal="center" vertical="center" wrapText="1"/>
    </xf>
    <xf numFmtId="0" fontId="10" fillId="0" borderId="17" xfId="122" applyFont="1" applyFill="1" applyBorder="1" applyAlignment="1" applyProtection="1">
      <alignment horizontal="center" vertical="center" wrapText="1"/>
    </xf>
    <xf numFmtId="0" fontId="10" fillId="0" borderId="1" xfId="122" applyFont="1" applyFill="1" applyBorder="1" applyAlignment="1" applyProtection="1">
      <alignment horizontal="left" vertical="center" wrapText="1"/>
    </xf>
    <xf numFmtId="0" fontId="1" fillId="0" borderId="0" xfId="0" applyFont="1" applyAlignment="1" applyProtection="1">
      <alignment horizontal="left" vertical="center"/>
      <protection locked="0"/>
    </xf>
    <xf numFmtId="0" fontId="28" fillId="0" borderId="0" xfId="0" applyFont="1" applyAlignment="1" applyProtection="1">
      <alignment horizontal="left" vertical="center"/>
    </xf>
    <xf numFmtId="0" fontId="7" fillId="0" borderId="0" xfId="0" applyFont="1" applyAlignment="1" applyProtection="1">
      <alignment horizontal="left" vertical="center"/>
    </xf>
    <xf numFmtId="0" fontId="1" fillId="0" borderId="0" xfId="0" applyFont="1" applyAlignment="1" applyProtection="1">
      <alignment horizontal="left" vertical="center"/>
    </xf>
    <xf numFmtId="0" fontId="1" fillId="10" borderId="0" xfId="0" applyFont="1" applyFill="1" applyProtection="1">
      <alignment vertical="center"/>
      <protection locked="0"/>
    </xf>
    <xf numFmtId="0" fontId="0" fillId="0" borderId="0" xfId="0" applyAlignment="1" applyProtection="1">
      <alignment horizontal="left" vertical="center"/>
      <protection locked="0"/>
    </xf>
    <xf numFmtId="0" fontId="0" fillId="14" borderId="0" xfId="0" applyFill="1" applyBorder="1" applyAlignment="1" applyProtection="1">
      <alignment horizontal="left" vertical="center"/>
      <protection locked="0"/>
    </xf>
    <xf numFmtId="185" fontId="1" fillId="3" borderId="6" xfId="11" applyNumberFormat="1" applyFont="1" applyFill="1" applyBorder="1" applyAlignment="1" applyProtection="1">
      <alignment horizontal="left" vertical="center" wrapText="1"/>
      <protection locked="0"/>
    </xf>
    <xf numFmtId="0" fontId="23" fillId="0" borderId="0" xfId="0" applyFont="1" applyAlignment="1" applyProtection="1">
      <alignment horizontal="left" vertical="center"/>
      <protection locked="0"/>
    </xf>
    <xf numFmtId="0" fontId="29" fillId="11" borderId="9" xfId="0" applyFont="1" applyFill="1" applyBorder="1" applyAlignment="1" applyProtection="1">
      <alignment horizontal="center"/>
    </xf>
    <xf numFmtId="0" fontId="7" fillId="0" borderId="5" xfId="0" applyFont="1" applyBorder="1" applyAlignment="1" applyProtection="1">
      <alignment horizontal="left" vertical="center"/>
    </xf>
    <xf numFmtId="0" fontId="7" fillId="0" borderId="6" xfId="0" applyFont="1" applyBorder="1" applyAlignment="1" applyProtection="1">
      <alignment horizontal="left" vertical="center"/>
    </xf>
    <xf numFmtId="0" fontId="16" fillId="3" borderId="6" xfId="0" applyFont="1" applyFill="1" applyBorder="1" applyAlignment="1" applyProtection="1">
      <alignment horizontal="left" vertical="center" wrapText="1"/>
    </xf>
    <xf numFmtId="0" fontId="30" fillId="3" borderId="17" xfId="0" applyFont="1" applyFill="1" applyBorder="1" applyAlignment="1" applyProtection="1">
      <alignment horizontal="left"/>
    </xf>
    <xf numFmtId="0" fontId="30" fillId="2" borderId="1" xfId="0" applyFont="1" applyFill="1" applyBorder="1" applyAlignment="1" applyProtection="1">
      <alignment horizontal="left"/>
    </xf>
    <xf numFmtId="0" fontId="1" fillId="3" borderId="1" xfId="0" applyFont="1" applyFill="1" applyBorder="1" applyAlignment="1" applyProtection="1">
      <alignment horizontal="left" vertical="center" wrapText="1"/>
    </xf>
    <xf numFmtId="43" fontId="1" fillId="3" borderId="1" xfId="11" applyFont="1" applyFill="1" applyBorder="1" applyAlignment="1" applyProtection="1">
      <alignment horizontal="left" vertical="center" wrapText="1"/>
    </xf>
    <xf numFmtId="0" fontId="31" fillId="2" borderId="1" xfId="0" applyFont="1" applyFill="1" applyBorder="1" applyAlignment="1" applyProtection="1">
      <alignment horizontal="left"/>
    </xf>
    <xf numFmtId="0" fontId="30" fillId="3" borderId="20" xfId="0" applyFont="1" applyFill="1" applyBorder="1" applyAlignment="1" applyProtection="1">
      <alignment horizontal="left"/>
    </xf>
    <xf numFmtId="0" fontId="30" fillId="2" borderId="21" xfId="0" applyFont="1" applyFill="1" applyBorder="1" applyAlignment="1" applyProtection="1">
      <alignment horizontal="left"/>
    </xf>
    <xf numFmtId="0" fontId="1" fillId="3" borderId="21" xfId="0" applyFont="1" applyFill="1" applyBorder="1" applyAlignment="1" applyProtection="1">
      <alignment horizontal="left" vertical="center" wrapText="1"/>
    </xf>
    <xf numFmtId="0" fontId="32" fillId="0" borderId="0" xfId="0" applyFont="1" applyAlignment="1">
      <alignment horizontal="center" vertical="center" wrapText="1"/>
    </xf>
    <xf numFmtId="0" fontId="0" fillId="0" borderId="0" xfId="0" applyAlignment="1">
      <alignment vertical="center" wrapText="1"/>
    </xf>
    <xf numFmtId="14" fontId="0" fillId="0" borderId="0" xfId="0" applyNumberFormat="1" applyAlignment="1">
      <alignment vertical="center" wrapText="1"/>
    </xf>
    <xf numFmtId="21" fontId="0" fillId="0" borderId="0" xfId="0" applyNumberFormat="1" applyAlignment="1">
      <alignment vertical="center" wrapText="1"/>
    </xf>
    <xf numFmtId="0" fontId="16" fillId="2" borderId="6" xfId="0" applyFont="1" applyFill="1" applyBorder="1" applyAlignment="1" applyProtection="1">
      <alignment horizontal="left" vertical="center" wrapText="1"/>
    </xf>
    <xf numFmtId="185" fontId="1" fillId="3" borderId="7" xfId="11" applyNumberFormat="1" applyFont="1" applyFill="1" applyBorder="1" applyAlignment="1" applyProtection="1">
      <alignment horizontal="left" vertical="center" wrapText="1"/>
    </xf>
    <xf numFmtId="186" fontId="1" fillId="3" borderId="1" xfId="11" applyNumberFormat="1" applyFont="1" applyFill="1" applyBorder="1" applyAlignment="1" applyProtection="1">
      <alignment horizontal="left" vertical="center" wrapText="1"/>
    </xf>
    <xf numFmtId="187" fontId="1" fillId="3" borderId="19" xfId="11" applyNumberFormat="1" applyFont="1" applyFill="1" applyBorder="1" applyAlignment="1" applyProtection="1">
      <alignment horizontal="left" vertical="center" wrapText="1"/>
    </xf>
    <xf numFmtId="14" fontId="1" fillId="0" borderId="0" xfId="0" applyNumberFormat="1" applyFont="1" applyProtection="1">
      <alignment vertical="center"/>
    </xf>
    <xf numFmtId="21" fontId="1" fillId="0" borderId="0" xfId="0" applyNumberFormat="1" applyFont="1" applyProtection="1">
      <alignment vertical="center"/>
    </xf>
    <xf numFmtId="14" fontId="1" fillId="0" borderId="0" xfId="0" applyNumberFormat="1" applyFont="1" applyProtection="1">
      <alignment vertical="center"/>
      <protection locked="0"/>
    </xf>
    <xf numFmtId="21" fontId="1" fillId="0" borderId="0" xfId="0" applyNumberFormat="1" applyFont="1" applyProtection="1">
      <alignment vertical="center"/>
      <protection locked="0"/>
    </xf>
    <xf numFmtId="14" fontId="32" fillId="10" borderId="0" xfId="0" applyNumberFormat="1" applyFont="1" applyFill="1" applyProtection="1">
      <alignment vertical="center"/>
      <protection locked="0"/>
    </xf>
    <xf numFmtId="21" fontId="1" fillId="10" borderId="0" xfId="0" applyNumberFormat="1" applyFont="1" applyFill="1" applyProtection="1">
      <alignment vertical="center"/>
      <protection locked="0"/>
    </xf>
    <xf numFmtId="0" fontId="7" fillId="10" borderId="0" xfId="0" applyFont="1" applyFill="1">
      <alignment vertical="center"/>
    </xf>
    <xf numFmtId="0" fontId="7" fillId="0" borderId="0" xfId="0" applyFont="1" applyFill="1">
      <alignment vertical="center"/>
    </xf>
    <xf numFmtId="0" fontId="7" fillId="0" borderId="0" xfId="0" applyFont="1" applyFill="1" applyBorder="1">
      <alignment vertical="center"/>
    </xf>
    <xf numFmtId="188" fontId="7" fillId="0" borderId="0" xfId="0" applyNumberFormat="1" applyFont="1" applyFill="1" applyBorder="1">
      <alignment vertical="center"/>
    </xf>
    <xf numFmtId="0" fontId="33" fillId="0" borderId="0" xfId="0" applyFont="1" applyFill="1">
      <alignment vertical="center"/>
    </xf>
    <xf numFmtId="0" fontId="34" fillId="0" borderId="0" xfId="0" applyFont="1" applyFill="1">
      <alignment vertical="center"/>
    </xf>
    <xf numFmtId="0" fontId="7" fillId="0" borderId="0" xfId="0" applyFont="1" applyFill="1" applyAlignment="1">
      <alignment horizontal="left"/>
    </xf>
    <xf numFmtId="176" fontId="7" fillId="0" borderId="0" xfId="0" applyNumberFormat="1" applyFont="1" applyFill="1">
      <alignment vertical="center"/>
    </xf>
    <xf numFmtId="0" fontId="16" fillId="0" borderId="0" xfId="0" applyFont="1" applyFill="1" applyAlignment="1">
      <alignment horizontal="left"/>
    </xf>
    <xf numFmtId="0" fontId="34" fillId="0" borderId="25" xfId="0" applyFont="1" applyFill="1" applyBorder="1" applyAlignment="1">
      <alignment horizontal="left"/>
    </xf>
    <xf numFmtId="0" fontId="33" fillId="0" borderId="12" xfId="0" applyFont="1" applyFill="1" applyBorder="1" applyAlignment="1">
      <alignment horizontal="center" vertical="center"/>
    </xf>
    <xf numFmtId="0" fontId="7" fillId="0" borderId="12" xfId="0" applyFont="1" applyFill="1" applyBorder="1" applyAlignment="1">
      <alignment horizontal="center" vertical="center"/>
    </xf>
    <xf numFmtId="176" fontId="33" fillId="0" borderId="12" xfId="0" applyNumberFormat="1" applyFont="1" applyFill="1" applyBorder="1" applyAlignment="1">
      <alignment horizontal="center" vertical="center"/>
    </xf>
    <xf numFmtId="0" fontId="7" fillId="0" borderId="14" xfId="0" applyFont="1" applyFill="1" applyBorder="1" applyAlignment="1">
      <alignment horizontal="left"/>
    </xf>
    <xf numFmtId="0" fontId="7" fillId="0" borderId="2" xfId="0" applyFont="1" applyFill="1" applyBorder="1" applyAlignment="1">
      <alignment horizontal="center"/>
    </xf>
    <xf numFmtId="0" fontId="1" fillId="0" borderId="2" xfId="0" applyFont="1" applyFill="1" applyBorder="1" applyAlignment="1"/>
    <xf numFmtId="0" fontId="1" fillId="0" borderId="2" xfId="0" applyFont="1" applyFill="1" applyBorder="1" applyAlignment="1">
      <alignment horizontal="left"/>
    </xf>
    <xf numFmtId="176" fontId="7" fillId="0" borderId="2" xfId="0" applyNumberFormat="1" applyFont="1" applyFill="1" applyBorder="1">
      <alignment vertical="center"/>
    </xf>
    <xf numFmtId="0" fontId="7" fillId="0" borderId="17" xfId="0" applyFont="1" applyFill="1" applyBorder="1" applyAlignment="1">
      <alignment horizontal="left"/>
    </xf>
    <xf numFmtId="0" fontId="7" fillId="0" borderId="1" xfId="0" applyFont="1" applyFill="1" applyBorder="1" applyAlignment="1">
      <alignment horizontal="center"/>
    </xf>
    <xf numFmtId="0" fontId="1" fillId="0" borderId="1" xfId="0" applyFont="1" applyFill="1" applyBorder="1" applyAlignment="1">
      <alignment horizontal="left"/>
    </xf>
    <xf numFmtId="0" fontId="1" fillId="10" borderId="2" xfId="0" applyFont="1" applyFill="1" applyBorder="1" applyAlignment="1">
      <alignment horizontal="left"/>
    </xf>
    <xf numFmtId="0" fontId="7" fillId="10" borderId="2" xfId="0" applyFont="1" applyFill="1" applyBorder="1" applyAlignment="1">
      <alignment horizontal="center"/>
    </xf>
    <xf numFmtId="176" fontId="7" fillId="10" borderId="2" xfId="0" applyNumberFormat="1" applyFont="1" applyFill="1" applyBorder="1">
      <alignment vertical="center"/>
    </xf>
    <xf numFmtId="176" fontId="7" fillId="10" borderId="1" xfId="0" applyNumberFormat="1" applyFont="1" applyFill="1" applyBorder="1">
      <alignment vertical="center"/>
    </xf>
    <xf numFmtId="0" fontId="1" fillId="0" borderId="1" xfId="0" applyFont="1" applyFill="1" applyBorder="1" applyAlignment="1">
      <alignment horizontal="center"/>
    </xf>
    <xf numFmtId="176" fontId="7" fillId="0" borderId="1" xfId="0" applyNumberFormat="1" applyFont="1" applyFill="1" applyBorder="1">
      <alignment vertical="center"/>
    </xf>
    <xf numFmtId="0" fontId="35" fillId="0" borderId="1" xfId="203" applyNumberFormat="1" applyFont="1" applyFill="1" applyBorder="1">
      <alignment vertical="center"/>
    </xf>
    <xf numFmtId="176" fontId="7" fillId="0" borderId="0" xfId="0" applyNumberFormat="1" applyFont="1" applyFill="1" applyBorder="1">
      <alignment vertical="center"/>
    </xf>
    <xf numFmtId="176" fontId="33" fillId="0" borderId="12" xfId="0" applyNumberFormat="1" applyFont="1" applyFill="1" applyBorder="1" applyAlignment="1">
      <alignment horizontal="center" vertical="center" wrapText="1"/>
    </xf>
    <xf numFmtId="188" fontId="1" fillId="0" borderId="13" xfId="0" applyNumberFormat="1" applyFont="1" applyFill="1" applyBorder="1" applyAlignment="1">
      <alignment horizontal="center" vertical="center"/>
    </xf>
    <xf numFmtId="188" fontId="7" fillId="0" borderId="16" xfId="0" applyNumberFormat="1" applyFont="1" applyFill="1" applyBorder="1">
      <alignment vertical="center"/>
    </xf>
    <xf numFmtId="188" fontId="7" fillId="0" borderId="19" xfId="0" applyNumberFormat="1" applyFont="1" applyFill="1" applyBorder="1">
      <alignment vertical="center"/>
    </xf>
    <xf numFmtId="0" fontId="1" fillId="0" borderId="0" xfId="0" applyFont="1" applyFill="1">
      <alignment vertical="center"/>
    </xf>
    <xf numFmtId="0" fontId="35" fillId="0" borderId="1" xfId="0" applyFont="1" applyFill="1" applyBorder="1">
      <alignment vertical="center"/>
    </xf>
    <xf numFmtId="182" fontId="22" fillId="10" borderId="1" xfId="0" applyNumberFormat="1" applyFont="1" applyFill="1" applyBorder="1" applyAlignment="1" applyProtection="1">
      <alignment horizontal="center"/>
      <protection hidden="1"/>
    </xf>
    <xf numFmtId="0" fontId="7" fillId="10" borderId="1" xfId="0" applyFont="1" applyFill="1" applyBorder="1">
      <alignment vertical="center"/>
    </xf>
    <xf numFmtId="0" fontId="7" fillId="0" borderId="20" xfId="0" applyFont="1" applyFill="1" applyBorder="1" applyAlignment="1">
      <alignment horizontal="left"/>
    </xf>
    <xf numFmtId="0" fontId="7" fillId="0" borderId="21" xfId="0" applyFont="1" applyFill="1" applyBorder="1" applyAlignment="1">
      <alignment horizontal="center"/>
    </xf>
    <xf numFmtId="0" fontId="1" fillId="0" borderId="21" xfId="0" applyFont="1" applyFill="1" applyBorder="1" applyAlignment="1">
      <alignment horizontal="left"/>
    </xf>
    <xf numFmtId="0" fontId="35" fillId="0" borderId="21" xfId="203" applyNumberFormat="1" applyFont="1" applyFill="1" applyBorder="1">
      <alignment vertical="center"/>
    </xf>
    <xf numFmtId="0" fontId="7" fillId="0" borderId="26" xfId="0" applyFont="1" applyFill="1" applyBorder="1" applyAlignment="1">
      <alignment horizontal="center"/>
    </xf>
    <xf numFmtId="176" fontId="7" fillId="0" borderId="26" xfId="0" applyNumberFormat="1" applyFont="1" applyFill="1" applyBorder="1">
      <alignment vertical="center"/>
    </xf>
    <xf numFmtId="0" fontId="7" fillId="0" borderId="26" xfId="0" applyFont="1" applyFill="1" applyBorder="1">
      <alignment vertical="center"/>
    </xf>
    <xf numFmtId="0" fontId="7" fillId="0" borderId="3" xfId="0" applyFont="1" applyFill="1" applyBorder="1" applyAlignment="1">
      <alignment horizontal="center"/>
    </xf>
    <xf numFmtId="0" fontId="1" fillId="0" borderId="3" xfId="0" applyFont="1" applyFill="1" applyBorder="1" applyAlignment="1">
      <alignment horizontal="left"/>
    </xf>
    <xf numFmtId="0" fontId="10" fillId="0" borderId="27" xfId="48" applyFont="1" applyFill="1" applyBorder="1" applyAlignment="1" applyProtection="1">
      <alignment horizontal="left" vertical="center" wrapText="1"/>
    </xf>
    <xf numFmtId="0" fontId="7" fillId="0" borderId="28" xfId="0" applyFont="1" applyFill="1" applyBorder="1" applyAlignment="1">
      <alignment horizontal="center"/>
    </xf>
    <xf numFmtId="0" fontId="7" fillId="0" borderId="29" xfId="0" applyFont="1" applyFill="1" applyBorder="1" applyAlignment="1">
      <alignment horizontal="left"/>
    </xf>
    <xf numFmtId="0" fontId="7" fillId="0" borderId="25" xfId="0" applyFont="1" applyFill="1" applyBorder="1" applyAlignment="1">
      <alignment horizontal="center"/>
    </xf>
    <xf numFmtId="0" fontId="7" fillId="0" borderId="12" xfId="0" applyFont="1" applyFill="1" applyBorder="1" applyAlignment="1">
      <alignment horizontal="left"/>
    </xf>
    <xf numFmtId="0" fontId="1" fillId="0" borderId="12" xfId="0" applyFont="1" applyFill="1" applyBorder="1">
      <alignment vertical="center"/>
    </xf>
    <xf numFmtId="0" fontId="1" fillId="0" borderId="12" xfId="0" applyFont="1" applyFill="1" applyBorder="1" applyAlignment="1">
      <alignment horizontal="left"/>
    </xf>
    <xf numFmtId="0" fontId="7" fillId="0" borderId="13" xfId="0" applyFont="1" applyFill="1" applyBorder="1" applyAlignment="1">
      <alignment horizontal="center"/>
    </xf>
    <xf numFmtId="176" fontId="7" fillId="0" borderId="30" xfId="0" applyNumberFormat="1" applyFont="1" applyFill="1" applyBorder="1">
      <alignment vertical="center"/>
    </xf>
    <xf numFmtId="0" fontId="7" fillId="10" borderId="29" xfId="0" applyFont="1" applyFill="1" applyBorder="1" applyAlignment="1">
      <alignment horizontal="left"/>
    </xf>
    <xf numFmtId="0" fontId="7" fillId="10" borderId="25" xfId="0" applyFont="1" applyFill="1" applyBorder="1" applyAlignment="1">
      <alignment horizontal="center"/>
    </xf>
    <xf numFmtId="0" fontId="7" fillId="10" borderId="12" xfId="0" applyFont="1" applyFill="1" applyBorder="1" applyAlignment="1">
      <alignment horizontal="left"/>
    </xf>
    <xf numFmtId="0" fontId="1" fillId="10" borderId="12" xfId="0" applyFont="1" applyFill="1" applyBorder="1">
      <alignment vertical="center"/>
    </xf>
    <xf numFmtId="0" fontId="1" fillId="10" borderId="12" xfId="0" applyFont="1" applyFill="1" applyBorder="1" applyAlignment="1">
      <alignment horizontal="left"/>
    </xf>
    <xf numFmtId="0" fontId="7" fillId="10" borderId="13" xfId="0" applyFont="1" applyFill="1" applyBorder="1" applyAlignment="1">
      <alignment horizontal="center"/>
    </xf>
    <xf numFmtId="176" fontId="7" fillId="10" borderId="30" xfId="0" applyNumberFormat="1" applyFont="1" applyFill="1" applyBorder="1">
      <alignment vertical="center"/>
    </xf>
    <xf numFmtId="0" fontId="7" fillId="10" borderId="26" xfId="0" applyFont="1" applyFill="1" applyBorder="1">
      <alignment vertical="center"/>
    </xf>
    <xf numFmtId="176" fontId="7" fillId="0" borderId="21" xfId="0" applyNumberFormat="1" applyFont="1" applyFill="1" applyBorder="1">
      <alignment vertical="center"/>
    </xf>
    <xf numFmtId="188" fontId="7" fillId="0" borderId="24" xfId="0" applyNumberFormat="1" applyFont="1" applyFill="1" applyBorder="1">
      <alignment vertical="center"/>
    </xf>
    <xf numFmtId="176" fontId="7" fillId="10" borderId="26" xfId="0" applyNumberFormat="1" applyFont="1" applyFill="1" applyBorder="1">
      <alignment vertical="center"/>
    </xf>
    <xf numFmtId="176" fontId="7" fillId="10" borderId="21" xfId="0" applyNumberFormat="1" applyFont="1" applyFill="1" applyBorder="1">
      <alignment vertical="center"/>
    </xf>
    <xf numFmtId="188" fontId="7" fillId="10" borderId="24" xfId="0" applyNumberFormat="1" applyFont="1" applyFill="1" applyBorder="1">
      <alignment vertical="center"/>
    </xf>
    <xf numFmtId="178" fontId="33" fillId="0" borderId="31" xfId="0" applyNumberFormat="1" applyFont="1" applyFill="1" applyBorder="1" applyAlignment="1">
      <alignment horizontal="left"/>
    </xf>
    <xf numFmtId="0" fontId="7" fillId="0" borderId="0" xfId="0" applyFont="1" applyFill="1" applyBorder="1" applyAlignment="1">
      <alignment horizontal="left"/>
    </xf>
    <xf numFmtId="176" fontId="7" fillId="0" borderId="0" xfId="0" applyNumberFormat="1" applyFont="1" applyFill="1" applyBorder="1" applyAlignment="1">
      <alignment horizontal="left"/>
    </xf>
    <xf numFmtId="178" fontId="34" fillId="0" borderId="32" xfId="0" applyNumberFormat="1" applyFont="1" applyFill="1" applyBorder="1" applyAlignment="1">
      <alignment horizontal="left"/>
    </xf>
    <xf numFmtId="0" fontId="7" fillId="0" borderId="32" xfId="0" applyFont="1" applyFill="1" applyBorder="1" applyAlignment="1">
      <alignment horizontal="left"/>
    </xf>
    <xf numFmtId="0" fontId="35" fillId="0" borderId="0" xfId="0" applyFont="1" applyFill="1" applyBorder="1" applyAlignment="1">
      <alignment horizontal="left"/>
    </xf>
    <xf numFmtId="177" fontId="7" fillId="0" borderId="0" xfId="0" applyNumberFormat="1" applyFont="1" applyFill="1">
      <alignment vertical="center"/>
    </xf>
    <xf numFmtId="0" fontId="7" fillId="0" borderId="33" xfId="0" applyFont="1" applyFill="1" applyBorder="1" applyAlignment="1">
      <alignment horizontal="left"/>
    </xf>
    <xf numFmtId="0" fontId="35" fillId="0" borderId="9" xfId="0" applyFont="1" applyFill="1" applyBorder="1" applyAlignment="1">
      <alignment horizontal="left"/>
    </xf>
    <xf numFmtId="0" fontId="7" fillId="0" borderId="9" xfId="0" applyFont="1" applyFill="1" applyBorder="1" applyAlignment="1">
      <alignment horizontal="left"/>
    </xf>
    <xf numFmtId="176" fontId="7" fillId="0" borderId="9" xfId="0" applyNumberFormat="1" applyFont="1" applyFill="1" applyBorder="1" applyAlignment="1">
      <alignment horizontal="left"/>
    </xf>
    <xf numFmtId="0" fontId="28" fillId="0" borderId="0" xfId="0" applyFont="1" applyProtection="1">
      <alignment vertical="center"/>
      <protection locked="0"/>
    </xf>
    <xf numFmtId="0" fontId="28" fillId="0" borderId="0" xfId="0" applyFont="1" applyAlignment="1" applyProtection="1">
      <alignment horizontal="left" vertical="center"/>
      <protection locked="0"/>
    </xf>
    <xf numFmtId="0" fontId="36" fillId="0" borderId="0" xfId="0" applyFont="1" applyFill="1" applyAlignment="1" applyProtection="1">
      <alignment horizontal="center" vertical="center"/>
      <protection locked="0"/>
    </xf>
    <xf numFmtId="0" fontId="32" fillId="0" borderId="0" xfId="0" applyFont="1" applyFill="1" applyAlignment="1" applyProtection="1">
      <alignment horizontal="center"/>
      <protection locked="0"/>
    </xf>
    <xf numFmtId="0" fontId="28" fillId="0" borderId="0" xfId="0" applyFont="1" applyFill="1" applyAlignment="1" applyProtection="1">
      <alignment horizontal="left"/>
      <protection locked="0"/>
    </xf>
    <xf numFmtId="176" fontId="28" fillId="0" borderId="0" xfId="0" applyNumberFormat="1" applyFont="1" applyFill="1" applyProtection="1">
      <alignment vertical="center"/>
      <protection locked="0"/>
    </xf>
    <xf numFmtId="176" fontId="32" fillId="15" borderId="1" xfId="0" applyNumberFormat="1" applyFont="1" applyFill="1" applyBorder="1" applyAlignment="1" applyProtection="1">
      <alignment horizontal="center" vertical="center"/>
      <protection locked="0"/>
    </xf>
    <xf numFmtId="0" fontId="28" fillId="15" borderId="1" xfId="0" applyFont="1" applyFill="1" applyBorder="1" applyAlignment="1" applyProtection="1">
      <alignment horizontal="center"/>
    </xf>
    <xf numFmtId="183" fontId="28" fillId="15" borderId="1" xfId="0" applyNumberFormat="1" applyFont="1" applyFill="1" applyBorder="1" applyProtection="1">
      <alignment vertical="center"/>
    </xf>
    <xf numFmtId="0" fontId="28" fillId="16" borderId="1" xfId="0" applyFont="1" applyFill="1" applyBorder="1" applyAlignment="1" applyProtection="1">
      <alignment horizontal="center"/>
    </xf>
    <xf numFmtId="0" fontId="28" fillId="15" borderId="3" xfId="0" applyFont="1" applyFill="1" applyBorder="1" applyAlignment="1" applyProtection="1">
      <alignment horizontal="center"/>
    </xf>
    <xf numFmtId="0" fontId="28" fillId="0" borderId="1" xfId="0" applyFont="1" applyFill="1" applyBorder="1" applyAlignment="1" applyProtection="1">
      <alignment horizontal="center"/>
      <protection locked="0"/>
    </xf>
    <xf numFmtId="0" fontId="28" fillId="0" borderId="0" xfId="0" applyFont="1" applyFill="1" applyBorder="1" applyAlignment="1" applyProtection="1">
      <alignment horizontal="center" vertical="center"/>
      <protection locked="0"/>
    </xf>
    <xf numFmtId="0" fontId="0" fillId="0" borderId="0" xfId="0" applyFont="1" applyFill="1" applyBorder="1" applyAlignment="1" applyProtection="1">
      <alignment horizontal="left" vertical="center"/>
      <protection locked="0"/>
    </xf>
    <xf numFmtId="176" fontId="28" fillId="0" borderId="0" xfId="0" applyNumberFormat="1" applyFont="1" applyFill="1" applyBorder="1" applyProtection="1">
      <alignment vertical="center"/>
      <protection locked="0"/>
    </xf>
    <xf numFmtId="183" fontId="28" fillId="0" borderId="0" xfId="0" applyNumberFormat="1" applyFont="1" applyFill="1" applyBorder="1" applyProtection="1">
      <alignment vertical="center"/>
      <protection locked="0"/>
    </xf>
    <xf numFmtId="0" fontId="28" fillId="17" borderId="1" xfId="0" applyFont="1" applyFill="1" applyBorder="1" applyAlignment="1" applyProtection="1">
      <alignment horizontal="left"/>
      <protection locked="0"/>
    </xf>
    <xf numFmtId="0" fontId="37" fillId="0" borderId="0" xfId="0" applyFont="1" applyBorder="1" applyAlignment="1" applyProtection="1">
      <alignment horizontal="left" vertical="center" wrapText="1"/>
      <protection locked="0"/>
    </xf>
    <xf numFmtId="181" fontId="28" fillId="0" borderId="0" xfId="11" applyNumberFormat="1" applyFont="1" applyProtection="1">
      <alignment vertical="center"/>
      <protection locked="0"/>
    </xf>
    <xf numFmtId="0" fontId="28" fillId="18" borderId="1" xfId="0" applyFont="1" applyFill="1" applyBorder="1" applyAlignment="1" applyProtection="1">
      <alignment horizontal="left"/>
      <protection locked="0"/>
    </xf>
    <xf numFmtId="0" fontId="28" fillId="19" borderId="1" xfId="0" applyFont="1" applyFill="1" applyBorder="1" applyProtection="1">
      <alignment vertical="center"/>
      <protection locked="0"/>
    </xf>
    <xf numFmtId="0" fontId="37" fillId="0" borderId="0" xfId="0" applyFont="1" applyProtection="1">
      <alignment vertical="center"/>
      <protection locked="0"/>
    </xf>
    <xf numFmtId="0" fontId="28" fillId="16" borderId="1" xfId="0" applyFont="1" applyFill="1" applyBorder="1" applyAlignment="1" applyProtection="1">
      <alignment horizontal="left"/>
      <protection locked="0"/>
    </xf>
    <xf numFmtId="0" fontId="28" fillId="15" borderId="3" xfId="0" applyFont="1" applyFill="1" applyBorder="1" applyAlignment="1" applyProtection="1">
      <alignment horizontal="left"/>
      <protection locked="0"/>
    </xf>
    <xf numFmtId="0" fontId="38" fillId="0" borderId="0" xfId="0" applyFont="1" applyProtection="1">
      <alignment vertical="center"/>
      <protection locked="0"/>
    </xf>
    <xf numFmtId="0" fontId="39" fillId="0" borderId="0" xfId="0" applyFont="1" applyProtection="1">
      <alignment vertical="center"/>
      <protection locked="0"/>
    </xf>
    <xf numFmtId="0" fontId="40" fillId="0" borderId="0" xfId="0" applyFont="1" applyAlignment="1" applyProtection="1">
      <alignment horizontal="left" vertical="center"/>
      <protection locked="0"/>
    </xf>
    <xf numFmtId="0" fontId="1" fillId="0" borderId="0" xfId="84" applyFont="1">
      <alignment vertical="center"/>
    </xf>
    <xf numFmtId="0" fontId="1" fillId="0" borderId="0" xfId="84" applyFont="1" applyFill="1">
      <alignment vertical="center"/>
    </xf>
    <xf numFmtId="0" fontId="0" fillId="0" borderId="0" xfId="84" applyAlignment="1">
      <alignment horizontal="left" vertical="center"/>
    </xf>
    <xf numFmtId="0" fontId="0" fillId="0" borderId="0" xfId="84">
      <alignment vertical="center"/>
    </xf>
    <xf numFmtId="0" fontId="1" fillId="0" borderId="0" xfId="84" applyFont="1" applyAlignment="1">
      <alignment horizontal="left" vertical="center"/>
    </xf>
    <xf numFmtId="0" fontId="6" fillId="3" borderId="1" xfId="84" applyFont="1" applyFill="1" applyBorder="1" applyAlignment="1">
      <alignment horizontal="left"/>
    </xf>
    <xf numFmtId="17" fontId="1" fillId="0" borderId="0" xfId="84" applyNumberFormat="1" applyFont="1">
      <alignment vertical="center"/>
    </xf>
    <xf numFmtId="0" fontId="41" fillId="3" borderId="1" xfId="84" applyFont="1" applyFill="1" applyBorder="1" applyAlignment="1">
      <alignment horizontal="left"/>
    </xf>
    <xf numFmtId="0" fontId="7" fillId="0" borderId="0" xfId="84" applyFont="1">
      <alignment vertical="center"/>
    </xf>
    <xf numFmtId="178" fontId="1" fillId="0" borderId="0" xfId="84" applyNumberFormat="1" applyFont="1">
      <alignment vertical="center"/>
    </xf>
    <xf numFmtId="17" fontId="1" fillId="0" borderId="0" xfId="85" applyNumberFormat="1" applyFont="1">
      <alignment vertical="center"/>
    </xf>
    <xf numFmtId="0" fontId="1" fillId="0" borderId="0" xfId="85" applyFont="1">
      <alignment vertical="center"/>
    </xf>
    <xf numFmtId="17" fontId="1" fillId="0" borderId="0" xfId="85" applyNumberFormat="1" applyFont="1" applyFill="1" applyAlignment="1">
      <alignment vertical="center"/>
    </xf>
    <xf numFmtId="0" fontId="1" fillId="0" borderId="0" xfId="84" applyFont="1" applyFill="1" applyAlignment="1">
      <alignment vertical="center"/>
    </xf>
    <xf numFmtId="0" fontId="6" fillId="0" borderId="1" xfId="84" applyFont="1" applyFill="1" applyBorder="1" applyAlignment="1">
      <alignment horizontal="left"/>
    </xf>
    <xf numFmtId="17" fontId="1" fillId="0" borderId="0" xfId="84" applyNumberFormat="1" applyFont="1" applyFill="1">
      <alignment vertical="center"/>
    </xf>
    <xf numFmtId="0" fontId="41" fillId="0" borderId="1" xfId="84" applyFont="1" applyFill="1" applyBorder="1" applyAlignment="1">
      <alignment horizontal="left"/>
    </xf>
    <xf numFmtId="184" fontId="1" fillId="0" borderId="0" xfId="84" applyNumberFormat="1" applyFont="1" applyFill="1">
      <alignment vertical="center"/>
    </xf>
    <xf numFmtId="0" fontId="1" fillId="0" borderId="0" xfId="85" applyFont="1" applyFill="1">
      <alignment vertical="center"/>
    </xf>
  </cellXfs>
  <cellStyles count="263">
    <cellStyle name="常规" xfId="0" builtinId="0"/>
    <cellStyle name="货币[0]" xfId="1" builtinId="7"/>
    <cellStyle name="货币" xfId="2" builtinId="4"/>
    <cellStyle name="一般 13" xfId="3"/>
    <cellStyle name="常规 2 2 4" xfId="4"/>
    <cellStyle name="20% - 强调文字颜色 3" xfId="5" builtinId="38"/>
    <cellStyle name="输入" xfId="6" builtinId="20"/>
    <cellStyle name="千位分隔[0]" xfId="7" builtinId="6"/>
    <cellStyle name="差" xfId="8" builtinId="27"/>
    <cellStyle name="一般 95" xfId="9"/>
    <cellStyle name="40% - 强调文字颜色 3" xfId="10" builtinId="39"/>
    <cellStyle name="千位分隔" xfId="11" builtinId="3"/>
    <cellStyle name="百分比 8" xfId="12"/>
    <cellStyle name="超链接" xfId="13" builtinId="8"/>
    <cellStyle name="好_中国银行" xfId="14"/>
    <cellStyle name="60% - 强调文字颜色 3" xfId="15" builtinId="40"/>
    <cellStyle name="百分比" xfId="16" builtinId="5"/>
    <cellStyle name="已访问的超链接" xfId="17" builtinId="9"/>
    <cellStyle name="百分比 2" xfId="18"/>
    <cellStyle name="注释" xfId="19" builtinId="10"/>
    <cellStyle name="常规 6" xfId="20"/>
    <cellStyle name="标题 4" xfId="21" builtinId="19"/>
    <cellStyle name="百分比 7" xfId="22"/>
    <cellStyle name="60% - 强调文字颜色 2" xfId="23" builtinId="36"/>
    <cellStyle name="差_太平再" xfId="24"/>
    <cellStyle name="警告文本" xfId="25" builtinId="11"/>
    <cellStyle name="标题" xfId="26" builtinId="15"/>
    <cellStyle name="Normal 6" xfId="27"/>
    <cellStyle name="解释性文本" xfId="28" builtinId="53"/>
    <cellStyle name="标题 1" xfId="29" builtinId="16"/>
    <cellStyle name="百分比 4" xfId="30"/>
    <cellStyle name="标题 2" xfId="31" builtinId="17"/>
    <cellStyle name="百分比 5" xfId="32"/>
    <cellStyle name="标题 3" xfId="33" builtinId="18"/>
    <cellStyle name="百分比 6" xfId="34"/>
    <cellStyle name="60% - 强调文字颜色 1" xfId="35" builtinId="32"/>
    <cellStyle name="输出" xfId="36" builtinId="21"/>
    <cellStyle name="一般 54" xfId="37"/>
    <cellStyle name="一般 49" xfId="38"/>
    <cellStyle name="60% - 强调文字颜色 4" xfId="39" builtinId="44"/>
    <cellStyle name="计算" xfId="40" builtinId="22"/>
    <cellStyle name="检查单元格" xfId="41" builtinId="23"/>
    <cellStyle name="20% - 强调文字颜色 6" xfId="42" builtinId="50"/>
    <cellStyle name="强调文字颜色 2" xfId="43" builtinId="33"/>
    <cellStyle name="链接单元格" xfId="44" builtinId="24"/>
    <cellStyle name="汇总" xfId="45" builtinId="25"/>
    <cellStyle name="好" xfId="46" builtinId="26"/>
    <cellStyle name="适中" xfId="47" builtinId="28"/>
    <cellStyle name="常规 3 2 6" xfId="48"/>
    <cellStyle name="20% - 强调文字颜色 5" xfId="49" builtinId="46"/>
    <cellStyle name="强调文字颜色 1" xfId="50" builtinId="29"/>
    <cellStyle name="20% - 强调文字颜色 1" xfId="51" builtinId="30"/>
    <cellStyle name="40% - 强调文字颜色 1" xfId="52" builtinId="31"/>
    <cellStyle name="20% - 强调文字颜色 2" xfId="53" builtinId="34"/>
    <cellStyle name="40% - 强调文字颜色 2" xfId="54" builtinId="35"/>
    <cellStyle name="强调文字颜色 3" xfId="55" builtinId="37"/>
    <cellStyle name="PSChar" xfId="56"/>
    <cellStyle name="强调文字颜色 4" xfId="57" builtinId="41"/>
    <cellStyle name="20% - 强调文字颜色 4" xfId="58" builtinId="42"/>
    <cellStyle name="40% - 强调文字颜色 4" xfId="59" builtinId="43"/>
    <cellStyle name="强调文字颜色 5" xfId="60" builtinId="45"/>
    <cellStyle name="40% - 强调文字颜色 5" xfId="61" builtinId="47"/>
    <cellStyle name="60% - 强调文字颜色 5" xfId="62" builtinId="48"/>
    <cellStyle name="强调文字颜色 6" xfId="63" builtinId="49"/>
    <cellStyle name="40% - 强调文字颜色 6" xfId="64" builtinId="51"/>
    <cellStyle name="60% - 强调文字颜色 6" xfId="65" builtinId="52"/>
    <cellStyle name="Normal 2" xfId="66"/>
    <cellStyle name="Normal 3" xfId="67"/>
    <cellStyle name="Normal 4" xfId="68"/>
    <cellStyle name="Normal 5" xfId="69"/>
    <cellStyle name="Normal 7" xfId="70"/>
    <cellStyle name="Normal 8" xfId="71"/>
    <cellStyle name="Normal_新科目_1128" xfId="72"/>
    <cellStyle name="百分比 3" xfId="73"/>
    <cellStyle name="差_Sheet1" xfId="74"/>
    <cellStyle name="差_外管局" xfId="75"/>
    <cellStyle name="差_中国银行" xfId="76"/>
    <cellStyle name="常规 10" xfId="77"/>
    <cellStyle name="常规 11" xfId="78"/>
    <cellStyle name="常规 12" xfId="79"/>
    <cellStyle name="常规 13" xfId="80"/>
    <cellStyle name="常规 14" xfId="81"/>
    <cellStyle name="常规 15" xfId="82"/>
    <cellStyle name="常规 16" xfId="83"/>
    <cellStyle name="常规 2" xfId="84"/>
    <cellStyle name="常规 2 2" xfId="85"/>
    <cellStyle name="一般 11" xfId="86"/>
    <cellStyle name="常规 2 2 2" xfId="87"/>
    <cellStyle name="常规 2 2 2 2" xfId="88"/>
    <cellStyle name="一般 12" xfId="89"/>
    <cellStyle name="常规 2 2 3" xfId="90"/>
    <cellStyle name="一般 14" xfId="91"/>
    <cellStyle name="常规 2 2 5" xfId="92"/>
    <cellStyle name="一般 20" xfId="93"/>
    <cellStyle name="一般 15" xfId="94"/>
    <cellStyle name="常规 2 2 6" xfId="95"/>
    <cellStyle name="一般 21" xfId="96"/>
    <cellStyle name="一般 16" xfId="97"/>
    <cellStyle name="常规 2 2 7" xfId="98"/>
    <cellStyle name="一般 22" xfId="99"/>
    <cellStyle name="一般 17" xfId="100"/>
    <cellStyle name="常规 2 2 8" xfId="101"/>
    <cellStyle name="常规 2 3" xfId="102"/>
    <cellStyle name="一般 61" xfId="103"/>
    <cellStyle name="一般 56" xfId="104"/>
    <cellStyle name="常规 2 3 2" xfId="105"/>
    <cellStyle name="常规 2 4" xfId="106"/>
    <cellStyle name="常规 2 5" xfId="107"/>
    <cellStyle name="一般 4 2 2" xfId="108"/>
    <cellStyle name="常规 2 6" xfId="109"/>
    <cellStyle name="一般 4 2 3" xfId="110"/>
    <cellStyle name="常规 2 7" xfId="111"/>
    <cellStyle name="常规 3" xfId="112"/>
    <cellStyle name="常规 3 2" xfId="113"/>
    <cellStyle name="常规 3 2 2" xfId="114"/>
    <cellStyle name="一般 32" xfId="115"/>
    <cellStyle name="一般 27" xfId="116"/>
    <cellStyle name="常规 3 2 2 2" xfId="117"/>
    <cellStyle name="常规 3 2 3" xfId="118"/>
    <cellStyle name="常规 3 2 4" xfId="119"/>
    <cellStyle name="常规 3 2 5" xfId="120"/>
    <cellStyle name="常规 3 2 7" xfId="121"/>
    <cellStyle name="常规 3 2 8" xfId="122"/>
    <cellStyle name="常规 3 3" xfId="123"/>
    <cellStyle name="常规 3 3 2" xfId="124"/>
    <cellStyle name="常规 3 4" xfId="125"/>
    <cellStyle name="常规 3 5" xfId="126"/>
    <cellStyle name="常规 3 6" xfId="127"/>
    <cellStyle name="常规 3 7" xfId="128"/>
    <cellStyle name="常规 3 8" xfId="129"/>
    <cellStyle name="常规 3 9" xfId="130"/>
    <cellStyle name="常规 4" xfId="131"/>
    <cellStyle name="常规 4 2" xfId="132"/>
    <cellStyle name="常规 5" xfId="133"/>
    <cellStyle name="常规 7" xfId="134"/>
    <cellStyle name="常规 8" xfId="135"/>
    <cellStyle name="常规 9" xfId="136"/>
    <cellStyle name="一般 2 2 7" xfId="137"/>
    <cellStyle name="常规_200003_折算率(新)201303" xfId="138"/>
    <cellStyle name="常规_太平再" xfId="139"/>
    <cellStyle name="好_Sheet1" xfId="140"/>
    <cellStyle name="超链接 2" xfId="141"/>
    <cellStyle name="超链接 3" xfId="142"/>
    <cellStyle name="超链接 4" xfId="143"/>
    <cellStyle name="超链接 5" xfId="144"/>
    <cellStyle name="超链接 6" xfId="145"/>
    <cellStyle name="超链接 7" xfId="146"/>
    <cellStyle name="超链接 8" xfId="147"/>
    <cellStyle name="好_太平再" xfId="148"/>
    <cellStyle name="好_外管局" xfId="149"/>
    <cellStyle name="千分位 2" xfId="150"/>
    <cellStyle name="一般 91" xfId="151"/>
    <cellStyle name="一般 86" xfId="152"/>
    <cellStyle name="千分位 2 2" xfId="153"/>
    <cellStyle name="千分位 3" xfId="154"/>
    <cellStyle name="千分位 3 2" xfId="155"/>
    <cellStyle name="千分位 3 3" xfId="156"/>
    <cellStyle name="千分位 3 4" xfId="157"/>
    <cellStyle name="千分位 3 5" xfId="158"/>
    <cellStyle name="千分位 3 6" xfId="159"/>
    <cellStyle name="千分位 3 7" xfId="160"/>
    <cellStyle name="千分位 3 8" xfId="161"/>
    <cellStyle name="千位分隔 2" xfId="162"/>
    <cellStyle name="千位分隔 3" xfId="163"/>
    <cellStyle name="千位分隔 4" xfId="164"/>
    <cellStyle name="千位分隔 5" xfId="165"/>
    <cellStyle name="千位分隔 6" xfId="166"/>
    <cellStyle name="千位分隔 7" xfId="167"/>
    <cellStyle name="千位分隔 8" xfId="168"/>
    <cellStyle name="一般 10" xfId="169"/>
    <cellStyle name="一般 23" xfId="170"/>
    <cellStyle name="一般 18" xfId="171"/>
    <cellStyle name="一般 24" xfId="172"/>
    <cellStyle name="一般 19" xfId="173"/>
    <cellStyle name="一般 2" xfId="174"/>
    <cellStyle name="一般 2 2" xfId="175"/>
    <cellStyle name="一般 2 2 2" xfId="176"/>
    <cellStyle name="一般 2 2 3" xfId="177"/>
    <cellStyle name="一般 2 2 4" xfId="178"/>
    <cellStyle name="一般 2 2 5" xfId="179"/>
    <cellStyle name="一般 2 2 6" xfId="180"/>
    <cellStyle name="一般 2 2 8" xfId="181"/>
    <cellStyle name="一般 2 5" xfId="182"/>
    <cellStyle name="一般 30" xfId="183"/>
    <cellStyle name="一般 25" xfId="184"/>
    <cellStyle name="一般 31" xfId="185"/>
    <cellStyle name="一般 26" xfId="186"/>
    <cellStyle name="一般 33" xfId="187"/>
    <cellStyle name="一般 28" xfId="188"/>
    <cellStyle name="一般 34" xfId="189"/>
    <cellStyle name="一般 29" xfId="190"/>
    <cellStyle name="一般 3" xfId="191"/>
    <cellStyle name="一般 40" xfId="192"/>
    <cellStyle name="一般 35" xfId="193"/>
    <cellStyle name="一般 41" xfId="194"/>
    <cellStyle name="一般 36" xfId="195"/>
    <cellStyle name="一般 42" xfId="196"/>
    <cellStyle name="一般 37" xfId="197"/>
    <cellStyle name="一般 43" xfId="198"/>
    <cellStyle name="一般 38" xfId="199"/>
    <cellStyle name="一般 44" xfId="200"/>
    <cellStyle name="一般 39" xfId="201"/>
    <cellStyle name="一般 4" xfId="202"/>
    <cellStyle name="一般 4 2" xfId="203"/>
    <cellStyle name="一般 4 2 4" xfId="204"/>
    <cellStyle name="一般 4 2 5" xfId="205"/>
    <cellStyle name="一般 4 2 6" xfId="206"/>
    <cellStyle name="一般 4 2 7" xfId="207"/>
    <cellStyle name="一般 4 2 8" xfId="208"/>
    <cellStyle name="一般 50" xfId="209"/>
    <cellStyle name="一般 45" xfId="210"/>
    <cellStyle name="一般 51" xfId="211"/>
    <cellStyle name="一般 46" xfId="212"/>
    <cellStyle name="一般 52" xfId="213"/>
    <cellStyle name="一般 47" xfId="214"/>
    <cellStyle name="一般 53" xfId="215"/>
    <cellStyle name="一般 48" xfId="216"/>
    <cellStyle name="一般 5" xfId="217"/>
    <cellStyle name="一般 60" xfId="218"/>
    <cellStyle name="一般 55" xfId="219"/>
    <cellStyle name="一般 62" xfId="220"/>
    <cellStyle name="一般 57" xfId="221"/>
    <cellStyle name="一般 63" xfId="222"/>
    <cellStyle name="一般 58" xfId="223"/>
    <cellStyle name="一般 64" xfId="224"/>
    <cellStyle name="一般 59" xfId="225"/>
    <cellStyle name="一般 6" xfId="226"/>
    <cellStyle name="一般 70" xfId="227"/>
    <cellStyle name="一般 65" xfId="228"/>
    <cellStyle name="一般 71" xfId="229"/>
    <cellStyle name="一般 66" xfId="230"/>
    <cellStyle name="一般 72" xfId="231"/>
    <cellStyle name="一般 67" xfId="232"/>
    <cellStyle name="一般 73" xfId="233"/>
    <cellStyle name="一般 68" xfId="234"/>
    <cellStyle name="一般 74" xfId="235"/>
    <cellStyle name="一般 69" xfId="236"/>
    <cellStyle name="一般 7" xfId="237"/>
    <cellStyle name="一般 80" xfId="238"/>
    <cellStyle name="一般 75" xfId="239"/>
    <cellStyle name="一般 81" xfId="240"/>
    <cellStyle name="一般 76" xfId="241"/>
    <cellStyle name="一般 82" xfId="242"/>
    <cellStyle name="一般 77" xfId="243"/>
    <cellStyle name="一般 83" xfId="244"/>
    <cellStyle name="一般 78" xfId="245"/>
    <cellStyle name="一般 84" xfId="246"/>
    <cellStyle name="一般 79" xfId="247"/>
    <cellStyle name="一般 8" xfId="248"/>
    <cellStyle name="一般 90" xfId="249"/>
    <cellStyle name="一般 85" xfId="250"/>
    <cellStyle name="一般 92" xfId="251"/>
    <cellStyle name="一般 87" xfId="252"/>
    <cellStyle name="一般 93" xfId="253"/>
    <cellStyle name="一般 88" xfId="254"/>
    <cellStyle name="一般 94" xfId="255"/>
    <cellStyle name="一般 89" xfId="256"/>
    <cellStyle name="一般 9" xfId="257"/>
    <cellStyle name="一般 96" xfId="258"/>
    <cellStyle name="常规 3 24" xfId="259"/>
    <cellStyle name="常规 3 21" xfId="260"/>
    <cellStyle name="常规 3 31" xfId="261"/>
    <cellStyle name="常规 3 30" xfId="262"/>
  </cellStyles>
  <dxfs count="5">
    <dxf>
      <fill>
        <patternFill patternType="solid">
          <bgColor rgb="FF00FFFF"/>
        </patternFill>
      </fill>
    </dxf>
    <dxf>
      <fill>
        <patternFill patternType="solid">
          <bgColor theme="8" tint="0.599963377788629"/>
        </patternFill>
      </fill>
    </dxf>
    <dxf>
      <fill>
        <patternFill patternType="solid">
          <bgColor rgb="FFFFFF99"/>
        </patternFill>
      </fill>
    </dxf>
    <dxf>
      <font>
        <name val="宋体"/>
        <scheme val="none"/>
        <b val="0"/>
        <i val="0"/>
        <strike val="0"/>
        <u val="none"/>
        <sz val="12"/>
        <color rgb="FF006100"/>
      </font>
      <fill>
        <patternFill patternType="solid">
          <bgColor rgb="FFC6EFCE"/>
        </patternFill>
      </fill>
    </dxf>
    <dxf>
      <font>
        <name val="宋体"/>
        <scheme val="none"/>
        <b val="0"/>
        <i val="0"/>
        <strike val="0"/>
        <u val="none"/>
        <sz val="12"/>
        <color rgb="FF92D050"/>
      </font>
    </dxf>
  </dxfs>
  <tableStyles count="0" defaultTableStyle="TableStyleMedium9"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1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r>
              <a:rPr lang="zh-CN" altLang="en-US"/>
              <a:t>港元对人民币折算汇率走势图</a:t>
            </a:r>
            <a:endParaRPr lang="zh-CN" altLang="en-US"/>
          </a:p>
        </c:rich>
      </c:tx>
      <c:layout>
        <c:manualLayout>
          <c:xMode val="edge"/>
          <c:yMode val="edge"/>
          <c:x val="0.448276125800594"/>
          <c:y val="0.0322580088447848"/>
        </c:manualLayout>
      </c:layout>
      <c:overlay val="0"/>
      <c:spPr>
        <a:noFill/>
        <a:ln w="25400">
          <a:noFill/>
        </a:ln>
      </c:spPr>
    </c:title>
    <c:autoTitleDeleted val="0"/>
    <c:plotArea>
      <c:layout>
        <c:manualLayout>
          <c:layoutTarget val="inner"/>
          <c:xMode val="edge"/>
          <c:yMode val="edge"/>
          <c:x val="0.0204168553774853"/>
          <c:y val="0.0893173695753784"/>
          <c:w val="0.976134859991613"/>
          <c:h val="0.821052631578948"/>
        </c:manualLayout>
      </c:layout>
      <c:lineChart>
        <c:grouping val="standard"/>
        <c:varyColors val="0"/>
        <c:ser>
          <c:idx val="0"/>
          <c:order val="0"/>
          <c:spPr>
            <a:ln w="25400" cap="rnd" cmpd="sng" algn="ctr">
              <a:solidFill>
                <a:srgbClr val="000080"/>
              </a:solidFill>
              <a:prstDash val="solid"/>
              <a:round/>
            </a:ln>
          </c:spPr>
          <c:marker>
            <c:symbol val="diamond"/>
            <c:size val="7"/>
            <c:spPr>
              <a:solidFill>
                <a:srgbClr val="000080"/>
              </a:solidFill>
              <a:ln w="9525" cap="flat" cmpd="sng" algn="ctr">
                <a:solidFill>
                  <a:srgbClr val="000080"/>
                </a:solidFill>
                <a:prstDash val="solid"/>
                <a:round/>
              </a:ln>
            </c:spPr>
          </c:marker>
          <c:dLbls>
            <c:spPr>
              <a:noFill/>
              <a:ln w="25400">
                <a:noFill/>
              </a:ln>
              <a:effectLst/>
            </c:spPr>
            <c:txPr>
              <a:bodyPr rot="0" spcFirstLastPara="0" vertOverflow="ellipsis" vert="horz" wrap="square" lIns="38100" tIns="19050" rIns="38100" bIns="19050" anchor="ctr" anchorCtr="1"/>
              <a:lstStyle/>
              <a:p>
                <a:pPr>
                  <a:defRPr lang="zh-CN" sz="11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主要外币对人民币汇率走势!$B$2:$FG$2</c:f>
              <c:numCache>
                <c:formatCode>mmm\-yy</c:formatCode>
                <c:ptCount val="162"/>
                <c:pt idx="0" c:formatCode="mmm\-yy">
                  <c:v>39264</c:v>
                </c:pt>
                <c:pt idx="1" c:formatCode="mmm\-yy">
                  <c:v>39295</c:v>
                </c:pt>
                <c:pt idx="2" c:formatCode="mmm\-yy">
                  <c:v>39326</c:v>
                </c:pt>
                <c:pt idx="3" c:formatCode="mmm\-yy">
                  <c:v>39356</c:v>
                </c:pt>
                <c:pt idx="4" c:formatCode="mmm\-yy">
                  <c:v>39387</c:v>
                </c:pt>
                <c:pt idx="5" c:formatCode="mmm\-yy">
                  <c:v>39417</c:v>
                </c:pt>
                <c:pt idx="6" c:formatCode="mmm\-yy">
                  <c:v>39448</c:v>
                </c:pt>
                <c:pt idx="7" c:formatCode="mmm\-yy">
                  <c:v>39479</c:v>
                </c:pt>
                <c:pt idx="8" c:formatCode="mmm\-yy">
                  <c:v>39508</c:v>
                </c:pt>
                <c:pt idx="9" c:formatCode="mmm\-yy">
                  <c:v>39539</c:v>
                </c:pt>
                <c:pt idx="10" c:formatCode="mmm\-yy">
                  <c:v>39569</c:v>
                </c:pt>
                <c:pt idx="11" c:formatCode="mmm\-yy">
                  <c:v>39600</c:v>
                </c:pt>
                <c:pt idx="12" c:formatCode="mmm\-yy">
                  <c:v>39630</c:v>
                </c:pt>
                <c:pt idx="13" c:formatCode="mmm\-yy">
                  <c:v>39661</c:v>
                </c:pt>
                <c:pt idx="14" c:formatCode="mmm\-yy">
                  <c:v>39692</c:v>
                </c:pt>
                <c:pt idx="15" c:formatCode="mmm\-yy">
                  <c:v>39722</c:v>
                </c:pt>
                <c:pt idx="16" c:formatCode="mmm\-yy">
                  <c:v>39753</c:v>
                </c:pt>
                <c:pt idx="17" c:formatCode="mmm\-yy">
                  <c:v>39783</c:v>
                </c:pt>
                <c:pt idx="18" c:formatCode="mmm\-yy">
                  <c:v>39814</c:v>
                </c:pt>
                <c:pt idx="19" c:formatCode="mmm\-yy">
                  <c:v>39845</c:v>
                </c:pt>
                <c:pt idx="20" c:formatCode="mmm\-yy">
                  <c:v>39873</c:v>
                </c:pt>
                <c:pt idx="21" c:formatCode="mmm\-yy">
                  <c:v>39904</c:v>
                </c:pt>
                <c:pt idx="22" c:formatCode="mmm\-yy">
                  <c:v>39934</c:v>
                </c:pt>
                <c:pt idx="23" c:formatCode="mmm\-yy">
                  <c:v>39965</c:v>
                </c:pt>
                <c:pt idx="24" c:formatCode="mmm\-yy">
                  <c:v>39995</c:v>
                </c:pt>
                <c:pt idx="25" c:formatCode="mmm\-yy">
                  <c:v>40026</c:v>
                </c:pt>
                <c:pt idx="26" c:formatCode="mmm\-yy">
                  <c:v>40057</c:v>
                </c:pt>
                <c:pt idx="27" c:formatCode="mmm\-yy">
                  <c:v>40087</c:v>
                </c:pt>
                <c:pt idx="28" c:formatCode="mmm\-yy">
                  <c:v>40118</c:v>
                </c:pt>
                <c:pt idx="29" c:formatCode="mmm\-yy">
                  <c:v>40148</c:v>
                </c:pt>
                <c:pt idx="30" c:formatCode="mmm\-yy">
                  <c:v>40179</c:v>
                </c:pt>
                <c:pt idx="31" c:formatCode="mmm\-yy">
                  <c:v>40210</c:v>
                </c:pt>
                <c:pt idx="32" c:formatCode="mmm\-yy">
                  <c:v>40238</c:v>
                </c:pt>
                <c:pt idx="33" c:formatCode="mmm\-yy">
                  <c:v>40269</c:v>
                </c:pt>
                <c:pt idx="34" c:formatCode="mmm\-yy">
                  <c:v>40299</c:v>
                </c:pt>
                <c:pt idx="35" c:formatCode="mmm\-yy">
                  <c:v>40330</c:v>
                </c:pt>
                <c:pt idx="36" c:formatCode="mmm\-yy">
                  <c:v>40360</c:v>
                </c:pt>
                <c:pt idx="37" c:formatCode="mmm\-yy">
                  <c:v>40391</c:v>
                </c:pt>
                <c:pt idx="38" c:formatCode="mmm\-yy">
                  <c:v>40422</c:v>
                </c:pt>
                <c:pt idx="39" c:formatCode="mmm\-yy">
                  <c:v>40452</c:v>
                </c:pt>
                <c:pt idx="40" c:formatCode="mmm\-yy">
                  <c:v>40483</c:v>
                </c:pt>
                <c:pt idx="41" c:formatCode="mmm\-yy">
                  <c:v>40513</c:v>
                </c:pt>
                <c:pt idx="42" c:formatCode="mmm\-yy">
                  <c:v>40544</c:v>
                </c:pt>
                <c:pt idx="43" c:formatCode="mmm\-yy">
                  <c:v>40575</c:v>
                </c:pt>
                <c:pt idx="44" c:formatCode="mmm\-yy">
                  <c:v>40603</c:v>
                </c:pt>
                <c:pt idx="45" c:formatCode="mmm\-yy">
                  <c:v>40634</c:v>
                </c:pt>
                <c:pt idx="46" c:formatCode="mmm\-yy">
                  <c:v>40664</c:v>
                </c:pt>
                <c:pt idx="47" c:formatCode="mmm\-yy">
                  <c:v>40695</c:v>
                </c:pt>
                <c:pt idx="48" c:formatCode="mmm\-yy">
                  <c:v>40725</c:v>
                </c:pt>
                <c:pt idx="49" c:formatCode="mmm\-yy">
                  <c:v>40756</c:v>
                </c:pt>
                <c:pt idx="50" c:formatCode="mmm\-yy">
                  <c:v>40787</c:v>
                </c:pt>
                <c:pt idx="51" c:formatCode="mmm\-yy">
                  <c:v>40817</c:v>
                </c:pt>
                <c:pt idx="52" c:formatCode="mmm\-yy">
                  <c:v>40848</c:v>
                </c:pt>
                <c:pt idx="53" c:formatCode="mmm\-yy">
                  <c:v>40878</c:v>
                </c:pt>
                <c:pt idx="54" c:formatCode="mmm\-yy">
                  <c:v>40909</c:v>
                </c:pt>
                <c:pt idx="55" c:formatCode="mmm\-yy">
                  <c:v>40940</c:v>
                </c:pt>
                <c:pt idx="56" c:formatCode="mmm\-yy">
                  <c:v>40969</c:v>
                </c:pt>
                <c:pt idx="57" c:formatCode="mmm\-yy">
                  <c:v>41000</c:v>
                </c:pt>
                <c:pt idx="58" c:formatCode="mmm\-yy">
                  <c:v>41030</c:v>
                </c:pt>
                <c:pt idx="59" c:formatCode="mmm\-yy">
                  <c:v>41061</c:v>
                </c:pt>
                <c:pt idx="60" c:formatCode="mmm\-yy">
                  <c:v>41091</c:v>
                </c:pt>
                <c:pt idx="61" c:formatCode="mmm\-yy">
                  <c:v>41122</c:v>
                </c:pt>
                <c:pt idx="62" c:formatCode="mmm\-yy">
                  <c:v>41153</c:v>
                </c:pt>
                <c:pt idx="63" c:formatCode="mmm\-yy">
                  <c:v>41183</c:v>
                </c:pt>
                <c:pt idx="64" c:formatCode="mmm\-yy">
                  <c:v>41214</c:v>
                </c:pt>
                <c:pt idx="65" c:formatCode="mmm\-yy">
                  <c:v>41244</c:v>
                </c:pt>
                <c:pt idx="66" c:formatCode="mmm\-yy">
                  <c:v>41275</c:v>
                </c:pt>
                <c:pt idx="67" c:formatCode="mmm\-yy">
                  <c:v>41306</c:v>
                </c:pt>
                <c:pt idx="68" c:formatCode="mmm\-yy">
                  <c:v>41334</c:v>
                </c:pt>
                <c:pt idx="69" c:formatCode="mmm\-yy">
                  <c:v>41365</c:v>
                </c:pt>
                <c:pt idx="70" c:formatCode="mmm\-yy">
                  <c:v>41395</c:v>
                </c:pt>
                <c:pt idx="71" c:formatCode="mmm\-yy">
                  <c:v>41426</c:v>
                </c:pt>
                <c:pt idx="72" c:formatCode="mmm\-yy">
                  <c:v>41456</c:v>
                </c:pt>
                <c:pt idx="73" c:formatCode="mmm\-yy">
                  <c:v>41487</c:v>
                </c:pt>
                <c:pt idx="74" c:formatCode="mmm\-yy">
                  <c:v>41518</c:v>
                </c:pt>
                <c:pt idx="75" c:formatCode="mmm\-yy">
                  <c:v>41548</c:v>
                </c:pt>
                <c:pt idx="76" c:formatCode="mmm\-yy">
                  <c:v>41579</c:v>
                </c:pt>
                <c:pt idx="77" c:formatCode="mmm\-yy">
                  <c:v>41609</c:v>
                </c:pt>
                <c:pt idx="78" c:formatCode="mmm\-yy">
                  <c:v>41640</c:v>
                </c:pt>
                <c:pt idx="79" c:formatCode="mmm\-yy">
                  <c:v>41671</c:v>
                </c:pt>
                <c:pt idx="80" c:formatCode="mmm\-yy">
                  <c:v>41699</c:v>
                </c:pt>
                <c:pt idx="81" c:formatCode="mmm\-yy">
                  <c:v>41730</c:v>
                </c:pt>
                <c:pt idx="82" c:formatCode="mmm\-yy">
                  <c:v>41760</c:v>
                </c:pt>
                <c:pt idx="83" c:formatCode="mmm\-yy">
                  <c:v>41791</c:v>
                </c:pt>
                <c:pt idx="84" c:formatCode="mmm\-yy">
                  <c:v>41821</c:v>
                </c:pt>
                <c:pt idx="85" c:formatCode="mmm\-yy">
                  <c:v>41852</c:v>
                </c:pt>
                <c:pt idx="86" c:formatCode="mmm\-yy">
                  <c:v>41883</c:v>
                </c:pt>
                <c:pt idx="87" c:formatCode="mmm\-yy">
                  <c:v>41913</c:v>
                </c:pt>
                <c:pt idx="88" c:formatCode="mmm\-yy">
                  <c:v>41944</c:v>
                </c:pt>
                <c:pt idx="89" c:formatCode="mmm\-yy">
                  <c:v>41987</c:v>
                </c:pt>
                <c:pt idx="90" c:formatCode="mmm\-yy">
                  <c:v>42019</c:v>
                </c:pt>
                <c:pt idx="91" c:formatCode="mmm\-yy">
                  <c:v>42050</c:v>
                </c:pt>
                <c:pt idx="92" c:formatCode="mmm\-yy">
                  <c:v>42078</c:v>
                </c:pt>
                <c:pt idx="93" c:formatCode="mmm\-yy">
                  <c:v>42109</c:v>
                </c:pt>
                <c:pt idx="94" c:formatCode="mmm\-yy">
                  <c:v>42139</c:v>
                </c:pt>
                <c:pt idx="95" c:formatCode="mmm\-yy">
                  <c:v>42170</c:v>
                </c:pt>
                <c:pt idx="96" c:formatCode="mmm\-yy">
                  <c:v>42200</c:v>
                </c:pt>
                <c:pt idx="97" c:formatCode="mmm\-yy">
                  <c:v>42231</c:v>
                </c:pt>
                <c:pt idx="98" c:formatCode="mmm\-yy">
                  <c:v>42262</c:v>
                </c:pt>
                <c:pt idx="99" c:formatCode="mmm\-yy">
                  <c:v>42292</c:v>
                </c:pt>
                <c:pt idx="100" c:formatCode="mmm\-yy">
                  <c:v>42323</c:v>
                </c:pt>
                <c:pt idx="101" c:formatCode="mmm\-yy">
                  <c:v>42353</c:v>
                </c:pt>
                <c:pt idx="102" c:formatCode="mmm\-yy">
                  <c:v>42384</c:v>
                </c:pt>
                <c:pt idx="103" c:formatCode="mmm\-yy">
                  <c:v>42415</c:v>
                </c:pt>
                <c:pt idx="104" c:formatCode="mmm\-yy">
                  <c:v>42444</c:v>
                </c:pt>
                <c:pt idx="105" c:formatCode="mmm\-yy">
                  <c:v>42475</c:v>
                </c:pt>
                <c:pt idx="106" c:formatCode="mmm\-yy">
                  <c:v>42505</c:v>
                </c:pt>
                <c:pt idx="107" c:formatCode="mmm\-yy">
                  <c:v>42536</c:v>
                </c:pt>
                <c:pt idx="108" c:formatCode="mmm\-yy">
                  <c:v>42566</c:v>
                </c:pt>
                <c:pt idx="109" c:formatCode="mmm\-yy">
                  <c:v>42597</c:v>
                </c:pt>
                <c:pt idx="110" c:formatCode="mmm\-yy">
                  <c:v>42628</c:v>
                </c:pt>
                <c:pt idx="111" c:formatCode="mmm\-yy">
                  <c:v>42658</c:v>
                </c:pt>
                <c:pt idx="112" c:formatCode="mmm\-yy">
                  <c:v>42689</c:v>
                </c:pt>
                <c:pt idx="113" c:formatCode="mmm\-yy">
                  <c:v>42719</c:v>
                </c:pt>
                <c:pt idx="114" c:formatCode="mmm\-yy">
                  <c:v>42750</c:v>
                </c:pt>
                <c:pt idx="115" c:formatCode="mmm\-yy">
                  <c:v>42781</c:v>
                </c:pt>
                <c:pt idx="116" c:formatCode="mmm\-yy">
                  <c:v>42809</c:v>
                </c:pt>
                <c:pt idx="117" c:formatCode="mmm\-yy">
                  <c:v>42840</c:v>
                </c:pt>
                <c:pt idx="118" c:formatCode="mmm\-yy">
                  <c:v>42870</c:v>
                </c:pt>
                <c:pt idx="119" c:formatCode="mmm\-yy">
                  <c:v>42901</c:v>
                </c:pt>
                <c:pt idx="120" c:formatCode="mmm\-yy">
                  <c:v>42931</c:v>
                </c:pt>
                <c:pt idx="121" c:formatCode="mmm\-yy">
                  <c:v>42962</c:v>
                </c:pt>
                <c:pt idx="122" c:formatCode="mmm\-yy">
                  <c:v>42993</c:v>
                </c:pt>
                <c:pt idx="123" c:formatCode="mmm\-yy">
                  <c:v>43023</c:v>
                </c:pt>
                <c:pt idx="124" c:formatCode="mmm\-yy">
                  <c:v>43054</c:v>
                </c:pt>
                <c:pt idx="125" c:formatCode="mmm\-yy">
                  <c:v>43084</c:v>
                </c:pt>
                <c:pt idx="126" c:formatCode="mmm\-yy">
                  <c:v>43115</c:v>
                </c:pt>
                <c:pt idx="127" c:formatCode="mmm\-yy">
                  <c:v>43146</c:v>
                </c:pt>
                <c:pt idx="128" c:formatCode="mmm\-yy">
                  <c:v>43174</c:v>
                </c:pt>
                <c:pt idx="129" c:formatCode="mmm\-yy">
                  <c:v>43205</c:v>
                </c:pt>
                <c:pt idx="130" c:formatCode="mmm\-yy">
                  <c:v>43235</c:v>
                </c:pt>
                <c:pt idx="131" c:formatCode="mmm\-yy">
                  <c:v>43266</c:v>
                </c:pt>
                <c:pt idx="132" c:formatCode="mmm\-yy">
                  <c:v>43296</c:v>
                </c:pt>
                <c:pt idx="133" c:formatCode="mmm\-yy">
                  <c:v>43327</c:v>
                </c:pt>
                <c:pt idx="134" c:formatCode="mmm\-yy">
                  <c:v>43358</c:v>
                </c:pt>
                <c:pt idx="135" c:formatCode="mmm\-yy">
                  <c:v>43388</c:v>
                </c:pt>
                <c:pt idx="136" c:formatCode="mmm\-yy">
                  <c:v>43419</c:v>
                </c:pt>
                <c:pt idx="137" c:formatCode="mmm\-yy">
                  <c:v>43449</c:v>
                </c:pt>
                <c:pt idx="138" c:formatCode="mmm\-yy">
                  <c:v>43480</c:v>
                </c:pt>
                <c:pt idx="139" c:formatCode="mmm\-yy">
                  <c:v>43511</c:v>
                </c:pt>
                <c:pt idx="140" c:formatCode="mmm\-yy">
                  <c:v>43539</c:v>
                </c:pt>
                <c:pt idx="141" c:formatCode="mmm\-yy">
                  <c:v>43570</c:v>
                </c:pt>
                <c:pt idx="142" c:formatCode="mmm\-yy">
                  <c:v>43600</c:v>
                </c:pt>
                <c:pt idx="143" c:formatCode="mmm\-yy">
                  <c:v>43631</c:v>
                </c:pt>
                <c:pt idx="144" c:formatCode="mmm\-yy">
                  <c:v>43661</c:v>
                </c:pt>
                <c:pt idx="145" c:formatCode="mmm\-yy">
                  <c:v>43692</c:v>
                </c:pt>
                <c:pt idx="146" c:formatCode="mmm\-yy">
                  <c:v>43723</c:v>
                </c:pt>
                <c:pt idx="147" c:formatCode="mmm\-yy">
                  <c:v>43753</c:v>
                </c:pt>
                <c:pt idx="148" c:formatCode="mmm\-yy">
                  <c:v>43784</c:v>
                </c:pt>
                <c:pt idx="149" c:formatCode="mmm\-yy">
                  <c:v>43814</c:v>
                </c:pt>
                <c:pt idx="150" c:formatCode="mmm\-yy">
                  <c:v>43845</c:v>
                </c:pt>
                <c:pt idx="151" c:formatCode="mmm\-yy">
                  <c:v>43876</c:v>
                </c:pt>
                <c:pt idx="152" c:formatCode="mmm\-yy">
                  <c:v>43905</c:v>
                </c:pt>
                <c:pt idx="153" c:formatCode="mmm\-yy">
                  <c:v>43936</c:v>
                </c:pt>
                <c:pt idx="154" c:formatCode="mmm\-yy">
                  <c:v>43966</c:v>
                </c:pt>
                <c:pt idx="155" c:formatCode="mmm\-yy">
                  <c:v>43997</c:v>
                </c:pt>
                <c:pt idx="156" c:formatCode="mmm\-yy">
                  <c:v>44027</c:v>
                </c:pt>
                <c:pt idx="157" c:formatCode="mmm\-yy">
                  <c:v>44058</c:v>
                </c:pt>
                <c:pt idx="158" c:formatCode="mmm\-yy">
                  <c:v>44089</c:v>
                </c:pt>
                <c:pt idx="159" c:formatCode="mmm\-yy">
                  <c:v>44119</c:v>
                </c:pt>
                <c:pt idx="160" c:formatCode="mmm\-yy">
                  <c:v>44150</c:v>
                </c:pt>
                <c:pt idx="161" c:formatCode="mmm\-yy">
                  <c:v>44180</c:v>
                </c:pt>
              </c:numCache>
            </c:numRef>
          </c:cat>
          <c:val>
            <c:numRef>
              <c:f>主要外币对人民币汇率走势!$B$3:$FG$3</c:f>
              <c:numCache>
                <c:formatCode>General</c:formatCode>
                <c:ptCount val="162"/>
                <c:pt idx="0">
                  <c:v>0.9681</c:v>
                </c:pt>
                <c:pt idx="1">
                  <c:v>0.96985</c:v>
                </c:pt>
                <c:pt idx="2">
                  <c:v>0.96834</c:v>
                </c:pt>
                <c:pt idx="3">
                  <c:v>0.9638</c:v>
                </c:pt>
                <c:pt idx="4">
                  <c:v>0.95009</c:v>
                </c:pt>
                <c:pt idx="5">
                  <c:v>0.93638</c:v>
                </c:pt>
                <c:pt idx="6">
                  <c:v>0.92102</c:v>
                </c:pt>
                <c:pt idx="7">
                  <c:v>0.91353</c:v>
                </c:pt>
                <c:pt idx="8">
                  <c:v>0.90194</c:v>
                </c:pt>
                <c:pt idx="9">
                  <c:v>0.89833</c:v>
                </c:pt>
                <c:pt idx="10">
                  <c:v>0.89026</c:v>
                </c:pt>
                <c:pt idx="11">
                  <c:v>0.87917</c:v>
                </c:pt>
                <c:pt idx="12">
                  <c:v>0.87647</c:v>
                </c:pt>
                <c:pt idx="13">
                  <c:v>0.87532</c:v>
                </c:pt>
                <c:pt idx="14">
                  <c:v>0.87654</c:v>
                </c:pt>
                <c:pt idx="15">
                  <c:v>0.88055</c:v>
                </c:pt>
                <c:pt idx="16">
                  <c:v>0.88159</c:v>
                </c:pt>
                <c:pt idx="17">
                  <c:v>0.88189</c:v>
                </c:pt>
                <c:pt idx="18">
                  <c:v>0.88127</c:v>
                </c:pt>
                <c:pt idx="19">
                  <c:v>0.88182</c:v>
                </c:pt>
                <c:pt idx="20">
                  <c:v>0.88203</c:v>
                </c:pt>
                <c:pt idx="21">
                  <c:v>0.88061</c:v>
                </c:pt>
                <c:pt idx="22">
                  <c:v>0.8813</c:v>
                </c:pt>
                <c:pt idx="23">
                  <c:v>0.88153</c:v>
                </c:pt>
                <c:pt idx="24">
                  <c:v>0.88158</c:v>
                </c:pt>
                <c:pt idx="25">
                  <c:v>0.88133</c:v>
                </c:pt>
                <c:pt idx="26">
                  <c:v>0.88114</c:v>
                </c:pt>
                <c:pt idx="27">
                  <c:v>0.88102</c:v>
                </c:pt>
                <c:pt idx="28">
                  <c:v>0.88091</c:v>
                </c:pt>
                <c:pt idx="29">
                  <c:v>0.88048</c:v>
                </c:pt>
                <c:pt idx="30">
                  <c:v>0.87834</c:v>
                </c:pt>
                <c:pt idx="31">
                  <c:v>0.8793</c:v>
                </c:pt>
                <c:pt idx="32">
                  <c:v>0.87922</c:v>
                </c:pt>
                <c:pt idx="33">
                  <c:v>0.87905</c:v>
                </c:pt>
                <c:pt idx="34">
                  <c:v>0.87659</c:v>
                </c:pt>
                <c:pt idx="35">
                  <c:v>0.87239</c:v>
                </c:pt>
                <c:pt idx="36">
                  <c:v>0.87236</c:v>
                </c:pt>
                <c:pt idx="37">
                  <c:v>0.87528</c:v>
                </c:pt>
                <c:pt idx="38">
                  <c:v>0.86349</c:v>
                </c:pt>
                <c:pt idx="39">
                  <c:v>0.86256</c:v>
                </c:pt>
                <c:pt idx="40">
                  <c:v>0.85979</c:v>
                </c:pt>
                <c:pt idx="41">
                  <c:v>0.85093</c:v>
                </c:pt>
                <c:pt idx="42">
                  <c:v>0.8456</c:v>
                </c:pt>
                <c:pt idx="43">
                  <c:v>0.84363</c:v>
                </c:pt>
                <c:pt idx="44">
                  <c:v>0.84225</c:v>
                </c:pt>
                <c:pt idx="45">
                  <c:v>0.83639</c:v>
                </c:pt>
                <c:pt idx="46">
                  <c:v>0.83368</c:v>
                </c:pt>
                <c:pt idx="47">
                  <c:v>0.83162</c:v>
                </c:pt>
                <c:pt idx="48">
                  <c:v>0.82696</c:v>
                </c:pt>
                <c:pt idx="49">
                  <c:v>0.81923</c:v>
                </c:pt>
                <c:pt idx="50">
                  <c:v>0.81539</c:v>
                </c:pt>
                <c:pt idx="51">
                  <c:v>0.81441</c:v>
                </c:pt>
                <c:pt idx="52">
                  <c:v>0.815</c:v>
                </c:pt>
                <c:pt idx="53">
                  <c:v>0.8107</c:v>
                </c:pt>
                <c:pt idx="54">
                  <c:v>0.81363</c:v>
                </c:pt>
                <c:pt idx="55">
                  <c:v>0.81132</c:v>
                </c:pt>
                <c:pt idx="56">
                  <c:v>0.81063</c:v>
                </c:pt>
                <c:pt idx="57">
                  <c:v>0.80922</c:v>
                </c:pt>
                <c:pt idx="58">
                  <c:v>0.81583</c:v>
                </c:pt>
                <c:pt idx="59">
                  <c:v>0.81522</c:v>
                </c:pt>
                <c:pt idx="60">
                  <c:v>0.81649</c:v>
                </c:pt>
                <c:pt idx="61">
                  <c:v>0.81803</c:v>
                </c:pt>
                <c:pt idx="62">
                  <c:v>0.81782</c:v>
                </c:pt>
                <c:pt idx="63">
                  <c:v>0.81291</c:v>
                </c:pt>
                <c:pt idx="64">
                  <c:v>0.8115</c:v>
                </c:pt>
                <c:pt idx="65">
                  <c:v>0.81085</c:v>
                </c:pt>
                <c:pt idx="66">
                  <c:v>0.80941</c:v>
                </c:pt>
                <c:pt idx="67">
                  <c:v>0.80934</c:v>
                </c:pt>
                <c:pt idx="68">
                  <c:v>0.80757</c:v>
                </c:pt>
                <c:pt idx="69">
                  <c:v>0.80119</c:v>
                </c:pt>
                <c:pt idx="70">
                  <c:v>0.79599</c:v>
                </c:pt>
                <c:pt idx="71">
                  <c:v>0.79655</c:v>
                </c:pt>
                <c:pt idx="72">
                  <c:v>0.79672</c:v>
                </c:pt>
                <c:pt idx="73">
                  <c:v>0.79569</c:v>
                </c:pt>
                <c:pt idx="74">
                  <c:v>0.79287</c:v>
                </c:pt>
                <c:pt idx="75">
                  <c:v>0.79226</c:v>
                </c:pt>
                <c:pt idx="76">
                  <c:v>0.79103</c:v>
                </c:pt>
                <c:pt idx="77">
                  <c:v>0.78623</c:v>
                </c:pt>
                <c:pt idx="78">
                  <c:v>0.78625</c:v>
                </c:pt>
                <c:pt idx="79">
                  <c:v>0.78878</c:v>
                </c:pt>
                <c:pt idx="80">
                  <c:v>0.79305</c:v>
                </c:pt>
                <c:pt idx="81">
                  <c:v>0.79425</c:v>
                </c:pt>
                <c:pt idx="82">
                  <c:v>0.79578</c:v>
                </c:pt>
                <c:pt idx="83">
                  <c:v>0.79375</c:v>
                </c:pt>
                <c:pt idx="84">
                  <c:v>0.79581</c:v>
                </c:pt>
                <c:pt idx="85">
                  <c:v>0.79543</c:v>
                </c:pt>
                <c:pt idx="86">
                  <c:v>0.79246</c:v>
                </c:pt>
                <c:pt idx="87">
                  <c:v>0.79252</c:v>
                </c:pt>
                <c:pt idx="88">
                  <c:v>0.79126</c:v>
                </c:pt>
                <c:pt idx="89">
                  <c:v>0.78887</c:v>
                </c:pt>
                <c:pt idx="90">
                  <c:v>0.79165</c:v>
                </c:pt>
                <c:pt idx="91">
                  <c:v>0.79265</c:v>
                </c:pt>
                <c:pt idx="92">
                  <c:v>0.79209</c:v>
                </c:pt>
                <c:pt idx="93">
                  <c:v>0.78881</c:v>
                </c:pt>
                <c:pt idx="94">
                  <c:v>0.78927</c:v>
                </c:pt>
                <c:pt idx="95">
                  <c:v>0.78861</c:v>
                </c:pt>
                <c:pt idx="96">
                  <c:v>0.78908</c:v>
                </c:pt>
                <c:pt idx="97">
                  <c:v>0.82442</c:v>
                </c:pt>
                <c:pt idx="98">
                  <c:v>0.82081</c:v>
                </c:pt>
                <c:pt idx="99">
                  <c:v>0.81929</c:v>
                </c:pt>
                <c:pt idx="100">
                  <c:v>0.82528</c:v>
                </c:pt>
                <c:pt idx="101">
                  <c:v>0.83778</c:v>
                </c:pt>
                <c:pt idx="102">
                  <c:v>0.84091</c:v>
                </c:pt>
                <c:pt idx="103">
                  <c:v>0.84186</c:v>
                </c:pt>
                <c:pt idx="104">
                  <c:v>0.83325</c:v>
                </c:pt>
                <c:pt idx="105">
                  <c:v>0.83257</c:v>
                </c:pt>
                <c:pt idx="106">
                  <c:v>0.84685</c:v>
                </c:pt>
                <c:pt idx="107">
                  <c:v>0.84685</c:v>
                </c:pt>
                <c:pt idx="108">
                  <c:v>0.85751</c:v>
                </c:pt>
                <c:pt idx="109">
                  <c:v>0.8625</c:v>
                </c:pt>
                <c:pt idx="110">
                  <c:v>0.86097</c:v>
                </c:pt>
                <c:pt idx="111">
                  <c:v>0.87225</c:v>
                </c:pt>
                <c:pt idx="112">
                  <c:v>0.88794</c:v>
                </c:pt>
                <c:pt idx="113">
                  <c:v>0.89451</c:v>
                </c:pt>
                <c:pt idx="114">
                  <c:v>0.88415</c:v>
                </c:pt>
                <c:pt idx="115">
                  <c:v>0.8858</c:v>
                </c:pt>
                <c:pt idx="116">
                  <c:v>0.88779</c:v>
                </c:pt>
                <c:pt idx="117">
                  <c:v>0.88584</c:v>
                </c:pt>
                <c:pt idx="118">
                  <c:v>0.88075</c:v>
                </c:pt>
                <c:pt idx="119">
                  <c:v>0.8924</c:v>
                </c:pt>
                <c:pt idx="120">
                  <c:v>0.86158</c:v>
                </c:pt>
                <c:pt idx="121">
                  <c:v>0.84358</c:v>
                </c:pt>
                <c:pt idx="122">
                  <c:v>0.84966</c:v>
                </c:pt>
                <c:pt idx="123">
                  <c:v>0.85128</c:v>
                </c:pt>
                <c:pt idx="124">
                  <c:v>0.83591</c:v>
                </c:pt>
                <c:pt idx="125">
                  <c:v>0.80993</c:v>
                </c:pt>
                <c:pt idx="126">
                  <c:v>0.80858</c:v>
                </c:pt>
                <c:pt idx="127">
                  <c:v>0.80858</c:v>
                </c:pt>
                <c:pt idx="128">
                  <c:v>0.80125</c:v>
                </c:pt>
                <c:pt idx="129">
                  <c:v>0.80785</c:v>
                </c:pt>
                <c:pt idx="130">
                  <c:v>0.81754</c:v>
                </c:pt>
                <c:pt idx="131">
                  <c:v>0.8431</c:v>
                </c:pt>
                <c:pt idx="132">
                  <c:v>0.86852</c:v>
                </c:pt>
                <c:pt idx="133">
                  <c:v>0.86949</c:v>
                </c:pt>
                <c:pt idx="134">
                  <c:v>0.87995</c:v>
                </c:pt>
                <c:pt idx="135">
                  <c:v>0.88771</c:v>
                </c:pt>
                <c:pt idx="136">
                  <c:v>0.88682</c:v>
                </c:pt>
                <c:pt idx="137">
                  <c:v>0.8762</c:v>
                </c:pt>
                <c:pt idx="138">
                  <c:v>0.85457</c:v>
                </c:pt>
                <c:pt idx="139">
                  <c:v>0.85231</c:v>
                </c:pt>
                <c:pt idx="140">
                  <c:v>0.85779</c:v>
                </c:pt>
                <c:pt idx="141">
                  <c:v>0.85784</c:v>
                </c:pt>
                <c:pt idx="142">
                  <c:v>0.87913</c:v>
                </c:pt>
                <c:pt idx="143">
                  <c:v>0.87966</c:v>
                </c:pt>
                <c:pt idx="144">
                  <c:v>0.87984</c:v>
                </c:pt>
                <c:pt idx="145">
                  <c:v>0.90332</c:v>
                </c:pt>
                <c:pt idx="146">
                  <c:v>0.90201</c:v>
                </c:pt>
                <c:pt idx="147">
                  <c:v>0.90001</c:v>
                </c:pt>
                <c:pt idx="148">
                  <c:v>0.89802</c:v>
                </c:pt>
                <c:pt idx="149">
                  <c:v>0.89578</c:v>
                </c:pt>
                <c:pt idx="150">
                  <c:v>0.88593</c:v>
                </c:pt>
                <c:pt idx="151">
                  <c:v>0.89866</c:v>
                </c:pt>
                <c:pt idx="152">
                  <c:v>0.9137</c:v>
                </c:pt>
                <c:pt idx="153">
                  <c:v>0.91056</c:v>
                </c:pt>
                <c:pt idx="154">
                  <c:v>0.91056</c:v>
                </c:pt>
                <c:pt idx="155">
                  <c:v>0.91989</c:v>
                </c:pt>
                <c:pt idx="156">
                  <c:v>0.91344</c:v>
                </c:pt>
                <c:pt idx="157">
                  <c:v>0.90125</c:v>
                </c:pt>
                <c:pt idx="158">
                  <c:v>0.8852</c:v>
                </c:pt>
              </c:numCache>
            </c:numRef>
          </c:val>
          <c:smooth val="0"/>
        </c:ser>
        <c:dLbls>
          <c:showLegendKey val="0"/>
          <c:showVal val="0"/>
          <c:showCatName val="0"/>
          <c:showSerName val="0"/>
          <c:showPercent val="0"/>
          <c:showBubbleSize val="0"/>
        </c:dLbls>
        <c:marker val="1"/>
        <c:smooth val="0"/>
        <c:axId val="92345472"/>
        <c:axId val="92347008"/>
      </c:lineChart>
      <c:dateAx>
        <c:axId val="92345472"/>
        <c:scaling>
          <c:orientation val="minMax"/>
        </c:scaling>
        <c:delete val="0"/>
        <c:axPos val="b"/>
        <c:numFmt formatCode="[$-409]mmm/yy;@" sourceLinked="0"/>
        <c:majorTickMark val="in"/>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1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crossAx val="92347008"/>
        <c:crosses val="autoZero"/>
        <c:auto val="1"/>
        <c:lblOffset val="100"/>
        <c:baseTimeUnit val="months"/>
        <c:majorUnit val="1"/>
        <c:majorTimeUnit val="months"/>
        <c:minorUnit val="8"/>
        <c:minorTimeUnit val="days"/>
      </c:dateAx>
      <c:valAx>
        <c:axId val="92347008"/>
        <c:scaling>
          <c:orientation val="minMax"/>
          <c:min val="0.750000000000003"/>
        </c:scaling>
        <c:delete val="0"/>
        <c:axPos val="l"/>
        <c:majorGridlines>
          <c:spPr>
            <a:ln w="3175" cap="flat" cmpd="sng" algn="ctr">
              <a:solidFill>
                <a:srgbClr val="000000"/>
              </a:solidFill>
              <a:prstDash val="solid"/>
              <a:round/>
            </a:ln>
          </c:spPr>
        </c:majorGridlines>
        <c:numFmt formatCode="General" sourceLinked="1"/>
        <c:majorTickMark val="in"/>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1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crossAx val="92345472"/>
        <c:crosses val="autoZero"/>
        <c:crossBetween val="between"/>
      </c:valAx>
      <c:spPr>
        <a:solidFill>
          <a:srgbClr val="C0C0C0"/>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1100" b="0" i="0" u="none" strike="noStrike"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2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r>
              <a:rPr lang="zh-CN" altLang="en-US"/>
              <a:t>美元对人民币期末汇率走势图</a:t>
            </a:r>
            <a:endParaRPr lang="zh-CN" altLang="en-US"/>
          </a:p>
        </c:rich>
      </c:tx>
      <c:layout>
        <c:manualLayout>
          <c:xMode val="edge"/>
          <c:yMode val="edge"/>
          <c:x val="0.436021893754509"/>
          <c:y val="0.0314136261136372"/>
        </c:manualLayout>
      </c:layout>
      <c:overlay val="0"/>
      <c:spPr>
        <a:noFill/>
        <a:ln w="25400">
          <a:noFill/>
        </a:ln>
      </c:spPr>
    </c:title>
    <c:autoTitleDeleted val="0"/>
    <c:plotArea>
      <c:layout>
        <c:manualLayout>
          <c:layoutTarget val="inner"/>
          <c:xMode val="edge"/>
          <c:yMode val="edge"/>
          <c:x val="0.0184085510688839"/>
          <c:y val="0.145669291338583"/>
          <c:w val="0.976655570620855"/>
          <c:h val="0.732779080806389"/>
        </c:manualLayout>
      </c:layout>
      <c:lineChart>
        <c:grouping val="standard"/>
        <c:varyColors val="0"/>
        <c:ser>
          <c:idx val="0"/>
          <c:order val="0"/>
          <c:tx>
            <c:strRef>
              <c:f>主要外币对人民币汇率走势!$A$30</c:f>
              <c:strCache>
                <c:ptCount val="1"/>
                <c:pt idx="0">
                  <c:v>USD</c:v>
                </c:pt>
              </c:strCache>
            </c:strRef>
          </c:tx>
          <c:spPr>
            <a:ln w="25400" cap="rnd" cmpd="sng" algn="ctr">
              <a:solidFill>
                <a:srgbClr val="000080"/>
              </a:solidFill>
              <a:prstDash val="solid"/>
              <a:round/>
            </a:ln>
          </c:spPr>
          <c:marker>
            <c:symbol val="diamond"/>
            <c:size val="7"/>
            <c:spPr>
              <a:solidFill>
                <a:srgbClr val="000080"/>
              </a:solidFill>
              <a:ln w="9525" cap="flat" cmpd="sng" algn="ctr">
                <a:solidFill>
                  <a:srgbClr val="000080"/>
                </a:solidFill>
                <a:prstDash val="solid"/>
                <a:round/>
              </a:ln>
            </c:spPr>
          </c:marker>
          <c:dLbls>
            <c:spPr>
              <a:noFill/>
              <a:ln w="25400">
                <a:noFill/>
              </a:ln>
              <a:effectLst/>
            </c:spPr>
            <c:txPr>
              <a:bodyPr rot="0" spcFirstLastPara="0" vertOverflow="ellipsis" vert="horz" wrap="square" lIns="38100" tIns="19050" rIns="38100" bIns="19050" anchor="ctr" anchorCtr="1"/>
              <a:lstStyle/>
              <a:p>
                <a:pPr>
                  <a:defRPr lang="zh-CN" sz="975"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主要外币对人民币汇率走势!$C$29:$FG$29</c:f>
              <c:numCache>
                <c:formatCode>mmm\-yy</c:formatCode>
                <c:ptCount val="161"/>
                <c:pt idx="0" c:formatCode="mmm\-yy">
                  <c:v>39295</c:v>
                </c:pt>
                <c:pt idx="1" c:formatCode="mmm\-yy">
                  <c:v>39326</c:v>
                </c:pt>
                <c:pt idx="2" c:formatCode="mmm\-yy">
                  <c:v>39356</c:v>
                </c:pt>
                <c:pt idx="3" c:formatCode="mmm\-yy">
                  <c:v>39387</c:v>
                </c:pt>
                <c:pt idx="4" c:formatCode="mmm\-yy">
                  <c:v>39417</c:v>
                </c:pt>
                <c:pt idx="5" c:formatCode="mmm\-yy">
                  <c:v>39448</c:v>
                </c:pt>
                <c:pt idx="6" c:formatCode="mmm\-yy">
                  <c:v>39479</c:v>
                </c:pt>
                <c:pt idx="7" c:formatCode="mmm\-yy">
                  <c:v>39508</c:v>
                </c:pt>
                <c:pt idx="8" c:formatCode="mmm\-yy">
                  <c:v>39539</c:v>
                </c:pt>
                <c:pt idx="9" c:formatCode="mmm\-yy">
                  <c:v>39569</c:v>
                </c:pt>
                <c:pt idx="10" c:formatCode="mmm\-yy">
                  <c:v>39600</c:v>
                </c:pt>
                <c:pt idx="11" c:formatCode="mmm\-yy">
                  <c:v>39630</c:v>
                </c:pt>
                <c:pt idx="12" c:formatCode="mmm\-yy">
                  <c:v>39661</c:v>
                </c:pt>
                <c:pt idx="13" c:formatCode="mmm\-yy">
                  <c:v>39692</c:v>
                </c:pt>
                <c:pt idx="14" c:formatCode="mmm\-yy">
                  <c:v>39722</c:v>
                </c:pt>
                <c:pt idx="15" c:formatCode="mmm\-yy">
                  <c:v>39753</c:v>
                </c:pt>
                <c:pt idx="16" c:formatCode="mmm\-yy">
                  <c:v>39783</c:v>
                </c:pt>
                <c:pt idx="17" c:formatCode="mmm\-yy">
                  <c:v>39814</c:v>
                </c:pt>
                <c:pt idx="18" c:formatCode="mmm\-yy">
                  <c:v>39845</c:v>
                </c:pt>
                <c:pt idx="19" c:formatCode="mmm\-yy">
                  <c:v>39873</c:v>
                </c:pt>
                <c:pt idx="20" c:formatCode="mmm\-yy">
                  <c:v>39904</c:v>
                </c:pt>
                <c:pt idx="21" c:formatCode="mmm\-yy">
                  <c:v>39934</c:v>
                </c:pt>
                <c:pt idx="22" c:formatCode="mmm\-yy">
                  <c:v>39965</c:v>
                </c:pt>
                <c:pt idx="23" c:formatCode="mmm\-yy">
                  <c:v>39995</c:v>
                </c:pt>
                <c:pt idx="24" c:formatCode="mmm\-yy">
                  <c:v>40026</c:v>
                </c:pt>
                <c:pt idx="25" c:formatCode="mmm\-yy">
                  <c:v>40057</c:v>
                </c:pt>
                <c:pt idx="26" c:formatCode="mmm\-yy">
                  <c:v>40087</c:v>
                </c:pt>
                <c:pt idx="27" c:formatCode="mmm\-yy">
                  <c:v>40118</c:v>
                </c:pt>
                <c:pt idx="28" c:formatCode="mmm\-yy">
                  <c:v>40148</c:v>
                </c:pt>
                <c:pt idx="29" c:formatCode="mmm\-yy">
                  <c:v>40179</c:v>
                </c:pt>
                <c:pt idx="30" c:formatCode="mmm\-yy">
                  <c:v>40210</c:v>
                </c:pt>
                <c:pt idx="31" c:formatCode="mmm\-yy">
                  <c:v>40238</c:v>
                </c:pt>
                <c:pt idx="32" c:formatCode="mmm\-yy">
                  <c:v>40269</c:v>
                </c:pt>
                <c:pt idx="33" c:formatCode="mmm\-yy">
                  <c:v>40299</c:v>
                </c:pt>
                <c:pt idx="34" c:formatCode="mmm\-yy">
                  <c:v>40330</c:v>
                </c:pt>
                <c:pt idx="35" c:formatCode="mmm\-yy">
                  <c:v>40360</c:v>
                </c:pt>
                <c:pt idx="36" c:formatCode="mmm\-yy">
                  <c:v>40391</c:v>
                </c:pt>
                <c:pt idx="37" c:formatCode="mmm\-yy">
                  <c:v>40422</c:v>
                </c:pt>
                <c:pt idx="38" c:formatCode="mmm\-yy">
                  <c:v>40452</c:v>
                </c:pt>
                <c:pt idx="39" c:formatCode="mmm\-yy">
                  <c:v>40483</c:v>
                </c:pt>
                <c:pt idx="40" c:formatCode="mmm\-yy">
                  <c:v>40513</c:v>
                </c:pt>
                <c:pt idx="41" c:formatCode="mmm\-yy">
                  <c:v>40544</c:v>
                </c:pt>
                <c:pt idx="42" c:formatCode="mmm\-yy">
                  <c:v>40575</c:v>
                </c:pt>
                <c:pt idx="43" c:formatCode="mmm\-yy">
                  <c:v>40603</c:v>
                </c:pt>
                <c:pt idx="44" c:formatCode="mmm\-yy">
                  <c:v>40634</c:v>
                </c:pt>
                <c:pt idx="45" c:formatCode="mmm\-yy">
                  <c:v>40664</c:v>
                </c:pt>
                <c:pt idx="46" c:formatCode="mmm\-yy">
                  <c:v>40695</c:v>
                </c:pt>
                <c:pt idx="47" c:formatCode="mmm\-yy">
                  <c:v>40725</c:v>
                </c:pt>
                <c:pt idx="48" c:formatCode="mmm\-yy">
                  <c:v>40756</c:v>
                </c:pt>
                <c:pt idx="49" c:formatCode="mmm\-yy">
                  <c:v>40787</c:v>
                </c:pt>
                <c:pt idx="50" c:formatCode="mmm\-yy">
                  <c:v>40817</c:v>
                </c:pt>
                <c:pt idx="51" c:formatCode="mmm\-yy">
                  <c:v>40848</c:v>
                </c:pt>
                <c:pt idx="52" c:formatCode="mmm\-yy">
                  <c:v>40878</c:v>
                </c:pt>
                <c:pt idx="53" c:formatCode="mmm\-yy">
                  <c:v>40909</c:v>
                </c:pt>
                <c:pt idx="54" c:formatCode="mmm\-yy">
                  <c:v>40940</c:v>
                </c:pt>
                <c:pt idx="55" c:formatCode="mmm\-yy">
                  <c:v>40969</c:v>
                </c:pt>
                <c:pt idx="56" c:formatCode="mmm\-yy">
                  <c:v>41000</c:v>
                </c:pt>
                <c:pt idx="57" c:formatCode="mmm\-yy">
                  <c:v>41030</c:v>
                </c:pt>
                <c:pt idx="58" c:formatCode="mmm\-yy">
                  <c:v>41061</c:v>
                </c:pt>
                <c:pt idx="59" c:formatCode="mmm\-yy">
                  <c:v>41091</c:v>
                </c:pt>
                <c:pt idx="60" c:formatCode="mmm\-yy">
                  <c:v>41122</c:v>
                </c:pt>
                <c:pt idx="61" c:formatCode="mmm\-yy">
                  <c:v>41153</c:v>
                </c:pt>
                <c:pt idx="62" c:formatCode="mmm\-yy">
                  <c:v>41183</c:v>
                </c:pt>
                <c:pt idx="63" c:formatCode="mmm\-yy">
                  <c:v>41214</c:v>
                </c:pt>
                <c:pt idx="64" c:formatCode="mmm\-yy">
                  <c:v>41244</c:v>
                </c:pt>
                <c:pt idx="65" c:formatCode="mmm\-yy">
                  <c:v>41275</c:v>
                </c:pt>
                <c:pt idx="66" c:formatCode="mmm\-yy">
                  <c:v>41306</c:v>
                </c:pt>
                <c:pt idx="67" c:formatCode="mmm\-yy">
                  <c:v>41334</c:v>
                </c:pt>
                <c:pt idx="68" c:formatCode="mmm\-yy">
                  <c:v>41365</c:v>
                </c:pt>
                <c:pt idx="69" c:formatCode="mmm\-yy">
                  <c:v>41395</c:v>
                </c:pt>
                <c:pt idx="70" c:formatCode="mmm\-yy">
                  <c:v>41426</c:v>
                </c:pt>
                <c:pt idx="71" c:formatCode="mmm\-yy">
                  <c:v>41456</c:v>
                </c:pt>
                <c:pt idx="72" c:formatCode="mmm\-yy">
                  <c:v>41487</c:v>
                </c:pt>
                <c:pt idx="73" c:formatCode="mmm\-yy">
                  <c:v>41518</c:v>
                </c:pt>
                <c:pt idx="74" c:formatCode="mmm\-yy">
                  <c:v>41548</c:v>
                </c:pt>
                <c:pt idx="75" c:formatCode="mmm\-yy">
                  <c:v>41579</c:v>
                </c:pt>
                <c:pt idx="76" c:formatCode="mmm\-yy">
                  <c:v>41609</c:v>
                </c:pt>
                <c:pt idx="77" c:formatCode="mmm\-yy">
                  <c:v>41640</c:v>
                </c:pt>
                <c:pt idx="78" c:formatCode="mmm\-yy">
                  <c:v>41671</c:v>
                </c:pt>
                <c:pt idx="79" c:formatCode="mmm\-yy">
                  <c:v>41699</c:v>
                </c:pt>
                <c:pt idx="80" c:formatCode="mmm\-yy">
                  <c:v>41730</c:v>
                </c:pt>
                <c:pt idx="81" c:formatCode="mmm\-yy">
                  <c:v>41760</c:v>
                </c:pt>
                <c:pt idx="82" c:formatCode="mmm\-yy">
                  <c:v>41791</c:v>
                </c:pt>
                <c:pt idx="83" c:formatCode="mmm\-yy">
                  <c:v>41821</c:v>
                </c:pt>
                <c:pt idx="84" c:formatCode="mmm\-yy">
                  <c:v>41852</c:v>
                </c:pt>
                <c:pt idx="85" c:formatCode="mmm\-yy">
                  <c:v>41883</c:v>
                </c:pt>
                <c:pt idx="86" c:formatCode="mmm\-yy">
                  <c:v>41913</c:v>
                </c:pt>
                <c:pt idx="87" c:formatCode="mmm\-yy">
                  <c:v>41944</c:v>
                </c:pt>
                <c:pt idx="88" c:formatCode="mmm\-yy">
                  <c:v>41987</c:v>
                </c:pt>
                <c:pt idx="89" c:formatCode="mmm\-yy">
                  <c:v>42005</c:v>
                </c:pt>
                <c:pt idx="90" c:formatCode="mmm\-yy">
                  <c:v>42050</c:v>
                </c:pt>
                <c:pt idx="91" c:formatCode="mmm\-yy">
                  <c:v>42078</c:v>
                </c:pt>
                <c:pt idx="92" c:formatCode="mmm\-yy">
                  <c:v>42109</c:v>
                </c:pt>
                <c:pt idx="93" c:formatCode="mmm\-yy">
                  <c:v>42139</c:v>
                </c:pt>
                <c:pt idx="94" c:formatCode="mmm\-yy">
                  <c:v>42170</c:v>
                </c:pt>
                <c:pt idx="95" c:formatCode="mmm\-yy">
                  <c:v>42200</c:v>
                </c:pt>
                <c:pt idx="96" c:formatCode="mmm\-yy">
                  <c:v>42231</c:v>
                </c:pt>
                <c:pt idx="97" c:formatCode="mmm\-yy">
                  <c:v>42262</c:v>
                </c:pt>
                <c:pt idx="98" c:formatCode="mmm\-yy">
                  <c:v>42292</c:v>
                </c:pt>
                <c:pt idx="99" c:formatCode="mmm\-yy">
                  <c:v>42323</c:v>
                </c:pt>
                <c:pt idx="100" c:formatCode="mmm\-yy">
                  <c:v>42353</c:v>
                </c:pt>
                <c:pt idx="101" c:formatCode="mmm\-yy">
                  <c:v>42384</c:v>
                </c:pt>
                <c:pt idx="102" c:formatCode="mmm\-yy">
                  <c:v>42415</c:v>
                </c:pt>
                <c:pt idx="103" c:formatCode="mmm\-yy">
                  <c:v>42444</c:v>
                </c:pt>
                <c:pt idx="104" c:formatCode="mmm\-yy">
                  <c:v>42475</c:v>
                </c:pt>
                <c:pt idx="105" c:formatCode="mmm\-yy">
                  <c:v>42505</c:v>
                </c:pt>
                <c:pt idx="106" c:formatCode="mmm\-yy">
                  <c:v>42536</c:v>
                </c:pt>
                <c:pt idx="107" c:formatCode="mmm\-yy">
                  <c:v>42566</c:v>
                </c:pt>
                <c:pt idx="108" c:formatCode="mmm\-yy">
                  <c:v>42597</c:v>
                </c:pt>
                <c:pt idx="109" c:formatCode="mmm\-yy">
                  <c:v>42628</c:v>
                </c:pt>
                <c:pt idx="110" c:formatCode="mmm\-yy">
                  <c:v>42658</c:v>
                </c:pt>
                <c:pt idx="111" c:formatCode="mmm\-yy">
                  <c:v>42689</c:v>
                </c:pt>
                <c:pt idx="112" c:formatCode="mmm\-yy">
                  <c:v>42719</c:v>
                </c:pt>
                <c:pt idx="113" c:formatCode="mmm\-yy">
                  <c:v>42750</c:v>
                </c:pt>
                <c:pt idx="114" c:formatCode="mmm\-yy">
                  <c:v>42781</c:v>
                </c:pt>
                <c:pt idx="115" c:formatCode="mmm\-yy">
                  <c:v>42809</c:v>
                </c:pt>
                <c:pt idx="116" c:formatCode="mmm\-yy">
                  <c:v>42840</c:v>
                </c:pt>
                <c:pt idx="117" c:formatCode="mmm\-yy">
                  <c:v>42870</c:v>
                </c:pt>
                <c:pt idx="118" c:formatCode="mmm\-yy">
                  <c:v>42901</c:v>
                </c:pt>
                <c:pt idx="119" c:formatCode="mmm\-yy">
                  <c:v>42931</c:v>
                </c:pt>
                <c:pt idx="120" c:formatCode="mmm\-yy">
                  <c:v>42962</c:v>
                </c:pt>
                <c:pt idx="121" c:formatCode="mmm\-yy">
                  <c:v>42993</c:v>
                </c:pt>
                <c:pt idx="122" c:formatCode="mmm\-yy">
                  <c:v>43023</c:v>
                </c:pt>
                <c:pt idx="123" c:formatCode="mmm\-yy">
                  <c:v>43054</c:v>
                </c:pt>
                <c:pt idx="124" c:formatCode="mmm\-yy">
                  <c:v>43084</c:v>
                </c:pt>
                <c:pt idx="125" c:formatCode="mmm\-yy">
                  <c:v>43115</c:v>
                </c:pt>
                <c:pt idx="126" c:formatCode="mmm\-yy">
                  <c:v>43146</c:v>
                </c:pt>
                <c:pt idx="127" c:formatCode="mmm\-yy">
                  <c:v>43174</c:v>
                </c:pt>
                <c:pt idx="128" c:formatCode="mmm\-yy">
                  <c:v>43205</c:v>
                </c:pt>
                <c:pt idx="129" c:formatCode="mmm\-yy">
                  <c:v>43235</c:v>
                </c:pt>
                <c:pt idx="130" c:formatCode="mmm\-yy">
                  <c:v>43266</c:v>
                </c:pt>
                <c:pt idx="131" c:formatCode="mmm\-yy">
                  <c:v>43296</c:v>
                </c:pt>
                <c:pt idx="132" c:formatCode="mmm\-yy">
                  <c:v>43327</c:v>
                </c:pt>
                <c:pt idx="133" c:formatCode="mmm\-yy">
                  <c:v>43358</c:v>
                </c:pt>
                <c:pt idx="134" c:formatCode="mmm\-yy">
                  <c:v>43388</c:v>
                </c:pt>
                <c:pt idx="135" c:formatCode="mmm\-yy">
                  <c:v>43419</c:v>
                </c:pt>
                <c:pt idx="136" c:formatCode="mmm\-yy">
                  <c:v>43449</c:v>
                </c:pt>
                <c:pt idx="137" c:formatCode="mmm\-yy">
                  <c:v>43480</c:v>
                </c:pt>
                <c:pt idx="138" c:formatCode="mmm\-yy">
                  <c:v>43511</c:v>
                </c:pt>
                <c:pt idx="139" c:formatCode="mmm\-yy">
                  <c:v>43539</c:v>
                </c:pt>
                <c:pt idx="140" c:formatCode="mmm\-yy">
                  <c:v>43570</c:v>
                </c:pt>
                <c:pt idx="141" c:formatCode="mmm\-yy">
                  <c:v>43600</c:v>
                </c:pt>
                <c:pt idx="142" c:formatCode="mmm\-yy">
                  <c:v>43631</c:v>
                </c:pt>
                <c:pt idx="143" c:formatCode="mmm\-yy">
                  <c:v>43661</c:v>
                </c:pt>
                <c:pt idx="144" c:formatCode="mmm\-yy">
                  <c:v>43692</c:v>
                </c:pt>
                <c:pt idx="145" c:formatCode="mmm\-yy">
                  <c:v>43723</c:v>
                </c:pt>
                <c:pt idx="146" c:formatCode="mmm\-yy">
                  <c:v>43753</c:v>
                </c:pt>
                <c:pt idx="147" c:formatCode="mmm\-yy">
                  <c:v>43784</c:v>
                </c:pt>
                <c:pt idx="148" c:formatCode="mmm\-yy">
                  <c:v>43814</c:v>
                </c:pt>
                <c:pt idx="149" c:formatCode="mmm\-yy">
                  <c:v>43845</c:v>
                </c:pt>
                <c:pt idx="150" c:formatCode="mmm\-yy">
                  <c:v>43876</c:v>
                </c:pt>
                <c:pt idx="151" c:formatCode="mmm\-yy">
                  <c:v>43905</c:v>
                </c:pt>
                <c:pt idx="152" c:formatCode="mmm\-yy">
                  <c:v>43936</c:v>
                </c:pt>
                <c:pt idx="153" c:formatCode="mmm\-yy">
                  <c:v>43966</c:v>
                </c:pt>
                <c:pt idx="154" c:formatCode="mmm\-yy">
                  <c:v>43997</c:v>
                </c:pt>
                <c:pt idx="155" c:formatCode="mmm\-yy">
                  <c:v>44027</c:v>
                </c:pt>
                <c:pt idx="156" c:formatCode="mmm\-yy">
                  <c:v>44058</c:v>
                </c:pt>
                <c:pt idx="157" c:formatCode="mmm\-yy">
                  <c:v>44089</c:v>
                </c:pt>
                <c:pt idx="158" c:formatCode="mmm\-yy">
                  <c:v>44119</c:v>
                </c:pt>
                <c:pt idx="159" c:formatCode="mmm\-yy">
                  <c:v>44150</c:v>
                </c:pt>
                <c:pt idx="160" c:formatCode="mmm\-yy">
                  <c:v>44180</c:v>
                </c:pt>
              </c:numCache>
            </c:numRef>
          </c:cat>
          <c:val>
            <c:numRef>
              <c:f>主要外币对人民币汇率走势!$C$30:$FG$30</c:f>
              <c:numCache>
                <c:formatCode>General</c:formatCode>
                <c:ptCount val="161"/>
                <c:pt idx="0">
                  <c:v>7.5607</c:v>
                </c:pt>
                <c:pt idx="1">
                  <c:v>7.5108</c:v>
                </c:pt>
                <c:pt idx="2">
                  <c:v>7.4692</c:v>
                </c:pt>
                <c:pt idx="3">
                  <c:v>7.3997</c:v>
                </c:pt>
                <c:pt idx="4">
                  <c:v>7.3046</c:v>
                </c:pt>
                <c:pt idx="5">
                  <c:v>7.1853</c:v>
                </c:pt>
                <c:pt idx="6">
                  <c:v>7.1058</c:v>
                </c:pt>
                <c:pt idx="7">
                  <c:v>7.019</c:v>
                </c:pt>
                <c:pt idx="8">
                  <c:v>7.0002</c:v>
                </c:pt>
                <c:pt idx="9">
                  <c:v>6.9472</c:v>
                </c:pt>
                <c:pt idx="10">
                  <c:v>6.8591</c:v>
                </c:pt>
                <c:pt idx="11">
                  <c:v>6.8388</c:v>
                </c:pt>
                <c:pt idx="12">
                  <c:v>6.8345</c:v>
                </c:pt>
                <c:pt idx="13">
                  <c:v>6.8183</c:v>
                </c:pt>
                <c:pt idx="14">
                  <c:v>6.8258</c:v>
                </c:pt>
                <c:pt idx="15">
                  <c:v>6.8349</c:v>
                </c:pt>
                <c:pt idx="16">
                  <c:v>6.8346</c:v>
                </c:pt>
                <c:pt idx="17">
                  <c:v>6.838</c:v>
                </c:pt>
                <c:pt idx="18">
                  <c:v>6.8379</c:v>
                </c:pt>
                <c:pt idx="19">
                  <c:v>6.8359</c:v>
                </c:pt>
                <c:pt idx="20">
                  <c:v>6.825</c:v>
                </c:pt>
                <c:pt idx="21">
                  <c:v>6.8324</c:v>
                </c:pt>
                <c:pt idx="22">
                  <c:v>6.8319</c:v>
                </c:pt>
                <c:pt idx="23">
                  <c:v>6.8323</c:v>
                </c:pt>
                <c:pt idx="24">
                  <c:v>6.8312</c:v>
                </c:pt>
                <c:pt idx="25">
                  <c:v>6.829</c:v>
                </c:pt>
                <c:pt idx="26">
                  <c:v>6.8281</c:v>
                </c:pt>
                <c:pt idx="27">
                  <c:v>6.8272</c:v>
                </c:pt>
                <c:pt idx="28">
                  <c:v>6.8282</c:v>
                </c:pt>
                <c:pt idx="29">
                  <c:v>6.827</c:v>
                </c:pt>
                <c:pt idx="30">
                  <c:v>6.8269</c:v>
                </c:pt>
                <c:pt idx="31">
                  <c:v>6.8263</c:v>
                </c:pt>
                <c:pt idx="32">
                  <c:v>6.8263</c:v>
                </c:pt>
                <c:pt idx="33">
                  <c:v>6.828</c:v>
                </c:pt>
                <c:pt idx="34">
                  <c:v>6.7909</c:v>
                </c:pt>
                <c:pt idx="35">
                  <c:v>6.775</c:v>
                </c:pt>
                <c:pt idx="36">
                  <c:v>6.8105</c:v>
                </c:pt>
                <c:pt idx="37">
                  <c:v>6.7011</c:v>
                </c:pt>
                <c:pt idx="38">
                  <c:v>6.6908</c:v>
                </c:pt>
                <c:pt idx="39">
                  <c:v>6.6762</c:v>
                </c:pt>
                <c:pt idx="40">
                  <c:v>6.6227</c:v>
                </c:pt>
                <c:pt idx="41">
                  <c:v>6.5891</c:v>
                </c:pt>
                <c:pt idx="42">
                  <c:v>6.5752</c:v>
                </c:pt>
                <c:pt idx="43">
                  <c:v>6.5564</c:v>
                </c:pt>
                <c:pt idx="44">
                  <c:v>6.499</c:v>
                </c:pt>
                <c:pt idx="45">
                  <c:v>6.4845</c:v>
                </c:pt>
                <c:pt idx="46">
                  <c:v>6.4716</c:v>
                </c:pt>
                <c:pt idx="47">
                  <c:v>6.4442</c:v>
                </c:pt>
                <c:pt idx="48">
                  <c:v>6.3867</c:v>
                </c:pt>
                <c:pt idx="49">
                  <c:v>6.3549</c:v>
                </c:pt>
                <c:pt idx="50">
                  <c:v>6.3233</c:v>
                </c:pt>
                <c:pt idx="51">
                  <c:v>6.3482</c:v>
                </c:pt>
                <c:pt idx="52">
                  <c:v>6.3009</c:v>
                </c:pt>
                <c:pt idx="53">
                  <c:v>6.3115</c:v>
                </c:pt>
                <c:pt idx="54">
                  <c:v>6.2919</c:v>
                </c:pt>
                <c:pt idx="55">
                  <c:v>6.2943</c:v>
                </c:pt>
                <c:pt idx="56">
                  <c:v>6.2787</c:v>
                </c:pt>
                <c:pt idx="57">
                  <c:v>6.3355</c:v>
                </c:pt>
                <c:pt idx="58">
                  <c:v>6.3249</c:v>
                </c:pt>
                <c:pt idx="59">
                  <c:v>6.332</c:v>
                </c:pt>
                <c:pt idx="60">
                  <c:v>6.3449</c:v>
                </c:pt>
                <c:pt idx="61">
                  <c:v>6.341</c:v>
                </c:pt>
                <c:pt idx="62">
                  <c:v>6.3002</c:v>
                </c:pt>
                <c:pt idx="63">
                  <c:v>6.2892</c:v>
                </c:pt>
                <c:pt idx="64">
                  <c:v>6.2855</c:v>
                </c:pt>
                <c:pt idx="65">
                  <c:v>6.2795</c:v>
                </c:pt>
                <c:pt idx="66">
                  <c:v>6.2779</c:v>
                </c:pt>
                <c:pt idx="67">
                  <c:v>6.2689</c:v>
                </c:pt>
                <c:pt idx="68">
                  <c:v>6.2208</c:v>
                </c:pt>
                <c:pt idx="69">
                  <c:v>6.1796</c:v>
                </c:pt>
                <c:pt idx="70">
                  <c:v>6.1787</c:v>
                </c:pt>
                <c:pt idx="71">
                  <c:v>6.1788</c:v>
                </c:pt>
                <c:pt idx="72">
                  <c:v>6.1709</c:v>
                </c:pt>
                <c:pt idx="73" c:formatCode="0.0000_ ">
                  <c:v>6.148</c:v>
                </c:pt>
                <c:pt idx="74">
                  <c:v>6.1425</c:v>
                </c:pt>
                <c:pt idx="75">
                  <c:v>6.1325</c:v>
                </c:pt>
                <c:pt idx="76">
                  <c:v>6.0969</c:v>
                </c:pt>
                <c:pt idx="77">
                  <c:v>6.105</c:v>
                </c:pt>
                <c:pt idx="78">
                  <c:v>6.1214</c:v>
                </c:pt>
                <c:pt idx="79">
                  <c:v>6.1521</c:v>
                </c:pt>
                <c:pt idx="80">
                  <c:v>6.158</c:v>
                </c:pt>
                <c:pt idx="81">
                  <c:v>6.1695</c:v>
                </c:pt>
                <c:pt idx="82">
                  <c:v>6.1528</c:v>
                </c:pt>
                <c:pt idx="83">
                  <c:v>6.1675</c:v>
                </c:pt>
                <c:pt idx="84">
                  <c:v>6.1647</c:v>
                </c:pt>
                <c:pt idx="85">
                  <c:v>6.1525</c:v>
                </c:pt>
                <c:pt idx="86">
                  <c:v>6.1461</c:v>
                </c:pt>
                <c:pt idx="87">
                  <c:v>6.1345</c:v>
                </c:pt>
                <c:pt idx="88">
                  <c:v>6.119</c:v>
                </c:pt>
                <c:pt idx="89">
                  <c:v>6.137</c:v>
                </c:pt>
                <c:pt idx="90">
                  <c:v>6.1475</c:v>
                </c:pt>
                <c:pt idx="91">
                  <c:v>6.1422</c:v>
                </c:pt>
                <c:pt idx="92">
                  <c:v>6.1137</c:v>
                </c:pt>
                <c:pt idx="93">
                  <c:v>6.1196</c:v>
                </c:pt>
                <c:pt idx="94">
                  <c:v>6.1136</c:v>
                </c:pt>
                <c:pt idx="95">
                  <c:v>6.1172</c:v>
                </c:pt>
                <c:pt idx="96">
                  <c:v>6.3893</c:v>
                </c:pt>
                <c:pt idx="97">
                  <c:v>6.3613</c:v>
                </c:pt>
                <c:pt idx="98">
                  <c:v>6.3495</c:v>
                </c:pt>
                <c:pt idx="99">
                  <c:v>6.3962</c:v>
                </c:pt>
                <c:pt idx="100">
                  <c:v>6.4936</c:v>
                </c:pt>
                <c:pt idx="101">
                  <c:v>6.5516</c:v>
                </c:pt>
                <c:pt idx="102">
                  <c:v>6.5452</c:v>
                </c:pt>
                <c:pt idx="103">
                  <c:v>6.4612</c:v>
                </c:pt>
                <c:pt idx="104">
                  <c:v>6.4589</c:v>
                </c:pt>
                <c:pt idx="105">
                  <c:v>6.579</c:v>
                </c:pt>
                <c:pt idx="106">
                  <c:v>6.6312</c:v>
                </c:pt>
                <c:pt idx="107">
                  <c:v>6.6511</c:v>
                </c:pt>
                <c:pt idx="108">
                  <c:v>6.6908</c:v>
                </c:pt>
                <c:pt idx="109">
                  <c:v>6.6778</c:v>
                </c:pt>
                <c:pt idx="110">
                  <c:v>6.7641</c:v>
                </c:pt>
                <c:pt idx="111">
                  <c:v>6.8865</c:v>
                </c:pt>
                <c:pt idx="112">
                  <c:v>6.937</c:v>
                </c:pt>
                <c:pt idx="113">
                  <c:v>6.8588</c:v>
                </c:pt>
                <c:pt idx="114">
                  <c:v>6.875</c:v>
                </c:pt>
                <c:pt idx="115">
                  <c:v>6.8993</c:v>
                </c:pt>
                <c:pt idx="116">
                  <c:v>6.8931</c:v>
                </c:pt>
                <c:pt idx="117">
                  <c:v>6.9236</c:v>
                </c:pt>
                <c:pt idx="118">
                  <c:v>6.7744</c:v>
                </c:pt>
                <c:pt idx="119">
                  <c:v>6.7283</c:v>
                </c:pt>
                <c:pt idx="120">
                  <c:v>6.601</c:v>
                </c:pt>
                <c:pt idx="121">
                  <c:v>6.6369</c:v>
                </c:pt>
                <c:pt idx="122">
                  <c:v>6.6397</c:v>
                </c:pt>
                <c:pt idx="123">
                  <c:v>6.6034</c:v>
                </c:pt>
                <c:pt idx="124">
                  <c:v>6.5342</c:v>
                </c:pt>
                <c:pt idx="125">
                  <c:v>6.3339</c:v>
                </c:pt>
                <c:pt idx="126">
                  <c:v>6.3294</c:v>
                </c:pt>
                <c:pt idx="127">
                  <c:v>6.2881</c:v>
                </c:pt>
                <c:pt idx="128">
                  <c:v>6.3393</c:v>
                </c:pt>
                <c:pt idx="129">
                  <c:v>6.4144</c:v>
                </c:pt>
                <c:pt idx="130">
                  <c:v>6.6166</c:v>
                </c:pt>
                <c:pt idx="131">
                  <c:v>6.8165</c:v>
                </c:pt>
                <c:pt idx="132">
                  <c:v>6.8246</c:v>
                </c:pt>
                <c:pt idx="133">
                  <c:v>6.8792</c:v>
                </c:pt>
                <c:pt idx="134">
                  <c:v>6.9646</c:v>
                </c:pt>
                <c:pt idx="135">
                  <c:v>6.9357</c:v>
                </c:pt>
                <c:pt idx="136">
                  <c:v>6.8632</c:v>
                </c:pt>
                <c:pt idx="137">
                  <c:v>6.7025</c:v>
                </c:pt>
                <c:pt idx="138">
                  <c:v>6.6901</c:v>
                </c:pt>
                <c:pt idx="139">
                  <c:v>6.7335</c:v>
                </c:pt>
                <c:pt idx="140">
                  <c:v>6.7286</c:v>
                </c:pt>
                <c:pt idx="141">
                  <c:v>6.8992</c:v>
                </c:pt>
                <c:pt idx="142">
                  <c:v>6.8747</c:v>
                </c:pt>
                <c:pt idx="143">
                  <c:v>6.8841</c:v>
                </c:pt>
                <c:pt idx="144">
                  <c:v>7.0879</c:v>
                </c:pt>
                <c:pt idx="145">
                  <c:v>6.8841</c:v>
                </c:pt>
                <c:pt idx="146">
                  <c:v>7.0533</c:v>
                </c:pt>
                <c:pt idx="147">
                  <c:v>7.0298</c:v>
                </c:pt>
                <c:pt idx="148">
                  <c:v>6.9762</c:v>
                </c:pt>
                <c:pt idx="149">
                  <c:v>6.8876</c:v>
                </c:pt>
                <c:pt idx="150">
                  <c:v>7.0066</c:v>
                </c:pt>
                <c:pt idx="151">
                  <c:v>7.0851</c:v>
                </c:pt>
                <c:pt idx="152">
                  <c:v>7.0571</c:v>
                </c:pt>
                <c:pt idx="153">
                  <c:v>7.0571</c:v>
                </c:pt>
                <c:pt idx="154">
                  <c:v>7.1316</c:v>
                </c:pt>
                <c:pt idx="155">
                  <c:v>7.0795</c:v>
                </c:pt>
                <c:pt idx="156">
                  <c:v>6.9848</c:v>
                </c:pt>
                <c:pt idx="157">
                  <c:v>6.8605</c:v>
                </c:pt>
              </c:numCache>
            </c:numRef>
          </c:val>
          <c:smooth val="0"/>
        </c:ser>
        <c:dLbls>
          <c:showLegendKey val="0"/>
          <c:showVal val="0"/>
          <c:showCatName val="0"/>
          <c:showSerName val="0"/>
          <c:showPercent val="0"/>
          <c:showBubbleSize val="0"/>
        </c:dLbls>
        <c:marker val="1"/>
        <c:smooth val="0"/>
        <c:axId val="92379776"/>
        <c:axId val="93065600"/>
      </c:lineChart>
      <c:dateAx>
        <c:axId val="92379776"/>
        <c:scaling>
          <c:orientation val="minMax"/>
        </c:scaling>
        <c:delete val="0"/>
        <c:axPos val="b"/>
        <c:numFmt formatCode="[$-409]mmm/yy;@" sourceLinked="0"/>
        <c:majorTickMark val="in"/>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75"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crossAx val="93065600"/>
        <c:crosses val="autoZero"/>
        <c:auto val="1"/>
        <c:lblOffset val="100"/>
        <c:baseTimeUnit val="months"/>
        <c:majorUnit val="1"/>
        <c:majorTimeUnit val="months"/>
        <c:minorUnit val="8"/>
        <c:minorTimeUnit val="days"/>
      </c:dateAx>
      <c:valAx>
        <c:axId val="93065600"/>
        <c:scaling>
          <c:orientation val="minMax"/>
          <c:min val="5.5"/>
        </c:scaling>
        <c:delete val="0"/>
        <c:axPos val="l"/>
        <c:majorGridlines>
          <c:spPr>
            <a:ln w="3175" cap="flat" cmpd="sng" algn="ctr">
              <a:solidFill>
                <a:srgbClr val="000000"/>
              </a:solidFill>
              <a:prstDash val="sysDash"/>
              <a:round/>
            </a:ln>
          </c:spPr>
        </c:majorGridlines>
        <c:numFmt formatCode="General" sourceLinked="1"/>
        <c:majorTickMark val="in"/>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75"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crossAx val="92379776"/>
        <c:crosses val="autoZero"/>
        <c:crossBetween val="between"/>
        <c:majorUnit val="0.5"/>
        <c:minorUnit val="0.02"/>
      </c:valAx>
      <c:spPr>
        <a:solidFill>
          <a:srgbClr val="C0C0C0"/>
        </a:solidFill>
        <a:ln w="12700">
          <a:solidFill>
            <a:srgbClr val="80808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1200" b="0" i="0" u="none" strike="noStrike"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15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r>
              <a:rPr lang="zh-CN" altLang="en-US"/>
              <a:t>欧元对人民币期末汇率走势图</a:t>
            </a:r>
            <a:endParaRPr lang="zh-CN" altLang="en-US"/>
          </a:p>
        </c:rich>
      </c:tx>
      <c:layout>
        <c:manualLayout>
          <c:xMode val="edge"/>
          <c:yMode val="edge"/>
          <c:x val="0.439902491222478"/>
          <c:y val="0.0348105686789151"/>
        </c:manualLayout>
      </c:layout>
      <c:overlay val="0"/>
      <c:spPr>
        <a:noFill/>
        <a:ln w="25400">
          <a:noFill/>
        </a:ln>
      </c:spPr>
    </c:title>
    <c:autoTitleDeleted val="0"/>
    <c:plotArea>
      <c:layout>
        <c:manualLayout>
          <c:layoutTarget val="inner"/>
          <c:xMode val="edge"/>
          <c:yMode val="edge"/>
          <c:x val="0.0151470173436307"/>
          <c:y val="0.120846099718685"/>
          <c:w val="0.984852987541014"/>
          <c:h val="0.740182360776934"/>
        </c:manualLayout>
      </c:layout>
      <c:lineChart>
        <c:grouping val="standard"/>
        <c:varyColors val="0"/>
        <c:ser>
          <c:idx val="0"/>
          <c:order val="0"/>
          <c:tx>
            <c:strRef>
              <c:f>主要外币对人民币汇率走势!$A$50</c:f>
              <c:strCache>
                <c:ptCount val="1"/>
                <c:pt idx="0">
                  <c:v>EUR</c:v>
                </c:pt>
              </c:strCache>
            </c:strRef>
          </c:tx>
          <c:spPr>
            <a:ln w="25400" cap="rnd" cmpd="sng" algn="ctr">
              <a:solidFill>
                <a:srgbClr val="000080"/>
              </a:solidFill>
              <a:prstDash val="solid"/>
              <a:round/>
            </a:ln>
          </c:spPr>
          <c:marker>
            <c:symbol val="diamond"/>
            <c:size val="7"/>
            <c:spPr>
              <a:solidFill>
                <a:srgbClr val="000080"/>
              </a:solidFill>
              <a:ln w="9525" cap="flat" cmpd="sng" algn="ctr">
                <a:solidFill>
                  <a:srgbClr val="000080"/>
                </a:solidFill>
                <a:prstDash val="solid"/>
                <a:round/>
              </a:ln>
            </c:spPr>
          </c:marker>
          <c:dLbls>
            <c:dLbl>
              <c:idx val="51"/>
              <c:layout>
                <c:manualLayout>
                  <c:x val="-0.000617141093882589"/>
                  <c:y val="0"/>
                </c:manualLayout>
              </c:layout>
              <c:dLblPos val="r"/>
              <c:showLegendKey val="0"/>
              <c:showVal val="1"/>
              <c:showCatName val="0"/>
              <c:showSerName val="0"/>
              <c:showPercent val="0"/>
              <c:showBubbleSize val="0"/>
              <c:extLst>
                <c:ext xmlns:c15="http://schemas.microsoft.com/office/drawing/2012/chart" uri="{CE6537A1-D6FC-4f65-9D91-7224C49458BB}">
                  <c15:layout/>
                </c:ext>
              </c:extLst>
            </c:dLbl>
            <c:spPr>
              <a:noFill/>
              <a:ln w="25400">
                <a:noFill/>
              </a:ln>
              <a:effectLst/>
            </c:spPr>
            <c:txPr>
              <a:bodyPr rot="0" spcFirstLastPara="0" vertOverflow="ellipsis" vert="horz" wrap="square" lIns="38100" tIns="19050" rIns="38100" bIns="19050" anchor="ctr" anchorCtr="1"/>
              <a:lstStyle/>
              <a:p>
                <a:pPr>
                  <a:defRPr lang="zh-CN" sz="925"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主要外币对人民币汇率走势!$D$49:$FG$49</c:f>
              <c:numCache>
                <c:formatCode>mmm\-yy</c:formatCode>
                <c:ptCount val="160"/>
                <c:pt idx="0" c:formatCode="mmm\-yy">
                  <c:v>39326</c:v>
                </c:pt>
                <c:pt idx="1" c:formatCode="mmm\-yy">
                  <c:v>39356</c:v>
                </c:pt>
                <c:pt idx="2" c:formatCode="mmm\-yy">
                  <c:v>39387</c:v>
                </c:pt>
                <c:pt idx="3" c:formatCode="mmm\-yy">
                  <c:v>39417</c:v>
                </c:pt>
                <c:pt idx="4" c:formatCode="mmm\-yy">
                  <c:v>39448</c:v>
                </c:pt>
                <c:pt idx="5" c:formatCode="mmm\-yy">
                  <c:v>39479</c:v>
                </c:pt>
                <c:pt idx="6" c:formatCode="mmm\-yy">
                  <c:v>39508</c:v>
                </c:pt>
                <c:pt idx="7" c:formatCode="mmm\-yy">
                  <c:v>39539</c:v>
                </c:pt>
                <c:pt idx="8" c:formatCode="mmm\-yy">
                  <c:v>39569</c:v>
                </c:pt>
                <c:pt idx="9" c:formatCode="mmm\-yy">
                  <c:v>39600</c:v>
                </c:pt>
                <c:pt idx="10" c:formatCode="mmm\-yy">
                  <c:v>39630</c:v>
                </c:pt>
                <c:pt idx="11" c:formatCode="mmm\-yy">
                  <c:v>39661</c:v>
                </c:pt>
                <c:pt idx="12" c:formatCode="mmm\-yy">
                  <c:v>39692</c:v>
                </c:pt>
                <c:pt idx="13" c:formatCode="mmm\-yy">
                  <c:v>39722</c:v>
                </c:pt>
                <c:pt idx="14" c:formatCode="mmm\-yy">
                  <c:v>39753</c:v>
                </c:pt>
                <c:pt idx="15" c:formatCode="mmm\-yy">
                  <c:v>39783</c:v>
                </c:pt>
                <c:pt idx="16" c:formatCode="mmm\-yy">
                  <c:v>39814</c:v>
                </c:pt>
                <c:pt idx="17" c:formatCode="mmm\-yy">
                  <c:v>39845</c:v>
                </c:pt>
                <c:pt idx="18" c:formatCode="mmm\-yy">
                  <c:v>39873</c:v>
                </c:pt>
                <c:pt idx="19" c:formatCode="mmm\-yy">
                  <c:v>39904</c:v>
                </c:pt>
                <c:pt idx="20" c:formatCode="mmm\-yy">
                  <c:v>39934</c:v>
                </c:pt>
                <c:pt idx="21" c:formatCode="mmm\-yy">
                  <c:v>39965</c:v>
                </c:pt>
                <c:pt idx="22" c:formatCode="mmm\-yy">
                  <c:v>39995</c:v>
                </c:pt>
                <c:pt idx="23" c:formatCode="mmm\-yy">
                  <c:v>40026</c:v>
                </c:pt>
                <c:pt idx="24" c:formatCode="mmm\-yy">
                  <c:v>40057</c:v>
                </c:pt>
                <c:pt idx="25" c:formatCode="mmm\-yy">
                  <c:v>40087</c:v>
                </c:pt>
                <c:pt idx="26" c:formatCode="mmm\-yy">
                  <c:v>40118</c:v>
                </c:pt>
                <c:pt idx="27" c:formatCode="mmm\-yy">
                  <c:v>40148</c:v>
                </c:pt>
                <c:pt idx="28" c:formatCode="mmm\-yy">
                  <c:v>40179</c:v>
                </c:pt>
                <c:pt idx="29" c:formatCode="mmm\-yy">
                  <c:v>40210</c:v>
                </c:pt>
                <c:pt idx="30" c:formatCode="mmm\-yy">
                  <c:v>40238</c:v>
                </c:pt>
                <c:pt idx="31" c:formatCode="mmm\-yy">
                  <c:v>40269</c:v>
                </c:pt>
                <c:pt idx="32" c:formatCode="mmm\-yy">
                  <c:v>40299</c:v>
                </c:pt>
                <c:pt idx="33" c:formatCode="mmm\-yy">
                  <c:v>40330</c:v>
                </c:pt>
                <c:pt idx="34" c:formatCode="mmm\-yy">
                  <c:v>40360</c:v>
                </c:pt>
                <c:pt idx="35" c:formatCode="mmm\-yy">
                  <c:v>40391</c:v>
                </c:pt>
                <c:pt idx="36" c:formatCode="mmm\-yy">
                  <c:v>40422</c:v>
                </c:pt>
                <c:pt idx="37" c:formatCode="mmm\-yy">
                  <c:v>40452</c:v>
                </c:pt>
                <c:pt idx="38" c:formatCode="mmm\-yy">
                  <c:v>40483</c:v>
                </c:pt>
                <c:pt idx="39" c:formatCode="mmm\-yy">
                  <c:v>40513</c:v>
                </c:pt>
                <c:pt idx="40" c:formatCode="mmm\-yy">
                  <c:v>40544</c:v>
                </c:pt>
                <c:pt idx="41" c:formatCode="mmm\-yy">
                  <c:v>40575</c:v>
                </c:pt>
                <c:pt idx="42" c:formatCode="mmm\-yy">
                  <c:v>40603</c:v>
                </c:pt>
                <c:pt idx="43" c:formatCode="mmm\-yy">
                  <c:v>40634</c:v>
                </c:pt>
                <c:pt idx="44" c:formatCode="mmm\-yy">
                  <c:v>40664</c:v>
                </c:pt>
                <c:pt idx="45" c:formatCode="mmm\-yy">
                  <c:v>40695</c:v>
                </c:pt>
                <c:pt idx="46" c:formatCode="mmm\-yy">
                  <c:v>40725</c:v>
                </c:pt>
                <c:pt idx="47" c:formatCode="mmm\-yy">
                  <c:v>40756</c:v>
                </c:pt>
                <c:pt idx="48" c:formatCode="mmm\-yy">
                  <c:v>40787</c:v>
                </c:pt>
                <c:pt idx="49" c:formatCode="mmm\-yy">
                  <c:v>40817</c:v>
                </c:pt>
                <c:pt idx="50" c:formatCode="mmm\-yy">
                  <c:v>40848</c:v>
                </c:pt>
                <c:pt idx="51" c:formatCode="mmm\-yy">
                  <c:v>40878</c:v>
                </c:pt>
                <c:pt idx="52" c:formatCode="mmm\-yy">
                  <c:v>40909</c:v>
                </c:pt>
                <c:pt idx="53" c:formatCode="mmm\-yy">
                  <c:v>40940</c:v>
                </c:pt>
                <c:pt idx="54" c:formatCode="mmm\-yy">
                  <c:v>40969</c:v>
                </c:pt>
                <c:pt idx="55" c:formatCode="mmm\-yy">
                  <c:v>41000</c:v>
                </c:pt>
                <c:pt idx="56" c:formatCode="mmm\-yy">
                  <c:v>41030</c:v>
                </c:pt>
                <c:pt idx="57" c:formatCode="mmm\-yy">
                  <c:v>41061</c:v>
                </c:pt>
                <c:pt idx="58" c:formatCode="mmm\-yy">
                  <c:v>41091</c:v>
                </c:pt>
                <c:pt idx="59" c:formatCode="mmm\-yy">
                  <c:v>41122</c:v>
                </c:pt>
                <c:pt idx="60" c:formatCode="mmm\-yy">
                  <c:v>41153</c:v>
                </c:pt>
                <c:pt idx="61" c:formatCode="mmm\-yy">
                  <c:v>41183</c:v>
                </c:pt>
                <c:pt idx="62" c:formatCode="mmm\-yy">
                  <c:v>41214</c:v>
                </c:pt>
                <c:pt idx="63" c:formatCode="mmm\-yy">
                  <c:v>41244</c:v>
                </c:pt>
                <c:pt idx="64" c:formatCode="mmm\-yy">
                  <c:v>41275</c:v>
                </c:pt>
                <c:pt idx="65" c:formatCode="mmm\-yy">
                  <c:v>41306</c:v>
                </c:pt>
                <c:pt idx="66" c:formatCode="mmm\-yy">
                  <c:v>41334</c:v>
                </c:pt>
                <c:pt idx="67" c:formatCode="mmm\-yy">
                  <c:v>41365</c:v>
                </c:pt>
                <c:pt idx="68" c:formatCode="mmm\-yy">
                  <c:v>41395</c:v>
                </c:pt>
                <c:pt idx="69" c:formatCode="mmm\-yy">
                  <c:v>41426</c:v>
                </c:pt>
                <c:pt idx="70" c:formatCode="mmm\-yy">
                  <c:v>41456</c:v>
                </c:pt>
                <c:pt idx="71" c:formatCode="mmm\-yy">
                  <c:v>41487</c:v>
                </c:pt>
                <c:pt idx="72" c:formatCode="mmm\-yy">
                  <c:v>41518</c:v>
                </c:pt>
                <c:pt idx="73" c:formatCode="mmm\-yy">
                  <c:v>41548</c:v>
                </c:pt>
                <c:pt idx="74" c:formatCode="mmm\-yy">
                  <c:v>41579</c:v>
                </c:pt>
                <c:pt idx="75" c:formatCode="mmm\-yy">
                  <c:v>41609</c:v>
                </c:pt>
                <c:pt idx="76" c:formatCode="mmm\-yy">
                  <c:v>41640</c:v>
                </c:pt>
                <c:pt idx="77" c:formatCode="mmm\-yy">
                  <c:v>41671</c:v>
                </c:pt>
                <c:pt idx="78" c:formatCode="mmm\-yy">
                  <c:v>41699</c:v>
                </c:pt>
                <c:pt idx="79" c:formatCode="mmm\-yy">
                  <c:v>41730</c:v>
                </c:pt>
                <c:pt idx="80" c:formatCode="mmm\-yy">
                  <c:v>41760</c:v>
                </c:pt>
                <c:pt idx="81" c:formatCode="mmm\-yy">
                  <c:v>41791</c:v>
                </c:pt>
                <c:pt idx="82" c:formatCode="mmm\-yy">
                  <c:v>41821</c:v>
                </c:pt>
                <c:pt idx="83" c:formatCode="mmm\-yy">
                  <c:v>41852</c:v>
                </c:pt>
                <c:pt idx="84" c:formatCode="mmm\-yy">
                  <c:v>41883</c:v>
                </c:pt>
                <c:pt idx="85" c:formatCode="mmm\-yy">
                  <c:v>41913</c:v>
                </c:pt>
                <c:pt idx="86" c:formatCode="mmm\-yy">
                  <c:v>41944</c:v>
                </c:pt>
                <c:pt idx="87" c:formatCode="mmm\-yy">
                  <c:v>41987</c:v>
                </c:pt>
                <c:pt idx="88" c:formatCode="mmm\-yy">
                  <c:v>42005</c:v>
                </c:pt>
                <c:pt idx="89" c:formatCode="mmm\-yy">
                  <c:v>42050</c:v>
                </c:pt>
                <c:pt idx="90" c:formatCode="mmm\-yy">
                  <c:v>42078</c:v>
                </c:pt>
                <c:pt idx="91" c:formatCode="mmm\-yy">
                  <c:v>42109</c:v>
                </c:pt>
                <c:pt idx="92" c:formatCode="mmm\-yy">
                  <c:v>42139</c:v>
                </c:pt>
                <c:pt idx="93" c:formatCode="mmm\-yy">
                  <c:v>42170</c:v>
                </c:pt>
                <c:pt idx="94" c:formatCode="mmm\-yy">
                  <c:v>42200</c:v>
                </c:pt>
                <c:pt idx="95" c:formatCode="mmm\-yy">
                  <c:v>42231</c:v>
                </c:pt>
                <c:pt idx="96" c:formatCode="mmm\-yy">
                  <c:v>42262</c:v>
                </c:pt>
                <c:pt idx="97" c:formatCode="mmm\-yy">
                  <c:v>42292</c:v>
                </c:pt>
                <c:pt idx="98" c:formatCode="mmm\-yy">
                  <c:v>42323</c:v>
                </c:pt>
                <c:pt idx="99" c:formatCode="mmm\-yy">
                  <c:v>42353</c:v>
                </c:pt>
                <c:pt idx="100" c:formatCode="mmm\-yy">
                  <c:v>42384</c:v>
                </c:pt>
                <c:pt idx="101" c:formatCode="mmm\-yy">
                  <c:v>42415</c:v>
                </c:pt>
                <c:pt idx="102" c:formatCode="mmm\-yy">
                  <c:v>42444</c:v>
                </c:pt>
                <c:pt idx="103" c:formatCode="mmm\-yy">
                  <c:v>42475</c:v>
                </c:pt>
                <c:pt idx="104" c:formatCode="mmm\-yy">
                  <c:v>42505</c:v>
                </c:pt>
                <c:pt idx="105" c:formatCode="mmm\-yy">
                  <c:v>42536</c:v>
                </c:pt>
                <c:pt idx="106" c:formatCode="mmm\-yy">
                  <c:v>42566</c:v>
                </c:pt>
                <c:pt idx="107" c:formatCode="mmm\-yy">
                  <c:v>42597</c:v>
                </c:pt>
                <c:pt idx="108" c:formatCode="mmm\-yy">
                  <c:v>42628</c:v>
                </c:pt>
                <c:pt idx="109" c:formatCode="mmm\-yy">
                  <c:v>42658</c:v>
                </c:pt>
                <c:pt idx="110" c:formatCode="mmm\-yy">
                  <c:v>42689</c:v>
                </c:pt>
                <c:pt idx="111" c:formatCode="mmm\-yy">
                  <c:v>42719</c:v>
                </c:pt>
                <c:pt idx="112" c:formatCode="mmm\-yy">
                  <c:v>42761</c:v>
                </c:pt>
                <c:pt idx="113" c:formatCode="mmm\-yy">
                  <c:v>42781</c:v>
                </c:pt>
                <c:pt idx="114" c:formatCode="mmm\-yy">
                  <c:v>42809</c:v>
                </c:pt>
                <c:pt idx="115" c:formatCode="mmm\-yy">
                  <c:v>42840</c:v>
                </c:pt>
                <c:pt idx="116" c:formatCode="mmm\-yy">
                  <c:v>42870</c:v>
                </c:pt>
                <c:pt idx="117" c:formatCode="mmm\-yy">
                  <c:v>42901</c:v>
                </c:pt>
                <c:pt idx="118" c:formatCode="mmm\-yy">
                  <c:v>42931</c:v>
                </c:pt>
                <c:pt idx="119" c:formatCode="mmm\-yy">
                  <c:v>42962</c:v>
                </c:pt>
                <c:pt idx="120" c:formatCode="mmm\-yy">
                  <c:v>42993</c:v>
                </c:pt>
                <c:pt idx="121" c:formatCode="mmm\-yy">
                  <c:v>43023</c:v>
                </c:pt>
                <c:pt idx="122" c:formatCode="mmm\-yy">
                  <c:v>43054</c:v>
                </c:pt>
                <c:pt idx="123" c:formatCode="mmm\-yy">
                  <c:v>43084</c:v>
                </c:pt>
                <c:pt idx="124" c:formatCode="mmm\-yy">
                  <c:v>43115</c:v>
                </c:pt>
                <c:pt idx="125" c:formatCode="mmm\-yy">
                  <c:v>43146</c:v>
                </c:pt>
                <c:pt idx="126" c:formatCode="mmm\-yy">
                  <c:v>43174</c:v>
                </c:pt>
                <c:pt idx="127" c:formatCode="mmm\-yy">
                  <c:v>43205</c:v>
                </c:pt>
                <c:pt idx="128" c:formatCode="mmm\-yy">
                  <c:v>43235</c:v>
                </c:pt>
                <c:pt idx="129" c:formatCode="mmm\-yy">
                  <c:v>43266</c:v>
                </c:pt>
                <c:pt idx="130" c:formatCode="mmm\-yy">
                  <c:v>43296</c:v>
                </c:pt>
                <c:pt idx="131" c:formatCode="mmm\-yy">
                  <c:v>43327</c:v>
                </c:pt>
                <c:pt idx="132" c:formatCode="mmm\-yy">
                  <c:v>43358</c:v>
                </c:pt>
                <c:pt idx="133" c:formatCode="mmm\-yy">
                  <c:v>43388</c:v>
                </c:pt>
                <c:pt idx="134" c:formatCode="mmm\-yy">
                  <c:v>43419</c:v>
                </c:pt>
                <c:pt idx="135" c:formatCode="mmm\-yy">
                  <c:v>43449</c:v>
                </c:pt>
                <c:pt idx="136" c:formatCode="mmm\-yy">
                  <c:v>43480</c:v>
                </c:pt>
                <c:pt idx="137" c:formatCode="mmm\-yy">
                  <c:v>43511</c:v>
                </c:pt>
                <c:pt idx="138" c:formatCode="mmm\-yy">
                  <c:v>43539</c:v>
                </c:pt>
                <c:pt idx="139" c:formatCode="mmm\-yy">
                  <c:v>43570</c:v>
                </c:pt>
                <c:pt idx="140" c:formatCode="mmm\-yy">
                  <c:v>43600</c:v>
                </c:pt>
                <c:pt idx="141" c:formatCode="mmm\-yy">
                  <c:v>43631</c:v>
                </c:pt>
                <c:pt idx="142" c:formatCode="mmm\-yy">
                  <c:v>43661</c:v>
                </c:pt>
                <c:pt idx="143" c:formatCode="mmm\-yy">
                  <c:v>43692</c:v>
                </c:pt>
                <c:pt idx="144" c:formatCode="mmm\-yy">
                  <c:v>43723</c:v>
                </c:pt>
                <c:pt idx="145" c:formatCode="mmm\-yy">
                  <c:v>43753</c:v>
                </c:pt>
                <c:pt idx="146" c:formatCode="mmm\-yy">
                  <c:v>43784</c:v>
                </c:pt>
                <c:pt idx="147" c:formatCode="mmm\-yy">
                  <c:v>43814</c:v>
                </c:pt>
                <c:pt idx="148" c:formatCode="mmm\-yy">
                  <c:v>43845</c:v>
                </c:pt>
                <c:pt idx="149" c:formatCode="mmm\-yy">
                  <c:v>43876</c:v>
                </c:pt>
                <c:pt idx="150" c:formatCode="mmm\-yy">
                  <c:v>43905</c:v>
                </c:pt>
                <c:pt idx="151" c:formatCode="mmm\-yy">
                  <c:v>43936</c:v>
                </c:pt>
                <c:pt idx="152" c:formatCode="mmm\-yy">
                  <c:v>43966</c:v>
                </c:pt>
                <c:pt idx="153" c:formatCode="mmm\-yy">
                  <c:v>43997</c:v>
                </c:pt>
                <c:pt idx="154" c:formatCode="mmm\-yy">
                  <c:v>44027</c:v>
                </c:pt>
                <c:pt idx="155" c:formatCode="mmm\-yy">
                  <c:v>44058</c:v>
                </c:pt>
                <c:pt idx="156" c:formatCode="mmm\-yy">
                  <c:v>44089</c:v>
                </c:pt>
                <c:pt idx="157" c:formatCode="mmm\-yy">
                  <c:v>44119</c:v>
                </c:pt>
                <c:pt idx="158" c:formatCode="mmm\-yy">
                  <c:v>44150</c:v>
                </c:pt>
                <c:pt idx="159" c:formatCode="mmm\-yy">
                  <c:v>44180</c:v>
                </c:pt>
              </c:numCache>
            </c:numRef>
          </c:cat>
          <c:val>
            <c:numRef>
              <c:f>主要外币对人民币汇率走势!$D$50:$FG$50</c:f>
              <c:numCache>
                <c:formatCode>General</c:formatCode>
                <c:ptCount val="160"/>
                <c:pt idx="0">
                  <c:v>10.6312</c:v>
                </c:pt>
                <c:pt idx="1">
                  <c:v>10.7829</c:v>
                </c:pt>
                <c:pt idx="2">
                  <c:v>10.9275</c:v>
                </c:pt>
                <c:pt idx="3">
                  <c:v>10.6669</c:v>
                </c:pt>
                <c:pt idx="4">
                  <c:v>10.6612</c:v>
                </c:pt>
                <c:pt idx="5">
                  <c:v>10.7809</c:v>
                </c:pt>
                <c:pt idx="6">
                  <c:v>11.0809</c:v>
                </c:pt>
                <c:pt idx="7">
                  <c:v>10.8972</c:v>
                </c:pt>
                <c:pt idx="8">
                  <c:v>10.7772</c:v>
                </c:pt>
                <c:pt idx="9">
                  <c:v>10.8302</c:v>
                </c:pt>
                <c:pt idx="10">
                  <c:v>10.6531</c:v>
                </c:pt>
                <c:pt idx="11">
                  <c:v>10.0522</c:v>
                </c:pt>
                <c:pt idx="12">
                  <c:v>9.9997</c:v>
                </c:pt>
                <c:pt idx="13">
                  <c:v>8.7254</c:v>
                </c:pt>
                <c:pt idx="14">
                  <c:v>8.8119</c:v>
                </c:pt>
                <c:pt idx="15">
                  <c:v>9.659</c:v>
                </c:pt>
                <c:pt idx="16">
                  <c:v>8.8795</c:v>
                </c:pt>
                <c:pt idx="17">
                  <c:v>8.6804</c:v>
                </c:pt>
                <c:pt idx="18">
                  <c:v>9.0323</c:v>
                </c:pt>
                <c:pt idx="19">
                  <c:v>9.0837</c:v>
                </c:pt>
                <c:pt idx="20">
                  <c:v>9.55</c:v>
                </c:pt>
                <c:pt idx="21">
                  <c:v>9.6408</c:v>
                </c:pt>
                <c:pt idx="22">
                  <c:v>9.625</c:v>
                </c:pt>
                <c:pt idx="23">
                  <c:v>9.7727</c:v>
                </c:pt>
                <c:pt idx="24">
                  <c:v>9.9659</c:v>
                </c:pt>
                <c:pt idx="25">
                  <c:v>10.1288</c:v>
                </c:pt>
                <c:pt idx="26">
                  <c:v>10.235</c:v>
                </c:pt>
                <c:pt idx="27">
                  <c:v>9.7971</c:v>
                </c:pt>
                <c:pt idx="28">
                  <c:v>9.5049</c:v>
                </c:pt>
                <c:pt idx="29">
                  <c:v>9.2545</c:v>
                </c:pt>
                <c:pt idx="30">
                  <c:v>9.1588</c:v>
                </c:pt>
                <c:pt idx="31">
                  <c:v>9.038</c:v>
                </c:pt>
                <c:pt idx="32">
                  <c:v>8.4015</c:v>
                </c:pt>
                <c:pt idx="33">
                  <c:v>8.271</c:v>
                </c:pt>
                <c:pt idx="34">
                  <c:v>8.8441</c:v>
                </c:pt>
                <c:pt idx="35">
                  <c:v>8.6085</c:v>
                </c:pt>
                <c:pt idx="36">
                  <c:v>9.1329</c:v>
                </c:pt>
                <c:pt idx="37">
                  <c:v>9.3116</c:v>
                </c:pt>
                <c:pt idx="38">
                  <c:v>8.7645</c:v>
                </c:pt>
                <c:pt idx="39">
                  <c:v>8.8065</c:v>
                </c:pt>
                <c:pt idx="40">
                  <c:v>8.9552</c:v>
                </c:pt>
                <c:pt idx="41">
                  <c:v>9.0205</c:v>
                </c:pt>
                <c:pt idx="42">
                  <c:v>9.2681</c:v>
                </c:pt>
                <c:pt idx="43">
                  <c:v>9.6348</c:v>
                </c:pt>
                <c:pt idx="44">
                  <c:v>9.3215</c:v>
                </c:pt>
                <c:pt idx="45">
                  <c:v>9.3612</c:v>
                </c:pt>
                <c:pt idx="46">
                  <c:v>9.2233</c:v>
                </c:pt>
                <c:pt idx="47">
                  <c:v>9.2122</c:v>
                </c:pt>
                <c:pt idx="48">
                  <c:v>8.6328</c:v>
                </c:pt>
                <c:pt idx="49">
                  <c:v>8.9465</c:v>
                </c:pt>
                <c:pt idx="50">
                  <c:v>8.4625</c:v>
                </c:pt>
                <c:pt idx="51">
                  <c:v>8.1625</c:v>
                </c:pt>
                <c:pt idx="52">
                  <c:v>8.3006</c:v>
                </c:pt>
                <c:pt idx="53">
                  <c:v>8.47992</c:v>
                </c:pt>
                <c:pt idx="54">
                  <c:v>8.3944</c:v>
                </c:pt>
                <c:pt idx="55">
                  <c:v>8.2932</c:v>
                </c:pt>
                <c:pt idx="56">
                  <c:v>7.8351</c:v>
                </c:pt>
                <c:pt idx="57">
                  <c:v>7.871</c:v>
                </c:pt>
                <c:pt idx="58">
                  <c:v>7.7627</c:v>
                </c:pt>
                <c:pt idx="59">
                  <c:v>7.9378</c:v>
                </c:pt>
                <c:pt idx="60">
                  <c:v>8.1885</c:v>
                </c:pt>
                <c:pt idx="61">
                  <c:v>8.1654</c:v>
                </c:pt>
                <c:pt idx="62">
                  <c:v>8.1618</c:v>
                </c:pt>
                <c:pt idx="63">
                  <c:v>8.3176</c:v>
                </c:pt>
                <c:pt idx="64">
                  <c:v>8.5197</c:v>
                </c:pt>
                <c:pt idx="65">
                  <c:v>8.2551</c:v>
                </c:pt>
                <c:pt idx="66">
                  <c:v>8.0383</c:v>
                </c:pt>
                <c:pt idx="67">
                  <c:v>8.0917</c:v>
                </c:pt>
                <c:pt idx="68">
                  <c:v>8.0622</c:v>
                </c:pt>
                <c:pt idx="69">
                  <c:v>8.0536</c:v>
                </c:pt>
                <c:pt idx="70">
                  <c:v>8.1925</c:v>
                </c:pt>
                <c:pt idx="71">
                  <c:v>8.1693</c:v>
                </c:pt>
                <c:pt idx="72">
                  <c:v>8.2983</c:v>
                </c:pt>
                <c:pt idx="73">
                  <c:v>8.4333</c:v>
                </c:pt>
                <c:pt idx="74">
                  <c:v>8.3417</c:v>
                </c:pt>
                <c:pt idx="75">
                  <c:v>8.4189</c:v>
                </c:pt>
                <c:pt idx="76">
                  <c:v>8.3388</c:v>
                </c:pt>
                <c:pt idx="77">
                  <c:v>8.3897</c:v>
                </c:pt>
                <c:pt idx="78">
                  <c:v>8.4607</c:v>
                </c:pt>
                <c:pt idx="79">
                  <c:v>8.5033</c:v>
                </c:pt>
                <c:pt idx="80">
                  <c:v>8.3921</c:v>
                </c:pt>
                <c:pt idx="81">
                  <c:v>8.3946</c:v>
                </c:pt>
                <c:pt idx="82">
                  <c:v>8.2623</c:v>
                </c:pt>
                <c:pt idx="83">
                  <c:v>8.126</c:v>
                </c:pt>
                <c:pt idx="84">
                  <c:v>7.8049</c:v>
                </c:pt>
                <c:pt idx="85">
                  <c:v>7.7377</c:v>
                </c:pt>
                <c:pt idx="86">
                  <c:v>7.6408</c:v>
                </c:pt>
                <c:pt idx="87">
                  <c:v>7.4556</c:v>
                </c:pt>
                <c:pt idx="88">
                  <c:v>6.9678</c:v>
                </c:pt>
                <c:pt idx="89">
                  <c:v>6.9256</c:v>
                </c:pt>
                <c:pt idx="90">
                  <c:v>6.6648</c:v>
                </c:pt>
                <c:pt idx="91">
                  <c:v>6.8082</c:v>
                </c:pt>
                <c:pt idx="92">
                  <c:v>6.7189</c:v>
                </c:pt>
                <c:pt idx="93">
                  <c:v>6.8699</c:v>
                </c:pt>
                <c:pt idx="94">
                  <c:v>6.7078</c:v>
                </c:pt>
                <c:pt idx="95">
                  <c:v>7.1793</c:v>
                </c:pt>
                <c:pt idx="96">
                  <c:v>7.1608</c:v>
                </c:pt>
                <c:pt idx="97">
                  <c:v>6.9771</c:v>
                </c:pt>
                <c:pt idx="98">
                  <c:v>6.7673</c:v>
                </c:pt>
                <c:pt idx="99">
                  <c:v>7.0952</c:v>
                </c:pt>
                <c:pt idx="100">
                  <c:v>7.17</c:v>
                </c:pt>
                <c:pt idx="101">
                  <c:v>7.1533</c:v>
                </c:pt>
                <c:pt idx="102">
                  <c:v>7.3312</c:v>
                </c:pt>
                <c:pt idx="103">
                  <c:v>7.3439</c:v>
                </c:pt>
                <c:pt idx="104">
                  <c:v>7.3318</c:v>
                </c:pt>
                <c:pt idx="105">
                  <c:v>7.375</c:v>
                </c:pt>
                <c:pt idx="106">
                  <c:v>7.3724</c:v>
                </c:pt>
                <c:pt idx="107">
                  <c:v>7.4602</c:v>
                </c:pt>
                <c:pt idx="108">
                  <c:v>7.488</c:v>
                </c:pt>
                <c:pt idx="109">
                  <c:v>7.4294</c:v>
                </c:pt>
                <c:pt idx="110">
                  <c:v>7.3386</c:v>
                </c:pt>
                <c:pt idx="111">
                  <c:v>7.3068</c:v>
                </c:pt>
                <c:pt idx="112">
                  <c:v>7.3821</c:v>
                </c:pt>
                <c:pt idx="113">
                  <c:v>7.2774</c:v>
                </c:pt>
                <c:pt idx="114">
                  <c:v>7.3721</c:v>
                </c:pt>
                <c:pt idx="115">
                  <c:v>7.068</c:v>
                </c:pt>
                <c:pt idx="116">
                  <c:v>7.676</c:v>
                </c:pt>
                <c:pt idx="117">
                  <c:v>7.7496</c:v>
                </c:pt>
                <c:pt idx="118">
                  <c:v>7.9059</c:v>
                </c:pt>
                <c:pt idx="119">
                  <c:v>7.8525</c:v>
                </c:pt>
                <c:pt idx="120">
                  <c:v>7.8233</c:v>
                </c:pt>
                <c:pt idx="121">
                  <c:v>7.7333</c:v>
                </c:pt>
                <c:pt idx="122">
                  <c:v>7.8252</c:v>
                </c:pt>
                <c:pt idx="123">
                  <c:v>7.8023</c:v>
                </c:pt>
                <c:pt idx="124">
                  <c:v>7.8553</c:v>
                </c:pt>
                <c:pt idx="125">
                  <c:v>7.7355</c:v>
                </c:pt>
                <c:pt idx="126">
                  <c:v>7.7378</c:v>
                </c:pt>
                <c:pt idx="127">
                  <c:v>7.6714</c:v>
                </c:pt>
                <c:pt idx="128">
                  <c:v>7.4814</c:v>
                </c:pt>
                <c:pt idx="129">
                  <c:v>7.6515</c:v>
                </c:pt>
                <c:pt idx="130">
                  <c:v>7.9799</c:v>
                </c:pt>
                <c:pt idx="131">
                  <c:v>7.9646</c:v>
                </c:pt>
                <c:pt idx="132">
                  <c:v>8.0111</c:v>
                </c:pt>
                <c:pt idx="133">
                  <c:v>7.9008</c:v>
                </c:pt>
                <c:pt idx="134">
                  <c:v>7.8991</c:v>
                </c:pt>
                <c:pt idx="135">
                  <c:v>7.8473</c:v>
                </c:pt>
                <c:pt idx="136">
                  <c:v>7.6981</c:v>
                </c:pt>
                <c:pt idx="137">
                  <c:v>7.6082</c:v>
                </c:pt>
                <c:pt idx="138">
                  <c:v>7.5607</c:v>
                </c:pt>
                <c:pt idx="139">
                  <c:v>7.5256</c:v>
                </c:pt>
                <c:pt idx="140">
                  <c:v>7.6833</c:v>
                </c:pt>
                <c:pt idx="141">
                  <c:v>7.817</c:v>
                </c:pt>
                <c:pt idx="142">
                  <c:v>7.6803</c:v>
                </c:pt>
                <c:pt idx="143">
                  <c:v>7.8661</c:v>
                </c:pt>
                <c:pt idx="144">
                  <c:v>7.6803</c:v>
                </c:pt>
                <c:pt idx="145">
                  <c:v>7.8676</c:v>
                </c:pt>
                <c:pt idx="146">
                  <c:v>7.7406</c:v>
                </c:pt>
                <c:pt idx="147">
                  <c:v>7.8155</c:v>
                </c:pt>
                <c:pt idx="148">
                  <c:v>7.64</c:v>
                </c:pt>
                <c:pt idx="149">
                  <c:v>7.7059</c:v>
                </c:pt>
                <c:pt idx="150">
                  <c:v>7.8088</c:v>
                </c:pt>
                <c:pt idx="151">
                  <c:v>7.6744</c:v>
                </c:pt>
                <c:pt idx="152">
                  <c:v>7.6744</c:v>
                </c:pt>
                <c:pt idx="153">
                  <c:v>7.897</c:v>
                </c:pt>
                <c:pt idx="154">
                  <c:v>7.961</c:v>
                </c:pt>
                <c:pt idx="155">
                  <c:v>8.2882</c:v>
                </c:pt>
                <c:pt idx="156">
                  <c:v>8.1649</c:v>
                </c:pt>
              </c:numCache>
            </c:numRef>
          </c:val>
          <c:smooth val="0"/>
        </c:ser>
        <c:dLbls>
          <c:showLegendKey val="0"/>
          <c:showVal val="0"/>
          <c:showCatName val="0"/>
          <c:showSerName val="0"/>
          <c:showPercent val="0"/>
          <c:showBubbleSize val="0"/>
        </c:dLbls>
        <c:marker val="1"/>
        <c:smooth val="0"/>
        <c:axId val="93102464"/>
        <c:axId val="93104000"/>
      </c:lineChart>
      <c:dateAx>
        <c:axId val="93102464"/>
        <c:scaling>
          <c:orientation val="minMax"/>
        </c:scaling>
        <c:delete val="0"/>
        <c:axPos val="b"/>
        <c:numFmt formatCode="[$-409]mmm/yy;@" sourceLinked="0"/>
        <c:majorTickMark val="in"/>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25"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crossAx val="93104000"/>
        <c:crosses val="autoZero"/>
        <c:auto val="1"/>
        <c:lblOffset val="100"/>
        <c:baseTimeUnit val="months"/>
        <c:majorUnit val="1"/>
        <c:majorTimeUnit val="months"/>
        <c:minorUnit val="8"/>
        <c:minorTimeUnit val="days"/>
      </c:dateAx>
      <c:valAx>
        <c:axId val="93104000"/>
        <c:scaling>
          <c:orientation val="minMax"/>
          <c:min val="6"/>
        </c:scaling>
        <c:delete val="0"/>
        <c:axPos val="l"/>
        <c:majorGridlines>
          <c:spPr>
            <a:ln w="3175" cap="flat" cmpd="sng" algn="ctr">
              <a:solidFill>
                <a:srgbClr val="000000"/>
              </a:solidFill>
              <a:prstDash val="sysDash"/>
              <a:round/>
            </a:ln>
          </c:spPr>
        </c:majorGridlines>
        <c:numFmt formatCode="General" sourceLinked="1"/>
        <c:majorTickMark val="in"/>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25"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crossAx val="9310246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1150" b="0" i="0" u="none" strike="noStrike"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15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r>
              <a:rPr lang="zh-CN" altLang="en-US" sz="1150" b="0" i="0" u="none" strike="noStrike" baseline="0">
                <a:solidFill>
                  <a:srgbClr val="000000"/>
                </a:solidFill>
                <a:latin typeface="宋体" panose="02010600030101010101" pitchFamily="7" charset="-122"/>
                <a:ea typeface="宋体" panose="02010600030101010101" pitchFamily="7" charset="-122"/>
              </a:rPr>
              <a:t>英镑</a:t>
            </a:r>
            <a:endParaRPr lang="zh-CN" altLang="en-US" sz="1150" b="0" i="0" u="none" strike="noStrike" baseline="0">
              <a:solidFill>
                <a:srgbClr val="000000"/>
              </a:solidFill>
              <a:latin typeface="宋体" panose="02010600030101010101" pitchFamily="7" charset="-122"/>
              <a:ea typeface="宋体" panose="02010600030101010101" pitchFamily="7" charset="-122"/>
            </a:endParaRPr>
          </a:p>
          <a:p>
            <a:pPr>
              <a:defRPr lang="zh-CN" sz="115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r>
              <a:rPr lang="zh-CN" altLang="en-US" sz="1150" b="0" i="0" u="none" strike="noStrike" baseline="0">
                <a:solidFill>
                  <a:srgbClr val="000000"/>
                </a:solidFill>
                <a:latin typeface="宋体" panose="02010600030101010101" pitchFamily="7" charset="-122"/>
                <a:ea typeface="宋体" panose="02010600030101010101" pitchFamily="7" charset="-122"/>
              </a:rPr>
              <a:t>对人民币期末汇率走势图</a:t>
            </a:r>
            <a:endParaRPr lang="zh-CN" altLang="en-US" sz="1150" b="0" i="0" u="none" strike="noStrike" baseline="0">
              <a:solidFill>
                <a:srgbClr val="000000"/>
              </a:solidFill>
              <a:latin typeface="宋体" panose="02010600030101010101" pitchFamily="7" charset="-122"/>
              <a:ea typeface="宋体" panose="02010600030101010101" pitchFamily="7" charset="-122"/>
            </a:endParaRPr>
          </a:p>
        </c:rich>
      </c:tx>
      <c:layout>
        <c:manualLayout>
          <c:xMode val="edge"/>
          <c:yMode val="edge"/>
          <c:x val="0.54094085826814"/>
          <c:y val="0.048192745137627"/>
        </c:manualLayout>
      </c:layout>
      <c:overlay val="0"/>
      <c:spPr>
        <a:noFill/>
        <a:ln w="25400">
          <a:noFill/>
        </a:ln>
      </c:spPr>
    </c:title>
    <c:autoTitleDeleted val="0"/>
    <c:plotArea>
      <c:layout>
        <c:manualLayout>
          <c:layoutTarget val="inner"/>
          <c:xMode val="edge"/>
          <c:yMode val="edge"/>
          <c:x val="0.0346494762288477"/>
          <c:y val="0.039039039039039"/>
          <c:w val="0.952207648115709"/>
          <c:h val="0.786786786786787"/>
        </c:manualLayout>
      </c:layout>
      <c:lineChart>
        <c:grouping val="standard"/>
        <c:varyColors val="0"/>
        <c:ser>
          <c:idx val="0"/>
          <c:order val="0"/>
          <c:tx>
            <c:strRef>
              <c:f>主要外币对人民币汇率走势!$A$73</c:f>
              <c:strCache>
                <c:ptCount val="1"/>
                <c:pt idx="0">
                  <c:v>GBP</c:v>
                </c:pt>
              </c:strCache>
            </c:strRef>
          </c:tx>
          <c:spPr>
            <a:ln w="25400" cap="rnd" cmpd="sng" algn="ctr">
              <a:solidFill>
                <a:srgbClr val="000080"/>
              </a:solidFill>
              <a:prstDash val="solid"/>
              <a:round/>
            </a:ln>
          </c:spPr>
          <c:marker>
            <c:symbol val="diamond"/>
            <c:size val="7"/>
            <c:spPr>
              <a:solidFill>
                <a:srgbClr val="000080"/>
              </a:solidFill>
              <a:ln w="9525" cap="flat" cmpd="sng" algn="ctr">
                <a:solidFill>
                  <a:srgbClr val="000080"/>
                </a:solidFill>
                <a:prstDash val="solid"/>
                <a:round/>
              </a:ln>
            </c:spPr>
          </c:marker>
          <c:dLbls>
            <c:dLbl>
              <c:idx val="51"/>
              <c:layout>
                <c:manualLayout>
                  <c:x val="-0.000617141093882589"/>
                  <c:y val="0"/>
                </c:manualLayout>
              </c:layout>
              <c:dLblPos val="r"/>
              <c:showLegendKey val="0"/>
              <c:showVal val="1"/>
              <c:showCatName val="0"/>
              <c:showSerName val="0"/>
              <c:showPercent val="0"/>
              <c:showBubbleSize val="0"/>
              <c:extLst>
                <c:ext xmlns:c15="http://schemas.microsoft.com/office/drawing/2012/chart" uri="{CE6537A1-D6FC-4f65-9D91-7224C49458BB}">
                  <c15:layout/>
                </c:ext>
              </c:extLst>
            </c:dLbl>
            <c:spPr>
              <a:noFill/>
              <a:ln w="25400">
                <a:noFill/>
              </a:ln>
              <a:effectLst/>
            </c:spPr>
            <c:txPr>
              <a:bodyPr rot="0" spcFirstLastPara="0" vertOverflow="ellipsis" vert="horz" wrap="square" lIns="38100" tIns="19050" rIns="38100" bIns="19050" anchor="ctr" anchorCtr="1"/>
              <a:lstStyle/>
              <a:p>
                <a:pPr>
                  <a:defRPr lang="zh-CN" sz="925"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dLblPos val="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主要外币对人民币汇率走势!$B$72:$DR$72</c:f>
              <c:numCache>
                <c:formatCode>mmm\-yy</c:formatCode>
                <c:ptCount val="121"/>
                <c:pt idx="0" c:formatCode="mmm\-yy">
                  <c:v>40513</c:v>
                </c:pt>
                <c:pt idx="1" c:formatCode="mmm\-yy">
                  <c:v>40544</c:v>
                </c:pt>
                <c:pt idx="2" c:formatCode="mmm\-yy">
                  <c:v>40575</c:v>
                </c:pt>
                <c:pt idx="3" c:formatCode="mmm\-yy">
                  <c:v>40603</c:v>
                </c:pt>
                <c:pt idx="4" c:formatCode="mmm\-yy">
                  <c:v>40634</c:v>
                </c:pt>
                <c:pt idx="5" c:formatCode="mmm\-yy">
                  <c:v>40664</c:v>
                </c:pt>
                <c:pt idx="6" c:formatCode="mmm\-yy">
                  <c:v>40695</c:v>
                </c:pt>
                <c:pt idx="7" c:formatCode="mmm\-yy">
                  <c:v>40725</c:v>
                </c:pt>
                <c:pt idx="8" c:formatCode="mmm\-yy">
                  <c:v>40756</c:v>
                </c:pt>
                <c:pt idx="9" c:formatCode="mmm\-yy">
                  <c:v>40787</c:v>
                </c:pt>
                <c:pt idx="10" c:formatCode="mmm\-yy">
                  <c:v>40817</c:v>
                </c:pt>
                <c:pt idx="11" c:formatCode="mmm\-yy">
                  <c:v>40848</c:v>
                </c:pt>
                <c:pt idx="12" c:formatCode="mmm\-yy">
                  <c:v>40878</c:v>
                </c:pt>
                <c:pt idx="13" c:formatCode="mmm\-yy">
                  <c:v>40909</c:v>
                </c:pt>
                <c:pt idx="14" c:formatCode="mmm\-yy">
                  <c:v>40940</c:v>
                </c:pt>
                <c:pt idx="15" c:formatCode="mmm\-yy">
                  <c:v>40969</c:v>
                </c:pt>
                <c:pt idx="16" c:formatCode="mmm\-yy">
                  <c:v>41000</c:v>
                </c:pt>
                <c:pt idx="17" c:formatCode="mmm\-yy">
                  <c:v>41030</c:v>
                </c:pt>
                <c:pt idx="18" c:formatCode="mmm\-yy">
                  <c:v>41061</c:v>
                </c:pt>
                <c:pt idx="19" c:formatCode="mmm\-yy">
                  <c:v>41091</c:v>
                </c:pt>
                <c:pt idx="20" c:formatCode="mmm\-yy">
                  <c:v>41122</c:v>
                </c:pt>
                <c:pt idx="21" c:formatCode="mmm\-yy">
                  <c:v>41153</c:v>
                </c:pt>
                <c:pt idx="22" c:formatCode="mmm\-yy">
                  <c:v>41183</c:v>
                </c:pt>
                <c:pt idx="23" c:formatCode="mmm\-yy">
                  <c:v>41214</c:v>
                </c:pt>
                <c:pt idx="24" c:formatCode="mmm\-yy">
                  <c:v>41244</c:v>
                </c:pt>
                <c:pt idx="25" c:formatCode="mmm\-yy">
                  <c:v>41275</c:v>
                </c:pt>
                <c:pt idx="26" c:formatCode="mmm\-yy">
                  <c:v>41306</c:v>
                </c:pt>
                <c:pt idx="27" c:formatCode="mmm\-yy">
                  <c:v>41334</c:v>
                </c:pt>
                <c:pt idx="28" c:formatCode="mmm\-yy">
                  <c:v>41365</c:v>
                </c:pt>
                <c:pt idx="29" c:formatCode="mmm\-yy">
                  <c:v>41395</c:v>
                </c:pt>
                <c:pt idx="30" c:formatCode="mmm\-yy">
                  <c:v>41426</c:v>
                </c:pt>
                <c:pt idx="31" c:formatCode="mmm\-yy">
                  <c:v>41456</c:v>
                </c:pt>
                <c:pt idx="32" c:formatCode="mmm\-yy">
                  <c:v>41487</c:v>
                </c:pt>
                <c:pt idx="33" c:formatCode="mmm\-yy">
                  <c:v>41518</c:v>
                </c:pt>
                <c:pt idx="34" c:formatCode="mmm\-yy">
                  <c:v>41548</c:v>
                </c:pt>
                <c:pt idx="35" c:formatCode="mmm\-yy">
                  <c:v>41579</c:v>
                </c:pt>
                <c:pt idx="36" c:formatCode="mmm\-yy">
                  <c:v>41609</c:v>
                </c:pt>
                <c:pt idx="37" c:formatCode="mmm\-yy">
                  <c:v>41640</c:v>
                </c:pt>
                <c:pt idx="38" c:formatCode="mmm\-yy">
                  <c:v>41671</c:v>
                </c:pt>
                <c:pt idx="39" c:formatCode="mmm\-yy">
                  <c:v>41699</c:v>
                </c:pt>
                <c:pt idx="40" c:formatCode="mmm\-yy">
                  <c:v>41730</c:v>
                </c:pt>
                <c:pt idx="41" c:formatCode="mmm\-yy">
                  <c:v>41760</c:v>
                </c:pt>
                <c:pt idx="42" c:formatCode="mmm\-yy">
                  <c:v>41791</c:v>
                </c:pt>
                <c:pt idx="43" c:formatCode="mmm\-yy">
                  <c:v>41821</c:v>
                </c:pt>
                <c:pt idx="44" c:formatCode="mmm\-yy">
                  <c:v>41852</c:v>
                </c:pt>
                <c:pt idx="45" c:formatCode="mmm\-yy">
                  <c:v>41883</c:v>
                </c:pt>
                <c:pt idx="46" c:formatCode="mmm\-yy">
                  <c:v>41913</c:v>
                </c:pt>
                <c:pt idx="47" c:formatCode="mmm\-yy">
                  <c:v>41944</c:v>
                </c:pt>
                <c:pt idx="48" c:formatCode="mmm\-yy">
                  <c:v>41974</c:v>
                </c:pt>
                <c:pt idx="49" c:formatCode="mmm\-yy">
                  <c:v>42005</c:v>
                </c:pt>
                <c:pt idx="50" c:formatCode="mmm\-yy">
                  <c:v>42036</c:v>
                </c:pt>
                <c:pt idx="51" c:formatCode="mmm\-yy">
                  <c:v>42064</c:v>
                </c:pt>
                <c:pt idx="52" c:formatCode="mmm\-yy">
                  <c:v>42095</c:v>
                </c:pt>
                <c:pt idx="53" c:formatCode="mmm\-yy">
                  <c:v>42125</c:v>
                </c:pt>
                <c:pt idx="54" c:formatCode="mmm\-yy">
                  <c:v>42156</c:v>
                </c:pt>
                <c:pt idx="55" c:formatCode="mmm\-yy">
                  <c:v>42186</c:v>
                </c:pt>
                <c:pt idx="56" c:formatCode="mmm\-yy">
                  <c:v>42217</c:v>
                </c:pt>
                <c:pt idx="57" c:formatCode="mmm\-yy">
                  <c:v>42248</c:v>
                </c:pt>
                <c:pt idx="58" c:formatCode="mmm\-yy">
                  <c:v>42278</c:v>
                </c:pt>
                <c:pt idx="59" c:formatCode="mmm\-yy">
                  <c:v>42309</c:v>
                </c:pt>
                <c:pt idx="60" c:formatCode="mmm\-yy">
                  <c:v>42339</c:v>
                </c:pt>
                <c:pt idx="61" c:formatCode="mmm\-yy">
                  <c:v>42370</c:v>
                </c:pt>
                <c:pt idx="62" c:formatCode="mmm\-yy">
                  <c:v>42401</c:v>
                </c:pt>
                <c:pt idx="63" c:formatCode="mmm\-yy">
                  <c:v>42430</c:v>
                </c:pt>
                <c:pt idx="64" c:formatCode="mmm\-yy">
                  <c:v>42461</c:v>
                </c:pt>
                <c:pt idx="65" c:formatCode="mmm\-yy">
                  <c:v>42505</c:v>
                </c:pt>
                <c:pt idx="66" c:formatCode="mmm\-yy">
                  <c:v>42522</c:v>
                </c:pt>
                <c:pt idx="67" c:formatCode="mmm\-yy">
                  <c:v>42552</c:v>
                </c:pt>
                <c:pt idx="68" c:formatCode="mmm\-yy">
                  <c:v>42583</c:v>
                </c:pt>
                <c:pt idx="69" c:formatCode="mmm\-yy">
                  <c:v>42614</c:v>
                </c:pt>
                <c:pt idx="70" c:formatCode="mmm\-yy">
                  <c:v>42644</c:v>
                </c:pt>
                <c:pt idx="71" c:formatCode="mmm\-yy">
                  <c:v>42675</c:v>
                </c:pt>
                <c:pt idx="72" c:formatCode="mmm\-yy">
                  <c:v>42705</c:v>
                </c:pt>
                <c:pt idx="73" c:formatCode="mmm\-yy">
                  <c:v>42761</c:v>
                </c:pt>
                <c:pt idx="74" c:formatCode="mmm\-yy">
                  <c:v>42781</c:v>
                </c:pt>
                <c:pt idx="75" c:formatCode="mmm\-yy">
                  <c:v>42809</c:v>
                </c:pt>
                <c:pt idx="76" c:formatCode="mmm\-yy">
                  <c:v>42840</c:v>
                </c:pt>
                <c:pt idx="77" c:formatCode="mmm\-yy">
                  <c:v>42870</c:v>
                </c:pt>
                <c:pt idx="78" c:formatCode="mmm\-yy">
                  <c:v>42901</c:v>
                </c:pt>
                <c:pt idx="79" c:formatCode="mmm\-yy">
                  <c:v>42931</c:v>
                </c:pt>
                <c:pt idx="80" c:formatCode="mmm\-yy">
                  <c:v>42962</c:v>
                </c:pt>
                <c:pt idx="81" c:formatCode="mmm\-yy">
                  <c:v>42993</c:v>
                </c:pt>
                <c:pt idx="82" c:formatCode="mmm\-yy">
                  <c:v>43023</c:v>
                </c:pt>
                <c:pt idx="83" c:formatCode="mmm\-yy">
                  <c:v>43054</c:v>
                </c:pt>
                <c:pt idx="84" c:formatCode="mmm\-yy">
                  <c:v>43084</c:v>
                </c:pt>
                <c:pt idx="85" c:formatCode="mmm\-yy">
                  <c:v>43115</c:v>
                </c:pt>
                <c:pt idx="86" c:formatCode="mmm\-yy">
                  <c:v>43146</c:v>
                </c:pt>
                <c:pt idx="87" c:formatCode="mmm\-yy">
                  <c:v>43174</c:v>
                </c:pt>
                <c:pt idx="88" c:formatCode="mmm\-yy">
                  <c:v>43205</c:v>
                </c:pt>
                <c:pt idx="89" c:formatCode="mmm\-yy">
                  <c:v>43235</c:v>
                </c:pt>
                <c:pt idx="90" c:formatCode="mmm\-yy">
                  <c:v>43266</c:v>
                </c:pt>
                <c:pt idx="91" c:formatCode="mmm\-yy">
                  <c:v>43296</c:v>
                </c:pt>
                <c:pt idx="92" c:formatCode="mmm\-yy">
                  <c:v>43327</c:v>
                </c:pt>
                <c:pt idx="93" c:formatCode="mmm\-yy">
                  <c:v>43358</c:v>
                </c:pt>
                <c:pt idx="94" c:formatCode="mmm\-yy">
                  <c:v>43388</c:v>
                </c:pt>
                <c:pt idx="95" c:formatCode="mmm\-yy">
                  <c:v>43419</c:v>
                </c:pt>
                <c:pt idx="96" c:formatCode="mmm\-yy">
                  <c:v>43449</c:v>
                </c:pt>
                <c:pt idx="97" c:formatCode="mmm\-yy">
                  <c:v>43480</c:v>
                </c:pt>
                <c:pt idx="98" c:formatCode="mmm\-yy">
                  <c:v>43511</c:v>
                </c:pt>
                <c:pt idx="99" c:formatCode="mmm\-yy">
                  <c:v>43539</c:v>
                </c:pt>
                <c:pt idx="100" c:formatCode="mmm\-yy">
                  <c:v>43570</c:v>
                </c:pt>
                <c:pt idx="101" c:formatCode="mmm\-yy">
                  <c:v>43600</c:v>
                </c:pt>
                <c:pt idx="102" c:formatCode="mmm\-yy">
                  <c:v>43631</c:v>
                </c:pt>
                <c:pt idx="103" c:formatCode="mmm\-yy">
                  <c:v>43661</c:v>
                </c:pt>
                <c:pt idx="104" c:formatCode="mmm\-yy">
                  <c:v>43692</c:v>
                </c:pt>
                <c:pt idx="105" c:formatCode="mmm\-yy">
                  <c:v>43723</c:v>
                </c:pt>
                <c:pt idx="106" c:formatCode="mmm\-yy">
                  <c:v>43753</c:v>
                </c:pt>
                <c:pt idx="107" c:formatCode="mmm\-yy">
                  <c:v>43784</c:v>
                </c:pt>
                <c:pt idx="108" c:formatCode="mmm\-yy">
                  <c:v>43814</c:v>
                </c:pt>
                <c:pt idx="109" c:formatCode="mmm\-yy">
                  <c:v>43845</c:v>
                </c:pt>
                <c:pt idx="110" c:formatCode="mmm\-yy">
                  <c:v>43876</c:v>
                </c:pt>
                <c:pt idx="111" c:formatCode="mmm\-yy">
                  <c:v>43905</c:v>
                </c:pt>
                <c:pt idx="112" c:formatCode="mmm\-yy">
                  <c:v>43936</c:v>
                </c:pt>
                <c:pt idx="113" c:formatCode="mmm\-yy">
                  <c:v>43966</c:v>
                </c:pt>
                <c:pt idx="114" c:formatCode="mmm\-yy">
                  <c:v>43997</c:v>
                </c:pt>
                <c:pt idx="115" c:formatCode="mmm\-yy">
                  <c:v>44027</c:v>
                </c:pt>
                <c:pt idx="116" c:formatCode="mmm\-yy">
                  <c:v>44058</c:v>
                </c:pt>
                <c:pt idx="117" c:formatCode="mmm\-yy">
                  <c:v>44089</c:v>
                </c:pt>
                <c:pt idx="118" c:formatCode="mmm\-yy">
                  <c:v>44119</c:v>
                </c:pt>
                <c:pt idx="119" c:formatCode="mmm\-yy">
                  <c:v>44150</c:v>
                </c:pt>
                <c:pt idx="120" c:formatCode="mmm\-yy">
                  <c:v>44180</c:v>
                </c:pt>
              </c:numCache>
            </c:numRef>
          </c:cat>
          <c:val>
            <c:numRef>
              <c:f>主要外币对人民币汇率走势!$B$73:$DR$73</c:f>
              <c:numCache>
                <c:formatCode>General</c:formatCode>
                <c:ptCount val="121"/>
                <c:pt idx="0">
                  <c:v>10.2182</c:v>
                </c:pt>
                <c:pt idx="1">
                  <c:v>10.4371</c:v>
                </c:pt>
                <c:pt idx="2">
                  <c:v>10.5749</c:v>
                </c:pt>
                <c:pt idx="3">
                  <c:v>10.5535</c:v>
                </c:pt>
                <c:pt idx="4">
                  <c:v>10.813</c:v>
                </c:pt>
                <c:pt idx="5">
                  <c:v>10.713</c:v>
                </c:pt>
                <c:pt idx="6">
                  <c:v>10.3986</c:v>
                </c:pt>
                <c:pt idx="7">
                  <c:v>10.5382</c:v>
                </c:pt>
                <c:pt idx="8">
                  <c:v>10.4177</c:v>
                </c:pt>
                <c:pt idx="9">
                  <c:v>9.927</c:v>
                </c:pt>
                <c:pt idx="10">
                  <c:v>10.1887</c:v>
                </c:pt>
                <c:pt idx="11">
                  <c:v>9.9086</c:v>
                </c:pt>
                <c:pt idx="12">
                  <c:v>9.7116</c:v>
                </c:pt>
                <c:pt idx="13">
                  <c:v>9.9201</c:v>
                </c:pt>
                <c:pt idx="14">
                  <c:v>10.0183</c:v>
                </c:pt>
                <c:pt idx="15">
                  <c:v>10.0542</c:v>
                </c:pt>
                <c:pt idx="16">
                  <c:v>10.1599</c:v>
                </c:pt>
                <c:pt idx="17">
                  <c:v>9.801</c:v>
                </c:pt>
                <c:pt idx="18">
                  <c:v>9.8169</c:v>
                </c:pt>
                <c:pt idx="19">
                  <c:v>9.9479</c:v>
                </c:pt>
                <c:pt idx="20">
                  <c:v>10.0151</c:v>
                </c:pt>
                <c:pt idx="21">
                  <c:v>10.2924</c:v>
                </c:pt>
                <c:pt idx="22">
                  <c:v>10.1276</c:v>
                </c:pt>
                <c:pt idx="23">
                  <c:v>10.0885</c:v>
                </c:pt>
                <c:pt idx="24">
                  <c:v>10.1611</c:v>
                </c:pt>
                <c:pt idx="25">
                  <c:v>9.9194</c:v>
                </c:pt>
                <c:pt idx="26">
                  <c:v>9.5198</c:v>
                </c:pt>
                <c:pt idx="27">
                  <c:v>9.5369</c:v>
                </c:pt>
                <c:pt idx="28">
                  <c:v>9.6068</c:v>
                </c:pt>
                <c:pt idx="29">
                  <c:v>9.414</c:v>
                </c:pt>
                <c:pt idx="30">
                  <c:v>9.4213</c:v>
                </c:pt>
                <c:pt idx="31">
                  <c:v>9.4115</c:v>
                </c:pt>
                <c:pt idx="32">
                  <c:v>9.5701</c:v>
                </c:pt>
                <c:pt idx="33">
                  <c:v>9.9395</c:v>
                </c:pt>
                <c:pt idx="34">
                  <c:v>9.8483</c:v>
                </c:pt>
                <c:pt idx="35">
                  <c:v>10.0193</c:v>
                </c:pt>
                <c:pt idx="36">
                  <c:v>10.0556</c:v>
                </c:pt>
                <c:pt idx="37">
                  <c:v>10.1087</c:v>
                </c:pt>
                <c:pt idx="38">
                  <c:v>10.2136</c:v>
                </c:pt>
                <c:pt idx="39">
                  <c:v>10.2383</c:v>
                </c:pt>
                <c:pt idx="40">
                  <c:v>10.3602</c:v>
                </c:pt>
                <c:pt idx="41">
                  <c:v>10.3188</c:v>
                </c:pt>
                <c:pt idx="42" c:formatCode="0.0000">
                  <c:v>10.4978</c:v>
                </c:pt>
                <c:pt idx="43">
                  <c:v>10.4371</c:v>
                </c:pt>
                <c:pt idx="44">
                  <c:v>10.2189</c:v>
                </c:pt>
                <c:pt idx="45">
                  <c:v>9.9877</c:v>
                </c:pt>
                <c:pt idx="46">
                  <c:v>9.8202</c:v>
                </c:pt>
                <c:pt idx="47">
                  <c:v>9.6411</c:v>
                </c:pt>
                <c:pt idx="48">
                  <c:v>9.5437</c:v>
                </c:pt>
                <c:pt idx="49">
                  <c:v>9.2753</c:v>
                </c:pt>
                <c:pt idx="50">
                  <c:v>9.519</c:v>
                </c:pt>
                <c:pt idx="51">
                  <c:v>9.1108</c:v>
                </c:pt>
                <c:pt idx="52">
                  <c:v>9.455</c:v>
                </c:pt>
                <c:pt idx="53">
                  <c:v>9.3932</c:v>
                </c:pt>
                <c:pt idx="54">
                  <c:v>9.6422</c:v>
                </c:pt>
                <c:pt idx="55">
                  <c:v>9.5678</c:v>
                </c:pt>
                <c:pt idx="56">
                  <c:v>9.8864</c:v>
                </c:pt>
                <c:pt idx="57">
                  <c:v>9.6411</c:v>
                </c:pt>
                <c:pt idx="58">
                  <c:v>9.7329</c:v>
                </c:pt>
                <c:pt idx="59">
                  <c:v>9.6149</c:v>
                </c:pt>
                <c:pt idx="60">
                  <c:v>9.6159</c:v>
                </c:pt>
                <c:pt idx="61">
                  <c:v>9.4209</c:v>
                </c:pt>
                <c:pt idx="62">
                  <c:v>9.0777</c:v>
                </c:pt>
                <c:pt idx="63">
                  <c:v>9.2935</c:v>
                </c:pt>
                <c:pt idx="64">
                  <c:v>9.4403</c:v>
                </c:pt>
                <c:pt idx="65">
                  <c:v>9.6326</c:v>
                </c:pt>
                <c:pt idx="66">
                  <c:v>8.9212</c:v>
                </c:pt>
                <c:pt idx="67">
                  <c:v>8.7513</c:v>
                </c:pt>
                <c:pt idx="68">
                  <c:v>8.7578</c:v>
                </c:pt>
                <c:pt idx="69">
                  <c:v>8.6546</c:v>
                </c:pt>
                <c:pt idx="70">
                  <c:v>8.2501</c:v>
                </c:pt>
                <c:pt idx="71">
                  <c:v>8.6085</c:v>
                </c:pt>
                <c:pt idx="72">
                  <c:v>8.5094</c:v>
                </c:pt>
                <c:pt idx="73">
                  <c:v>8.6756</c:v>
                </c:pt>
                <c:pt idx="74">
                  <c:v>8.5467</c:v>
                </c:pt>
                <c:pt idx="75">
                  <c:v>8.6119</c:v>
                </c:pt>
                <c:pt idx="76">
                  <c:v>8.8961</c:v>
                </c:pt>
                <c:pt idx="77">
                  <c:v>8.7985</c:v>
                </c:pt>
                <c:pt idx="78">
                  <c:v>8.8144</c:v>
                </c:pt>
                <c:pt idx="79">
                  <c:v>8.8429</c:v>
                </c:pt>
                <c:pt idx="80">
                  <c:v>8.5277</c:v>
                </c:pt>
                <c:pt idx="81">
                  <c:v>8.925</c:v>
                </c:pt>
                <c:pt idx="82">
                  <c:v>8.7682</c:v>
                </c:pt>
                <c:pt idx="83">
                  <c:v>8.8567</c:v>
                </c:pt>
                <c:pt idx="84">
                  <c:v>8.7792</c:v>
                </c:pt>
                <c:pt idx="85">
                  <c:v>8.96</c:v>
                </c:pt>
                <c:pt idx="86">
                  <c:v>8.7939</c:v>
                </c:pt>
                <c:pt idx="87">
                  <c:v>8.8191</c:v>
                </c:pt>
                <c:pt idx="88">
                  <c:v>8.8175</c:v>
                </c:pt>
                <c:pt idx="89">
                  <c:v>8.521</c:v>
                </c:pt>
                <c:pt idx="90">
                  <c:v>8.6551</c:v>
                </c:pt>
                <c:pt idx="91">
                  <c:v>8.9542</c:v>
                </c:pt>
                <c:pt idx="92">
                  <c:v>8.8854</c:v>
                </c:pt>
                <c:pt idx="93">
                  <c:v>9.0011</c:v>
                </c:pt>
                <c:pt idx="94">
                  <c:v>8.8492</c:v>
                </c:pt>
                <c:pt idx="95">
                  <c:v>8.8651</c:v>
                </c:pt>
                <c:pt idx="96">
                  <c:v>8.6762</c:v>
                </c:pt>
                <c:pt idx="97">
                  <c:v>8.789</c:v>
                </c:pt>
                <c:pt idx="98">
                  <c:v>8.9057</c:v>
                </c:pt>
                <c:pt idx="99">
                  <c:v>8.7908</c:v>
                </c:pt>
                <c:pt idx="100">
                  <c:v>8.7017</c:v>
                </c:pt>
                <c:pt idx="101">
                  <c:v>8.7042</c:v>
                </c:pt>
                <c:pt idx="102">
                  <c:v>8.7113</c:v>
                </c:pt>
                <c:pt idx="103">
                  <c:v>8.3705</c:v>
                </c:pt>
                <c:pt idx="104">
                  <c:v>8.6791</c:v>
                </c:pt>
                <c:pt idx="105">
                  <c:v>8.3705</c:v>
                </c:pt>
                <c:pt idx="106">
                  <c:v>9.1016</c:v>
                </c:pt>
                <c:pt idx="107">
                  <c:v>9.0763</c:v>
                </c:pt>
                <c:pt idx="108">
                  <c:v>9.1501</c:v>
                </c:pt>
                <c:pt idx="109">
                  <c:v>9.0505</c:v>
                </c:pt>
                <c:pt idx="110">
                  <c:v>9.0305</c:v>
                </c:pt>
                <c:pt idx="111">
                  <c:v>8.7597</c:v>
                </c:pt>
                <c:pt idx="112">
                  <c:v>8.7996</c:v>
                </c:pt>
                <c:pt idx="113">
                  <c:v>8.7996</c:v>
                </c:pt>
                <c:pt idx="114">
                  <c:v>8.786</c:v>
                </c:pt>
                <c:pt idx="115">
                  <c:v>8.7144</c:v>
                </c:pt>
                <c:pt idx="116">
                  <c:v>9.159</c:v>
                </c:pt>
                <c:pt idx="117">
                  <c:v>9.1522</c:v>
                </c:pt>
              </c:numCache>
            </c:numRef>
          </c:val>
          <c:smooth val="0"/>
        </c:ser>
        <c:dLbls>
          <c:showLegendKey val="0"/>
          <c:showVal val="0"/>
          <c:showCatName val="0"/>
          <c:showSerName val="0"/>
          <c:showPercent val="0"/>
          <c:showBubbleSize val="0"/>
        </c:dLbls>
        <c:marker val="1"/>
        <c:smooth val="0"/>
        <c:axId val="95557504"/>
        <c:axId val="95559040"/>
      </c:lineChart>
      <c:dateAx>
        <c:axId val="95557504"/>
        <c:scaling>
          <c:orientation val="minMax"/>
        </c:scaling>
        <c:delete val="0"/>
        <c:axPos val="b"/>
        <c:numFmt formatCode="[$-409]mmm/yy;@" sourceLinked="0"/>
        <c:majorTickMark val="in"/>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25"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crossAx val="95559040"/>
        <c:crosses val="autoZero"/>
        <c:auto val="1"/>
        <c:lblOffset val="100"/>
        <c:baseTimeUnit val="months"/>
        <c:majorUnit val="1"/>
        <c:majorTimeUnit val="months"/>
        <c:minorUnit val="5"/>
        <c:minorTimeUnit val="days"/>
      </c:dateAx>
      <c:valAx>
        <c:axId val="95559040"/>
        <c:scaling>
          <c:orientation val="minMax"/>
          <c:min val="8"/>
        </c:scaling>
        <c:delete val="0"/>
        <c:axPos val="l"/>
        <c:majorGridlines>
          <c:spPr>
            <a:ln w="3175" cap="flat" cmpd="sng" algn="ctr">
              <a:solidFill>
                <a:srgbClr val="000000"/>
              </a:solidFill>
              <a:prstDash val="sysDash"/>
              <a:round/>
            </a:ln>
          </c:spPr>
        </c:majorGridlines>
        <c:numFmt formatCode="General" sourceLinked="1"/>
        <c:majorTickMark val="in"/>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25"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crossAx val="9555750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1150" b="0" i="0" u="none" strike="noStrike"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160020</xdr:colOff>
      <xdr:row>4</xdr:row>
      <xdr:rowOff>67945</xdr:rowOff>
    </xdr:from>
    <xdr:to>
      <xdr:col>152</xdr:col>
      <xdr:colOff>668655</xdr:colOff>
      <xdr:row>22</xdr:row>
      <xdr:rowOff>151130</xdr:rowOff>
    </xdr:to>
    <xdr:graphicFrame>
      <xdr:nvGraphicFramePr>
        <xdr:cNvPr id="2306084" name="Chart 1"/>
        <xdr:cNvGraphicFramePr/>
      </xdr:nvGraphicFramePr>
      <xdr:xfrm>
        <a:off x="1769745" y="734695"/>
        <a:ext cx="96901635" cy="334073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285115</xdr:colOff>
      <xdr:row>30</xdr:row>
      <xdr:rowOff>161290</xdr:rowOff>
    </xdr:from>
    <xdr:to>
      <xdr:col>153</xdr:col>
      <xdr:colOff>2540</xdr:colOff>
      <xdr:row>45</xdr:row>
      <xdr:rowOff>93980</xdr:rowOff>
    </xdr:to>
    <xdr:graphicFrame>
      <xdr:nvGraphicFramePr>
        <xdr:cNvPr id="2306085" name="Chart 2"/>
        <xdr:cNvGraphicFramePr/>
      </xdr:nvGraphicFramePr>
      <xdr:xfrm>
        <a:off x="1894840" y="5485765"/>
        <a:ext cx="96796225" cy="270446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52070</xdr:colOff>
      <xdr:row>51</xdr:row>
      <xdr:rowOff>26670</xdr:rowOff>
    </xdr:from>
    <xdr:to>
      <xdr:col>152</xdr:col>
      <xdr:colOff>594360</xdr:colOff>
      <xdr:row>69</xdr:row>
      <xdr:rowOff>16510</xdr:rowOff>
    </xdr:to>
    <xdr:graphicFrame>
      <xdr:nvGraphicFramePr>
        <xdr:cNvPr id="2306086" name="Chart 3"/>
        <xdr:cNvGraphicFramePr/>
      </xdr:nvGraphicFramePr>
      <xdr:xfrm>
        <a:off x="1661795" y="9132570"/>
        <a:ext cx="96935290" cy="339026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9525</xdr:colOff>
      <xdr:row>73</xdr:row>
      <xdr:rowOff>177165</xdr:rowOff>
    </xdr:from>
    <xdr:to>
      <xdr:col>111</xdr:col>
      <xdr:colOff>592455</xdr:colOff>
      <xdr:row>94</xdr:row>
      <xdr:rowOff>36195</xdr:rowOff>
    </xdr:to>
    <xdr:graphicFrame>
      <xdr:nvGraphicFramePr>
        <xdr:cNvPr id="2306087" name="Chart 302"/>
        <xdr:cNvGraphicFramePr/>
      </xdr:nvGraphicFramePr>
      <xdr:xfrm>
        <a:off x="1619250" y="13331190"/>
        <a:ext cx="68839080" cy="365950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21</xdr:row>
      <xdr:rowOff>0</xdr:rowOff>
    </xdr:from>
    <xdr:to>
      <xdr:col>2</xdr:col>
      <xdr:colOff>190500</xdr:colOff>
      <xdr:row>21</xdr:row>
      <xdr:rowOff>142875</xdr:rowOff>
    </xdr:to>
    <xdr:pic>
      <xdr:nvPicPr>
        <xdr:cNvPr id="2311186" name="Picture 1" hidden="1"/>
        <xdr:cNvPicPr>
          <a:picLocks noGrp="1"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852295" y="3667125"/>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31</xdr:row>
      <xdr:rowOff>0</xdr:rowOff>
    </xdr:from>
    <xdr:to>
      <xdr:col>12</xdr:col>
      <xdr:colOff>190500</xdr:colOff>
      <xdr:row>31</xdr:row>
      <xdr:rowOff>142875</xdr:rowOff>
    </xdr:to>
    <xdr:pic>
      <xdr:nvPicPr>
        <xdr:cNvPr id="2311187" name="Picture 1" hidden="1"/>
        <xdr:cNvPicPr>
          <a:picLocks noGrp="1"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1510645" y="5286375"/>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14</xdr:row>
      <xdr:rowOff>0</xdr:rowOff>
    </xdr:from>
    <xdr:to>
      <xdr:col>0</xdr:col>
      <xdr:colOff>9525</xdr:colOff>
      <xdr:row>14</xdr:row>
      <xdr:rowOff>9525</xdr:rowOff>
    </xdr:to>
    <xdr:sp>
      <xdr:nvSpPr>
        <xdr:cNvPr id="2312210" name="AutoShape 28" descr="track"/>
        <xdr:cNvSpPr>
          <a:spLocks noChangeAspect="1" noChangeArrowheads="1"/>
        </xdr:cNvSpPr>
      </xdr:nvSpPr>
      <xdr:spPr>
        <a:xfrm>
          <a:off x="0" y="23812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14</xdr:row>
      <xdr:rowOff>0</xdr:rowOff>
    </xdr:from>
    <xdr:to>
      <xdr:col>0</xdr:col>
      <xdr:colOff>9525</xdr:colOff>
      <xdr:row>14</xdr:row>
      <xdr:rowOff>9525</xdr:rowOff>
    </xdr:to>
    <xdr:pic>
      <xdr:nvPicPr>
        <xdr:cNvPr id="2312211" name="Picture 29" descr="nojavascript&amp;WT"/>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0" y="23812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hyperlink" Target="http://www.chinamoney.com.cn/fe/Channel/17383" TargetMode="External"/><Relationship Id="rId2" Type="http://schemas.openxmlformats.org/officeDocument/2006/relationships/hyperlink" Target="http://markets.ft.com/ft/markets/currencies.asp" TargetMode="Externa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FG73"/>
  <sheetViews>
    <sheetView zoomScale="85" zoomScaleNormal="85" topLeftCell="A31" workbookViewId="0">
      <pane xSplit="1" topLeftCell="CU1" activePane="topRight" state="frozen"/>
      <selection/>
      <selection pane="topRight" activeCell="DM77" sqref="DM77"/>
    </sheetView>
  </sheetViews>
  <sheetFormatPr defaultColWidth="9" defaultRowHeight="14.25"/>
  <cols>
    <col min="1" max="1" width="13.5" style="269" customWidth="1"/>
    <col min="2" max="23" width="7.625" style="270" customWidth="1"/>
    <col min="24" max="24" width="6.75" style="270" customWidth="1"/>
    <col min="25" max="32" width="7.625" style="270" customWidth="1"/>
    <col min="33" max="33" width="6.75" style="270" customWidth="1"/>
    <col min="34" max="43" width="7.625" style="270" customWidth="1"/>
    <col min="44" max="44" width="7.75" style="270" customWidth="1"/>
    <col min="45" max="53" width="7.625" style="270" customWidth="1"/>
    <col min="54" max="55" width="6.75" style="270" customWidth="1"/>
    <col min="56" max="56" width="6.375" style="270" customWidth="1"/>
    <col min="57" max="57" width="8.5" style="270" customWidth="1"/>
    <col min="58" max="59" width="6.75" style="270" customWidth="1"/>
    <col min="60" max="92" width="9" style="270"/>
    <col min="93" max="93" width="7.625" style="270" customWidth="1"/>
    <col min="94" max="147" width="9" style="270"/>
    <col min="148" max="148" width="9.25" style="270"/>
    <col min="149" max="16384" width="9" style="270"/>
  </cols>
  <sheetData>
    <row r="1" s="267" customFormat="1" ht="12" spans="1:68">
      <c r="A1" s="271" t="s">
        <v>0</v>
      </c>
      <c r="BP1" s="267">
        <v>48</v>
      </c>
    </row>
    <row r="2" s="267" customFormat="1" ht="12" spans="1:163">
      <c r="A2" s="272" t="s">
        <v>1</v>
      </c>
      <c r="B2" s="273">
        <v>39264</v>
      </c>
      <c r="C2" s="273">
        <v>39295</v>
      </c>
      <c r="D2" s="273">
        <v>39326</v>
      </c>
      <c r="E2" s="273">
        <v>39356</v>
      </c>
      <c r="F2" s="273">
        <v>39387</v>
      </c>
      <c r="G2" s="273">
        <v>39417</v>
      </c>
      <c r="H2" s="273">
        <v>39448</v>
      </c>
      <c r="I2" s="273">
        <v>39479</v>
      </c>
      <c r="J2" s="273">
        <v>39508</v>
      </c>
      <c r="K2" s="273">
        <v>39539</v>
      </c>
      <c r="L2" s="273">
        <v>39569</v>
      </c>
      <c r="M2" s="273">
        <v>39600</v>
      </c>
      <c r="N2" s="273">
        <v>39630</v>
      </c>
      <c r="O2" s="273">
        <v>39661</v>
      </c>
      <c r="P2" s="273">
        <v>39692</v>
      </c>
      <c r="Q2" s="273">
        <v>39722</v>
      </c>
      <c r="R2" s="273">
        <v>39753</v>
      </c>
      <c r="S2" s="273">
        <v>39783</v>
      </c>
      <c r="T2" s="273">
        <v>39814</v>
      </c>
      <c r="U2" s="273">
        <v>39845</v>
      </c>
      <c r="V2" s="273">
        <v>39873</v>
      </c>
      <c r="W2" s="273">
        <v>39904</v>
      </c>
      <c r="X2" s="273">
        <v>39934</v>
      </c>
      <c r="Y2" s="273">
        <v>39965</v>
      </c>
      <c r="Z2" s="273">
        <v>39995</v>
      </c>
      <c r="AA2" s="273">
        <v>40026</v>
      </c>
      <c r="AB2" s="273">
        <v>40057</v>
      </c>
      <c r="AC2" s="273">
        <v>40087</v>
      </c>
      <c r="AD2" s="273">
        <v>40118</v>
      </c>
      <c r="AE2" s="273">
        <v>40148</v>
      </c>
      <c r="AF2" s="273">
        <v>40179</v>
      </c>
      <c r="AG2" s="273">
        <v>40210</v>
      </c>
      <c r="AH2" s="273">
        <v>40238</v>
      </c>
      <c r="AI2" s="273">
        <v>40269</v>
      </c>
      <c r="AJ2" s="273">
        <v>40299</v>
      </c>
      <c r="AK2" s="273">
        <v>40330</v>
      </c>
      <c r="AL2" s="273">
        <v>40360</v>
      </c>
      <c r="AM2" s="273">
        <v>40391</v>
      </c>
      <c r="AN2" s="273">
        <v>40422</v>
      </c>
      <c r="AO2" s="273">
        <v>40452</v>
      </c>
      <c r="AP2" s="273">
        <v>40483</v>
      </c>
      <c r="AQ2" s="273">
        <v>40513</v>
      </c>
      <c r="AR2" s="273">
        <v>40544</v>
      </c>
      <c r="AS2" s="273">
        <v>40575</v>
      </c>
      <c r="AT2" s="273">
        <v>40603</v>
      </c>
      <c r="AU2" s="273">
        <v>40634</v>
      </c>
      <c r="AV2" s="273">
        <v>40664</v>
      </c>
      <c r="AW2" s="273">
        <v>40695</v>
      </c>
      <c r="AX2" s="273">
        <v>40725</v>
      </c>
      <c r="AY2" s="273">
        <v>40756</v>
      </c>
      <c r="AZ2" s="273">
        <v>40787</v>
      </c>
      <c r="BA2" s="273">
        <v>40817</v>
      </c>
      <c r="BB2" s="273">
        <v>40848</v>
      </c>
      <c r="BC2" s="273">
        <v>40878</v>
      </c>
      <c r="BD2" s="273">
        <v>40909</v>
      </c>
      <c r="BE2" s="273">
        <v>40940</v>
      </c>
      <c r="BF2" s="273">
        <v>40969</v>
      </c>
      <c r="BG2" s="273">
        <v>41000</v>
      </c>
      <c r="BH2" s="273">
        <v>41030</v>
      </c>
      <c r="BI2" s="273">
        <v>41061</v>
      </c>
      <c r="BJ2" s="273">
        <v>41091</v>
      </c>
      <c r="BK2" s="273">
        <v>41122</v>
      </c>
      <c r="BL2" s="273">
        <v>41153</v>
      </c>
      <c r="BM2" s="273">
        <v>41183</v>
      </c>
      <c r="BN2" s="273">
        <v>41214</v>
      </c>
      <c r="BO2" s="273">
        <v>41244</v>
      </c>
      <c r="BP2" s="273">
        <v>41275</v>
      </c>
      <c r="BQ2" s="273">
        <v>41306</v>
      </c>
      <c r="BR2" s="273">
        <v>41334</v>
      </c>
      <c r="BS2" s="273">
        <v>41365</v>
      </c>
      <c r="BT2" s="273">
        <v>41395</v>
      </c>
      <c r="BU2" s="273">
        <v>41426</v>
      </c>
      <c r="BV2" s="273">
        <v>41456</v>
      </c>
      <c r="BW2" s="273">
        <v>41487</v>
      </c>
      <c r="BX2" s="273">
        <v>41518</v>
      </c>
      <c r="BY2" s="273">
        <v>41548</v>
      </c>
      <c r="BZ2" s="273">
        <v>41579</v>
      </c>
      <c r="CA2" s="273">
        <v>41609</v>
      </c>
      <c r="CB2" s="273">
        <v>41640</v>
      </c>
      <c r="CC2" s="273">
        <v>41671</v>
      </c>
      <c r="CD2" s="273">
        <v>41699</v>
      </c>
      <c r="CE2" s="273">
        <v>41730</v>
      </c>
      <c r="CF2" s="273">
        <v>41760</v>
      </c>
      <c r="CG2" s="273">
        <v>41791</v>
      </c>
      <c r="CH2" s="273">
        <v>41821</v>
      </c>
      <c r="CI2" s="273">
        <v>41852</v>
      </c>
      <c r="CJ2" s="273">
        <v>41883</v>
      </c>
      <c r="CK2" s="273">
        <v>41913</v>
      </c>
      <c r="CL2" s="273">
        <v>41944</v>
      </c>
      <c r="CM2" s="273">
        <v>41987</v>
      </c>
      <c r="CN2" s="273">
        <v>42019</v>
      </c>
      <c r="CO2" s="273">
        <v>42050</v>
      </c>
      <c r="CP2" s="273">
        <v>42078</v>
      </c>
      <c r="CQ2" s="273">
        <v>42109</v>
      </c>
      <c r="CR2" s="273">
        <v>42139</v>
      </c>
      <c r="CS2" s="273">
        <v>42170</v>
      </c>
      <c r="CT2" s="273">
        <v>42200</v>
      </c>
      <c r="CU2" s="273">
        <v>42231</v>
      </c>
      <c r="CV2" s="273">
        <v>42262</v>
      </c>
      <c r="CW2" s="273">
        <v>42292</v>
      </c>
      <c r="CX2" s="273">
        <v>42323</v>
      </c>
      <c r="CY2" s="273">
        <v>42353</v>
      </c>
      <c r="CZ2" s="273">
        <v>42384</v>
      </c>
      <c r="DA2" s="273">
        <v>42415</v>
      </c>
      <c r="DB2" s="273">
        <v>42444</v>
      </c>
      <c r="DC2" s="273">
        <v>42475</v>
      </c>
      <c r="DD2" s="273">
        <v>42505</v>
      </c>
      <c r="DE2" s="277">
        <v>42536</v>
      </c>
      <c r="DF2" s="277">
        <v>42566</v>
      </c>
      <c r="DG2" s="273">
        <v>42597</v>
      </c>
      <c r="DH2" s="277">
        <v>42628</v>
      </c>
      <c r="DI2" s="277">
        <v>42658</v>
      </c>
      <c r="DJ2" s="273">
        <v>42689</v>
      </c>
      <c r="DK2" s="277">
        <v>42719</v>
      </c>
      <c r="DL2" s="277">
        <v>42750</v>
      </c>
      <c r="DM2" s="277">
        <v>42781</v>
      </c>
      <c r="DN2" s="277">
        <v>42809</v>
      </c>
      <c r="DO2" s="277">
        <v>42840</v>
      </c>
      <c r="DP2" s="277">
        <v>42870</v>
      </c>
      <c r="DQ2" s="277">
        <v>42901</v>
      </c>
      <c r="DR2" s="277">
        <v>42931</v>
      </c>
      <c r="DS2" s="277">
        <v>42962</v>
      </c>
      <c r="DT2" s="277">
        <v>42993</v>
      </c>
      <c r="DU2" s="277">
        <v>43023</v>
      </c>
      <c r="DV2" s="277">
        <v>43054</v>
      </c>
      <c r="DW2" s="277">
        <v>43084</v>
      </c>
      <c r="DX2" s="277">
        <v>43115</v>
      </c>
      <c r="DY2" s="277">
        <v>43146</v>
      </c>
      <c r="DZ2" s="277">
        <v>43174</v>
      </c>
      <c r="EA2" s="277">
        <v>43205</v>
      </c>
      <c r="EB2" s="277">
        <v>43235</v>
      </c>
      <c r="EC2" s="277">
        <v>43266</v>
      </c>
      <c r="ED2" s="277">
        <v>43296</v>
      </c>
      <c r="EE2" s="277">
        <v>43327</v>
      </c>
      <c r="EF2" s="277">
        <v>43358</v>
      </c>
      <c r="EG2" s="277">
        <v>43388</v>
      </c>
      <c r="EH2" s="277">
        <v>43419</v>
      </c>
      <c r="EI2" s="277">
        <v>43449</v>
      </c>
      <c r="EJ2" s="277">
        <v>43480</v>
      </c>
      <c r="EK2" s="277">
        <v>43511</v>
      </c>
      <c r="EL2" s="277">
        <v>43539</v>
      </c>
      <c r="EM2" s="277">
        <v>43570</v>
      </c>
      <c r="EN2" s="277">
        <v>43600</v>
      </c>
      <c r="EO2" s="277">
        <v>43631</v>
      </c>
      <c r="EP2" s="277">
        <v>43661</v>
      </c>
      <c r="EQ2" s="279">
        <v>43692</v>
      </c>
      <c r="ER2" s="279">
        <v>43723</v>
      </c>
      <c r="ES2" s="279">
        <v>43753</v>
      </c>
      <c r="ET2" s="279">
        <v>43784</v>
      </c>
      <c r="EU2" s="279">
        <v>43814</v>
      </c>
      <c r="EV2" s="279">
        <v>43845</v>
      </c>
      <c r="EW2" s="279">
        <v>43876</v>
      </c>
      <c r="EX2" s="279">
        <v>43905</v>
      </c>
      <c r="EY2" s="279">
        <v>43936</v>
      </c>
      <c r="EZ2" s="279">
        <v>43966</v>
      </c>
      <c r="FA2" s="279">
        <v>43997</v>
      </c>
      <c r="FB2" s="279">
        <v>44027</v>
      </c>
      <c r="FC2" s="279">
        <v>44058</v>
      </c>
      <c r="FD2" s="279">
        <v>44089</v>
      </c>
      <c r="FE2" s="279">
        <v>44119</v>
      </c>
      <c r="FF2" s="279">
        <v>44150</v>
      </c>
      <c r="FG2" s="279">
        <v>44180</v>
      </c>
    </row>
    <row r="3" s="267" customFormat="1" spans="1:160">
      <c r="A3" s="274" t="s">
        <v>2</v>
      </c>
      <c r="B3" s="267">
        <v>0.9681</v>
      </c>
      <c r="C3" s="267">
        <v>0.96985</v>
      </c>
      <c r="D3" s="267">
        <v>0.96834</v>
      </c>
      <c r="E3" s="267">
        <v>0.9638</v>
      </c>
      <c r="F3" s="267">
        <v>0.95009</v>
      </c>
      <c r="G3" s="267">
        <v>0.93638</v>
      </c>
      <c r="H3" s="267">
        <v>0.92102</v>
      </c>
      <c r="I3" s="267">
        <v>0.91353</v>
      </c>
      <c r="J3" s="267">
        <v>0.90194</v>
      </c>
      <c r="K3" s="267">
        <v>0.89833</v>
      </c>
      <c r="L3" s="267">
        <v>0.89026</v>
      </c>
      <c r="M3" s="267">
        <v>0.87917</v>
      </c>
      <c r="N3" s="267">
        <v>0.87647</v>
      </c>
      <c r="O3" s="267">
        <v>0.87532</v>
      </c>
      <c r="P3" s="267">
        <v>0.87654</v>
      </c>
      <c r="Q3" s="267">
        <v>0.88055</v>
      </c>
      <c r="R3" s="267">
        <v>0.88159</v>
      </c>
      <c r="S3" s="267">
        <v>0.88189</v>
      </c>
      <c r="T3" s="267">
        <v>0.88127</v>
      </c>
      <c r="U3" s="267">
        <v>0.88182</v>
      </c>
      <c r="V3" s="267">
        <v>0.88203</v>
      </c>
      <c r="W3" s="267">
        <v>0.88061</v>
      </c>
      <c r="X3" s="267">
        <v>0.8813</v>
      </c>
      <c r="Y3" s="267">
        <v>0.88153</v>
      </c>
      <c r="Z3" s="267">
        <v>0.88158</v>
      </c>
      <c r="AA3" s="267">
        <v>0.88133</v>
      </c>
      <c r="AB3" s="267">
        <v>0.88114</v>
      </c>
      <c r="AC3" s="267">
        <v>0.88102</v>
      </c>
      <c r="AD3" s="267">
        <v>0.88091</v>
      </c>
      <c r="AE3" s="267">
        <v>0.88048</v>
      </c>
      <c r="AF3" s="267">
        <v>0.87834</v>
      </c>
      <c r="AG3" s="267">
        <v>0.8793</v>
      </c>
      <c r="AH3" s="267">
        <v>0.87922</v>
      </c>
      <c r="AI3" s="267">
        <v>0.87905</v>
      </c>
      <c r="AJ3" s="267">
        <v>0.87659</v>
      </c>
      <c r="AK3" s="267">
        <v>0.87239</v>
      </c>
      <c r="AL3" s="267">
        <v>0.87236</v>
      </c>
      <c r="AM3" s="267">
        <v>0.87528</v>
      </c>
      <c r="AN3" s="267">
        <v>0.86349</v>
      </c>
      <c r="AO3" s="267">
        <v>0.86256</v>
      </c>
      <c r="AP3" s="267">
        <v>0.85979</v>
      </c>
      <c r="AQ3" s="267">
        <v>0.85093</v>
      </c>
      <c r="AR3" s="267">
        <v>0.8456</v>
      </c>
      <c r="AS3" s="267">
        <v>0.84363</v>
      </c>
      <c r="AT3" s="267">
        <v>0.84225</v>
      </c>
      <c r="AU3" s="267">
        <v>0.83639</v>
      </c>
      <c r="AV3" s="267">
        <v>0.83368</v>
      </c>
      <c r="AW3" s="267">
        <v>0.83162</v>
      </c>
      <c r="AX3" s="267">
        <v>0.82696</v>
      </c>
      <c r="AY3" s="267">
        <v>0.81923</v>
      </c>
      <c r="AZ3" s="267">
        <v>0.81539</v>
      </c>
      <c r="BA3" s="267">
        <v>0.81441</v>
      </c>
      <c r="BB3" s="267">
        <v>0.815</v>
      </c>
      <c r="BC3" s="267">
        <v>0.8107</v>
      </c>
      <c r="BD3" s="267">
        <v>0.81363</v>
      </c>
      <c r="BE3" s="267">
        <v>0.81132</v>
      </c>
      <c r="BF3" s="267">
        <v>0.81063</v>
      </c>
      <c r="BG3" s="267">
        <v>0.80922</v>
      </c>
      <c r="BH3" s="267">
        <v>0.81583</v>
      </c>
      <c r="BI3" s="267">
        <v>0.81522</v>
      </c>
      <c r="BJ3" s="267">
        <v>0.81649</v>
      </c>
      <c r="BK3" s="267">
        <v>0.81803</v>
      </c>
      <c r="BL3" s="267">
        <v>0.81782</v>
      </c>
      <c r="BM3" s="267">
        <v>0.81291</v>
      </c>
      <c r="BN3" s="267">
        <v>0.8115</v>
      </c>
      <c r="BO3" s="267">
        <v>0.81085</v>
      </c>
      <c r="BP3" s="267">
        <v>0.80941</v>
      </c>
      <c r="BQ3" s="267">
        <v>0.80934</v>
      </c>
      <c r="BR3" s="267">
        <v>0.80757</v>
      </c>
      <c r="BS3" s="267">
        <v>0.80119</v>
      </c>
      <c r="BT3" s="267">
        <v>0.79599</v>
      </c>
      <c r="BU3" s="267">
        <v>0.79655</v>
      </c>
      <c r="BV3" s="267">
        <v>0.79672</v>
      </c>
      <c r="BW3" s="267">
        <v>0.79569</v>
      </c>
      <c r="BX3" s="267">
        <v>0.79287</v>
      </c>
      <c r="BY3" s="267">
        <v>0.79226</v>
      </c>
      <c r="BZ3" s="267">
        <v>0.79103</v>
      </c>
      <c r="CA3" s="267">
        <v>0.78623</v>
      </c>
      <c r="CB3" s="267">
        <v>0.78625</v>
      </c>
      <c r="CC3" s="267">
        <v>0.78878</v>
      </c>
      <c r="CD3" s="267">
        <v>0.79305</v>
      </c>
      <c r="CE3" s="267">
        <v>0.79425</v>
      </c>
      <c r="CF3" s="267">
        <v>0.79578</v>
      </c>
      <c r="CG3" s="267">
        <v>0.79375</v>
      </c>
      <c r="CH3" s="267">
        <v>0.79581</v>
      </c>
      <c r="CI3" s="267">
        <v>0.79543</v>
      </c>
      <c r="CJ3" s="267">
        <v>0.79246</v>
      </c>
      <c r="CK3" s="267">
        <v>0.79252</v>
      </c>
      <c r="CL3" s="267">
        <v>0.79126</v>
      </c>
      <c r="CM3" s="267">
        <v>0.78887</v>
      </c>
      <c r="CN3" s="267">
        <v>0.79165</v>
      </c>
      <c r="CO3" s="267">
        <v>0.79265</v>
      </c>
      <c r="CP3" s="267">
        <v>0.79209</v>
      </c>
      <c r="CQ3" s="267">
        <v>0.78881</v>
      </c>
      <c r="CR3" s="267">
        <v>0.78927</v>
      </c>
      <c r="CS3" s="267">
        <v>0.78861</v>
      </c>
      <c r="CT3" s="267">
        <v>0.78908</v>
      </c>
      <c r="CU3" s="267">
        <v>0.82442</v>
      </c>
      <c r="CV3" s="267">
        <v>0.82081</v>
      </c>
      <c r="CW3" s="267">
        <v>0.81929</v>
      </c>
      <c r="CX3" s="267">
        <v>0.82528</v>
      </c>
      <c r="CY3" s="267">
        <v>0.83778</v>
      </c>
      <c r="CZ3" s="267">
        <v>0.84091</v>
      </c>
      <c r="DA3" s="267">
        <v>0.84186</v>
      </c>
      <c r="DB3" s="267">
        <v>0.83325</v>
      </c>
      <c r="DC3" s="267">
        <v>0.83257</v>
      </c>
      <c r="DD3" s="267">
        <v>0.84685</v>
      </c>
      <c r="DE3" s="267">
        <v>0.84685</v>
      </c>
      <c r="DF3" s="267">
        <v>0.85751</v>
      </c>
      <c r="DG3" s="267">
        <v>0.8625</v>
      </c>
      <c r="DH3" s="267">
        <v>0.86097</v>
      </c>
      <c r="DI3" s="267">
        <v>0.87225</v>
      </c>
      <c r="DJ3" s="267">
        <v>0.88794</v>
      </c>
      <c r="DK3" s="267">
        <v>0.89451</v>
      </c>
      <c r="DL3" s="267">
        <v>0.88415</v>
      </c>
      <c r="DM3" s="267">
        <v>0.8858</v>
      </c>
      <c r="DN3" s="267">
        <v>0.88779</v>
      </c>
      <c r="DO3" s="267">
        <v>0.88584</v>
      </c>
      <c r="DP3" s="267">
        <v>0.88075</v>
      </c>
      <c r="DQ3" s="267">
        <v>0.8924</v>
      </c>
      <c r="DR3" s="267">
        <v>0.86158</v>
      </c>
      <c r="DS3" s="267">
        <v>0.84358</v>
      </c>
      <c r="DT3" s="267">
        <v>0.84966</v>
      </c>
      <c r="DU3" s="267">
        <v>0.85128</v>
      </c>
      <c r="DV3" s="267">
        <v>0.83591</v>
      </c>
      <c r="DW3" s="267">
        <v>0.80993</v>
      </c>
      <c r="DX3" s="267">
        <v>0.80858</v>
      </c>
      <c r="DY3" s="267">
        <v>0.80858</v>
      </c>
      <c r="DZ3" s="267">
        <v>0.80125</v>
      </c>
      <c r="EA3" s="267">
        <v>0.80785</v>
      </c>
      <c r="EB3" s="267">
        <v>0.81754</v>
      </c>
      <c r="EC3" s="267">
        <v>0.8431</v>
      </c>
      <c r="ED3" s="267">
        <v>0.86852</v>
      </c>
      <c r="EE3" s="267">
        <v>0.86949</v>
      </c>
      <c r="EF3" s="267">
        <v>0.87995</v>
      </c>
      <c r="EG3" s="267">
        <v>0.88771</v>
      </c>
      <c r="EH3" s="267">
        <v>0.88682</v>
      </c>
      <c r="EI3" s="267">
        <v>0.8762</v>
      </c>
      <c r="EJ3" s="6">
        <v>0.85457</v>
      </c>
      <c r="EK3" s="267">
        <v>0.85231</v>
      </c>
      <c r="EL3" s="267">
        <v>0.85779</v>
      </c>
      <c r="EM3" s="267">
        <v>0.85784</v>
      </c>
      <c r="EN3" s="267">
        <v>0.87913</v>
      </c>
      <c r="EO3" s="280">
        <v>0.87966</v>
      </c>
      <c r="EP3" s="267">
        <v>0.87984</v>
      </c>
      <c r="EQ3" s="280">
        <v>0.90332</v>
      </c>
      <c r="ER3" s="267">
        <v>0.90201</v>
      </c>
      <c r="ES3" s="267">
        <v>0.90001</v>
      </c>
      <c r="ET3" s="267">
        <v>0.89802</v>
      </c>
      <c r="EU3" s="267">
        <v>0.89578</v>
      </c>
      <c r="EV3" s="267">
        <v>0.88593</v>
      </c>
      <c r="EW3" s="267">
        <v>0.89866</v>
      </c>
      <c r="EX3" s="267">
        <v>0.9137</v>
      </c>
      <c r="EY3" s="267">
        <v>0.91056</v>
      </c>
      <c r="EZ3" s="267">
        <v>0.91056</v>
      </c>
      <c r="FA3" s="267">
        <v>0.91989</v>
      </c>
      <c r="FB3" s="267">
        <v>0.91344</v>
      </c>
      <c r="FC3" s="267">
        <v>0.90125</v>
      </c>
      <c r="FD3" s="267">
        <v>0.8852</v>
      </c>
    </row>
    <row r="28" spans="1:68">
      <c r="A28" s="269" t="s">
        <v>3</v>
      </c>
      <c r="BP28" s="270">
        <v>122</v>
      </c>
    </row>
    <row r="29" s="267" customFormat="1" ht="12" spans="1:163">
      <c r="A29" s="272" t="s">
        <v>4</v>
      </c>
      <c r="B29" s="273">
        <v>39264</v>
      </c>
      <c r="C29" s="273">
        <v>39295</v>
      </c>
      <c r="D29" s="273">
        <v>39326</v>
      </c>
      <c r="E29" s="273">
        <v>39356</v>
      </c>
      <c r="F29" s="273">
        <v>39387</v>
      </c>
      <c r="G29" s="273">
        <v>39417</v>
      </c>
      <c r="H29" s="273">
        <v>39448</v>
      </c>
      <c r="I29" s="273">
        <v>39479</v>
      </c>
      <c r="J29" s="273">
        <v>39508</v>
      </c>
      <c r="K29" s="273">
        <v>39539</v>
      </c>
      <c r="L29" s="273">
        <v>39569</v>
      </c>
      <c r="M29" s="273">
        <v>39600</v>
      </c>
      <c r="N29" s="273">
        <v>39630</v>
      </c>
      <c r="O29" s="273">
        <v>39661</v>
      </c>
      <c r="P29" s="273">
        <v>39692</v>
      </c>
      <c r="Q29" s="273">
        <v>39722</v>
      </c>
      <c r="R29" s="273">
        <v>39753</v>
      </c>
      <c r="S29" s="273">
        <v>39783</v>
      </c>
      <c r="T29" s="273">
        <v>39814</v>
      </c>
      <c r="U29" s="273">
        <v>39845</v>
      </c>
      <c r="V29" s="273">
        <v>39873</v>
      </c>
      <c r="W29" s="273">
        <v>39904</v>
      </c>
      <c r="X29" s="273">
        <v>39934</v>
      </c>
      <c r="Y29" s="273">
        <v>39965</v>
      </c>
      <c r="Z29" s="273">
        <v>39995</v>
      </c>
      <c r="AA29" s="273">
        <v>40026</v>
      </c>
      <c r="AB29" s="273">
        <v>40057</v>
      </c>
      <c r="AC29" s="273">
        <v>40087</v>
      </c>
      <c r="AD29" s="273">
        <v>40118</v>
      </c>
      <c r="AE29" s="273">
        <v>40148</v>
      </c>
      <c r="AF29" s="273">
        <v>40179</v>
      </c>
      <c r="AG29" s="273">
        <v>40210</v>
      </c>
      <c r="AH29" s="273">
        <v>40238</v>
      </c>
      <c r="AI29" s="273">
        <v>40269</v>
      </c>
      <c r="AJ29" s="273">
        <v>40299</v>
      </c>
      <c r="AK29" s="273">
        <v>40330</v>
      </c>
      <c r="AL29" s="273">
        <v>40360</v>
      </c>
      <c r="AM29" s="273">
        <v>40391</v>
      </c>
      <c r="AN29" s="273">
        <v>40422</v>
      </c>
      <c r="AO29" s="273">
        <v>40452</v>
      </c>
      <c r="AP29" s="273">
        <v>40483</v>
      </c>
      <c r="AQ29" s="273">
        <v>40513</v>
      </c>
      <c r="AR29" s="273">
        <v>40544</v>
      </c>
      <c r="AS29" s="273">
        <v>40575</v>
      </c>
      <c r="AT29" s="273">
        <v>40603</v>
      </c>
      <c r="AU29" s="273">
        <v>40634</v>
      </c>
      <c r="AV29" s="273">
        <v>40664</v>
      </c>
      <c r="AW29" s="273">
        <v>40695</v>
      </c>
      <c r="AX29" s="273">
        <v>40725</v>
      </c>
      <c r="AY29" s="273">
        <v>40756</v>
      </c>
      <c r="AZ29" s="273">
        <v>40787</v>
      </c>
      <c r="BA29" s="273">
        <v>40817</v>
      </c>
      <c r="BB29" s="273">
        <v>40848</v>
      </c>
      <c r="BC29" s="273">
        <v>40878</v>
      </c>
      <c r="BD29" s="273">
        <v>40909</v>
      </c>
      <c r="BE29" s="273">
        <v>40940</v>
      </c>
      <c r="BF29" s="273">
        <v>40969</v>
      </c>
      <c r="BG29" s="273">
        <v>41000</v>
      </c>
      <c r="BH29" s="273">
        <v>41030</v>
      </c>
      <c r="BI29" s="273">
        <v>41061</v>
      </c>
      <c r="BJ29" s="273">
        <v>41091</v>
      </c>
      <c r="BK29" s="273">
        <v>41122</v>
      </c>
      <c r="BL29" s="273">
        <v>41153</v>
      </c>
      <c r="BM29" s="273">
        <v>41183</v>
      </c>
      <c r="BN29" s="273">
        <v>41214</v>
      </c>
      <c r="BO29" s="273">
        <v>41244</v>
      </c>
      <c r="BP29" s="273">
        <v>41275</v>
      </c>
      <c r="BQ29" s="273">
        <v>41306</v>
      </c>
      <c r="BR29" s="273">
        <v>41334</v>
      </c>
      <c r="BS29" s="273">
        <v>41365</v>
      </c>
      <c r="BT29" s="273">
        <v>41395</v>
      </c>
      <c r="BU29" s="273">
        <v>41426</v>
      </c>
      <c r="BV29" s="273">
        <v>41456</v>
      </c>
      <c r="BW29" s="273">
        <v>41487</v>
      </c>
      <c r="BX29" s="273">
        <v>41518</v>
      </c>
      <c r="BY29" s="273">
        <v>41548</v>
      </c>
      <c r="BZ29" s="273">
        <v>41579</v>
      </c>
      <c r="CA29" s="273">
        <v>41609</v>
      </c>
      <c r="CB29" s="273">
        <v>41640</v>
      </c>
      <c r="CC29" s="273">
        <v>41671</v>
      </c>
      <c r="CD29" s="273">
        <v>41699</v>
      </c>
      <c r="CE29" s="273">
        <v>41730</v>
      </c>
      <c r="CF29" s="273">
        <v>41760</v>
      </c>
      <c r="CG29" s="273">
        <v>41791</v>
      </c>
      <c r="CH29" s="273">
        <v>41821</v>
      </c>
      <c r="CI29" s="273">
        <v>41852</v>
      </c>
      <c r="CJ29" s="273">
        <v>41883</v>
      </c>
      <c r="CK29" s="273">
        <v>41913</v>
      </c>
      <c r="CL29" s="273">
        <v>41944</v>
      </c>
      <c r="CM29" s="273">
        <v>41987</v>
      </c>
      <c r="CN29" s="273">
        <v>42005</v>
      </c>
      <c r="CO29" s="273">
        <v>42050</v>
      </c>
      <c r="CP29" s="273">
        <v>42078</v>
      </c>
      <c r="CQ29" s="273">
        <v>42109</v>
      </c>
      <c r="CR29" s="273">
        <v>42139</v>
      </c>
      <c r="CS29" s="273">
        <v>42170</v>
      </c>
      <c r="CT29" s="273">
        <v>42200</v>
      </c>
      <c r="CU29" s="273">
        <v>42231</v>
      </c>
      <c r="CV29" s="273">
        <v>42262</v>
      </c>
      <c r="CW29" s="273">
        <v>42292</v>
      </c>
      <c r="CX29" s="273">
        <v>42323</v>
      </c>
      <c r="CY29" s="273">
        <v>42353</v>
      </c>
      <c r="CZ29" s="273">
        <v>42384</v>
      </c>
      <c r="DA29" s="273">
        <v>42415</v>
      </c>
      <c r="DB29" s="273">
        <v>42444</v>
      </c>
      <c r="DC29" s="273">
        <v>42475</v>
      </c>
      <c r="DD29" s="273">
        <v>42505</v>
      </c>
      <c r="DE29" s="277">
        <v>42536</v>
      </c>
      <c r="DF29" s="277">
        <v>42566</v>
      </c>
      <c r="DG29" s="273">
        <v>42597</v>
      </c>
      <c r="DH29" s="273">
        <v>42628</v>
      </c>
      <c r="DI29" s="277">
        <v>42658</v>
      </c>
      <c r="DJ29" s="277">
        <v>42689</v>
      </c>
      <c r="DK29" s="273">
        <v>42719</v>
      </c>
      <c r="DL29" s="277">
        <v>42750</v>
      </c>
      <c r="DM29" s="277">
        <v>42781</v>
      </c>
      <c r="DN29" s="277">
        <v>42809</v>
      </c>
      <c r="DO29" s="277">
        <v>42840</v>
      </c>
      <c r="DP29" s="277">
        <v>42870</v>
      </c>
      <c r="DQ29" s="277">
        <v>42901</v>
      </c>
      <c r="DR29" s="277">
        <v>42931</v>
      </c>
      <c r="DS29" s="277">
        <v>42962</v>
      </c>
      <c r="DT29" s="277">
        <v>42993</v>
      </c>
      <c r="DU29" s="277">
        <v>43023</v>
      </c>
      <c r="DV29" s="277">
        <v>43054</v>
      </c>
      <c r="DW29" s="277">
        <v>43084</v>
      </c>
      <c r="DX29" s="277">
        <v>43115</v>
      </c>
      <c r="DY29" s="277">
        <v>43146</v>
      </c>
      <c r="DZ29" s="277">
        <v>43174</v>
      </c>
      <c r="EA29" s="277">
        <v>43205</v>
      </c>
      <c r="EB29" s="277">
        <v>43235</v>
      </c>
      <c r="EC29" s="277">
        <v>43266</v>
      </c>
      <c r="ED29" s="277">
        <v>43296</v>
      </c>
      <c r="EE29" s="277">
        <v>43327</v>
      </c>
      <c r="EF29" s="277">
        <v>43358</v>
      </c>
      <c r="EG29" s="277">
        <v>43388</v>
      </c>
      <c r="EH29" s="277">
        <v>43419</v>
      </c>
      <c r="EI29" s="277">
        <v>43449</v>
      </c>
      <c r="EJ29" s="277">
        <v>43480</v>
      </c>
      <c r="EK29" s="277">
        <v>43511</v>
      </c>
      <c r="EL29" s="277">
        <v>43539</v>
      </c>
      <c r="EM29" s="277">
        <v>43570</v>
      </c>
      <c r="EN29" s="277">
        <v>43600</v>
      </c>
      <c r="EO29" s="277">
        <v>43631</v>
      </c>
      <c r="EP29" s="277">
        <v>43661</v>
      </c>
      <c r="EQ29" s="279">
        <v>43692</v>
      </c>
      <c r="ER29" s="279">
        <v>43723</v>
      </c>
      <c r="ES29" s="279">
        <v>43753</v>
      </c>
      <c r="ET29" s="279">
        <v>43784</v>
      </c>
      <c r="EU29" s="279">
        <v>43814</v>
      </c>
      <c r="EV29" s="279">
        <v>43845</v>
      </c>
      <c r="EW29" s="279">
        <v>43876</v>
      </c>
      <c r="EX29" s="279">
        <v>43905</v>
      </c>
      <c r="EY29" s="279">
        <v>43936</v>
      </c>
      <c r="EZ29" s="279">
        <v>43966</v>
      </c>
      <c r="FA29" s="279">
        <v>43997</v>
      </c>
      <c r="FB29" s="279">
        <v>44027</v>
      </c>
      <c r="FC29" s="279">
        <v>44058</v>
      </c>
      <c r="FD29" s="279">
        <v>44089</v>
      </c>
      <c r="FE29" s="279">
        <v>44119</v>
      </c>
      <c r="FF29" s="279">
        <v>44150</v>
      </c>
      <c r="FG29" s="279">
        <v>44180</v>
      </c>
    </row>
    <row r="30" s="267" customFormat="1" ht="12.75" spans="1:160">
      <c r="A30" s="274" t="s">
        <v>5</v>
      </c>
      <c r="B30" s="267">
        <v>7.5737</v>
      </c>
      <c r="C30" s="267">
        <v>7.5607</v>
      </c>
      <c r="D30" s="267">
        <v>7.5108</v>
      </c>
      <c r="E30" s="267">
        <v>7.4692</v>
      </c>
      <c r="F30" s="267">
        <v>7.3997</v>
      </c>
      <c r="G30" s="267">
        <v>7.3046</v>
      </c>
      <c r="H30" s="267">
        <v>7.1853</v>
      </c>
      <c r="I30" s="267">
        <v>7.1058</v>
      </c>
      <c r="J30" s="267">
        <v>7.019</v>
      </c>
      <c r="K30" s="267">
        <v>7.0002</v>
      </c>
      <c r="L30" s="267">
        <v>6.9472</v>
      </c>
      <c r="M30" s="267">
        <v>6.8591</v>
      </c>
      <c r="N30" s="267">
        <v>6.8388</v>
      </c>
      <c r="O30" s="267">
        <v>6.8345</v>
      </c>
      <c r="P30" s="267">
        <v>6.8183</v>
      </c>
      <c r="Q30" s="267">
        <v>6.8258</v>
      </c>
      <c r="R30" s="267">
        <v>6.8349</v>
      </c>
      <c r="S30" s="267">
        <v>6.8346</v>
      </c>
      <c r="T30" s="267">
        <v>6.838</v>
      </c>
      <c r="U30" s="267">
        <v>6.8379</v>
      </c>
      <c r="V30" s="267">
        <v>6.8359</v>
      </c>
      <c r="W30" s="267">
        <v>6.825</v>
      </c>
      <c r="X30" s="267">
        <v>6.8324</v>
      </c>
      <c r="Y30" s="267">
        <v>6.8319</v>
      </c>
      <c r="Z30" s="267">
        <v>6.8323</v>
      </c>
      <c r="AA30" s="267">
        <v>6.8312</v>
      </c>
      <c r="AB30" s="267">
        <v>6.829</v>
      </c>
      <c r="AC30" s="267">
        <v>6.8281</v>
      </c>
      <c r="AD30" s="267">
        <v>6.8272</v>
      </c>
      <c r="AE30" s="267">
        <v>6.8282</v>
      </c>
      <c r="AF30" s="267">
        <v>6.827</v>
      </c>
      <c r="AG30" s="267">
        <v>6.8269</v>
      </c>
      <c r="AH30" s="267">
        <v>6.8263</v>
      </c>
      <c r="AI30" s="267">
        <v>6.8263</v>
      </c>
      <c r="AJ30" s="267">
        <v>6.828</v>
      </c>
      <c r="AK30" s="267">
        <v>6.7909</v>
      </c>
      <c r="AL30" s="267">
        <v>6.775</v>
      </c>
      <c r="AM30" s="267">
        <v>6.8105</v>
      </c>
      <c r="AN30" s="267">
        <v>6.7011</v>
      </c>
      <c r="AO30" s="267">
        <v>6.6908</v>
      </c>
      <c r="AP30" s="267">
        <v>6.6762</v>
      </c>
      <c r="AQ30" s="275">
        <v>6.6227</v>
      </c>
      <c r="AR30" s="267">
        <v>6.5891</v>
      </c>
      <c r="AS30" s="267">
        <v>6.5752</v>
      </c>
      <c r="AT30" s="267">
        <v>6.5564</v>
      </c>
      <c r="AU30" s="267">
        <v>6.499</v>
      </c>
      <c r="AV30" s="267">
        <v>6.4845</v>
      </c>
      <c r="AW30" s="267">
        <v>6.4716</v>
      </c>
      <c r="AX30" s="267">
        <v>6.4442</v>
      </c>
      <c r="AY30" s="267">
        <v>6.3867</v>
      </c>
      <c r="AZ30" s="267">
        <v>6.3549</v>
      </c>
      <c r="BA30" s="267">
        <v>6.3233</v>
      </c>
      <c r="BB30" s="267">
        <v>6.3482</v>
      </c>
      <c r="BC30" s="267">
        <v>6.3009</v>
      </c>
      <c r="BD30" s="267">
        <v>6.3115</v>
      </c>
      <c r="BE30" s="267">
        <v>6.2919</v>
      </c>
      <c r="BF30" s="267">
        <v>6.2943</v>
      </c>
      <c r="BG30" s="267">
        <v>6.2787</v>
      </c>
      <c r="BH30" s="267">
        <v>6.3355</v>
      </c>
      <c r="BI30" s="267">
        <v>6.3249</v>
      </c>
      <c r="BJ30" s="267">
        <v>6.332</v>
      </c>
      <c r="BK30" s="267">
        <v>6.3449</v>
      </c>
      <c r="BL30" s="267">
        <v>6.341</v>
      </c>
      <c r="BM30" s="267">
        <v>6.3002</v>
      </c>
      <c r="BN30" s="267">
        <v>6.2892</v>
      </c>
      <c r="BO30" s="267">
        <v>6.2855</v>
      </c>
      <c r="BP30" s="267">
        <v>6.2795</v>
      </c>
      <c r="BQ30" s="267">
        <v>6.2779</v>
      </c>
      <c r="BR30" s="267">
        <v>6.2689</v>
      </c>
      <c r="BS30" s="267">
        <v>6.2208</v>
      </c>
      <c r="BT30" s="267">
        <v>6.1796</v>
      </c>
      <c r="BU30" s="267">
        <v>6.1787</v>
      </c>
      <c r="BV30" s="267">
        <v>6.1788</v>
      </c>
      <c r="BW30" s="267">
        <v>6.1709</v>
      </c>
      <c r="BX30" s="276">
        <v>6.148</v>
      </c>
      <c r="BY30" s="267">
        <v>6.1425</v>
      </c>
      <c r="BZ30" s="267">
        <v>6.1325</v>
      </c>
      <c r="CA30" s="267">
        <v>6.0969</v>
      </c>
      <c r="CB30" s="267">
        <v>6.105</v>
      </c>
      <c r="CC30" s="267">
        <v>6.1214</v>
      </c>
      <c r="CD30" s="267">
        <v>6.1521</v>
      </c>
      <c r="CE30" s="267">
        <v>6.158</v>
      </c>
      <c r="CF30" s="267">
        <v>6.1695</v>
      </c>
      <c r="CG30" s="267">
        <v>6.1528</v>
      </c>
      <c r="CH30" s="267">
        <v>6.1675</v>
      </c>
      <c r="CI30" s="267">
        <v>6.1647</v>
      </c>
      <c r="CJ30" s="267">
        <v>6.1525</v>
      </c>
      <c r="CK30" s="267">
        <v>6.1461</v>
      </c>
      <c r="CL30" s="267">
        <v>6.1345</v>
      </c>
      <c r="CM30" s="267">
        <v>6.119</v>
      </c>
      <c r="CN30" s="267">
        <v>6.137</v>
      </c>
      <c r="CO30" s="267">
        <v>6.1475</v>
      </c>
      <c r="CP30" s="267">
        <v>6.1422</v>
      </c>
      <c r="CQ30" s="267">
        <v>6.1137</v>
      </c>
      <c r="CR30" s="267">
        <v>6.1196</v>
      </c>
      <c r="CS30" s="267">
        <v>6.1136</v>
      </c>
      <c r="CT30" s="267">
        <v>6.1172</v>
      </c>
      <c r="CU30" s="267">
        <v>6.3893</v>
      </c>
      <c r="CV30" s="267">
        <v>6.3613</v>
      </c>
      <c r="CW30" s="267">
        <v>6.3495</v>
      </c>
      <c r="CX30" s="267">
        <v>6.3962</v>
      </c>
      <c r="CY30" s="267">
        <v>6.4936</v>
      </c>
      <c r="CZ30" s="267">
        <v>6.5516</v>
      </c>
      <c r="DA30" s="267">
        <v>6.5452</v>
      </c>
      <c r="DB30" s="267">
        <v>6.4612</v>
      </c>
      <c r="DC30" s="267">
        <v>6.4589</v>
      </c>
      <c r="DD30" s="267">
        <v>6.579</v>
      </c>
      <c r="DE30" s="278">
        <v>6.6312</v>
      </c>
      <c r="DF30" s="267">
        <v>6.6511</v>
      </c>
      <c r="DG30" s="267">
        <v>6.6908</v>
      </c>
      <c r="DH30" s="267">
        <v>6.6778</v>
      </c>
      <c r="DI30" s="267">
        <v>6.7641</v>
      </c>
      <c r="DJ30" s="267">
        <v>6.8865</v>
      </c>
      <c r="DK30" s="267">
        <v>6.937</v>
      </c>
      <c r="DL30" s="267">
        <v>6.8588</v>
      </c>
      <c r="DM30" s="267">
        <v>6.875</v>
      </c>
      <c r="DN30" s="267">
        <v>6.8993</v>
      </c>
      <c r="DO30" s="267">
        <v>6.8931</v>
      </c>
      <c r="DP30" s="267">
        <v>6.9236</v>
      </c>
      <c r="DQ30" s="267">
        <v>6.7744</v>
      </c>
      <c r="DR30" s="267">
        <v>6.7283</v>
      </c>
      <c r="DS30" s="267">
        <v>6.601</v>
      </c>
      <c r="DT30" s="267">
        <v>6.6369</v>
      </c>
      <c r="DU30" s="267">
        <v>6.6397</v>
      </c>
      <c r="DV30" s="267">
        <v>6.6034</v>
      </c>
      <c r="DW30" s="267">
        <v>6.5342</v>
      </c>
      <c r="DX30" s="267">
        <v>6.3339</v>
      </c>
      <c r="DY30" s="267">
        <v>6.3294</v>
      </c>
      <c r="DZ30" s="267">
        <v>6.2881</v>
      </c>
      <c r="EA30" s="267">
        <v>6.3393</v>
      </c>
      <c r="EB30" s="267">
        <v>6.4144</v>
      </c>
      <c r="EC30" s="267">
        <v>6.6166</v>
      </c>
      <c r="ED30" s="267">
        <v>6.8165</v>
      </c>
      <c r="EE30" s="267">
        <v>6.8246</v>
      </c>
      <c r="EF30" s="267">
        <v>6.8792</v>
      </c>
      <c r="EG30" s="267">
        <v>6.9646</v>
      </c>
      <c r="EH30" s="267">
        <v>6.9357</v>
      </c>
      <c r="EI30" s="267">
        <v>6.8632</v>
      </c>
      <c r="EJ30" s="267">
        <v>6.7025</v>
      </c>
      <c r="EK30" s="267">
        <v>6.6901</v>
      </c>
      <c r="EL30" s="267">
        <v>6.7335</v>
      </c>
      <c r="EM30" s="267">
        <v>6.7286</v>
      </c>
      <c r="EN30" s="267">
        <v>6.8992</v>
      </c>
      <c r="EO30" s="280">
        <v>6.8747</v>
      </c>
      <c r="EP30" s="267">
        <v>6.8841</v>
      </c>
      <c r="EQ30" s="280">
        <v>7.0879</v>
      </c>
      <c r="ER30" s="267">
        <v>6.8841</v>
      </c>
      <c r="ES30" s="267">
        <v>7.0533</v>
      </c>
      <c r="ET30" s="267">
        <v>7.0298</v>
      </c>
      <c r="EU30" s="267">
        <v>6.9762</v>
      </c>
      <c r="EV30" s="267">
        <v>6.8876</v>
      </c>
      <c r="EW30" s="267">
        <v>7.0066</v>
      </c>
      <c r="EX30" s="267">
        <v>7.0851</v>
      </c>
      <c r="EY30" s="267">
        <v>7.0571</v>
      </c>
      <c r="EZ30" s="267">
        <v>7.0571</v>
      </c>
      <c r="FA30" s="267">
        <v>7.1316</v>
      </c>
      <c r="FB30" s="267">
        <v>7.0795</v>
      </c>
      <c r="FC30" s="267">
        <v>6.9848</v>
      </c>
      <c r="FD30" s="267">
        <v>6.8605</v>
      </c>
    </row>
    <row r="36" ht="16.5" customHeight="1"/>
    <row r="37" ht="16.5" customHeight="1"/>
    <row r="48" s="267" customFormat="1" ht="12" spans="1:68">
      <c r="A48" s="271" t="s">
        <v>6</v>
      </c>
      <c r="BP48" s="267">
        <v>41</v>
      </c>
    </row>
    <row r="49" s="267" customFormat="1" ht="12" spans="1:163">
      <c r="A49" s="272" t="s">
        <v>7</v>
      </c>
      <c r="B49" s="273">
        <v>39264</v>
      </c>
      <c r="C49" s="273">
        <v>39295</v>
      </c>
      <c r="D49" s="273">
        <v>39326</v>
      </c>
      <c r="E49" s="273">
        <v>39356</v>
      </c>
      <c r="F49" s="273">
        <v>39387</v>
      </c>
      <c r="G49" s="273">
        <v>39417</v>
      </c>
      <c r="H49" s="273">
        <v>39448</v>
      </c>
      <c r="I49" s="273">
        <v>39479</v>
      </c>
      <c r="J49" s="273">
        <v>39508</v>
      </c>
      <c r="K49" s="273">
        <v>39539</v>
      </c>
      <c r="L49" s="273">
        <v>39569</v>
      </c>
      <c r="M49" s="273">
        <v>39600</v>
      </c>
      <c r="N49" s="273">
        <v>39630</v>
      </c>
      <c r="O49" s="273">
        <v>39661</v>
      </c>
      <c r="P49" s="273">
        <v>39692</v>
      </c>
      <c r="Q49" s="273">
        <v>39722</v>
      </c>
      <c r="R49" s="273">
        <v>39753</v>
      </c>
      <c r="S49" s="273">
        <v>39783</v>
      </c>
      <c r="T49" s="273">
        <v>39814</v>
      </c>
      <c r="U49" s="273">
        <v>39845</v>
      </c>
      <c r="V49" s="273">
        <v>39873</v>
      </c>
      <c r="W49" s="273">
        <v>39904</v>
      </c>
      <c r="X49" s="273">
        <v>39934</v>
      </c>
      <c r="Y49" s="273">
        <v>39965</v>
      </c>
      <c r="Z49" s="273">
        <v>39995</v>
      </c>
      <c r="AA49" s="273">
        <v>40026</v>
      </c>
      <c r="AB49" s="273">
        <v>40057</v>
      </c>
      <c r="AC49" s="273">
        <v>40087</v>
      </c>
      <c r="AD49" s="273">
        <v>40118</v>
      </c>
      <c r="AE49" s="273">
        <v>40148</v>
      </c>
      <c r="AF49" s="273">
        <v>40179</v>
      </c>
      <c r="AG49" s="273">
        <v>40210</v>
      </c>
      <c r="AH49" s="273">
        <v>40238</v>
      </c>
      <c r="AI49" s="273">
        <v>40269</v>
      </c>
      <c r="AJ49" s="273">
        <v>40299</v>
      </c>
      <c r="AK49" s="273">
        <v>40330</v>
      </c>
      <c r="AL49" s="273">
        <v>40360</v>
      </c>
      <c r="AM49" s="273">
        <v>40391</v>
      </c>
      <c r="AN49" s="273">
        <v>40422</v>
      </c>
      <c r="AO49" s="273">
        <v>40452</v>
      </c>
      <c r="AP49" s="273">
        <v>40483</v>
      </c>
      <c r="AQ49" s="273">
        <v>40513</v>
      </c>
      <c r="AR49" s="273">
        <v>40544</v>
      </c>
      <c r="AS49" s="273">
        <v>40575</v>
      </c>
      <c r="AT49" s="273">
        <v>40603</v>
      </c>
      <c r="AU49" s="273">
        <v>40634</v>
      </c>
      <c r="AV49" s="273">
        <v>40664</v>
      </c>
      <c r="AW49" s="273">
        <v>40695</v>
      </c>
      <c r="AX49" s="273">
        <v>40725</v>
      </c>
      <c r="AY49" s="273">
        <v>40756</v>
      </c>
      <c r="AZ49" s="273">
        <v>40787</v>
      </c>
      <c r="BA49" s="273">
        <v>40817</v>
      </c>
      <c r="BB49" s="273">
        <v>40848</v>
      </c>
      <c r="BC49" s="273">
        <v>40878</v>
      </c>
      <c r="BD49" s="273">
        <v>40909</v>
      </c>
      <c r="BE49" s="273">
        <v>40940</v>
      </c>
      <c r="BF49" s="273">
        <v>40969</v>
      </c>
      <c r="BG49" s="273">
        <v>41000</v>
      </c>
      <c r="BH49" s="273">
        <v>41030</v>
      </c>
      <c r="BI49" s="273">
        <v>41061</v>
      </c>
      <c r="BJ49" s="273">
        <v>41091</v>
      </c>
      <c r="BK49" s="273">
        <v>41122</v>
      </c>
      <c r="BL49" s="273">
        <v>41153</v>
      </c>
      <c r="BM49" s="273">
        <v>41183</v>
      </c>
      <c r="BN49" s="273">
        <v>41214</v>
      </c>
      <c r="BO49" s="273">
        <v>41244</v>
      </c>
      <c r="BP49" s="273">
        <v>41275</v>
      </c>
      <c r="BQ49" s="273">
        <v>41306</v>
      </c>
      <c r="BR49" s="273">
        <v>41334</v>
      </c>
      <c r="BS49" s="273">
        <v>41365</v>
      </c>
      <c r="BT49" s="273">
        <v>41395</v>
      </c>
      <c r="BU49" s="273">
        <v>41426</v>
      </c>
      <c r="BV49" s="273">
        <v>41456</v>
      </c>
      <c r="BW49" s="273">
        <v>41487</v>
      </c>
      <c r="BX49" s="273">
        <v>41518</v>
      </c>
      <c r="BY49" s="273">
        <v>41548</v>
      </c>
      <c r="BZ49" s="273">
        <v>41579</v>
      </c>
      <c r="CA49" s="273">
        <v>41609</v>
      </c>
      <c r="CB49" s="273">
        <v>41640</v>
      </c>
      <c r="CC49" s="273">
        <v>41671</v>
      </c>
      <c r="CD49" s="273">
        <v>41699</v>
      </c>
      <c r="CE49" s="273">
        <v>41730</v>
      </c>
      <c r="CF49" s="273">
        <v>41760</v>
      </c>
      <c r="CG49" s="273">
        <v>41791</v>
      </c>
      <c r="CH49" s="273">
        <v>41821</v>
      </c>
      <c r="CI49" s="273">
        <v>41852</v>
      </c>
      <c r="CJ49" s="273">
        <v>41883</v>
      </c>
      <c r="CK49" s="273">
        <v>41913</v>
      </c>
      <c r="CL49" s="273">
        <v>41944</v>
      </c>
      <c r="CM49" s="273">
        <v>41987</v>
      </c>
      <c r="CN49" s="273">
        <v>42005</v>
      </c>
      <c r="CO49" s="273">
        <v>42050</v>
      </c>
      <c r="CP49" s="273">
        <v>42078</v>
      </c>
      <c r="CQ49" s="273">
        <v>42109</v>
      </c>
      <c r="CR49" s="273">
        <v>42139</v>
      </c>
      <c r="CS49" s="273">
        <v>42170</v>
      </c>
      <c r="CT49" s="273">
        <v>42200</v>
      </c>
      <c r="CU49" s="273">
        <v>42231</v>
      </c>
      <c r="CV49" s="273">
        <v>42262</v>
      </c>
      <c r="CW49" s="273">
        <v>42292</v>
      </c>
      <c r="CX49" s="273">
        <v>42323</v>
      </c>
      <c r="CY49" s="273">
        <v>42353</v>
      </c>
      <c r="CZ49" s="273">
        <v>42384</v>
      </c>
      <c r="DA49" s="273">
        <v>42415</v>
      </c>
      <c r="DB49" s="273">
        <v>42444</v>
      </c>
      <c r="DC49" s="273">
        <v>42475</v>
      </c>
      <c r="DD49" s="273">
        <v>42505</v>
      </c>
      <c r="DE49" s="277">
        <v>42536</v>
      </c>
      <c r="DF49" s="277">
        <v>42566</v>
      </c>
      <c r="DG49" s="273">
        <v>42597</v>
      </c>
      <c r="DH49" s="273">
        <v>42628</v>
      </c>
      <c r="DI49" s="273">
        <v>42658</v>
      </c>
      <c r="DJ49" s="273">
        <v>42689</v>
      </c>
      <c r="DK49" s="277">
        <v>42719</v>
      </c>
      <c r="DL49" s="277">
        <v>42761</v>
      </c>
      <c r="DM49" s="277">
        <v>42781</v>
      </c>
      <c r="DN49" s="277">
        <v>42809</v>
      </c>
      <c r="DO49" s="277">
        <v>42840</v>
      </c>
      <c r="DP49" s="277">
        <v>42870</v>
      </c>
      <c r="DQ49" s="277">
        <v>42901</v>
      </c>
      <c r="DR49" s="277">
        <v>42931</v>
      </c>
      <c r="DS49" s="277">
        <v>42962</v>
      </c>
      <c r="DT49" s="277">
        <v>42993</v>
      </c>
      <c r="DU49" s="277">
        <v>43023</v>
      </c>
      <c r="DV49" s="277">
        <v>43054</v>
      </c>
      <c r="DW49" s="277">
        <v>43084</v>
      </c>
      <c r="DX49" s="277">
        <v>43115</v>
      </c>
      <c r="DY49" s="277">
        <v>43146</v>
      </c>
      <c r="DZ49" s="277">
        <v>43174</v>
      </c>
      <c r="EA49" s="277">
        <v>43205</v>
      </c>
      <c r="EB49" s="277">
        <v>43235</v>
      </c>
      <c r="EC49" s="277">
        <v>43266</v>
      </c>
      <c r="ED49" s="277">
        <v>43296</v>
      </c>
      <c r="EE49" s="277">
        <v>43327</v>
      </c>
      <c r="EF49" s="277">
        <v>43358</v>
      </c>
      <c r="EG49" s="277">
        <v>43388</v>
      </c>
      <c r="EH49" s="277">
        <v>43419</v>
      </c>
      <c r="EI49" s="277">
        <v>43449</v>
      </c>
      <c r="EJ49" s="277">
        <v>43480</v>
      </c>
      <c r="EK49" s="277">
        <v>43511</v>
      </c>
      <c r="EL49" s="277">
        <v>43539</v>
      </c>
      <c r="EM49" s="277">
        <v>43570</v>
      </c>
      <c r="EN49" s="277">
        <v>43600</v>
      </c>
      <c r="EO49" s="277">
        <v>43631</v>
      </c>
      <c r="EP49" s="277">
        <v>43661</v>
      </c>
      <c r="EQ49" s="279">
        <v>43692</v>
      </c>
      <c r="ER49" s="279">
        <v>43723</v>
      </c>
      <c r="ES49" s="279">
        <v>43753</v>
      </c>
      <c r="ET49" s="279">
        <v>43784</v>
      </c>
      <c r="EU49" s="279">
        <v>43814</v>
      </c>
      <c r="EV49" s="279">
        <v>43845</v>
      </c>
      <c r="EW49" s="279">
        <v>43876</v>
      </c>
      <c r="EX49" s="279">
        <v>43905</v>
      </c>
      <c r="EY49" s="279">
        <v>43936</v>
      </c>
      <c r="EZ49" s="279">
        <v>43966</v>
      </c>
      <c r="FA49" s="279">
        <v>43997</v>
      </c>
      <c r="FB49" s="279">
        <v>44027</v>
      </c>
      <c r="FC49" s="279">
        <v>44058</v>
      </c>
      <c r="FD49" s="279">
        <v>44089</v>
      </c>
      <c r="FE49" s="279">
        <v>44119</v>
      </c>
      <c r="FF49" s="279">
        <v>44150</v>
      </c>
      <c r="FG49" s="279">
        <v>44180</v>
      </c>
    </row>
    <row r="50" s="267" customFormat="1" ht="12.75" spans="1:160">
      <c r="A50" s="274" t="s">
        <v>8</v>
      </c>
      <c r="B50" s="267">
        <v>10.3839</v>
      </c>
      <c r="C50" s="267">
        <v>10.3321</v>
      </c>
      <c r="D50" s="267">
        <v>10.6312</v>
      </c>
      <c r="E50" s="267">
        <v>10.7829</v>
      </c>
      <c r="F50" s="267">
        <v>10.9275</v>
      </c>
      <c r="G50" s="267">
        <v>10.6669</v>
      </c>
      <c r="H50" s="267">
        <v>10.6612</v>
      </c>
      <c r="I50" s="267">
        <v>10.7809</v>
      </c>
      <c r="J50" s="267">
        <v>11.0809</v>
      </c>
      <c r="K50" s="267">
        <v>10.8972</v>
      </c>
      <c r="L50" s="267">
        <v>10.7772</v>
      </c>
      <c r="M50" s="267">
        <v>10.8302</v>
      </c>
      <c r="N50" s="267">
        <v>10.6531</v>
      </c>
      <c r="O50" s="267">
        <v>10.0522</v>
      </c>
      <c r="P50" s="267">
        <v>9.9997</v>
      </c>
      <c r="Q50" s="267">
        <v>8.7254</v>
      </c>
      <c r="R50" s="267">
        <v>8.8119</v>
      </c>
      <c r="S50" s="267">
        <v>9.659</v>
      </c>
      <c r="T50" s="267">
        <v>8.8795</v>
      </c>
      <c r="U50" s="267">
        <v>8.6804</v>
      </c>
      <c r="V50" s="267">
        <v>9.0323</v>
      </c>
      <c r="W50" s="267">
        <v>9.0837</v>
      </c>
      <c r="X50" s="267">
        <v>9.55</v>
      </c>
      <c r="Y50" s="267">
        <v>9.6408</v>
      </c>
      <c r="Z50" s="267">
        <v>9.625</v>
      </c>
      <c r="AA50" s="267">
        <v>9.7727</v>
      </c>
      <c r="AB50" s="267">
        <v>9.9659</v>
      </c>
      <c r="AC50" s="267">
        <v>10.1288</v>
      </c>
      <c r="AD50" s="267">
        <v>10.235</v>
      </c>
      <c r="AE50" s="267">
        <v>9.7971</v>
      </c>
      <c r="AF50" s="267">
        <v>9.5049</v>
      </c>
      <c r="AG50" s="267">
        <v>9.2545</v>
      </c>
      <c r="AH50" s="267">
        <v>9.1588</v>
      </c>
      <c r="AI50" s="267">
        <v>9.038</v>
      </c>
      <c r="AJ50" s="267">
        <v>8.4015</v>
      </c>
      <c r="AK50" s="267">
        <v>8.271</v>
      </c>
      <c r="AL50" s="267">
        <v>8.8441</v>
      </c>
      <c r="AM50" s="267">
        <v>8.6085</v>
      </c>
      <c r="AN50" s="267">
        <v>9.1329</v>
      </c>
      <c r="AO50" s="267">
        <v>9.3116</v>
      </c>
      <c r="AP50" s="267">
        <v>8.7645</v>
      </c>
      <c r="AQ50" s="267">
        <v>8.8065</v>
      </c>
      <c r="AR50" s="267">
        <v>8.9552</v>
      </c>
      <c r="AS50" s="267">
        <v>9.0205</v>
      </c>
      <c r="AT50" s="267">
        <v>9.2681</v>
      </c>
      <c r="AU50" s="267">
        <v>9.6348</v>
      </c>
      <c r="AV50" s="267">
        <v>9.3215</v>
      </c>
      <c r="AW50" s="267">
        <v>9.3612</v>
      </c>
      <c r="AX50" s="267">
        <v>9.2233</v>
      </c>
      <c r="AY50" s="267">
        <v>9.2122</v>
      </c>
      <c r="AZ50" s="267">
        <v>8.6328</v>
      </c>
      <c r="BA50" s="267">
        <v>8.9465</v>
      </c>
      <c r="BB50" s="267">
        <v>8.4625</v>
      </c>
      <c r="BC50" s="267">
        <v>8.1625</v>
      </c>
      <c r="BD50" s="267">
        <v>8.3006</v>
      </c>
      <c r="BE50" s="267">
        <v>8.47992</v>
      </c>
      <c r="BF50" s="267">
        <v>8.3944</v>
      </c>
      <c r="BG50" s="267">
        <v>8.2932</v>
      </c>
      <c r="BH50" s="267">
        <v>7.8351</v>
      </c>
      <c r="BI50" s="267">
        <v>7.871</v>
      </c>
      <c r="BJ50" s="267">
        <v>7.7627</v>
      </c>
      <c r="BK50" s="267">
        <v>7.9378</v>
      </c>
      <c r="BL50" s="267">
        <v>8.1885</v>
      </c>
      <c r="BM50" s="267">
        <v>8.1654</v>
      </c>
      <c r="BN50" s="267">
        <v>8.1618</v>
      </c>
      <c r="BO50" s="267">
        <v>8.3176</v>
      </c>
      <c r="BP50" s="267">
        <v>8.5197</v>
      </c>
      <c r="BQ50" s="267">
        <v>8.2551</v>
      </c>
      <c r="BR50" s="267">
        <v>8.0383</v>
      </c>
      <c r="BS50" s="267">
        <v>8.0917</v>
      </c>
      <c r="BT50" s="267">
        <v>8.0622</v>
      </c>
      <c r="BU50" s="267">
        <v>8.0536</v>
      </c>
      <c r="BV50" s="267">
        <v>8.1925</v>
      </c>
      <c r="BW50" s="267">
        <v>8.1693</v>
      </c>
      <c r="BX50" s="267">
        <v>8.2983</v>
      </c>
      <c r="BY50" s="267">
        <v>8.4333</v>
      </c>
      <c r="BZ50" s="267">
        <v>8.3417</v>
      </c>
      <c r="CA50" s="267">
        <v>8.4189</v>
      </c>
      <c r="CB50" s="267">
        <v>8.3388</v>
      </c>
      <c r="CC50" s="267">
        <v>8.3897</v>
      </c>
      <c r="CD50" s="267">
        <v>8.4607</v>
      </c>
      <c r="CE50" s="267">
        <v>8.5033</v>
      </c>
      <c r="CF50" s="267">
        <v>8.3921</v>
      </c>
      <c r="CG50" s="267">
        <v>8.3946</v>
      </c>
      <c r="CH50" s="267">
        <v>8.2623</v>
      </c>
      <c r="CI50" s="267">
        <v>8.126</v>
      </c>
      <c r="CJ50" s="267">
        <v>7.8049</v>
      </c>
      <c r="CK50" s="267">
        <v>7.7377</v>
      </c>
      <c r="CL50" s="267">
        <v>7.6408</v>
      </c>
      <c r="CM50" s="267">
        <v>7.4556</v>
      </c>
      <c r="CN50" s="267">
        <v>6.9678</v>
      </c>
      <c r="CO50" s="267">
        <v>6.9256</v>
      </c>
      <c r="CP50" s="267">
        <v>6.6648</v>
      </c>
      <c r="CQ50" s="267">
        <v>6.8082</v>
      </c>
      <c r="CR50" s="267">
        <v>6.7189</v>
      </c>
      <c r="CS50" s="267">
        <v>6.8699</v>
      </c>
      <c r="CT50" s="267">
        <v>6.7078</v>
      </c>
      <c r="CU50" s="267">
        <v>7.1793</v>
      </c>
      <c r="CV50" s="267">
        <v>7.1608</v>
      </c>
      <c r="CW50" s="267">
        <v>6.9771</v>
      </c>
      <c r="CX50" s="267">
        <v>6.7673</v>
      </c>
      <c r="CY50" s="267">
        <v>7.0952</v>
      </c>
      <c r="CZ50" s="267">
        <v>7.17</v>
      </c>
      <c r="DA50" s="267">
        <v>7.1533</v>
      </c>
      <c r="DB50" s="267">
        <v>7.3312</v>
      </c>
      <c r="DC50" s="267">
        <v>7.3439</v>
      </c>
      <c r="DD50" s="267">
        <v>7.3318</v>
      </c>
      <c r="DE50" s="278">
        <v>7.375</v>
      </c>
      <c r="DF50" s="267">
        <v>7.3724</v>
      </c>
      <c r="DG50" s="267">
        <v>7.4602</v>
      </c>
      <c r="DH50" s="267">
        <v>7.488</v>
      </c>
      <c r="DI50" s="267">
        <v>7.4294</v>
      </c>
      <c r="DJ50" s="267">
        <v>7.3386</v>
      </c>
      <c r="DK50" s="267">
        <v>7.3068</v>
      </c>
      <c r="DL50" s="267">
        <v>7.3821</v>
      </c>
      <c r="DM50" s="267">
        <v>7.2774</v>
      </c>
      <c r="DN50" s="267">
        <v>7.3721</v>
      </c>
      <c r="DO50" s="267">
        <v>7.068</v>
      </c>
      <c r="DP50" s="267">
        <v>7.676</v>
      </c>
      <c r="DQ50" s="267">
        <v>7.7496</v>
      </c>
      <c r="DR50" s="267">
        <v>7.9059</v>
      </c>
      <c r="DS50" s="267">
        <v>7.8525</v>
      </c>
      <c r="DT50" s="267">
        <v>7.8233</v>
      </c>
      <c r="DU50" s="267">
        <v>7.7333</v>
      </c>
      <c r="DV50" s="267">
        <v>7.8252</v>
      </c>
      <c r="DW50" s="267">
        <v>7.8023</v>
      </c>
      <c r="DX50" s="267">
        <v>7.8553</v>
      </c>
      <c r="DY50" s="267">
        <v>7.7355</v>
      </c>
      <c r="DZ50" s="267">
        <v>7.7378</v>
      </c>
      <c r="EA50" s="267">
        <v>7.6714</v>
      </c>
      <c r="EB50" s="267">
        <v>7.4814</v>
      </c>
      <c r="EC50" s="267">
        <v>7.6515</v>
      </c>
      <c r="ED50" s="267">
        <v>7.9799</v>
      </c>
      <c r="EE50" s="267">
        <v>7.9646</v>
      </c>
      <c r="EF50" s="267">
        <v>8.0111</v>
      </c>
      <c r="EG50" s="267">
        <v>7.9008</v>
      </c>
      <c r="EH50" s="267">
        <v>7.8991</v>
      </c>
      <c r="EI50" s="267">
        <v>7.8473</v>
      </c>
      <c r="EJ50" s="267">
        <v>7.6981</v>
      </c>
      <c r="EK50" s="267">
        <v>7.6082</v>
      </c>
      <c r="EL50" s="267">
        <v>7.5607</v>
      </c>
      <c r="EM50" s="267">
        <v>7.5256</v>
      </c>
      <c r="EN50" s="267">
        <v>7.6833</v>
      </c>
      <c r="EO50" s="280">
        <v>7.817</v>
      </c>
      <c r="EP50" s="267">
        <v>7.6803</v>
      </c>
      <c r="EQ50" s="280">
        <v>7.8661</v>
      </c>
      <c r="ER50" s="267">
        <v>7.6803</v>
      </c>
      <c r="ES50" s="267">
        <v>7.8676</v>
      </c>
      <c r="ET50" s="267">
        <v>7.7406</v>
      </c>
      <c r="EU50" s="267">
        <v>7.8155</v>
      </c>
      <c r="EV50" s="267">
        <v>7.64</v>
      </c>
      <c r="EW50" s="267">
        <v>7.7059</v>
      </c>
      <c r="EX50" s="267">
        <v>7.8088</v>
      </c>
      <c r="EY50" s="267">
        <v>7.6744</v>
      </c>
      <c r="EZ50" s="267">
        <v>7.6744</v>
      </c>
      <c r="FA50" s="267">
        <v>7.897</v>
      </c>
      <c r="FB50" s="267">
        <v>7.961</v>
      </c>
      <c r="FC50" s="267">
        <v>8.2882</v>
      </c>
      <c r="FD50" s="267">
        <v>8.1649</v>
      </c>
    </row>
    <row r="64" ht="13.5" customHeight="1"/>
    <row r="66" ht="26.25" customHeight="1"/>
    <row r="71" s="267" customFormat="1" ht="12" spans="1:27">
      <c r="A71" s="271" t="s">
        <v>9</v>
      </c>
      <c r="AA71" s="267">
        <v>45</v>
      </c>
    </row>
    <row r="72" s="268" customFormat="1" ht="12" spans="1:122">
      <c r="A72" s="281" t="s">
        <v>10</v>
      </c>
      <c r="B72" s="282">
        <v>40513</v>
      </c>
      <c r="C72" s="282">
        <v>40544</v>
      </c>
      <c r="D72" s="282">
        <v>40575</v>
      </c>
      <c r="E72" s="282">
        <v>40603</v>
      </c>
      <c r="F72" s="282">
        <v>40634</v>
      </c>
      <c r="G72" s="282">
        <v>40664</v>
      </c>
      <c r="H72" s="282">
        <v>40695</v>
      </c>
      <c r="I72" s="282">
        <v>40725</v>
      </c>
      <c r="J72" s="282">
        <v>40756</v>
      </c>
      <c r="K72" s="282">
        <v>40787</v>
      </c>
      <c r="L72" s="282">
        <v>40817</v>
      </c>
      <c r="M72" s="282">
        <v>40848</v>
      </c>
      <c r="N72" s="282">
        <v>40878</v>
      </c>
      <c r="O72" s="282">
        <v>40909</v>
      </c>
      <c r="P72" s="282">
        <v>40940</v>
      </c>
      <c r="Q72" s="282">
        <v>40969</v>
      </c>
      <c r="R72" s="282">
        <v>41000</v>
      </c>
      <c r="S72" s="282">
        <v>41030</v>
      </c>
      <c r="T72" s="282">
        <v>41061</v>
      </c>
      <c r="U72" s="282">
        <v>41091</v>
      </c>
      <c r="V72" s="282">
        <v>41122</v>
      </c>
      <c r="W72" s="282">
        <v>41153</v>
      </c>
      <c r="X72" s="282">
        <v>41183</v>
      </c>
      <c r="Y72" s="273">
        <v>41214</v>
      </c>
      <c r="Z72" s="273">
        <v>41244</v>
      </c>
      <c r="AA72" s="273">
        <v>41275</v>
      </c>
      <c r="AB72" s="273">
        <v>41306</v>
      </c>
      <c r="AC72" s="273">
        <v>41334</v>
      </c>
      <c r="AD72" s="273">
        <v>41365</v>
      </c>
      <c r="AE72" s="273">
        <v>41395</v>
      </c>
      <c r="AF72" s="273">
        <v>41426</v>
      </c>
      <c r="AG72" s="273">
        <v>41456</v>
      </c>
      <c r="AH72" s="273">
        <v>41487</v>
      </c>
      <c r="AI72" s="273">
        <v>41518</v>
      </c>
      <c r="AJ72" s="273">
        <v>41548</v>
      </c>
      <c r="AK72" s="273">
        <v>41579</v>
      </c>
      <c r="AL72" s="273">
        <v>41609</v>
      </c>
      <c r="AM72" s="273">
        <v>41640</v>
      </c>
      <c r="AN72" s="273">
        <v>41671</v>
      </c>
      <c r="AO72" s="273">
        <v>41699</v>
      </c>
      <c r="AP72" s="273">
        <v>41730</v>
      </c>
      <c r="AQ72" s="273">
        <v>41760</v>
      </c>
      <c r="AR72" s="273">
        <v>41791</v>
      </c>
      <c r="AS72" s="273">
        <v>41821</v>
      </c>
      <c r="AT72" s="273">
        <v>41852</v>
      </c>
      <c r="AU72" s="273">
        <v>41883</v>
      </c>
      <c r="AV72" s="273">
        <v>41913</v>
      </c>
      <c r="AW72" s="273">
        <v>41944</v>
      </c>
      <c r="AX72" s="273">
        <v>41974</v>
      </c>
      <c r="AY72" s="273">
        <v>42005</v>
      </c>
      <c r="AZ72" s="273">
        <v>42036</v>
      </c>
      <c r="BA72" s="273">
        <v>42064</v>
      </c>
      <c r="BB72" s="273">
        <v>42095</v>
      </c>
      <c r="BC72" s="273">
        <v>42125</v>
      </c>
      <c r="BD72" s="273">
        <v>42156</v>
      </c>
      <c r="BE72" s="273">
        <v>42186</v>
      </c>
      <c r="BF72" s="273">
        <v>42217</v>
      </c>
      <c r="BG72" s="273">
        <v>42248</v>
      </c>
      <c r="BH72" s="273">
        <v>42278</v>
      </c>
      <c r="BI72" s="273">
        <v>42309</v>
      </c>
      <c r="BJ72" s="273">
        <v>42339</v>
      </c>
      <c r="BK72" s="273">
        <v>42370</v>
      </c>
      <c r="BL72" s="273">
        <v>42401</v>
      </c>
      <c r="BM72" s="273">
        <v>42430</v>
      </c>
      <c r="BN72" s="273">
        <v>42461</v>
      </c>
      <c r="BO72" s="273">
        <v>42505</v>
      </c>
      <c r="BP72" s="277">
        <v>42522</v>
      </c>
      <c r="BQ72" s="277">
        <v>42552</v>
      </c>
      <c r="BR72" s="277">
        <v>42583</v>
      </c>
      <c r="BS72" s="277">
        <v>42614</v>
      </c>
      <c r="BT72" s="277">
        <v>42644</v>
      </c>
      <c r="BU72" s="277">
        <v>42675</v>
      </c>
      <c r="BV72" s="277">
        <v>42705</v>
      </c>
      <c r="BW72" s="277">
        <v>42761</v>
      </c>
      <c r="BX72" s="277">
        <v>42781</v>
      </c>
      <c r="BY72" s="277">
        <v>42809</v>
      </c>
      <c r="BZ72" s="277">
        <v>42840</v>
      </c>
      <c r="CA72" s="277">
        <v>42870</v>
      </c>
      <c r="CB72" s="277">
        <v>42901</v>
      </c>
      <c r="CC72" s="277">
        <v>42931</v>
      </c>
      <c r="CD72" s="277">
        <v>42962</v>
      </c>
      <c r="CE72" s="277">
        <v>42993</v>
      </c>
      <c r="CF72" s="277">
        <v>43023</v>
      </c>
      <c r="CG72" s="277">
        <v>43054</v>
      </c>
      <c r="CH72" s="277">
        <v>43084</v>
      </c>
      <c r="CI72" s="277">
        <v>43115</v>
      </c>
      <c r="CJ72" s="277">
        <v>43146</v>
      </c>
      <c r="CK72" s="277">
        <v>43174</v>
      </c>
      <c r="CL72" s="277">
        <v>43205</v>
      </c>
      <c r="CM72" s="277">
        <v>43235</v>
      </c>
      <c r="CN72" s="277">
        <v>43266</v>
      </c>
      <c r="CO72" s="277">
        <v>43296</v>
      </c>
      <c r="CP72" s="277">
        <v>43327</v>
      </c>
      <c r="CQ72" s="277">
        <v>43358</v>
      </c>
      <c r="CR72" s="277">
        <v>43388</v>
      </c>
      <c r="CS72" s="277">
        <v>43419</v>
      </c>
      <c r="CT72" s="277">
        <v>43449</v>
      </c>
      <c r="CU72" s="277">
        <v>43480</v>
      </c>
      <c r="CV72" s="277">
        <v>43511</v>
      </c>
      <c r="CW72" s="277">
        <v>43539</v>
      </c>
      <c r="CX72" s="277">
        <v>43570</v>
      </c>
      <c r="CY72" s="277">
        <v>43600</v>
      </c>
      <c r="CZ72" s="277">
        <v>43631</v>
      </c>
      <c r="DA72" s="277">
        <v>43661</v>
      </c>
      <c r="DB72" s="279">
        <v>43692</v>
      </c>
      <c r="DC72" s="279">
        <v>43723</v>
      </c>
      <c r="DD72" s="279">
        <v>43753</v>
      </c>
      <c r="DE72" s="279">
        <v>43784</v>
      </c>
      <c r="DF72" s="279">
        <v>43814</v>
      </c>
      <c r="DG72" s="279">
        <v>43845</v>
      </c>
      <c r="DH72" s="279">
        <v>43876</v>
      </c>
      <c r="DI72" s="279">
        <v>43905</v>
      </c>
      <c r="DJ72" s="279">
        <v>43936</v>
      </c>
      <c r="DK72" s="279">
        <v>43966</v>
      </c>
      <c r="DL72" s="279">
        <v>43997</v>
      </c>
      <c r="DM72" s="279">
        <v>44027</v>
      </c>
      <c r="DN72" s="279">
        <v>44058</v>
      </c>
      <c r="DO72" s="279">
        <v>44089</v>
      </c>
      <c r="DP72" s="279">
        <v>44119</v>
      </c>
      <c r="DQ72" s="279">
        <v>44150</v>
      </c>
      <c r="DR72" s="279">
        <v>44180</v>
      </c>
    </row>
    <row r="73" s="268" customFormat="1" ht="12.75" spans="1:119">
      <c r="A73" s="283" t="s">
        <v>11</v>
      </c>
      <c r="B73" s="268">
        <v>10.2182</v>
      </c>
      <c r="C73" s="268">
        <v>10.4371</v>
      </c>
      <c r="D73" s="268">
        <v>10.5749</v>
      </c>
      <c r="E73" s="268">
        <v>10.5535</v>
      </c>
      <c r="F73" s="268">
        <v>10.813</v>
      </c>
      <c r="G73" s="268">
        <v>10.713</v>
      </c>
      <c r="H73" s="268">
        <v>10.3986</v>
      </c>
      <c r="I73" s="268">
        <v>10.5382</v>
      </c>
      <c r="J73" s="268">
        <v>10.4177</v>
      </c>
      <c r="K73" s="268">
        <v>9.927</v>
      </c>
      <c r="L73" s="268">
        <v>10.1887</v>
      </c>
      <c r="M73" s="268">
        <v>9.9086</v>
      </c>
      <c r="N73" s="268">
        <v>9.7116</v>
      </c>
      <c r="O73" s="268">
        <v>9.9201</v>
      </c>
      <c r="P73" s="268">
        <v>10.0183</v>
      </c>
      <c r="Q73" s="268">
        <v>10.0542</v>
      </c>
      <c r="R73" s="268">
        <v>10.1599</v>
      </c>
      <c r="S73" s="268">
        <v>9.801</v>
      </c>
      <c r="T73" s="268">
        <v>9.8169</v>
      </c>
      <c r="U73" s="268">
        <v>9.9479</v>
      </c>
      <c r="V73" s="268">
        <v>10.0151</v>
      </c>
      <c r="W73" s="268">
        <v>10.2924</v>
      </c>
      <c r="X73" s="268">
        <v>10.1276</v>
      </c>
      <c r="Y73" s="268">
        <v>10.0885</v>
      </c>
      <c r="Z73" s="268">
        <v>10.1611</v>
      </c>
      <c r="AA73" s="268">
        <v>9.9194</v>
      </c>
      <c r="AB73" s="268">
        <v>9.5198</v>
      </c>
      <c r="AC73" s="268">
        <v>9.5369</v>
      </c>
      <c r="AD73" s="268">
        <v>9.6068</v>
      </c>
      <c r="AE73" s="268">
        <v>9.414</v>
      </c>
      <c r="AF73" s="268">
        <v>9.4213</v>
      </c>
      <c r="AG73" s="268">
        <v>9.4115</v>
      </c>
      <c r="AH73" s="268">
        <v>9.5701</v>
      </c>
      <c r="AI73" s="268">
        <v>9.9395</v>
      </c>
      <c r="AJ73" s="268">
        <v>9.8483</v>
      </c>
      <c r="AK73" s="268">
        <v>10.0193</v>
      </c>
      <c r="AL73" s="268">
        <v>10.0556</v>
      </c>
      <c r="AM73" s="268">
        <v>10.1087</v>
      </c>
      <c r="AN73" s="268">
        <v>10.2136</v>
      </c>
      <c r="AO73" s="268">
        <v>10.2383</v>
      </c>
      <c r="AP73" s="268">
        <v>10.3602</v>
      </c>
      <c r="AQ73" s="268">
        <v>10.3188</v>
      </c>
      <c r="AR73" s="284">
        <v>10.4978</v>
      </c>
      <c r="AS73" s="268">
        <v>10.4371</v>
      </c>
      <c r="AT73" s="268">
        <v>10.2189</v>
      </c>
      <c r="AU73" s="268">
        <v>9.9877</v>
      </c>
      <c r="AV73" s="268">
        <v>9.8202</v>
      </c>
      <c r="AW73" s="268">
        <v>9.6411</v>
      </c>
      <c r="AX73" s="268">
        <v>9.5437</v>
      </c>
      <c r="AY73" s="268">
        <v>9.2753</v>
      </c>
      <c r="AZ73" s="268">
        <v>9.519</v>
      </c>
      <c r="BA73" s="268">
        <v>9.1108</v>
      </c>
      <c r="BB73" s="268">
        <v>9.455</v>
      </c>
      <c r="BC73" s="268">
        <v>9.3932</v>
      </c>
      <c r="BD73" s="268">
        <v>9.6422</v>
      </c>
      <c r="BE73" s="268">
        <v>9.5678</v>
      </c>
      <c r="BF73" s="268">
        <v>9.8864</v>
      </c>
      <c r="BG73" s="268">
        <v>9.6411</v>
      </c>
      <c r="BH73" s="268">
        <v>9.7329</v>
      </c>
      <c r="BI73" s="268">
        <v>9.6149</v>
      </c>
      <c r="BJ73" s="268">
        <v>9.6159</v>
      </c>
      <c r="BK73" s="268">
        <v>9.4209</v>
      </c>
      <c r="BL73" s="268">
        <v>9.0777</v>
      </c>
      <c r="BM73" s="268">
        <v>9.2935</v>
      </c>
      <c r="BN73" s="268">
        <v>9.4403</v>
      </c>
      <c r="BO73" s="268">
        <v>9.6326</v>
      </c>
      <c r="BP73" s="285">
        <v>8.9212</v>
      </c>
      <c r="BQ73" s="268">
        <v>8.7513</v>
      </c>
      <c r="BR73" s="268">
        <v>8.7578</v>
      </c>
      <c r="BS73" s="268">
        <v>8.6546</v>
      </c>
      <c r="BT73" s="268">
        <v>8.2501</v>
      </c>
      <c r="BU73" s="268">
        <v>8.6085</v>
      </c>
      <c r="BV73" s="268">
        <v>8.5094</v>
      </c>
      <c r="BW73" s="267">
        <v>8.6756</v>
      </c>
      <c r="BX73" s="268">
        <v>8.5467</v>
      </c>
      <c r="BY73" s="267">
        <v>8.6119</v>
      </c>
      <c r="BZ73" s="268">
        <v>8.8961</v>
      </c>
      <c r="CA73" s="267">
        <v>8.7985</v>
      </c>
      <c r="CB73" s="268">
        <v>8.8144</v>
      </c>
      <c r="CC73" s="268">
        <v>8.8429</v>
      </c>
      <c r="CD73" s="268">
        <v>8.5277</v>
      </c>
      <c r="CE73" s="268">
        <v>8.925</v>
      </c>
      <c r="CF73" s="268">
        <v>8.7682</v>
      </c>
      <c r="CG73" s="268">
        <v>8.8567</v>
      </c>
      <c r="CH73" s="268">
        <v>8.7792</v>
      </c>
      <c r="CI73" s="268">
        <v>8.96</v>
      </c>
      <c r="CJ73" s="268">
        <v>8.7939</v>
      </c>
      <c r="CK73" s="268">
        <v>8.8191</v>
      </c>
      <c r="CL73" s="268">
        <v>8.8175</v>
      </c>
      <c r="CM73" s="268">
        <v>8.521</v>
      </c>
      <c r="CN73" s="268">
        <v>8.6551</v>
      </c>
      <c r="CO73" s="268">
        <v>8.9542</v>
      </c>
      <c r="CP73" s="268">
        <v>8.8854</v>
      </c>
      <c r="CQ73" s="268">
        <v>9.0011</v>
      </c>
      <c r="CR73" s="268">
        <v>8.8492</v>
      </c>
      <c r="CS73" s="268">
        <v>8.8651</v>
      </c>
      <c r="CT73" s="268">
        <v>8.6762</v>
      </c>
      <c r="CU73" s="268">
        <v>8.789</v>
      </c>
      <c r="CV73" s="268">
        <v>8.9057</v>
      </c>
      <c r="CW73" s="268">
        <v>8.7908</v>
      </c>
      <c r="CX73" s="268">
        <v>8.7017</v>
      </c>
      <c r="CY73" s="268">
        <v>8.7042</v>
      </c>
      <c r="CZ73" s="280">
        <v>8.7113</v>
      </c>
      <c r="DA73" s="267">
        <v>8.3705</v>
      </c>
      <c r="DB73" s="280">
        <v>8.6791</v>
      </c>
      <c r="DC73" s="268">
        <v>8.3705</v>
      </c>
      <c r="DD73" s="268">
        <v>9.1016</v>
      </c>
      <c r="DE73" s="268">
        <v>9.0763</v>
      </c>
      <c r="DF73" s="268">
        <v>9.1501</v>
      </c>
      <c r="DG73" s="268">
        <v>9.0505</v>
      </c>
      <c r="DH73" s="268">
        <v>9.0305</v>
      </c>
      <c r="DI73" s="268">
        <v>8.7597</v>
      </c>
      <c r="DJ73" s="268">
        <v>8.7996</v>
      </c>
      <c r="DK73" s="268">
        <v>8.7996</v>
      </c>
      <c r="DL73" s="268">
        <v>8.786</v>
      </c>
      <c r="DM73" s="268">
        <v>8.7144</v>
      </c>
      <c r="DN73" s="268">
        <v>9.159</v>
      </c>
      <c r="DO73" s="268">
        <v>9.1522</v>
      </c>
    </row>
  </sheetData>
  <pageMargins left="0.75" right="0.75" top="1" bottom="1" header="0.5" footer="0.5"/>
  <pageSetup paperSize="9" orientation="portrait" verticalDpi="1200"/>
  <headerFooter alignWithMargin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pageSetUpPr fitToPage="1"/>
  </sheetPr>
  <dimension ref="A1:F150"/>
  <sheetViews>
    <sheetView tabSelected="1" zoomScale="85" zoomScaleNormal="85" workbookViewId="0">
      <pane xSplit="1" ySplit="4" topLeftCell="B46" activePane="bottomRight" state="frozen"/>
      <selection/>
      <selection pane="topRight"/>
      <selection pane="bottomLeft"/>
      <selection pane="bottomRight" activeCell="D50" sqref="D50"/>
    </sheetView>
  </sheetViews>
  <sheetFormatPr defaultColWidth="9" defaultRowHeight="15" outlineLevelCol="5"/>
  <cols>
    <col min="1" max="1" width="10" style="240" customWidth="1"/>
    <col min="2" max="2" width="11.5" style="240" customWidth="1"/>
    <col min="3" max="3" width="25.5" style="241" customWidth="1"/>
    <col min="4" max="4" width="17.375" style="240" customWidth="1"/>
    <col min="5" max="5" width="19.75" style="240" customWidth="1"/>
    <col min="6" max="6" width="12" style="240" hidden="1" customWidth="1"/>
    <col min="7" max="16384" width="9" style="240"/>
  </cols>
  <sheetData>
    <row r="1" ht="14.25" spans="1:5">
      <c r="A1" s="242" t="s">
        <v>12</v>
      </c>
      <c r="B1" s="242"/>
      <c r="C1" s="242"/>
      <c r="D1" s="242"/>
      <c r="E1" s="242"/>
    </row>
    <row r="2" ht="15.75" customHeight="1" spans="1:5">
      <c r="A2" s="243" t="s">
        <v>13</v>
      </c>
      <c r="B2" s="243"/>
      <c r="C2" s="243"/>
      <c r="D2" s="243"/>
      <c r="E2" s="243"/>
    </row>
    <row r="3" spans="1:5">
      <c r="A3" s="244"/>
      <c r="D3" s="245"/>
      <c r="E3" s="245"/>
    </row>
    <row r="4" ht="14.25" spans="1:5">
      <c r="A4" s="246" t="s">
        <v>14</v>
      </c>
      <c r="B4" s="246" t="s">
        <v>15</v>
      </c>
      <c r="C4" s="246" t="s">
        <v>16</v>
      </c>
      <c r="D4" s="246" t="s">
        <v>17</v>
      </c>
      <c r="E4" s="246" t="s">
        <v>18</v>
      </c>
    </row>
    <row r="5" spans="1:6">
      <c r="A5" s="247">
        <v>1</v>
      </c>
      <c r="B5" s="247" t="s">
        <v>19</v>
      </c>
      <c r="C5" s="247" t="s">
        <v>20</v>
      </c>
      <c r="D5" s="248">
        <f>ROUND(VLOOKUP(汇率表!B5,计算过程!B:J,6,FALSE),5)</f>
        <v>1.8664</v>
      </c>
      <c r="E5" s="248">
        <f>ROUND(VLOOKUP(汇率表!B5,计算过程!B:L,9,FALSE),5)</f>
        <v>2.10845</v>
      </c>
      <c r="F5" s="240" t="str">
        <f>VLOOKUP(B5,计算过程!B:E,4,FALSE)</f>
        <v>中国银行</v>
      </c>
    </row>
    <row r="6" spans="1:6">
      <c r="A6" s="247">
        <v>2</v>
      </c>
      <c r="B6" s="247" t="s">
        <v>21</v>
      </c>
      <c r="C6" s="247" t="s">
        <v>22</v>
      </c>
      <c r="D6" s="248">
        <f>ROUND(VLOOKUP(汇率表!B6,计算过程!B:J,6,FALSE),5)</f>
        <v>0.04337</v>
      </c>
      <c r="E6" s="248">
        <f>ROUND(VLOOKUP(汇率表!B6,计算过程!B:L,9,FALSE),5)</f>
        <v>0.049</v>
      </c>
      <c r="F6" s="240" t="str">
        <f>VLOOKUP(B6,计算过程!B:E,4,FALSE)</f>
        <v>太平再</v>
      </c>
    </row>
    <row r="7" spans="1:6">
      <c r="A7" s="247">
        <v>3</v>
      </c>
      <c r="B7" s="247" t="s">
        <v>23</v>
      </c>
      <c r="C7" s="247" t="s">
        <v>24</v>
      </c>
      <c r="D7" s="248">
        <f>ROUND(VLOOKUP(汇率表!B7,计算过程!B:J,6,FALSE),5)</f>
        <v>3.87599</v>
      </c>
      <c r="E7" s="248">
        <f>ROUND(VLOOKUP(汇率表!B7,计算过程!B:L,9,FALSE),5)</f>
        <v>4.37866</v>
      </c>
      <c r="F7" s="240" t="str">
        <f>VLOOKUP(B7,计算过程!B:E,4,FALSE)</f>
        <v>太平再</v>
      </c>
    </row>
    <row r="8" spans="1:6">
      <c r="A8" s="247">
        <v>4</v>
      </c>
      <c r="B8" s="247" t="s">
        <v>25</v>
      </c>
      <c r="C8" s="247" t="s">
        <v>26</v>
      </c>
      <c r="D8" s="248">
        <f>ROUND(VLOOKUP(汇率表!B8,计算过程!B:J,6,FALSE),5)</f>
        <v>1e-5</v>
      </c>
      <c r="E8" s="248">
        <f>ROUND(VLOOKUP(汇率表!B8,计算过程!B:L,9,FALSE),5)</f>
        <v>1e-5</v>
      </c>
      <c r="F8" s="240" t="str">
        <f>VLOOKUP(B8,计算过程!B:E,4,FALSE)</f>
        <v>太平再</v>
      </c>
    </row>
    <row r="9" spans="1:6">
      <c r="A9" s="247">
        <v>5</v>
      </c>
      <c r="B9" s="247" t="s">
        <v>27</v>
      </c>
      <c r="C9" s="247" t="s">
        <v>28</v>
      </c>
      <c r="D9" s="248">
        <f>ROUND(VLOOKUP(汇率表!B9,计算过程!B:J,6,FALSE),5)</f>
        <v>0.00069</v>
      </c>
      <c r="E9" s="248">
        <f>ROUND(VLOOKUP(汇率表!B9,计算过程!B:L,9,FALSE),5)</f>
        <v>0.00078</v>
      </c>
      <c r="F9" s="240" t="str">
        <f>VLOOKUP(B9,计算过程!B:E,4,FALSE)</f>
        <v>太平再</v>
      </c>
    </row>
    <row r="10" spans="1:6">
      <c r="A10" s="247">
        <v>6</v>
      </c>
      <c r="B10" s="247" t="s">
        <v>29</v>
      </c>
      <c r="C10" s="247" t="s">
        <v>30</v>
      </c>
      <c r="D10" s="248">
        <f>ROUND(VLOOKUP(汇率表!B10,计算过程!B:J,6,FALSE),5)</f>
        <v>0.09494</v>
      </c>
      <c r="E10" s="248">
        <f>ROUND(VLOOKUP(汇率表!B10,计算过程!B:L,9,FALSE),5)</f>
        <v>0.10725</v>
      </c>
      <c r="F10" s="240" t="str">
        <f>VLOOKUP(B10,计算过程!B:E,4,FALSE)</f>
        <v>外管局</v>
      </c>
    </row>
    <row r="11" spans="1:6">
      <c r="A11" s="247">
        <v>7</v>
      </c>
      <c r="B11" s="247" t="s">
        <v>31</v>
      </c>
      <c r="C11" s="247" t="s">
        <v>32</v>
      </c>
      <c r="D11" s="248">
        <f>ROUND(VLOOKUP(汇率表!B11,计算过程!B:J,6,FALSE),5)</f>
        <v>6.12395</v>
      </c>
      <c r="E11" s="248">
        <f>ROUND(VLOOKUP(汇率表!B11,计算过程!B:L,9,FALSE),5)</f>
        <v>6.91815</v>
      </c>
      <c r="F11" s="240" t="str">
        <f>VLOOKUP(B11,计算过程!B:E,4,FALSE)</f>
        <v>外管局</v>
      </c>
    </row>
    <row r="12" spans="1:6">
      <c r="A12" s="247">
        <v>8</v>
      </c>
      <c r="B12" s="247" t="s">
        <v>33</v>
      </c>
      <c r="C12" s="247" t="s">
        <v>34</v>
      </c>
      <c r="D12" s="248">
        <f>ROUND(VLOOKUP(汇率表!B12,计算过程!B:J,6,FALSE),5)</f>
        <v>0.59337</v>
      </c>
      <c r="E12" s="248">
        <f>ROUND(VLOOKUP(汇率表!B12,计算过程!B:L,9,FALSE),5)</f>
        <v>0.67032</v>
      </c>
      <c r="F12" s="240" t="str">
        <f>VLOOKUP(B12,计算过程!B:E,4,FALSE)</f>
        <v>太平再</v>
      </c>
    </row>
    <row r="13" spans="1:6">
      <c r="A13" s="247">
        <v>9</v>
      </c>
      <c r="B13" s="247" t="s">
        <v>35</v>
      </c>
      <c r="C13" s="247" t="s">
        <v>36</v>
      </c>
      <c r="D13" s="248">
        <f>ROUND(VLOOKUP(汇率表!B13,计算过程!B:J,6,FALSE),5)</f>
        <v>5.0482</v>
      </c>
      <c r="E13" s="248">
        <f>ROUND(VLOOKUP(汇率表!B13,计算过程!B:L,9,FALSE),5)</f>
        <v>5.70289</v>
      </c>
      <c r="F13" s="240" t="str">
        <f>VLOOKUP(B13,计算过程!B:E,4,FALSE)</f>
        <v>中国银行</v>
      </c>
    </row>
    <row r="14" spans="1:6">
      <c r="A14" s="247">
        <v>10</v>
      </c>
      <c r="B14" s="247" t="s">
        <v>37</v>
      </c>
      <c r="C14" s="247" t="s">
        <v>38</v>
      </c>
      <c r="D14" s="248">
        <f>ROUND(VLOOKUP(汇率表!B14,计算过程!B:J,6,FALSE),5)</f>
        <v>3.43026</v>
      </c>
      <c r="E14" s="248">
        <f>ROUND(VLOOKUP(汇率表!B14,计算过程!B:L,9,FALSE),5)</f>
        <v>3.87512</v>
      </c>
      <c r="F14" s="240" t="str">
        <f>VLOOKUP(B14,计算过程!B:E,4,FALSE)</f>
        <v>太平再</v>
      </c>
    </row>
    <row r="15" spans="1:6">
      <c r="A15" s="247">
        <v>11</v>
      </c>
      <c r="B15" s="247" t="s">
        <v>39</v>
      </c>
      <c r="C15" s="247" t="s">
        <v>40</v>
      </c>
      <c r="D15" s="248">
        <f>ROUND(VLOOKUP(汇率表!B15,计算过程!B:J,6,FALSE),5)</f>
        <v>0.00066</v>
      </c>
      <c r="E15" s="248">
        <f>ROUND(VLOOKUP(汇率表!B15,计算过程!B:L,9,FALSE),5)</f>
        <v>0.00074</v>
      </c>
      <c r="F15" s="240" t="str">
        <f>VLOOKUP(B15,计算过程!B:E,4,FALSE)</f>
        <v>太平再</v>
      </c>
    </row>
    <row r="16" spans="1:6">
      <c r="A16" s="247">
        <v>12</v>
      </c>
      <c r="B16" s="247" t="s">
        <v>41</v>
      </c>
      <c r="C16" s="247" t="s">
        <v>42</v>
      </c>
      <c r="D16" s="248">
        <f>ROUND(VLOOKUP(汇率表!B16,计算过程!B:J,6,FALSE),5)</f>
        <v>0.08087</v>
      </c>
      <c r="E16" s="248">
        <f>ROUND(VLOOKUP(汇率表!B16,计算过程!B:L,9,FALSE),5)</f>
        <v>0.09136</v>
      </c>
      <c r="F16" s="240" t="str">
        <f>VLOOKUP(B16,计算过程!B:E,4,FALSE)</f>
        <v>太平再</v>
      </c>
    </row>
    <row r="17" spans="1:6">
      <c r="A17" s="247">
        <v>13</v>
      </c>
      <c r="B17" s="247" t="s">
        <v>43</v>
      </c>
      <c r="C17" s="247" t="s">
        <v>44</v>
      </c>
      <c r="D17" s="248">
        <f>ROUND(VLOOKUP(汇率表!B17,计算过程!B:J,6,FALSE),5)</f>
        <v>0.2024</v>
      </c>
      <c r="E17" s="248">
        <f>ROUND(VLOOKUP(汇率表!B17,计算过程!B:L,9,FALSE),5)</f>
        <v>0.22865</v>
      </c>
      <c r="F17" s="240" t="str">
        <f>VLOOKUP(B17,计算过程!B:E,4,FALSE)</f>
        <v>太平再</v>
      </c>
    </row>
    <row r="18" spans="1:6">
      <c r="A18" s="247">
        <v>14</v>
      </c>
      <c r="B18" s="247" t="s">
        <v>45</v>
      </c>
      <c r="C18" s="247" t="s">
        <v>46</v>
      </c>
      <c r="D18" s="248">
        <f>ROUND(VLOOKUP(汇率表!B18,计算过程!B:J,6,FALSE),5)</f>
        <v>0.00361</v>
      </c>
      <c r="E18" s="248">
        <f>ROUND(VLOOKUP(汇率表!B18,计算过程!B:L,9,FALSE),5)</f>
        <v>0.00408</v>
      </c>
      <c r="F18" s="240" t="str">
        <f>VLOOKUP(B18,计算过程!B:E,4,FALSE)</f>
        <v>太平再</v>
      </c>
    </row>
    <row r="19" spans="1:6">
      <c r="A19" s="247">
        <v>15</v>
      </c>
      <c r="B19" s="247" t="s">
        <v>47</v>
      </c>
      <c r="C19" s="247" t="s">
        <v>48</v>
      </c>
      <c r="D19" s="248">
        <f>ROUND(VLOOKUP(汇率表!B19,计算过程!B:J,6,FALSE),5)</f>
        <v>4.16406</v>
      </c>
      <c r="E19" s="248">
        <f>ROUND(VLOOKUP(汇率表!B19,计算过程!B:L,9,FALSE),5)</f>
        <v>4.70409</v>
      </c>
      <c r="F19" s="240" t="str">
        <f>VLOOKUP(B19,计算过程!B:E,4,FALSE)</f>
        <v>外管局</v>
      </c>
    </row>
    <row r="20" spans="1:6">
      <c r="A20" s="247">
        <v>16</v>
      </c>
      <c r="B20" s="247" t="s">
        <v>49</v>
      </c>
      <c r="C20" s="247" t="s">
        <v>50</v>
      </c>
      <c r="D20" s="248">
        <f>ROUND(VLOOKUP(汇率表!B20,计算过程!B:J,6,FALSE),5)</f>
        <v>18.19761</v>
      </c>
      <c r="E20" s="248">
        <f>ROUND(VLOOKUP(汇率表!B20,计算过程!B:L,9,FALSE),5)</f>
        <v>20.55763</v>
      </c>
      <c r="F20" s="240" t="str">
        <f>VLOOKUP(B20,计算过程!B:E,4,FALSE)</f>
        <v>外管局</v>
      </c>
    </row>
    <row r="21" spans="1:6">
      <c r="A21" s="247">
        <v>17</v>
      </c>
      <c r="B21" s="247" t="s">
        <v>51</v>
      </c>
      <c r="C21" s="247" t="s">
        <v>52</v>
      </c>
      <c r="D21" s="248">
        <f>ROUND(VLOOKUP(汇率表!B21,计算过程!B:J,6,FALSE),5)</f>
        <v>4.9579</v>
      </c>
      <c r="E21" s="248">
        <f>ROUND(VLOOKUP(汇率表!B21,计算过程!B:L,9,FALSE),5)</f>
        <v>5.60089</v>
      </c>
      <c r="F21" s="240" t="str">
        <f>VLOOKUP(B21,计算过程!B:E,4,FALSE)</f>
        <v>外管局</v>
      </c>
    </row>
    <row r="22" spans="1:6">
      <c r="A22" s="247">
        <v>18</v>
      </c>
      <c r="B22" s="247" t="s">
        <v>53</v>
      </c>
      <c r="C22" s="247" t="s">
        <v>54</v>
      </c>
      <c r="D22" s="248">
        <f>ROUND(VLOOKUP(汇率表!B22,计算过程!B:J,6,FALSE),5)</f>
        <v>0.99212</v>
      </c>
      <c r="E22" s="248">
        <f>ROUND(VLOOKUP(汇率表!B22,计算过程!B:L,9,FALSE),5)</f>
        <v>1.12078</v>
      </c>
      <c r="F22" s="240" t="str">
        <f>VLOOKUP(B22,计算过程!B:E,4,FALSE)</f>
        <v>外管局</v>
      </c>
    </row>
    <row r="23" spans="1:6">
      <c r="A23" s="247">
        <v>19</v>
      </c>
      <c r="B23" s="247" t="s">
        <v>55</v>
      </c>
      <c r="C23" s="247" t="s">
        <v>56</v>
      </c>
      <c r="D23" s="248">
        <f>ROUND(VLOOKUP(汇率表!B23,计算过程!B:J,6,FALSE),5)</f>
        <v>0.0069</v>
      </c>
      <c r="E23" s="248">
        <f>ROUND(VLOOKUP(汇率表!B23,计算过程!B:L,9,FALSE),5)</f>
        <v>0.0078</v>
      </c>
      <c r="F23" s="240" t="str">
        <f>VLOOKUP(B23,计算过程!B:E,4,FALSE)</f>
        <v>太平再</v>
      </c>
    </row>
    <row r="24" spans="1:6">
      <c r="A24" s="247">
        <v>20</v>
      </c>
      <c r="B24" s="247" t="s">
        <v>57</v>
      </c>
      <c r="C24" s="247" t="s">
        <v>58</v>
      </c>
      <c r="D24" s="248">
        <f>ROUND(VLOOKUP(汇率表!B24,计算过程!B:J,6,FALSE),5)</f>
        <v>0.00013</v>
      </c>
      <c r="E24" s="248">
        <f>ROUND(VLOOKUP(汇率表!B24,计算过程!B:L,9,FALSE),5)</f>
        <v>0.00015</v>
      </c>
      <c r="F24" s="240" t="str">
        <f>VLOOKUP(B24,计算过程!B:E,4,FALSE)</f>
        <v>太平再</v>
      </c>
    </row>
    <row r="25" spans="1:6">
      <c r="A25" s="247">
        <v>21</v>
      </c>
      <c r="B25" s="247" t="s">
        <v>59</v>
      </c>
      <c r="C25" s="247" t="s">
        <v>60</v>
      </c>
      <c r="D25" s="248">
        <f>ROUND(VLOOKUP(汇率表!B25,计算过程!B:J,6,FALSE),5)</f>
        <v>0.00266</v>
      </c>
      <c r="E25" s="248">
        <f>ROUND(VLOOKUP(汇率表!B25,计算过程!B:L,9,FALSE),5)</f>
        <v>0.003</v>
      </c>
      <c r="F25" s="240" t="str">
        <f>VLOOKUP(B25,计算过程!B:E,4,FALSE)</f>
        <v>太平再</v>
      </c>
    </row>
    <row r="26" spans="1:6">
      <c r="A26" s="247">
        <v>22</v>
      </c>
      <c r="B26" s="247" t="s">
        <v>61</v>
      </c>
      <c r="C26" s="247" t="s">
        <v>62</v>
      </c>
      <c r="D26" s="248">
        <f>ROUND(VLOOKUP(汇率表!B26,计算过程!B:J,6,FALSE),5)</f>
        <v>1.33078</v>
      </c>
      <c r="E26" s="248">
        <f>ROUND(VLOOKUP(汇率表!B26,计算过程!B:L,9,FALSE),5)</f>
        <v>1.50337</v>
      </c>
      <c r="F26" s="240" t="str">
        <f>VLOOKUP(B26,计算过程!B:E,4,FALSE)</f>
        <v>外管局</v>
      </c>
    </row>
    <row r="27" spans="1:6">
      <c r="A27" s="247">
        <v>23</v>
      </c>
      <c r="B27" s="247" t="s">
        <v>63</v>
      </c>
      <c r="C27" s="247" t="s">
        <v>64</v>
      </c>
      <c r="D27" s="248">
        <f>ROUND(VLOOKUP(汇率表!B27,计算过程!B:J,6,FALSE),5)</f>
        <v>6.8605</v>
      </c>
      <c r="E27" s="248">
        <f>ROUND(VLOOKUP(汇率表!B27,计算过程!B:L,9,FALSE),5)</f>
        <v>7.75023</v>
      </c>
      <c r="F27" s="240" t="str">
        <f>VLOOKUP(B27,计算过程!B:E,4,FALSE)</f>
        <v>太平再</v>
      </c>
    </row>
    <row r="28" spans="1:5">
      <c r="A28" s="247">
        <v>24</v>
      </c>
      <c r="B28" s="247" t="s">
        <v>65</v>
      </c>
      <c r="C28" s="247" t="s">
        <v>66</v>
      </c>
      <c r="D28" s="248">
        <f>ROUND(VLOOKUP(汇率表!B28,计算过程!B:J,6,FALSE),5)</f>
        <v>0.09163</v>
      </c>
      <c r="E28" s="248">
        <f>ROUND(VLOOKUP(汇率表!B28,计算过程!B:L,9,FALSE),5)</f>
        <v>0.10351</v>
      </c>
    </row>
    <row r="29" spans="1:6">
      <c r="A29" s="247">
        <v>25</v>
      </c>
      <c r="B29" s="247" t="s">
        <v>67</v>
      </c>
      <c r="C29" s="247" t="s">
        <v>68</v>
      </c>
      <c r="D29" s="248">
        <f>ROUND(VLOOKUP(汇率表!B29,计算过程!B:J,6,FALSE),5)</f>
        <v>5.2393</v>
      </c>
      <c r="E29" s="248">
        <f>ROUND(VLOOKUP(汇率表!B29,计算过程!B:L,9,FALSE),5)</f>
        <v>5.91878</v>
      </c>
      <c r="F29" s="240" t="str">
        <f>VLOOKUP(B29,计算过程!B:E,4,FALSE)</f>
        <v>中国银行</v>
      </c>
    </row>
    <row r="30" spans="1:6">
      <c r="A30" s="247">
        <v>26</v>
      </c>
      <c r="B30" s="247" t="s">
        <v>69</v>
      </c>
      <c r="C30" s="247" t="s">
        <v>70</v>
      </c>
      <c r="D30" s="248">
        <f>ROUND(VLOOKUP(汇率表!B30,计算过程!B:J,6,FALSE),5)</f>
        <v>7.5848</v>
      </c>
      <c r="E30" s="248">
        <f>ROUND(VLOOKUP(汇率表!B30,计算过程!B:L,9,FALSE),5)</f>
        <v>8.56846</v>
      </c>
      <c r="F30" s="240" t="str">
        <f>VLOOKUP(B30,计算过程!B:E,4,FALSE)</f>
        <v>中国银行</v>
      </c>
    </row>
    <row r="31" spans="1:6">
      <c r="A31" s="247">
        <v>27</v>
      </c>
      <c r="B31" s="247" t="s">
        <v>71</v>
      </c>
      <c r="C31" s="247" t="s">
        <v>72</v>
      </c>
      <c r="D31" s="248">
        <f>ROUND(VLOOKUP(汇率表!B31,计算过程!B:J,6,FALSE),5)</f>
        <v>0.8852</v>
      </c>
      <c r="E31" s="248">
        <f>ROUND(VLOOKUP(汇率表!B31,计算过程!B:L,9,FALSE),5)</f>
        <v>1</v>
      </c>
      <c r="F31" s="240" t="str">
        <f>VLOOKUP(B31,计算过程!B:E,4,FALSE)</f>
        <v>太平再</v>
      </c>
    </row>
    <row r="32" spans="1:6">
      <c r="A32" s="247">
        <v>28</v>
      </c>
      <c r="B32" s="247" t="s">
        <v>73</v>
      </c>
      <c r="C32" s="247" t="s">
        <v>74</v>
      </c>
      <c r="D32" s="248">
        <f>ROUND(VLOOKUP(汇率表!B32,计算过程!B:J,6,FALSE),5)</f>
        <v>0.00901</v>
      </c>
      <c r="E32" s="248">
        <f>ROUND(VLOOKUP(汇率表!B32,计算过程!B:L,9,FALSE),5)</f>
        <v>0.01018</v>
      </c>
      <c r="F32" s="240" t="str">
        <f>VLOOKUP(B32,计算过程!B:E,4,FALSE)</f>
        <v>外管局</v>
      </c>
    </row>
    <row r="33" spans="1:6">
      <c r="A33" s="247">
        <v>29</v>
      </c>
      <c r="B33" s="247" t="s">
        <v>75</v>
      </c>
      <c r="C33" s="247" t="s">
        <v>76</v>
      </c>
      <c r="D33" s="248">
        <f>ROUND(VLOOKUP(汇率表!B33,计算过程!B:J,6,FALSE),5)</f>
        <v>1</v>
      </c>
      <c r="E33" s="248">
        <f>ROUND(VLOOKUP(汇率表!B33,计算过程!B:L,9,FALSE),5)</f>
        <v>1.12969</v>
      </c>
      <c r="F33" s="240">
        <f>VLOOKUP(B33,计算过程!B:E,4,FALSE)</f>
        <v>0</v>
      </c>
    </row>
    <row r="34" spans="1:6">
      <c r="A34" s="247">
        <v>30</v>
      </c>
      <c r="B34" s="247" t="s">
        <v>77</v>
      </c>
      <c r="C34" s="247" t="s">
        <v>78</v>
      </c>
      <c r="D34" s="248">
        <f>ROUND(VLOOKUP(汇率表!B34,计算过程!B:J,6,FALSE),5)</f>
        <v>0.00184</v>
      </c>
      <c r="E34" s="248">
        <f>ROUND(VLOOKUP(汇率表!B34,计算过程!B:L,9,FALSE),5)</f>
        <v>0.00208</v>
      </c>
      <c r="F34" s="240" t="str">
        <f>VLOOKUP(B34,计算过程!B:E,4,FALSE)</f>
        <v>外管局</v>
      </c>
    </row>
    <row r="35" spans="1:6">
      <c r="A35" s="247">
        <v>31</v>
      </c>
      <c r="B35" s="247" t="s">
        <v>79</v>
      </c>
      <c r="C35" s="247" t="s">
        <v>80</v>
      </c>
      <c r="D35" s="248">
        <f>ROUND(VLOOKUP(汇率表!B35,计算过程!B:J,6,FALSE),5)</f>
        <v>0.0116</v>
      </c>
      <c r="E35" s="248">
        <f>ROUND(VLOOKUP(汇率表!B35,计算过程!B:L,9,FALSE),5)</f>
        <v>0.0131</v>
      </c>
      <c r="F35" s="240" t="str">
        <f>VLOOKUP(B35,计算过程!B:E,4,FALSE)</f>
        <v>太平再</v>
      </c>
    </row>
    <row r="36" spans="1:6">
      <c r="A36" s="247">
        <v>32</v>
      </c>
      <c r="B36" s="247" t="s">
        <v>81</v>
      </c>
      <c r="C36" s="247" t="s">
        <v>82</v>
      </c>
      <c r="D36" s="248">
        <f>ROUND(VLOOKUP(汇率表!B36,计算过程!B:J,6,FALSE),5)</f>
        <v>0.8852</v>
      </c>
      <c r="E36" s="248">
        <f>ROUND(VLOOKUP(汇率表!B36,计算过程!B:L,9,FALSE),5)</f>
        <v>1</v>
      </c>
      <c r="F36" s="240" t="str">
        <f>VLOOKUP(B36,计算过程!B:E,4,FALSE)</f>
        <v>太平再</v>
      </c>
    </row>
    <row r="37" spans="1:6">
      <c r="A37" s="247">
        <v>33</v>
      </c>
      <c r="B37" s="247" t="s">
        <v>83</v>
      </c>
      <c r="C37" s="247" t="s">
        <v>84</v>
      </c>
      <c r="D37" s="248">
        <f>ROUND(VLOOKUP(汇率表!B37,计算过程!B:J,6,FALSE),5)</f>
        <v>0.30981</v>
      </c>
      <c r="E37" s="248">
        <f>ROUND(VLOOKUP(汇率表!B37,计算过程!B:L,9,FALSE),5)</f>
        <v>0.34998</v>
      </c>
      <c r="F37" s="240" t="str">
        <f>VLOOKUP(B37,计算过程!B:E,4,FALSE)</f>
        <v>外管局</v>
      </c>
    </row>
    <row r="38" spans="1:6">
      <c r="A38" s="247">
        <v>34</v>
      </c>
      <c r="B38" s="249" t="s">
        <v>85</v>
      </c>
      <c r="C38" s="249" t="s">
        <v>86</v>
      </c>
      <c r="D38" s="248">
        <f>ROUND(VLOOKUP(汇率表!B38,计算过程!B:J,6,FALSE),5)</f>
        <v>4.17465</v>
      </c>
      <c r="E38" s="248">
        <f>ROUND(VLOOKUP(汇率表!B38,计算过程!B:L,9,FALSE),5)</f>
        <v>4.71605</v>
      </c>
      <c r="F38" s="240" t="str">
        <f>VLOOKUP(B38,计算过程!B:E,4,FALSE)</f>
        <v>太平再</v>
      </c>
    </row>
    <row r="39" spans="1:6">
      <c r="A39" s="247">
        <v>35</v>
      </c>
      <c r="B39" s="247" t="s">
        <v>87</v>
      </c>
      <c r="C39" s="247" t="s">
        <v>88</v>
      </c>
      <c r="D39" s="248">
        <f>ROUND(VLOOKUP(汇率表!B39,计算过程!B:J,6,FALSE),5)</f>
        <v>1.097</v>
      </c>
      <c r="E39" s="248">
        <f>ROUND(VLOOKUP(汇率表!B39,计算过程!B:L,9,FALSE),5)</f>
        <v>1.23927</v>
      </c>
      <c r="F39" s="240" t="str">
        <f>VLOOKUP(B39,计算过程!B:E,4,FALSE)</f>
        <v>中国银行</v>
      </c>
    </row>
    <row r="40" spans="1:6">
      <c r="A40" s="247">
        <v>36</v>
      </c>
      <c r="B40" s="247" t="s">
        <v>89</v>
      </c>
      <c r="C40" s="247" t="s">
        <v>90</v>
      </c>
      <c r="D40" s="248">
        <f>ROUND(VLOOKUP(汇率表!B40,计算过程!B:J,6,FALSE),5)</f>
        <v>0.11757</v>
      </c>
      <c r="E40" s="248">
        <f>ROUND(VLOOKUP(汇率表!B40,计算过程!B:L,9,FALSE),5)</f>
        <v>0.13282</v>
      </c>
      <c r="F40" s="240" t="str">
        <f>VLOOKUP(B40,计算过程!B:E,4,FALSE)</f>
        <v>太平再</v>
      </c>
    </row>
    <row r="41" spans="1:6">
      <c r="A41" s="247">
        <v>37</v>
      </c>
      <c r="B41" s="247" t="s">
        <v>91</v>
      </c>
      <c r="C41" s="247" t="s">
        <v>92</v>
      </c>
      <c r="D41" s="248">
        <f>ROUND(VLOOKUP(汇率表!B41,计算过程!B:J,6,FALSE),5)</f>
        <v>0.05369</v>
      </c>
      <c r="E41" s="248">
        <f>ROUND(VLOOKUP(汇率表!B41,计算过程!B:L,9,FALSE),5)</f>
        <v>0.06066</v>
      </c>
      <c r="F41" s="240" t="str">
        <f>VLOOKUP(B41,计算过程!B:E,4,FALSE)</f>
        <v>外管局</v>
      </c>
    </row>
    <row r="42" spans="1:6">
      <c r="A42" s="247">
        <v>38</v>
      </c>
      <c r="B42" s="247" t="s">
        <v>93</v>
      </c>
      <c r="C42" s="247" t="s">
        <v>94</v>
      </c>
      <c r="D42" s="248">
        <f>ROUND(VLOOKUP(汇率表!B42,计算过程!B:J,6,FALSE),5)</f>
        <v>6.8605</v>
      </c>
      <c r="E42" s="248">
        <f>ROUND(VLOOKUP(汇率表!B42,计算过程!B:L,9,FALSE),5)</f>
        <v>7.75023</v>
      </c>
      <c r="F42" s="240" t="str">
        <f>VLOOKUP(B42,计算过程!B:E,4,FALSE)</f>
        <v>太平再</v>
      </c>
    </row>
    <row r="43" spans="1:6">
      <c r="A43" s="247">
        <v>39</v>
      </c>
      <c r="B43" s="247" t="s">
        <v>95</v>
      </c>
      <c r="C43" s="247" t="s">
        <v>96</v>
      </c>
      <c r="D43" s="248">
        <f>ROUND(VLOOKUP(汇率表!B43,计算过程!B:J,6,FALSE),5)</f>
        <v>0.00027</v>
      </c>
      <c r="E43" s="248">
        <f>ROUND(VLOOKUP(汇率表!B43,计算过程!B:L,9,FALSE),5)</f>
        <v>0.00031</v>
      </c>
      <c r="F43" s="240" t="str">
        <f>VLOOKUP(B43,计算过程!B:E,4,FALSE)</f>
        <v>太平再</v>
      </c>
    </row>
    <row r="44" spans="1:6">
      <c r="A44" s="247">
        <v>40</v>
      </c>
      <c r="B44" s="247" t="s">
        <v>97</v>
      </c>
      <c r="C44" s="247" t="s">
        <v>98</v>
      </c>
      <c r="D44" s="248">
        <f>ROUND(VLOOKUP(汇率表!B44,计算过程!B:J,6,FALSE),5)</f>
        <v>0.42959</v>
      </c>
      <c r="E44" s="248">
        <f>ROUND(VLOOKUP(汇率表!B44,计算过程!B:L,9,FALSE),5)</f>
        <v>0.4853</v>
      </c>
      <c r="F44" s="240" t="str">
        <f>VLOOKUP(B44,计算过程!B:E,4,FALSE)</f>
        <v>外管局</v>
      </c>
    </row>
    <row r="45" spans="1:6">
      <c r="A45" s="247">
        <v>41</v>
      </c>
      <c r="B45" s="247" t="s">
        <v>99</v>
      </c>
      <c r="C45" s="247" t="s">
        <v>100</v>
      </c>
      <c r="D45" s="248">
        <f>ROUND(VLOOKUP(汇率表!B45,计算过程!B:J,6,FALSE),5)</f>
        <v>0.04908</v>
      </c>
      <c r="E45" s="248">
        <f>ROUND(VLOOKUP(汇率表!B45,计算过程!B:L,9,FALSE),5)</f>
        <v>0.05544</v>
      </c>
      <c r="F45" s="240" t="str">
        <f>VLOOKUP(B45,计算过程!B:E,4,FALSE)</f>
        <v>太平再</v>
      </c>
    </row>
    <row r="46" spans="1:6">
      <c r="A46" s="247">
        <v>42</v>
      </c>
      <c r="B46" s="247" t="s">
        <v>8</v>
      </c>
      <c r="C46" s="247" t="s">
        <v>7</v>
      </c>
      <c r="D46" s="248">
        <f>ROUND(VLOOKUP(汇率表!B46,计算过程!B:J,6,FALSE),5)</f>
        <v>8.1649</v>
      </c>
      <c r="E46" s="248">
        <f>ROUND(VLOOKUP(汇率表!B46,计算过程!B:L,9,FALSE),5)</f>
        <v>9.22379</v>
      </c>
      <c r="F46" s="240" t="str">
        <f>VLOOKUP(B46,计算过程!B:E,4,FALSE)</f>
        <v>中国银行</v>
      </c>
    </row>
    <row r="47" spans="1:6">
      <c r="A47" s="247">
        <v>43</v>
      </c>
      <c r="B47" s="247" t="s">
        <v>101</v>
      </c>
      <c r="C47" s="247" t="s">
        <v>102</v>
      </c>
      <c r="D47" s="248">
        <f>ROUND(VLOOKUP(汇率表!B47,计算过程!B:J,6,FALSE),5)</f>
        <v>1.37324</v>
      </c>
      <c r="E47" s="248">
        <f>ROUND(VLOOKUP(汇率表!B47,计算过程!B:L,9,FALSE),5)</f>
        <v>1.55133</v>
      </c>
      <c r="F47" s="240" t="str">
        <f>VLOOKUP(B47,计算过程!B:E,4,FALSE)</f>
        <v>太平再</v>
      </c>
    </row>
    <row r="48" spans="1:6">
      <c r="A48" s="247">
        <v>44</v>
      </c>
      <c r="B48" s="247" t="s">
        <v>103</v>
      </c>
      <c r="C48" s="247" t="s">
        <v>104</v>
      </c>
      <c r="D48" s="248">
        <f>ROUND(VLOOKUP(汇率表!B48,计算过程!B:J,6,FALSE),5)</f>
        <v>3.22444</v>
      </c>
      <c r="E48" s="248">
        <f>ROUND(VLOOKUP(汇率表!B48,计算过程!B:L,9,FALSE),5)</f>
        <v>3.64261</v>
      </c>
      <c r="F48" s="240" t="str">
        <f>VLOOKUP(B48,计算过程!B:E,4,FALSE)</f>
        <v>太平再</v>
      </c>
    </row>
    <row r="49" spans="1:6">
      <c r="A49" s="247">
        <v>45</v>
      </c>
      <c r="B49" s="247" t="s">
        <v>105</v>
      </c>
      <c r="C49" s="247" t="s">
        <v>106</v>
      </c>
      <c r="D49" s="248">
        <f>ROUND(VLOOKUP(汇率表!B49,计算过程!B:J,6,FALSE),5)</f>
        <v>1.24473</v>
      </c>
      <c r="E49" s="248">
        <f>ROUND(VLOOKUP(汇率表!B49,计算过程!B:L,9,FALSE),5)</f>
        <v>1.40616</v>
      </c>
      <c r="F49" s="240" t="str">
        <f>VLOOKUP(B49,计算过程!B:E,4,FALSE)</f>
        <v>太平再</v>
      </c>
    </row>
    <row r="50" spans="1:6">
      <c r="A50" s="247">
        <v>46</v>
      </c>
      <c r="B50" s="247" t="s">
        <v>11</v>
      </c>
      <c r="C50" s="247" t="s">
        <v>10</v>
      </c>
      <c r="D50" s="248">
        <f>ROUND(VLOOKUP(汇率表!B50,计算过程!B:J,6,FALSE),5)</f>
        <v>9.1522</v>
      </c>
      <c r="E50" s="248">
        <f>ROUND(VLOOKUP(汇率表!B50,计算过程!B:L,9,FALSE),5)</f>
        <v>10.33913</v>
      </c>
      <c r="F50" s="240" t="str">
        <f>VLOOKUP(B50,计算过程!B:E,4,FALSE)</f>
        <v>中国银行</v>
      </c>
    </row>
    <row r="51" spans="1:6">
      <c r="A51" s="247">
        <v>47</v>
      </c>
      <c r="B51" s="247" t="s">
        <v>107</v>
      </c>
      <c r="C51" s="247" t="s">
        <v>108</v>
      </c>
      <c r="D51" s="248">
        <f>ROUND(VLOOKUP(汇率表!B51,计算过程!B:J,6,FALSE),5)</f>
        <v>0.02396</v>
      </c>
      <c r="E51" s="248">
        <f>ROUND(VLOOKUP(汇率表!B51,计算过程!B:L,9,FALSE),5)</f>
        <v>0.02707</v>
      </c>
      <c r="F51" s="240" t="str">
        <f>VLOOKUP(B51,计算过程!B:E,4,FALSE)</f>
        <v>太平再</v>
      </c>
    </row>
    <row r="52" spans="1:6">
      <c r="A52" s="247">
        <v>48</v>
      </c>
      <c r="B52" s="247" t="s">
        <v>109</v>
      </c>
      <c r="C52" s="247" t="s">
        <v>110</v>
      </c>
      <c r="D52" s="248">
        <f>ROUND(VLOOKUP(汇率表!B52,计算过程!B:J,6,FALSE),5)</f>
        <v>0.88982</v>
      </c>
      <c r="E52" s="248">
        <f>ROUND(VLOOKUP(汇率表!B52,计算过程!B:L,9,FALSE),5)</f>
        <v>1.00522</v>
      </c>
      <c r="F52" s="240" t="str">
        <f>VLOOKUP(B52,计算过程!B:E,4,FALSE)</f>
        <v>太平再</v>
      </c>
    </row>
    <row r="53" spans="1:6">
      <c r="A53" s="247">
        <v>49</v>
      </c>
      <c r="B53" s="250" t="s">
        <v>2</v>
      </c>
      <c r="C53" s="250" t="s">
        <v>1</v>
      </c>
      <c r="D53" s="248">
        <f>ROUND(VLOOKUP(汇率表!B53,计算过程!B:J,6,FALSE),5)</f>
        <v>0.8852</v>
      </c>
      <c r="E53" s="248">
        <f>ROUND(VLOOKUP(汇率表!B53,计算过程!B:L,9,FALSE),5)</f>
        <v>1</v>
      </c>
      <c r="F53" s="240" t="str">
        <f>VLOOKUP(B53,计算过程!B:E,4,FALSE)</f>
        <v>中国银行</v>
      </c>
    </row>
    <row r="54" spans="1:6">
      <c r="A54" s="247">
        <v>50</v>
      </c>
      <c r="B54" s="247" t="s">
        <v>111</v>
      </c>
      <c r="C54" s="247" t="s">
        <v>112</v>
      </c>
      <c r="D54" s="248">
        <f>ROUND(VLOOKUP(汇率表!B54,计算过程!B:J,6,FALSE),5)</f>
        <v>0.28174</v>
      </c>
      <c r="E54" s="248">
        <f>ROUND(VLOOKUP(汇率表!B54,计算过程!B:L,9,FALSE),5)</f>
        <v>0.31828</v>
      </c>
      <c r="F54" s="240" t="str">
        <f>VLOOKUP(B54,计算过程!B:E,4,FALSE)</f>
        <v>太平再</v>
      </c>
    </row>
    <row r="55" spans="1:6">
      <c r="A55" s="247">
        <v>51</v>
      </c>
      <c r="B55" s="247" t="s">
        <v>113</v>
      </c>
      <c r="C55" s="247" t="s">
        <v>114</v>
      </c>
      <c r="D55" s="248">
        <f>ROUND(VLOOKUP(汇率表!B55,计算过程!B:J,6,FALSE),5)</f>
        <v>1.08779</v>
      </c>
      <c r="E55" s="248">
        <f>ROUND(VLOOKUP(汇率表!B55,计算过程!B:L,9,FALSE),5)</f>
        <v>1.22886</v>
      </c>
      <c r="F55" s="240" t="str">
        <f>VLOOKUP(B55,计算过程!B:E,4,FALSE)</f>
        <v>外管局</v>
      </c>
    </row>
    <row r="56" spans="1:6">
      <c r="A56" s="247">
        <v>52</v>
      </c>
      <c r="B56" s="247" t="s">
        <v>115</v>
      </c>
      <c r="C56" s="247" t="s">
        <v>116</v>
      </c>
      <c r="D56" s="248">
        <f>ROUND(VLOOKUP(汇率表!B56,计算过程!B:J,6,FALSE),5)</f>
        <v>0.02359</v>
      </c>
      <c r="E56" s="248">
        <f>ROUND(VLOOKUP(汇率表!B56,计算过程!B:L,9,FALSE),5)</f>
        <v>0.02665</v>
      </c>
      <c r="F56" s="240" t="str">
        <f>VLOOKUP(B56,计算过程!B:E,4,FALSE)</f>
        <v>外管局</v>
      </c>
    </row>
    <row r="57" spans="1:6">
      <c r="A57" s="247">
        <v>53</v>
      </c>
      <c r="B57" s="247" t="s">
        <v>117</v>
      </c>
      <c r="C57" s="247" t="s">
        <v>118</v>
      </c>
      <c r="D57" s="248">
        <f>ROUND(VLOOKUP(汇率表!B57,计算过程!B:J,6,FALSE),5)</f>
        <v>0.00047</v>
      </c>
      <c r="E57" s="248">
        <f>ROUND(VLOOKUP(汇率表!B57,计算过程!B:L,9,FALSE),5)</f>
        <v>0.00053</v>
      </c>
      <c r="F57" s="240" t="str">
        <f>VLOOKUP(B57,计算过程!B:E,4,FALSE)</f>
        <v>中国银行</v>
      </c>
    </row>
    <row r="58" spans="1:6">
      <c r="A58" s="247">
        <v>54</v>
      </c>
      <c r="B58" s="247" t="s">
        <v>119</v>
      </c>
      <c r="C58" s="247" t="s">
        <v>120</v>
      </c>
      <c r="D58" s="248">
        <f>ROUND(VLOOKUP(汇率表!B58,计算过程!B:J,6,FALSE),5)</f>
        <v>10.36729</v>
      </c>
      <c r="E58" s="248">
        <f>ROUND(VLOOKUP(汇率表!B58,计算过程!B:L,9,FALSE),5)</f>
        <v>11.7118</v>
      </c>
      <c r="F58" s="240" t="str">
        <f>VLOOKUP(B58,计算过程!B:E,4,FALSE)</f>
        <v>太平再</v>
      </c>
    </row>
    <row r="59" spans="1:6">
      <c r="A59" s="247">
        <v>55</v>
      </c>
      <c r="B59" s="247" t="s">
        <v>121</v>
      </c>
      <c r="C59" s="247" t="s">
        <v>122</v>
      </c>
      <c r="D59" s="248">
        <f>ROUND(VLOOKUP(汇率表!B59,计算过程!B:J,6,FALSE),5)</f>
        <v>0.09389</v>
      </c>
      <c r="E59" s="248">
        <f>ROUND(VLOOKUP(汇率表!B59,计算过程!B:L,9,FALSE),5)</f>
        <v>0.10607</v>
      </c>
      <c r="F59" s="240" t="str">
        <f>VLOOKUP(B59,计算过程!B:E,4,FALSE)</f>
        <v>中国银行</v>
      </c>
    </row>
    <row r="60" spans="1:6">
      <c r="A60" s="247">
        <v>56</v>
      </c>
      <c r="B60" s="247" t="s">
        <v>123</v>
      </c>
      <c r="C60" s="247" t="s">
        <v>124</v>
      </c>
      <c r="D60" s="248">
        <f>ROUND(VLOOKUP(汇率表!B60,计算过程!B:J,6,FALSE),5)</f>
        <v>0.00575</v>
      </c>
      <c r="E60" s="248">
        <f>ROUND(VLOOKUP(汇率表!B60,计算过程!B:L,9,FALSE),5)</f>
        <v>0.00649</v>
      </c>
      <c r="F60" s="240" t="str">
        <f>VLOOKUP(B60,计算过程!B:E,4,FALSE)</f>
        <v>外管局</v>
      </c>
    </row>
    <row r="61" spans="1:6">
      <c r="A61" s="247">
        <v>57</v>
      </c>
      <c r="B61" s="247" t="s">
        <v>125</v>
      </c>
      <c r="C61" s="247" t="s">
        <v>126</v>
      </c>
      <c r="D61" s="248">
        <f>ROUND(VLOOKUP(汇率表!B61,计算过程!B:J,6,FALSE),5)</f>
        <v>22.13</v>
      </c>
      <c r="E61" s="248">
        <f>ROUND(VLOOKUP(汇率表!B61,计算过程!B:L,9,FALSE),5)</f>
        <v>25</v>
      </c>
      <c r="F61" s="240" t="str">
        <f>VLOOKUP(B61,计算过程!B:E,4,FALSE)</f>
        <v>太平再</v>
      </c>
    </row>
    <row r="62" spans="1:6">
      <c r="A62" s="247">
        <v>58</v>
      </c>
      <c r="B62" s="247" t="s">
        <v>127</v>
      </c>
      <c r="C62" s="247" t="s">
        <v>128</v>
      </c>
      <c r="D62" s="248">
        <f>ROUND(VLOOKUP(汇率表!B62,计算过程!B:J,6,FALSE),5)</f>
        <v>0.00016</v>
      </c>
      <c r="E62" s="248">
        <f>ROUND(VLOOKUP(汇率表!B62,计算过程!B:L,9,FALSE),5)</f>
        <v>0.00018</v>
      </c>
      <c r="F62" s="240" t="str">
        <f>VLOOKUP(B62,计算过程!B:E,4,FALSE)</f>
        <v>外管局</v>
      </c>
    </row>
    <row r="63" spans="1:6">
      <c r="A63" s="247">
        <v>59</v>
      </c>
      <c r="B63" s="247" t="s">
        <v>129</v>
      </c>
      <c r="C63" s="247" t="s">
        <v>130</v>
      </c>
      <c r="D63" s="248">
        <f>ROUND(VLOOKUP(汇率表!B63,计算过程!B:J,6,FALSE),5)</f>
        <v>0.05103</v>
      </c>
      <c r="E63" s="248">
        <f>ROUND(VLOOKUP(汇率表!B63,计算过程!B:L,9,FALSE),5)</f>
        <v>0.05765</v>
      </c>
      <c r="F63" s="240" t="str">
        <f>VLOOKUP(B63,计算过程!B:E,4,FALSE)</f>
        <v>外管局</v>
      </c>
    </row>
    <row r="64" spans="1:6">
      <c r="A64" s="247">
        <v>60</v>
      </c>
      <c r="B64" s="247" t="s">
        <v>131</v>
      </c>
      <c r="C64" s="247" t="s">
        <v>132</v>
      </c>
      <c r="D64" s="248">
        <f>ROUND(VLOOKUP(汇率表!B64,计算过程!B:J,6,FALSE),5)</f>
        <v>0.00421</v>
      </c>
      <c r="E64" s="248">
        <f>ROUND(VLOOKUP(汇率表!B64,计算过程!B:L,9,FALSE),5)</f>
        <v>0.00476</v>
      </c>
      <c r="F64" s="240" t="str">
        <f>VLOOKUP(B64,计算过程!B:E,4,FALSE)</f>
        <v>太平再</v>
      </c>
    </row>
    <row r="65" spans="1:6">
      <c r="A65" s="247">
        <v>61</v>
      </c>
      <c r="B65" s="247" t="s">
        <v>133</v>
      </c>
      <c r="C65" s="247" t="s">
        <v>134</v>
      </c>
      <c r="D65" s="248">
        <f>ROUND(VLOOKUP(汇率表!B65,计算过程!B:J,6,FALSE),5)</f>
        <v>0.04622</v>
      </c>
      <c r="E65" s="248">
        <f>ROUND(VLOOKUP(汇率表!B65,计算过程!B:L,9,FALSE),5)</f>
        <v>0.05221</v>
      </c>
      <c r="F65" s="240" t="str">
        <f>VLOOKUP(B65,计算过程!B:E,4,FALSE)</f>
        <v>太平再</v>
      </c>
    </row>
    <row r="66" spans="1:6">
      <c r="A66" s="247">
        <v>62</v>
      </c>
      <c r="B66" s="247" t="s">
        <v>135</v>
      </c>
      <c r="C66" s="247" t="s">
        <v>136</v>
      </c>
      <c r="D66" s="248">
        <f>ROUND(VLOOKUP(汇率表!B66,计算过程!B:J,6,FALSE),5)</f>
        <v>9.6763</v>
      </c>
      <c r="E66" s="248">
        <f>ROUND(VLOOKUP(汇率表!B66,计算过程!B:L,9,FALSE),5)</f>
        <v>10.9312</v>
      </c>
      <c r="F66" s="240" t="str">
        <f>VLOOKUP(B66,计算过程!B:E,4,FALSE)</f>
        <v>外管局</v>
      </c>
    </row>
    <row r="67" spans="1:6">
      <c r="A67" s="247">
        <v>63</v>
      </c>
      <c r="B67" s="247" t="s">
        <v>137</v>
      </c>
      <c r="C67" s="247" t="s">
        <v>138</v>
      </c>
      <c r="D67" s="248">
        <f>ROUND(VLOOKUP(汇率表!B67,计算过程!B:J,6,FALSE),5)</f>
        <v>0.06496</v>
      </c>
      <c r="E67" s="248">
        <f>ROUND(VLOOKUP(汇率表!B67,计算过程!B:L,9,FALSE),5)</f>
        <v>0.07338</v>
      </c>
      <c r="F67" s="240" t="str">
        <f>VLOOKUP(B67,计算过程!B:E,4,FALSE)</f>
        <v>中国银行</v>
      </c>
    </row>
    <row r="68" spans="1:6">
      <c r="A68" s="247">
        <v>64</v>
      </c>
      <c r="B68" s="247" t="s">
        <v>139</v>
      </c>
      <c r="C68" s="247" t="s">
        <v>140</v>
      </c>
      <c r="D68" s="248">
        <f>ROUND(VLOOKUP(汇率表!B68,计算过程!B:J,6,FALSE),5)</f>
        <v>0.06367</v>
      </c>
      <c r="E68" s="248">
        <f>ROUND(VLOOKUP(汇率表!B68,计算过程!B:L,9,FALSE),5)</f>
        <v>0.07193</v>
      </c>
      <c r="F68" s="240" t="str">
        <f>VLOOKUP(B68,计算过程!B:E,4,FALSE)</f>
        <v>外管局</v>
      </c>
    </row>
    <row r="69" spans="1:6">
      <c r="A69" s="247">
        <v>65</v>
      </c>
      <c r="B69" s="247" t="s">
        <v>141</v>
      </c>
      <c r="C69" s="247" t="s">
        <v>142</v>
      </c>
      <c r="D69" s="248">
        <f>ROUND(VLOOKUP(汇率表!B69,计算过程!B:J,6,FALSE),5)</f>
        <v>0.00169</v>
      </c>
      <c r="E69" s="248">
        <f>ROUND(VLOOKUP(汇率表!B69,计算过程!B:L,9,FALSE),5)</f>
        <v>0.00191</v>
      </c>
      <c r="F69" s="240" t="str">
        <f>VLOOKUP(B69,计算过程!B:E,4,FALSE)</f>
        <v>太平再</v>
      </c>
    </row>
    <row r="70" spans="1:6">
      <c r="A70" s="247">
        <v>66</v>
      </c>
      <c r="B70" s="247" t="s">
        <v>143</v>
      </c>
      <c r="C70" s="247" t="s">
        <v>144</v>
      </c>
      <c r="D70" s="248">
        <f>ROUND(VLOOKUP(汇率表!B70,计算过程!B:J,6,FALSE),5)</f>
        <v>3.13361</v>
      </c>
      <c r="E70" s="248">
        <f>ROUND(VLOOKUP(汇率表!B70,计算过程!B:L,9,FALSE),5)</f>
        <v>3.54</v>
      </c>
      <c r="F70" s="240" t="str">
        <f>VLOOKUP(B70,计算过程!B:E,4,FALSE)</f>
        <v>太平再</v>
      </c>
    </row>
    <row r="71" spans="1:6">
      <c r="A71" s="247">
        <v>67</v>
      </c>
      <c r="B71" s="247" t="s">
        <v>145</v>
      </c>
      <c r="C71" s="247" t="s">
        <v>146</v>
      </c>
      <c r="D71" s="248">
        <f>ROUND(VLOOKUP(汇率表!B71,计算过程!B:J,6,FALSE),5)</f>
        <v>0.0058</v>
      </c>
      <c r="E71" s="248">
        <f>ROUND(VLOOKUP(汇率表!B71,计算过程!B:L,9,FALSE),5)</f>
        <v>0.00655</v>
      </c>
      <c r="F71" s="240" t="str">
        <f>VLOOKUP(B71,计算过程!B:E,4,FALSE)</f>
        <v>中国银行</v>
      </c>
    </row>
    <row r="72" spans="1:6">
      <c r="A72" s="247">
        <v>68</v>
      </c>
      <c r="B72" s="247" t="s">
        <v>147</v>
      </c>
      <c r="C72" s="247" t="s">
        <v>148</v>
      </c>
      <c r="D72" s="248">
        <f>ROUND(VLOOKUP(汇率表!B72,计算过程!B:J,6,FALSE),5)</f>
        <v>22.46251</v>
      </c>
      <c r="E72" s="248">
        <f>ROUND(VLOOKUP(汇率表!B72,计算过程!B:L,9,FALSE),5)</f>
        <v>25.37563</v>
      </c>
      <c r="F72" s="240" t="str">
        <f>VLOOKUP(B72,计算过程!B:E,4,FALSE)</f>
        <v>外管局</v>
      </c>
    </row>
    <row r="73" spans="1:6">
      <c r="A73" s="247">
        <v>69</v>
      </c>
      <c r="B73" s="247" t="s">
        <v>149</v>
      </c>
      <c r="C73" s="247" t="s">
        <v>150</v>
      </c>
      <c r="D73" s="248">
        <f>ROUND(VLOOKUP(汇率表!B73,计算过程!B:J,6,FALSE),5)</f>
        <v>8.36981</v>
      </c>
      <c r="E73" s="248">
        <f>ROUND(VLOOKUP(汇率表!B73,计算过程!B:L,9,FALSE),5)</f>
        <v>9.45528</v>
      </c>
      <c r="F73" s="240" t="str">
        <f>VLOOKUP(B73,计算过程!B:E,4,FALSE)</f>
        <v>太平再</v>
      </c>
    </row>
    <row r="74" spans="1:6">
      <c r="A74" s="247">
        <v>70</v>
      </c>
      <c r="B74" s="247" t="s">
        <v>151</v>
      </c>
      <c r="C74" s="247" t="s">
        <v>152</v>
      </c>
      <c r="D74" s="248">
        <f>ROUND(VLOOKUP(汇率表!B74,计算过程!B:J,6,FALSE),5)</f>
        <v>0.00454</v>
      </c>
      <c r="E74" s="248">
        <f>ROUND(VLOOKUP(汇率表!B74,计算过程!B:L,9,FALSE),5)</f>
        <v>0.00513</v>
      </c>
      <c r="F74" s="240" t="str">
        <f>VLOOKUP(B74,计算过程!B:E,4,FALSE)</f>
        <v>外管局</v>
      </c>
    </row>
    <row r="75" spans="1:6">
      <c r="A75" s="247">
        <v>71</v>
      </c>
      <c r="B75" s="247" t="s">
        <v>153</v>
      </c>
      <c r="C75" s="247" t="s">
        <v>154</v>
      </c>
      <c r="D75" s="248">
        <f>ROUND(VLOOKUP(汇率表!B75,计算过程!B:J,6,FALSE),5)</f>
        <v>0.03695</v>
      </c>
      <c r="E75" s="248">
        <f>ROUND(VLOOKUP(汇率表!B75,计算过程!B:L,9,FALSE),5)</f>
        <v>0.04175</v>
      </c>
      <c r="F75" s="240" t="str">
        <f>VLOOKUP(B75,计算过程!B:E,4,FALSE)</f>
        <v>外管局</v>
      </c>
    </row>
    <row r="76" spans="1:6">
      <c r="A76" s="247">
        <v>72</v>
      </c>
      <c r="B76" s="247" t="s">
        <v>155</v>
      </c>
      <c r="C76" s="247" t="s">
        <v>156</v>
      </c>
      <c r="D76" s="248">
        <f>ROUND(VLOOKUP(汇率表!B76,计算过程!B:J,6,FALSE),5)</f>
        <v>0.2024</v>
      </c>
      <c r="E76" s="248">
        <f>ROUND(VLOOKUP(汇率表!B76,计算过程!B:L,9,FALSE),5)</f>
        <v>0.22865</v>
      </c>
      <c r="F76" s="240" t="str">
        <f>VLOOKUP(B76,计算过程!B:E,4,FALSE)</f>
        <v>太平再</v>
      </c>
    </row>
    <row r="77" spans="1:6">
      <c r="A77" s="247">
        <v>73</v>
      </c>
      <c r="B77" s="247" t="s">
        <v>157</v>
      </c>
      <c r="C77" s="247" t="s">
        <v>158</v>
      </c>
      <c r="D77" s="248">
        <f>ROUND(VLOOKUP(汇率表!B77,计算过程!B:J,6,FALSE),5)</f>
        <v>5.02417</v>
      </c>
      <c r="E77" s="248">
        <f>ROUND(VLOOKUP(汇率表!B77,计算过程!B:L,9,FALSE),5)</f>
        <v>5.67574</v>
      </c>
      <c r="F77" s="240" t="str">
        <f>VLOOKUP(B77,计算过程!B:E,4,FALSE)</f>
        <v>外管局</v>
      </c>
    </row>
    <row r="78" spans="1:6">
      <c r="A78" s="247">
        <v>74</v>
      </c>
      <c r="B78" s="247" t="s">
        <v>159</v>
      </c>
      <c r="C78" s="247" t="s">
        <v>160</v>
      </c>
      <c r="D78" s="248">
        <f>ROUND(VLOOKUP(汇率表!B78,计算过程!B:J,6,FALSE),5)</f>
        <v>0.73764</v>
      </c>
      <c r="E78" s="248">
        <f>ROUND(VLOOKUP(汇率表!B78,计算过程!B:L,9,FALSE),5)</f>
        <v>0.8333</v>
      </c>
      <c r="F78" s="240" t="str">
        <f>VLOOKUP(B78,计算过程!B:E,4,FALSE)</f>
        <v>外管局</v>
      </c>
    </row>
    <row r="79" spans="1:6">
      <c r="A79" s="247">
        <v>75</v>
      </c>
      <c r="B79" s="247" t="s">
        <v>161</v>
      </c>
      <c r="C79" s="247" t="s">
        <v>162</v>
      </c>
      <c r="D79" s="248">
        <f>ROUND(VLOOKUP(汇率表!B79,计算过程!B:J,6,FALSE),5)</f>
        <v>0.0022</v>
      </c>
      <c r="E79" s="248">
        <f>ROUND(VLOOKUP(汇率表!B79,计算过程!B:L,9,FALSE),5)</f>
        <v>0.00248</v>
      </c>
      <c r="F79" s="240" t="str">
        <f>VLOOKUP(B79,计算过程!B:E,4,FALSE)</f>
        <v>太平再</v>
      </c>
    </row>
    <row r="80" spans="1:6">
      <c r="A80" s="247">
        <v>76</v>
      </c>
      <c r="B80" s="247" t="s">
        <v>163</v>
      </c>
      <c r="C80" s="247" t="s">
        <v>164</v>
      </c>
      <c r="D80" s="248">
        <f>ROUND(VLOOKUP(汇率表!B80,计算过程!B:J,6,FALSE),5)</f>
        <v>0.00503</v>
      </c>
      <c r="E80" s="248">
        <f>ROUND(VLOOKUP(汇率表!B80,计算过程!B:L,9,FALSE),5)</f>
        <v>0.00568</v>
      </c>
      <c r="F80" s="240" t="str">
        <f>VLOOKUP(B80,计算过程!B:E,4,FALSE)</f>
        <v>外管局</v>
      </c>
    </row>
    <row r="81" spans="1:6">
      <c r="A81" s="247">
        <v>77</v>
      </c>
      <c r="B81" s="247" t="s">
        <v>165</v>
      </c>
      <c r="C81" s="247" t="s">
        <v>166</v>
      </c>
      <c r="D81" s="248">
        <f>ROUND(VLOOKUP(汇率表!B81,计算过程!B:J,6,FALSE),5)</f>
        <v>0.8604</v>
      </c>
      <c r="E81" s="248">
        <f>ROUND(VLOOKUP(汇率表!B81,计算过程!B:L,9,FALSE),5)</f>
        <v>0.97198</v>
      </c>
      <c r="F81" s="240" t="str">
        <f>VLOOKUP(B81,计算过程!B:E,4,FALSE)</f>
        <v>中国银行</v>
      </c>
    </row>
    <row r="82" spans="1:6">
      <c r="A82" s="247">
        <v>78</v>
      </c>
      <c r="B82" s="247" t="s">
        <v>167</v>
      </c>
      <c r="C82" s="247" t="s">
        <v>168</v>
      </c>
      <c r="D82" s="248">
        <f>ROUND(VLOOKUP(汇率表!B82,计算过程!B:J,6,FALSE),5)</f>
        <v>19.0191</v>
      </c>
      <c r="E82" s="248">
        <f>ROUND(VLOOKUP(汇率表!B82,计算过程!B:L,9,FALSE),5)</f>
        <v>21.48565</v>
      </c>
      <c r="F82" s="240" t="str">
        <f>VLOOKUP(B82,计算过程!B:E,4,FALSE)</f>
        <v>太平再</v>
      </c>
    </row>
    <row r="83" spans="1:6">
      <c r="A83" s="247">
        <v>79</v>
      </c>
      <c r="B83" s="247" t="s">
        <v>169</v>
      </c>
      <c r="C83" s="247" t="s">
        <v>170</v>
      </c>
      <c r="D83" s="248">
        <f>ROUND(VLOOKUP(汇率表!B83,计算过程!B:J,6,FALSE),5)</f>
        <v>0.17151</v>
      </c>
      <c r="E83" s="248">
        <f>ROUND(VLOOKUP(汇率表!B83,计算过程!B:L,9,FALSE),5)</f>
        <v>0.19376</v>
      </c>
      <c r="F83" s="240" t="str">
        <f>VLOOKUP(B83,计算过程!B:E,4,FALSE)</f>
        <v>外管局</v>
      </c>
    </row>
    <row r="84" spans="1:6">
      <c r="A84" s="247">
        <v>80</v>
      </c>
      <c r="B84" s="247" t="s">
        <v>171</v>
      </c>
      <c r="C84" s="247" t="s">
        <v>172</v>
      </c>
      <c r="D84" s="248">
        <f>ROUND(VLOOKUP(汇率表!B84,计算过程!B:J,6,FALSE),5)</f>
        <v>0.3116</v>
      </c>
      <c r="E84" s="248">
        <f>ROUND(VLOOKUP(汇率表!B84,计算过程!B:L,9,FALSE),5)</f>
        <v>0.35201</v>
      </c>
      <c r="F84" s="240" t="str">
        <f>VLOOKUP(B84,计算过程!B:E,4,FALSE)</f>
        <v>外管局</v>
      </c>
    </row>
    <row r="85" spans="1:6">
      <c r="A85" s="247">
        <v>81</v>
      </c>
      <c r="B85" s="247" t="s">
        <v>173</v>
      </c>
      <c r="C85" s="247" t="s">
        <v>174</v>
      </c>
      <c r="D85" s="248">
        <f>ROUND(VLOOKUP(汇率表!B85,计算过程!B:J,6,FALSE),5)</f>
        <v>0.00257</v>
      </c>
      <c r="E85" s="248">
        <f>ROUND(VLOOKUP(汇率表!B85,计算过程!B:L,9,FALSE),5)</f>
        <v>0.0029</v>
      </c>
      <c r="F85" s="240" t="str">
        <f>VLOOKUP(B85,计算过程!B:E,4,FALSE)</f>
        <v>太平再</v>
      </c>
    </row>
    <row r="86" spans="1:6">
      <c r="A86" s="247">
        <v>82</v>
      </c>
      <c r="B86" s="247" t="s">
        <v>175</v>
      </c>
      <c r="C86" s="247" t="s">
        <v>176</v>
      </c>
      <c r="D86" s="248">
        <f>ROUND(VLOOKUP(汇率表!B86,计算过程!B:J,6,FALSE),5)</f>
        <v>1.646</v>
      </c>
      <c r="E86" s="248">
        <f>ROUND(VLOOKUP(汇率表!B86,计算过程!B:L,9,FALSE),5)</f>
        <v>1.85947</v>
      </c>
      <c r="F86" s="240" t="str">
        <f>VLOOKUP(B86,计算过程!B:E,4,FALSE)</f>
        <v>中国银行</v>
      </c>
    </row>
    <row r="87" spans="1:6">
      <c r="A87" s="247">
        <v>83</v>
      </c>
      <c r="B87" s="247" t="s">
        <v>177</v>
      </c>
      <c r="C87" s="247" t="s">
        <v>178</v>
      </c>
      <c r="D87" s="248">
        <f>ROUND(VLOOKUP(汇率表!B87,计算过程!B:J,6,FALSE),5)</f>
        <v>0.41378</v>
      </c>
      <c r="E87" s="248">
        <f>ROUND(VLOOKUP(汇率表!B87,计算过程!B:L,9,FALSE),5)</f>
        <v>0.46744</v>
      </c>
      <c r="F87" s="240" t="str">
        <f>VLOOKUP(B87,计算过程!B:E,4,FALSE)</f>
        <v>太平再</v>
      </c>
    </row>
    <row r="88" spans="1:6">
      <c r="A88" s="247">
        <v>84</v>
      </c>
      <c r="B88" s="247" t="s">
        <v>179</v>
      </c>
      <c r="C88" s="247" t="s">
        <v>180</v>
      </c>
      <c r="D88" s="248">
        <f>ROUND(VLOOKUP(汇率表!B88,计算过程!B:J,6,FALSE),5)</f>
        <v>0.01801</v>
      </c>
      <c r="E88" s="248">
        <f>ROUND(VLOOKUP(汇率表!B88,计算过程!B:L,9,FALSE),5)</f>
        <v>0.02034</v>
      </c>
      <c r="F88" s="240" t="str">
        <f>VLOOKUP(B88,计算过程!B:E,4,FALSE)</f>
        <v>外管局</v>
      </c>
    </row>
    <row r="89" spans="1:6">
      <c r="A89" s="247">
        <v>85</v>
      </c>
      <c r="B89" s="247" t="s">
        <v>181</v>
      </c>
      <c r="C89" s="247" t="s">
        <v>182</v>
      </c>
      <c r="D89" s="248">
        <f>ROUND(VLOOKUP(汇率表!B89,计算过程!B:J,6,FALSE),5)</f>
        <v>3.70507</v>
      </c>
      <c r="E89" s="248">
        <f>ROUND(VLOOKUP(汇率表!B89,计算过程!B:L,9,FALSE),5)</f>
        <v>4.18557</v>
      </c>
      <c r="F89" s="240" t="str">
        <f>VLOOKUP(B89,计算过程!B:E,4,FALSE)</f>
        <v>太平再</v>
      </c>
    </row>
    <row r="90" spans="1:6">
      <c r="A90" s="247">
        <v>86</v>
      </c>
      <c r="B90" s="247" t="s">
        <v>183</v>
      </c>
      <c r="C90" s="247" t="s">
        <v>184</v>
      </c>
      <c r="D90" s="248">
        <f>ROUND(VLOOKUP(汇率表!B90,计算过程!B:J,6,FALSE),5)</f>
        <v>0.7805</v>
      </c>
      <c r="E90" s="248">
        <f>ROUND(VLOOKUP(汇率表!B90,计算过程!B:L,9,FALSE),5)</f>
        <v>0.88172</v>
      </c>
      <c r="F90" s="240" t="str">
        <f>VLOOKUP(B90,计算过程!B:E,4,FALSE)</f>
        <v>中国银行</v>
      </c>
    </row>
    <row r="91" spans="1:6">
      <c r="A91" s="247">
        <v>87</v>
      </c>
      <c r="B91" s="247" t="s">
        <v>185</v>
      </c>
      <c r="C91" s="247" t="s">
        <v>186</v>
      </c>
      <c r="D91" s="248">
        <f>ROUND(VLOOKUP(汇率表!B91,计算过程!B:J,6,FALSE),5)</f>
        <v>0.05729</v>
      </c>
      <c r="E91" s="248">
        <f>ROUND(VLOOKUP(汇率表!B91,计算过程!B:L,9,FALSE),5)</f>
        <v>0.06472</v>
      </c>
      <c r="F91" s="240" t="str">
        <f>VLOOKUP(B91,计算过程!B:E,4,FALSE)</f>
        <v>外管局</v>
      </c>
    </row>
    <row r="92" spans="1:6">
      <c r="A92" s="247">
        <v>88</v>
      </c>
      <c r="B92" s="247" t="s">
        <v>187</v>
      </c>
      <c r="C92" s="247" t="s">
        <v>188</v>
      </c>
      <c r="D92" s="248">
        <f>ROUND(VLOOKUP(汇率表!B92,计算过程!B:J,6,FALSE),5)</f>
        <v>4.6193</v>
      </c>
      <c r="E92" s="248">
        <f>ROUND(VLOOKUP(汇率表!B92,计算过程!B:L,9,FALSE),5)</f>
        <v>5.21837</v>
      </c>
      <c r="F92" s="240" t="str">
        <f>VLOOKUP(B92,计算过程!B:E,4,FALSE)</f>
        <v>中国银行</v>
      </c>
    </row>
    <row r="93" spans="1:6">
      <c r="A93" s="247">
        <v>89</v>
      </c>
      <c r="B93" s="247" t="s">
        <v>189</v>
      </c>
      <c r="C93" s="247" t="s">
        <v>190</v>
      </c>
      <c r="D93" s="248">
        <f>ROUND(VLOOKUP(汇率表!B93,计算过程!B:J,6,FALSE),5)</f>
        <v>17.81879</v>
      </c>
      <c r="E93" s="248">
        <f>ROUND(VLOOKUP(汇率表!B93,计算过程!B:L,9,FALSE),5)</f>
        <v>20.12968</v>
      </c>
      <c r="F93" s="240" t="str">
        <f>VLOOKUP(B93,计算过程!B:E,4,FALSE)</f>
        <v>外管局</v>
      </c>
    </row>
    <row r="94" spans="1:6">
      <c r="A94" s="247">
        <v>90</v>
      </c>
      <c r="B94" s="247" t="s">
        <v>191</v>
      </c>
      <c r="C94" s="247" t="s">
        <v>192</v>
      </c>
      <c r="D94" s="248">
        <f>ROUND(VLOOKUP(汇率表!B94,计算过程!B:J,6,FALSE),5)</f>
        <v>54.69474</v>
      </c>
      <c r="E94" s="248">
        <f>ROUND(VLOOKUP(汇率表!B94,计算过程!B:L,9,FALSE),5)</f>
        <v>61.788</v>
      </c>
      <c r="F94" s="240" t="str">
        <f>VLOOKUP(B94,计算过程!B:E,4,FALSE)</f>
        <v>太平再</v>
      </c>
    </row>
    <row r="95" spans="1:6">
      <c r="A95" s="247">
        <v>91</v>
      </c>
      <c r="B95" s="247" t="s">
        <v>193</v>
      </c>
      <c r="C95" s="247" t="s">
        <v>194</v>
      </c>
      <c r="D95" s="248">
        <f>ROUND(VLOOKUP(汇率表!B95,计算过程!B:J,6,FALSE),5)</f>
        <v>0.03426</v>
      </c>
      <c r="E95" s="248">
        <f>ROUND(VLOOKUP(汇率表!B95,计算过程!B:L,9,FALSE),5)</f>
        <v>0.0387</v>
      </c>
      <c r="F95" s="240" t="str">
        <f>VLOOKUP(B95,计算过程!B:E,4,FALSE)</f>
        <v>太平再</v>
      </c>
    </row>
    <row r="96" spans="1:6">
      <c r="A96" s="247">
        <v>92</v>
      </c>
      <c r="B96" s="247" t="s">
        <v>195</v>
      </c>
      <c r="C96" s="247" t="s">
        <v>196</v>
      </c>
      <c r="D96" s="248">
        <f>ROUND(VLOOKUP(汇率表!B96,计算过程!B:J,6,FALSE),5)</f>
        <v>1.95206</v>
      </c>
      <c r="E96" s="248">
        <f>ROUND(VLOOKUP(汇率表!B96,计算过程!B:L,9,FALSE),5)</f>
        <v>2.20521</v>
      </c>
      <c r="F96" s="240" t="str">
        <f>VLOOKUP(B96,计算过程!B:E,4,FALSE)</f>
        <v>外管局</v>
      </c>
    </row>
    <row r="97" spans="1:6">
      <c r="A97" s="247">
        <v>93</v>
      </c>
      <c r="B97" s="247" t="s">
        <v>197</v>
      </c>
      <c r="C97" s="247" t="s">
        <v>198</v>
      </c>
      <c r="D97" s="248">
        <f>ROUND(VLOOKUP(汇率表!B97,计算过程!B:J,6,FALSE),5)</f>
        <v>2e-5</v>
      </c>
      <c r="E97" s="248">
        <f>ROUND(VLOOKUP(汇率表!B97,计算过程!B:L,9,FALSE),5)</f>
        <v>2e-5</v>
      </c>
      <c r="F97" s="240" t="str">
        <f>VLOOKUP(B97,计算过程!B:E,4,FALSE)</f>
        <v>太平再</v>
      </c>
    </row>
    <row r="98" spans="1:6">
      <c r="A98" s="247">
        <v>94</v>
      </c>
      <c r="B98" s="247" t="s">
        <v>199</v>
      </c>
      <c r="C98" s="247" t="s">
        <v>200</v>
      </c>
      <c r="D98" s="248">
        <f>ROUND(VLOOKUP(汇率表!B98,计算过程!B:J,6,FALSE),5)</f>
        <v>1.98955</v>
      </c>
      <c r="E98" s="248">
        <f>ROUND(VLOOKUP(汇率表!B98,计算过程!B:L,9,FALSE),5)</f>
        <v>2.24757</v>
      </c>
      <c r="F98" s="240" t="str">
        <f>VLOOKUP(B98,计算过程!B:E,4,FALSE)</f>
        <v>太平再</v>
      </c>
    </row>
    <row r="99" spans="1:6">
      <c r="A99" s="247">
        <v>95</v>
      </c>
      <c r="B99" s="247" t="s">
        <v>201</v>
      </c>
      <c r="C99" s="247" t="s">
        <v>202</v>
      </c>
      <c r="D99" s="248">
        <f>ROUND(VLOOKUP(汇率表!B99,计算过程!B:J,6,FALSE),5)</f>
        <v>0.1418</v>
      </c>
      <c r="E99" s="248">
        <f>ROUND(VLOOKUP(汇率表!B99,计算过程!B:L,9,FALSE),5)</f>
        <v>0.16019</v>
      </c>
      <c r="F99" s="240" t="str">
        <f>VLOOKUP(B99,计算过程!B:E,4,FALSE)</f>
        <v>中国银行</v>
      </c>
    </row>
    <row r="100" spans="1:6">
      <c r="A100" s="247">
        <v>96</v>
      </c>
      <c r="B100" s="247" t="s">
        <v>203</v>
      </c>
      <c r="C100" s="247" t="s">
        <v>204</v>
      </c>
      <c r="D100" s="248">
        <f>ROUND(VLOOKUP(汇率表!B100,计算过程!B:J,6,FALSE),5)</f>
        <v>0.04096</v>
      </c>
      <c r="E100" s="248">
        <f>ROUND(VLOOKUP(汇率表!B100,计算过程!B:L,9,FALSE),5)</f>
        <v>0.04627</v>
      </c>
      <c r="F100" s="240" t="str">
        <f>VLOOKUP(B100,计算过程!B:E,4,FALSE)</f>
        <v>外管局</v>
      </c>
    </row>
    <row r="101" spans="1:6">
      <c r="A101" s="247">
        <v>97</v>
      </c>
      <c r="B101" s="247" t="s">
        <v>205</v>
      </c>
      <c r="C101" s="247" t="s">
        <v>206</v>
      </c>
      <c r="D101" s="248">
        <f>ROUND(VLOOKUP(汇率表!B101,计算过程!B:J,6,FALSE),5)</f>
        <v>1.84632</v>
      </c>
      <c r="E101" s="248">
        <f>ROUND(VLOOKUP(汇率表!B101,计算过程!B:L,9,FALSE),5)</f>
        <v>2.08577</v>
      </c>
      <c r="F101" s="240" t="str">
        <f>VLOOKUP(B101,计算过程!B:E,4,FALSE)</f>
        <v>外管局</v>
      </c>
    </row>
    <row r="102" spans="1:6">
      <c r="A102" s="247">
        <v>98</v>
      </c>
      <c r="B102" s="247" t="s">
        <v>207</v>
      </c>
      <c r="C102" s="247" t="s">
        <v>208</v>
      </c>
      <c r="D102" s="248">
        <f>ROUND(VLOOKUP(汇率表!B102,计算过程!B:J,6,FALSE),5)</f>
        <v>6.8605</v>
      </c>
      <c r="E102" s="248">
        <f>ROUND(VLOOKUP(汇率表!B102,计算过程!B:L,9,FALSE),5)</f>
        <v>7.75023</v>
      </c>
      <c r="F102" s="240" t="str">
        <f>VLOOKUP(B102,计算过程!B:E,4,FALSE)</f>
        <v>太平再</v>
      </c>
    </row>
    <row r="103" spans="1:6">
      <c r="A103" s="247">
        <v>99</v>
      </c>
      <c r="B103" s="247" t="s">
        <v>209</v>
      </c>
      <c r="C103" s="247" t="s">
        <v>210</v>
      </c>
      <c r="D103" s="248">
        <f>ROUND(VLOOKUP(汇率表!B103,计算过程!B:J,6,FALSE),5)</f>
        <v>0.04073</v>
      </c>
      <c r="E103" s="248">
        <f>ROUND(VLOOKUP(汇率表!B103,计算过程!B:L,9,FALSE),5)</f>
        <v>0.04601</v>
      </c>
      <c r="F103" s="240" t="str">
        <f>VLOOKUP(B103,计算过程!B:E,4,FALSE)</f>
        <v>太平再</v>
      </c>
    </row>
    <row r="104" spans="1:6">
      <c r="A104" s="247">
        <v>100</v>
      </c>
      <c r="B104" s="247" t="s">
        <v>211</v>
      </c>
      <c r="C104" s="247" t="s">
        <v>212</v>
      </c>
      <c r="D104" s="248">
        <f>ROUND(VLOOKUP(汇率表!B104,计算过程!B:J,6,FALSE),5)</f>
        <v>0.00099</v>
      </c>
      <c r="E104" s="248">
        <f>ROUND(VLOOKUP(汇率表!B104,计算过程!B:L,9,FALSE),5)</f>
        <v>0.00112</v>
      </c>
      <c r="F104" s="240" t="str">
        <f>VLOOKUP(B104,计算过程!B:E,4,FALSE)</f>
        <v>外管局</v>
      </c>
    </row>
    <row r="105" spans="1:6">
      <c r="A105" s="247">
        <v>101</v>
      </c>
      <c r="B105" s="247" t="s">
        <v>213</v>
      </c>
      <c r="C105" s="247" t="s">
        <v>214</v>
      </c>
      <c r="D105" s="248">
        <f>ROUND(VLOOKUP(汇率表!B105,计算过程!B:J,6,FALSE),5)</f>
        <v>1.88424</v>
      </c>
      <c r="E105" s="248">
        <f>ROUND(VLOOKUP(汇率表!B105,计算过程!B:L,9,FALSE),5)</f>
        <v>2.1286</v>
      </c>
      <c r="F105" s="240" t="str">
        <f>VLOOKUP(B105,计算过程!B:E,4,FALSE)</f>
        <v>外管局</v>
      </c>
    </row>
    <row r="106" spans="1:6">
      <c r="A106" s="247">
        <v>102</v>
      </c>
      <c r="B106" s="247" t="s">
        <v>215</v>
      </c>
      <c r="C106" s="247" t="s">
        <v>216</v>
      </c>
      <c r="D106" s="248">
        <f>ROUND(VLOOKUP(汇率表!B106,计算过程!B:J,6,FALSE),5)</f>
        <v>0.0926</v>
      </c>
      <c r="E106" s="248">
        <f>ROUND(VLOOKUP(汇率表!B106,计算过程!B:L,9,FALSE),5)</f>
        <v>0.10461</v>
      </c>
      <c r="F106" s="240" t="str">
        <f>VLOOKUP(B106,计算过程!B:E,4,FALSE)</f>
        <v>中国银行</v>
      </c>
    </row>
    <row r="107" spans="1:6">
      <c r="A107" s="247">
        <v>103</v>
      </c>
      <c r="B107" s="247" t="s">
        <v>217</v>
      </c>
      <c r="C107" s="247" t="s">
        <v>218</v>
      </c>
      <c r="D107" s="248">
        <f>ROUND(VLOOKUP(汇率表!B107,计算过程!B:J,6,FALSE),5)</f>
        <v>0.00115</v>
      </c>
      <c r="E107" s="248">
        <f>ROUND(VLOOKUP(汇率表!B107,计算过程!B:L,9,FALSE),5)</f>
        <v>0.0013</v>
      </c>
      <c r="F107" s="240" t="str">
        <f>VLOOKUP(B107,计算过程!B:E,4,FALSE)</f>
        <v>太平再</v>
      </c>
    </row>
    <row r="108" spans="1:6">
      <c r="A108" s="247">
        <v>104</v>
      </c>
      <c r="B108" s="247" t="s">
        <v>219</v>
      </c>
      <c r="C108" s="247" t="s">
        <v>220</v>
      </c>
      <c r="D108" s="248">
        <f>ROUND(VLOOKUP(汇率表!B108,计算过程!B:J,6,FALSE),5)</f>
        <v>1.8278</v>
      </c>
      <c r="E108" s="248">
        <f>ROUND(VLOOKUP(汇率表!B108,计算过程!B:L,9,FALSE),5)</f>
        <v>2.06484</v>
      </c>
      <c r="F108" s="240" t="str">
        <f>VLOOKUP(B108,计算过程!B:E,4,FALSE)</f>
        <v>中国银行</v>
      </c>
    </row>
    <row r="109" spans="1:6">
      <c r="A109" s="247">
        <v>105</v>
      </c>
      <c r="B109" s="247" t="s">
        <v>221</v>
      </c>
      <c r="C109" s="247" t="s">
        <v>222</v>
      </c>
      <c r="D109" s="248">
        <f>ROUND(VLOOKUP(汇率表!B109,计算过程!B:J,6,FALSE),5)</f>
        <v>0.03452</v>
      </c>
      <c r="E109" s="248">
        <f>ROUND(VLOOKUP(汇率表!B109,计算过程!B:L,9,FALSE),5)</f>
        <v>0.039</v>
      </c>
      <c r="F109" s="240" t="str">
        <f>VLOOKUP(B109,计算过程!B:E,4,FALSE)</f>
        <v>太平再</v>
      </c>
    </row>
    <row r="110" spans="1:6">
      <c r="A110" s="247">
        <v>106</v>
      </c>
      <c r="B110" s="247" t="s">
        <v>223</v>
      </c>
      <c r="C110" s="247" t="s">
        <v>224</v>
      </c>
      <c r="D110" s="248">
        <f>ROUND(VLOOKUP(汇率表!B110,计算过程!B:J,6,FALSE),5)</f>
        <v>0.12445</v>
      </c>
      <c r="E110" s="248">
        <f>ROUND(VLOOKUP(汇率表!B110,计算过程!B:L,9,FALSE),5)</f>
        <v>0.14059</v>
      </c>
      <c r="F110" s="240" t="str">
        <f>VLOOKUP(B110,计算过程!B:E,4,FALSE)</f>
        <v>外管局</v>
      </c>
    </row>
    <row r="111" spans="1:6">
      <c r="A111" s="247">
        <v>107</v>
      </c>
      <c r="B111" s="247" t="s">
        <v>225</v>
      </c>
      <c r="C111" s="247" t="s">
        <v>226</v>
      </c>
      <c r="D111" s="248">
        <f>ROUND(VLOOKUP(汇率表!B111,计算过程!B:J,6,FALSE),5)</f>
        <v>0.07604</v>
      </c>
      <c r="E111" s="248">
        <f>ROUND(VLOOKUP(汇率表!B111,计算过程!B:L,9,FALSE),5)</f>
        <v>0.0859</v>
      </c>
      <c r="F111" s="240" t="str">
        <f>VLOOKUP(B111,计算过程!B:E,4,FALSE)</f>
        <v>太平再</v>
      </c>
    </row>
    <row r="112" spans="1:6">
      <c r="A112" s="247">
        <v>108</v>
      </c>
      <c r="B112" s="247" t="s">
        <v>227</v>
      </c>
      <c r="C112" s="247" t="s">
        <v>228</v>
      </c>
      <c r="D112" s="248">
        <f>ROUND(VLOOKUP(汇率表!B112,计算过程!B:J,6,FALSE),5)</f>
        <v>9.65314</v>
      </c>
      <c r="E112" s="248">
        <f>ROUND(VLOOKUP(汇率表!B112,计算过程!B:L,9,FALSE),5)</f>
        <v>10.90504</v>
      </c>
      <c r="F112" s="240" t="str">
        <f>VLOOKUP(B112,计算过程!B:E,4,FALSE)</f>
        <v>外管局</v>
      </c>
    </row>
    <row r="113" spans="1:6">
      <c r="A113" s="247">
        <v>109</v>
      </c>
      <c r="B113" s="247" t="s">
        <v>229</v>
      </c>
      <c r="C113" s="247" t="s">
        <v>230</v>
      </c>
      <c r="D113" s="248">
        <f>ROUND(VLOOKUP(汇率表!B113,计算过程!B:J,6,FALSE),5)</f>
        <v>0.7947</v>
      </c>
      <c r="E113" s="248">
        <f>ROUND(VLOOKUP(汇率表!B113,计算过程!B:L,9,FALSE),5)</f>
        <v>0.89776</v>
      </c>
      <c r="F113" s="240" t="str">
        <f>VLOOKUP(B113,计算过程!B:E,4,FALSE)</f>
        <v>中国银行</v>
      </c>
    </row>
    <row r="114" spans="1:6">
      <c r="A114" s="247">
        <v>110</v>
      </c>
      <c r="B114" s="247" t="s">
        <v>231</v>
      </c>
      <c r="C114" s="247" t="s">
        <v>232</v>
      </c>
      <c r="D114" s="248">
        <f>ROUND(VLOOKUP(汇率表!B114,计算过程!B:J,6,FALSE),5)</f>
        <v>5.0482</v>
      </c>
      <c r="E114" s="248">
        <f>ROUND(VLOOKUP(汇率表!B114,计算过程!B:L,9,FALSE),5)</f>
        <v>5.70289</v>
      </c>
      <c r="F114" s="240" t="str">
        <f>VLOOKUP(B114,计算过程!B:E,4,FALSE)</f>
        <v>中国银行</v>
      </c>
    </row>
    <row r="115" spans="1:6">
      <c r="A115" s="247">
        <v>111</v>
      </c>
      <c r="B115" s="247" t="s">
        <v>233</v>
      </c>
      <c r="C115" s="247" t="s">
        <v>234</v>
      </c>
      <c r="D115" s="248">
        <f>ROUND(VLOOKUP(汇率表!B115,计算过程!B:J,6,FALSE),5)</f>
        <v>0.03407</v>
      </c>
      <c r="E115" s="248">
        <f>ROUND(VLOOKUP(汇率表!B115,计算过程!B:L,9,FALSE),5)</f>
        <v>0.03849</v>
      </c>
      <c r="F115" s="240" t="str">
        <f>VLOOKUP(B115,计算过程!B:E,4,FALSE)</f>
        <v>太平再</v>
      </c>
    </row>
    <row r="116" spans="1:6">
      <c r="A116" s="247">
        <v>112</v>
      </c>
      <c r="B116" s="247" t="s">
        <v>235</v>
      </c>
      <c r="C116" s="247" t="s">
        <v>236</v>
      </c>
      <c r="D116" s="248">
        <f>ROUND(VLOOKUP(汇率表!B116,计算过程!B:J,6,FALSE),5)</f>
        <v>0.8852</v>
      </c>
      <c r="E116" s="248">
        <f>ROUND(VLOOKUP(汇率表!B116,计算过程!B:L,9,FALSE),5)</f>
        <v>1</v>
      </c>
      <c r="F116" s="240" t="str">
        <f>VLOOKUP(B116,计算过程!B:E,4,FALSE)</f>
        <v>太平再</v>
      </c>
    </row>
    <row r="117" spans="1:6">
      <c r="A117" s="247">
        <v>113</v>
      </c>
      <c r="B117" s="247" t="s">
        <v>237</v>
      </c>
      <c r="C117" s="247" t="s">
        <v>238</v>
      </c>
      <c r="D117" s="248">
        <f>ROUND(VLOOKUP(汇率表!B117,计算过程!B:J,6,FALSE),5)</f>
        <v>0.78406</v>
      </c>
      <c r="E117" s="248">
        <f>ROUND(VLOOKUP(汇率表!B117,计算过程!B:L,9,FALSE),5)</f>
        <v>0.88574</v>
      </c>
      <c r="F117" s="240" t="str">
        <f>VLOOKUP(B117,计算过程!B:E,4,FALSE)</f>
        <v>太平再</v>
      </c>
    </row>
    <row r="118" spans="1:6">
      <c r="A118" s="247">
        <v>114</v>
      </c>
      <c r="B118" s="247" t="s">
        <v>239</v>
      </c>
      <c r="C118" s="247" t="s">
        <v>240</v>
      </c>
      <c r="D118" s="248">
        <f>ROUND(VLOOKUP(汇率表!B118,计算过程!B:J,6,FALSE),5)</f>
        <v>0.00546</v>
      </c>
      <c r="E118" s="248">
        <f>ROUND(VLOOKUP(汇率表!B118,计算过程!B:L,9,FALSE),5)</f>
        <v>0.00616</v>
      </c>
      <c r="F118" s="240" t="str">
        <f>VLOOKUP(B118,计算过程!B:E,4,FALSE)</f>
        <v>外管局</v>
      </c>
    </row>
    <row r="119" spans="1:6">
      <c r="A119" s="247">
        <v>115</v>
      </c>
      <c r="B119" s="247" t="s">
        <v>241</v>
      </c>
      <c r="C119" s="247" t="s">
        <v>242</v>
      </c>
      <c r="D119" s="248">
        <f>ROUND(VLOOKUP(汇率表!B119,计算过程!B:J,6,FALSE),5)</f>
        <v>0.2203</v>
      </c>
      <c r="E119" s="248">
        <f>ROUND(VLOOKUP(汇率表!B119,计算过程!B:L,9,FALSE),5)</f>
        <v>0.24887</v>
      </c>
      <c r="F119" s="240" t="str">
        <f>VLOOKUP(B119,计算过程!B:E,4,FALSE)</f>
        <v>中国银行</v>
      </c>
    </row>
    <row r="120" spans="1:6">
      <c r="A120" s="247">
        <v>116</v>
      </c>
      <c r="B120" s="247" t="s">
        <v>243</v>
      </c>
      <c r="C120" s="247" t="s">
        <v>244</v>
      </c>
      <c r="D120" s="248">
        <f>ROUND(VLOOKUP(汇率表!B120,计算过程!B:J,6,FALSE),5)</f>
        <v>2.48997</v>
      </c>
      <c r="E120" s="248">
        <f>ROUND(VLOOKUP(汇率表!B120,计算过程!B:L,9,FALSE),5)</f>
        <v>2.81289</v>
      </c>
      <c r="F120" s="240" t="str">
        <f>VLOOKUP(B120,计算过程!B:E,4,FALSE)</f>
        <v>外管局</v>
      </c>
    </row>
    <row r="121" spans="1:6">
      <c r="A121" s="247">
        <v>117</v>
      </c>
      <c r="B121" s="247" t="s">
        <v>245</v>
      </c>
      <c r="C121" s="247" t="s">
        <v>246</v>
      </c>
      <c r="D121" s="248">
        <f>ROUND(VLOOKUP(汇率表!B121,计算过程!B:J,6,FALSE),5)</f>
        <v>1e-5</v>
      </c>
      <c r="E121" s="248">
        <f>ROUND(VLOOKUP(汇率表!B121,计算过程!B:L,9,FALSE),5)</f>
        <v>1e-5</v>
      </c>
      <c r="F121" s="240" t="str">
        <f>VLOOKUP(B121,计算过程!B:E,4,FALSE)</f>
        <v>太平再</v>
      </c>
    </row>
    <row r="122" spans="1:6">
      <c r="A122" s="247">
        <v>118</v>
      </c>
      <c r="B122" s="247" t="s">
        <v>247</v>
      </c>
      <c r="C122" s="247" t="s">
        <v>248</v>
      </c>
      <c r="D122" s="248">
        <f>ROUND(VLOOKUP(汇率表!B122,计算过程!B:J,6,FALSE),5)</f>
        <v>0.9353</v>
      </c>
      <c r="E122" s="248">
        <f>ROUND(VLOOKUP(汇率表!B122,计算过程!B:L,9,FALSE),5)</f>
        <v>1.0566</v>
      </c>
      <c r="F122" s="240" t="str">
        <f>VLOOKUP(B122,计算过程!B:E,4,FALSE)</f>
        <v>中国银行</v>
      </c>
    </row>
    <row r="123" spans="1:6">
      <c r="A123" s="247">
        <v>119</v>
      </c>
      <c r="B123" s="247" t="s">
        <v>249</v>
      </c>
      <c r="C123" s="247" t="s">
        <v>250</v>
      </c>
      <c r="D123" s="248">
        <f>ROUND(VLOOKUP(汇率表!B123,计算过程!B:J,6,FALSE),5)</f>
        <v>1.01939</v>
      </c>
      <c r="E123" s="248">
        <f>ROUND(VLOOKUP(汇率表!B123,计算过程!B:L,9,FALSE),5)</f>
        <v>1.15159</v>
      </c>
      <c r="F123" s="240" t="str">
        <f>VLOOKUP(B123,计算过程!B:E,4,FALSE)</f>
        <v>太平再</v>
      </c>
    </row>
    <row r="124" spans="1:6">
      <c r="A124" s="247">
        <v>120</v>
      </c>
      <c r="B124" s="247" t="s">
        <v>251</v>
      </c>
      <c r="C124" s="247" t="s">
        <v>252</v>
      </c>
      <c r="D124" s="248">
        <f>ROUND(VLOOKUP(汇率表!B124,计算过程!B:J,6,FALSE),5)</f>
        <v>0.2339</v>
      </c>
      <c r="E124" s="248">
        <f>ROUND(VLOOKUP(汇率表!B124,计算过程!B:L,9,FALSE),5)</f>
        <v>0.26423</v>
      </c>
      <c r="F124" s="240" t="str">
        <f>VLOOKUP(B124,计算过程!B:E,4,FALSE)</f>
        <v>中国银行</v>
      </c>
    </row>
    <row r="125" spans="1:6">
      <c r="A125" s="247">
        <v>121</v>
      </c>
      <c r="B125" s="247" t="s">
        <v>253</v>
      </c>
      <c r="C125" s="247" t="s">
        <v>254</v>
      </c>
      <c r="D125" s="248">
        <f>ROUND(VLOOKUP(汇率表!B125,计算过程!B:J,6,FALSE),5)</f>
        <v>0.00295</v>
      </c>
      <c r="E125" s="248">
        <f>ROUND(VLOOKUP(汇率表!B125,计算过程!B:L,9,FALSE),5)</f>
        <v>0.00333</v>
      </c>
      <c r="F125" s="240" t="str">
        <f>VLOOKUP(B125,计算过程!B:E,4,FALSE)</f>
        <v>外管局</v>
      </c>
    </row>
    <row r="126" spans="1:5">
      <c r="A126" s="247">
        <v>122</v>
      </c>
      <c r="B126" s="247" t="s">
        <v>255</v>
      </c>
      <c r="C126" s="247" t="s">
        <v>256</v>
      </c>
      <c r="D126" s="248">
        <f>ROUND(VLOOKUP(汇率表!B126,计算过程!B:J,6,FALSE),5)</f>
        <v>0.24764</v>
      </c>
      <c r="E126" s="248">
        <f>ROUND(VLOOKUP(汇率表!B126,计算过程!B:L,9,FALSE),5)</f>
        <v>0.27976</v>
      </c>
    </row>
    <row r="127" spans="1:6">
      <c r="A127" s="247">
        <v>123</v>
      </c>
      <c r="B127" s="247" t="s">
        <v>257</v>
      </c>
      <c r="C127" s="247" t="s">
        <v>258</v>
      </c>
      <c r="D127" s="248">
        <f>ROUND(VLOOKUP(汇率表!B127,计算过程!B:J,6,FALSE),5)</f>
        <v>258.35377</v>
      </c>
      <c r="E127" s="248">
        <f>ROUND(VLOOKUP(汇率表!B127,计算过程!B:L,9,FALSE),5)</f>
        <v>291.85921</v>
      </c>
      <c r="F127" s="240" t="str">
        <f>VLOOKUP(B127,计算过程!B:E,4,FALSE)</f>
        <v>太平再</v>
      </c>
    </row>
    <row r="128" spans="1:6">
      <c r="A128" s="247">
        <v>124</v>
      </c>
      <c r="B128" s="247" t="s">
        <v>5</v>
      </c>
      <c r="C128" s="247" t="s">
        <v>4</v>
      </c>
      <c r="D128" s="248">
        <f>ROUND(VLOOKUP(汇率表!B128,计算过程!B:J,6,FALSE),5)</f>
        <v>6.8605</v>
      </c>
      <c r="E128" s="248">
        <f>ROUND(VLOOKUP(汇率表!B128,计算过程!B:L,9,FALSE),5)</f>
        <v>7.75023</v>
      </c>
      <c r="F128" s="240" t="str">
        <f>VLOOKUP(B128,计算过程!B:E,4,FALSE)</f>
        <v>中国银行</v>
      </c>
    </row>
    <row r="129" spans="1:6">
      <c r="A129" s="247">
        <v>125</v>
      </c>
      <c r="B129" s="247" t="s">
        <v>259</v>
      </c>
      <c r="C129" s="247" t="s">
        <v>260</v>
      </c>
      <c r="D129" s="248">
        <f>ROUND(VLOOKUP(汇率表!B129,计算过程!B:J,6,FALSE),5)</f>
        <v>0.00319</v>
      </c>
      <c r="E129" s="248">
        <f>ROUND(VLOOKUP(汇率表!B129,计算过程!B:L,9,FALSE),5)</f>
        <v>0.0036</v>
      </c>
      <c r="F129" s="240" t="str">
        <f>VLOOKUP(B129,计算过程!B:E,4,FALSE)</f>
        <v>太平再</v>
      </c>
    </row>
    <row r="130" spans="1:6">
      <c r="A130" s="247">
        <v>126</v>
      </c>
      <c r="B130" s="247" t="s">
        <v>261</v>
      </c>
      <c r="C130" s="247" t="s">
        <v>262</v>
      </c>
      <c r="D130" s="248">
        <f>ROUND(VLOOKUP(汇率表!B130,计算过程!B:J,6,FALSE),5)</f>
        <v>3e-5</v>
      </c>
      <c r="E130" s="248">
        <f>ROUND(VLOOKUP(汇率表!B130,计算过程!B:L,9,FALSE),5)</f>
        <v>3e-5</v>
      </c>
      <c r="F130" s="240" t="str">
        <f>VLOOKUP(B130,计算过程!B:E,4,FALSE)</f>
        <v>外管局</v>
      </c>
    </row>
    <row r="131" spans="1:6">
      <c r="A131" s="247">
        <v>127</v>
      </c>
      <c r="B131" s="247" t="s">
        <v>263</v>
      </c>
      <c r="C131" s="247" t="s">
        <v>264</v>
      </c>
      <c r="D131" s="248">
        <f>ROUND(VLOOKUP(汇率表!B131,计算过程!B:J,6,FALSE),5)</f>
        <v>0.0003</v>
      </c>
      <c r="E131" s="248">
        <f>ROUND(VLOOKUP(汇率表!B131,计算过程!B:L,9,FALSE),5)</f>
        <v>0.00034</v>
      </c>
      <c r="F131" s="240" t="str">
        <f>VLOOKUP(B131,计算过程!B:E,4,FALSE)</f>
        <v>外管局</v>
      </c>
    </row>
    <row r="132" spans="1:6">
      <c r="A132" s="247">
        <v>128</v>
      </c>
      <c r="B132" s="247" t="s">
        <v>265</v>
      </c>
      <c r="C132" s="247" t="s">
        <v>266</v>
      </c>
      <c r="D132" s="248">
        <f>ROUND(VLOOKUP(汇率表!B132,计算过程!B:J,6,FALSE),5)</f>
        <v>2.60699</v>
      </c>
      <c r="E132" s="248">
        <f>ROUND(VLOOKUP(汇率表!B132,计算过程!B:L,9,FALSE),5)</f>
        <v>2.94509</v>
      </c>
      <c r="F132" s="240" t="str">
        <f>VLOOKUP(B132,计算过程!B:E,4,FALSE)</f>
        <v>太平再</v>
      </c>
    </row>
    <row r="133" spans="1:6">
      <c r="A133" s="247">
        <v>129</v>
      </c>
      <c r="B133" s="247" t="s">
        <v>267</v>
      </c>
      <c r="C133" s="247" t="s">
        <v>268</v>
      </c>
      <c r="D133" s="248">
        <f>ROUND(VLOOKUP(汇率表!B133,计算过程!B:J,6,FALSE),5)</f>
        <v>2.56948</v>
      </c>
      <c r="E133" s="248">
        <f>ROUND(VLOOKUP(汇率表!B133,计算过程!B:L,9,FALSE),5)</f>
        <v>2.90271</v>
      </c>
      <c r="F133" s="240" t="str">
        <f>VLOOKUP(B133,计算过程!B:E,4,FALSE)</f>
        <v>太平再</v>
      </c>
    </row>
    <row r="134" spans="1:6">
      <c r="A134" s="247">
        <v>130</v>
      </c>
      <c r="B134" s="247" t="s">
        <v>269</v>
      </c>
      <c r="C134" s="247" t="s">
        <v>270</v>
      </c>
      <c r="D134" s="248">
        <f>ROUND(VLOOKUP(汇率表!B134,计算过程!B:J,6,FALSE),5)</f>
        <v>9.9701</v>
      </c>
      <c r="E134" s="248">
        <f>ROUND(VLOOKUP(汇率表!B134,计算过程!B:L,9,FALSE),5)</f>
        <v>11.2631</v>
      </c>
      <c r="F134" s="240" t="str">
        <f>VLOOKUP(B134,计算过程!B:E,4,FALSE)</f>
        <v>太平再</v>
      </c>
    </row>
    <row r="135" spans="1:6">
      <c r="A135" s="247">
        <v>131</v>
      </c>
      <c r="B135" s="247" t="s">
        <v>271</v>
      </c>
      <c r="C135" s="247" t="s">
        <v>272</v>
      </c>
      <c r="D135" s="248">
        <f>ROUND(VLOOKUP(汇率表!B135,计算过程!B:J,6,FALSE),5)</f>
        <v>0.02747</v>
      </c>
      <c r="E135" s="248">
        <f>ROUND(VLOOKUP(汇率表!B135,计算过程!B:L,9,FALSE),5)</f>
        <v>0.03104</v>
      </c>
      <c r="F135" s="240" t="str">
        <f>VLOOKUP(B135,计算过程!B:E,4,FALSE)</f>
        <v>外管局</v>
      </c>
    </row>
    <row r="136" spans="1:6">
      <c r="A136" s="247">
        <v>132</v>
      </c>
      <c r="B136" s="247" t="s">
        <v>273</v>
      </c>
      <c r="C136" s="247" t="s">
        <v>274</v>
      </c>
      <c r="D136" s="248">
        <f>ROUND(VLOOKUP(汇率表!B136,计算过程!B:J,6,FALSE),5)</f>
        <v>0.00012</v>
      </c>
      <c r="E136" s="248">
        <f>ROUND(VLOOKUP(汇率表!B136,计算过程!B:L,9,FALSE),5)</f>
        <v>0.00014</v>
      </c>
      <c r="F136" s="240" t="str">
        <f>VLOOKUP(B136,计算过程!B:E,4,FALSE)</f>
        <v>太平再</v>
      </c>
    </row>
    <row r="137" spans="1:6">
      <c r="A137" s="247">
        <v>133</v>
      </c>
      <c r="B137" s="247" t="s">
        <v>275</v>
      </c>
      <c r="C137" s="247" t="s">
        <v>276</v>
      </c>
      <c r="D137" s="248">
        <f>ROUND(VLOOKUP(汇率表!B137,计算过程!B:J,6,FALSE),5)</f>
        <v>7e-5</v>
      </c>
      <c r="E137" s="248">
        <f>ROUND(VLOOKUP(汇率表!B137,计算过程!B:L,9,FALSE),5)</f>
        <v>8e-5</v>
      </c>
      <c r="F137" s="240" t="str">
        <f>VLOOKUP(B137,计算过程!B:E,4,FALSE)</f>
        <v>太平再</v>
      </c>
    </row>
    <row r="138" spans="1:6">
      <c r="A138" s="247">
        <v>134</v>
      </c>
      <c r="B138" s="247" t="s">
        <v>277</v>
      </c>
      <c r="C138" s="247" t="s">
        <v>278</v>
      </c>
      <c r="D138" s="248">
        <f>ROUND(VLOOKUP(汇率表!B138,计算过程!B:J,6,FALSE),5)</f>
        <v>0.4134</v>
      </c>
      <c r="E138" s="248">
        <f>ROUND(VLOOKUP(汇率表!B138,计算过程!B:L,9,FALSE),5)</f>
        <v>0.46701</v>
      </c>
      <c r="F138" s="240" t="str">
        <f>VLOOKUP(B138,计算过程!B:E,4,FALSE)</f>
        <v>中国银行</v>
      </c>
    </row>
    <row r="139" ht="14.25" customHeight="1" spans="1:6">
      <c r="A139" s="247">
        <v>135</v>
      </c>
      <c r="B139" s="247" t="s">
        <v>279</v>
      </c>
      <c r="C139" s="247" t="s">
        <v>280</v>
      </c>
      <c r="D139" s="248">
        <f>ROUND(VLOOKUP(汇率表!B139,计算过程!B:J,6,FALSE),5)</f>
        <v>2.01501</v>
      </c>
      <c r="E139" s="248">
        <f>ROUND(VLOOKUP(汇率表!B139,计算过程!B:L,9,FALSE),5)</f>
        <v>2.27633</v>
      </c>
      <c r="F139" s="240" t="str">
        <f>VLOOKUP(B139,计算过程!B:E,4,FALSE)</f>
        <v>外管局</v>
      </c>
    </row>
    <row r="140" ht="14.25" customHeight="1" spans="1:6">
      <c r="A140" s="247">
        <v>136</v>
      </c>
      <c r="B140" s="247" t="s">
        <v>281</v>
      </c>
      <c r="C140" s="247" t="s">
        <v>282</v>
      </c>
      <c r="D140" s="248">
        <f>ROUND(VLOOKUP(汇率表!B140,计算过程!B:J,6,FALSE),5)</f>
        <v>0.00076</v>
      </c>
      <c r="E140" s="248">
        <f>ROUND(VLOOKUP(汇率表!B140,计算过程!B:L,9,FALSE),5)</f>
        <v>0.00085</v>
      </c>
      <c r="F140" s="240" t="str">
        <f>VLOOKUP(B140,计算过程!B:E,4,FALSE)</f>
        <v>外管局</v>
      </c>
    </row>
    <row r="141" ht="14.25" customHeight="1" spans="1:5">
      <c r="A141" s="251"/>
      <c r="B141" s="252"/>
      <c r="C141" s="253"/>
      <c r="D141" s="254"/>
      <c r="E141" s="255"/>
    </row>
    <row r="142" ht="14.25" customHeight="1" spans="1:5">
      <c r="A142" s="251"/>
      <c r="B142" s="252"/>
      <c r="C142" s="253"/>
      <c r="D142" s="254"/>
      <c r="E142" s="255"/>
    </row>
    <row r="143" ht="30" customHeight="1" spans="1:6">
      <c r="A143" s="256"/>
      <c r="B143" s="257" t="s">
        <v>283</v>
      </c>
      <c r="C143" s="257"/>
      <c r="D143" s="257"/>
      <c r="E143" s="257"/>
      <c r="F143" s="258"/>
    </row>
    <row r="144" ht="31.5" customHeight="1" spans="1:6">
      <c r="A144" s="259"/>
      <c r="B144" s="257" t="s">
        <v>284</v>
      </c>
      <c r="C144" s="257"/>
      <c r="D144" s="257"/>
      <c r="E144" s="257"/>
      <c r="F144" s="258"/>
    </row>
    <row r="145" ht="25.5" customHeight="1" spans="1:6">
      <c r="A145" s="260"/>
      <c r="B145" s="261" t="s">
        <v>285</v>
      </c>
      <c r="C145" s="240"/>
      <c r="F145" s="258"/>
    </row>
    <row r="146" ht="32.25" customHeight="1" spans="1:6">
      <c r="A146" s="262"/>
      <c r="B146" s="257" t="s">
        <v>286</v>
      </c>
      <c r="C146" s="257"/>
      <c r="D146" s="257"/>
      <c r="E146" s="257"/>
      <c r="F146" s="258"/>
    </row>
    <row r="147" ht="33" customHeight="1" spans="1:6">
      <c r="A147" s="263"/>
      <c r="B147" s="257" t="s">
        <v>287</v>
      </c>
      <c r="C147" s="257"/>
      <c r="D147" s="257"/>
      <c r="E147" s="257"/>
      <c r="F147" s="258"/>
    </row>
    <row r="148" spans="2:2">
      <c r="B148" s="264"/>
    </row>
    <row r="149" spans="2:2">
      <c r="B149" s="29"/>
    </row>
    <row r="150" ht="23.25" spans="2:4">
      <c r="B150" s="265" t="s">
        <v>288</v>
      </c>
      <c r="C150" s="266"/>
      <c r="D150" s="265" t="s">
        <v>289</v>
      </c>
    </row>
  </sheetData>
  <mergeCells count="6">
    <mergeCell ref="A1:E1"/>
    <mergeCell ref="A2:E2"/>
    <mergeCell ref="B143:E143"/>
    <mergeCell ref="B144:E144"/>
    <mergeCell ref="B146:E146"/>
    <mergeCell ref="B147:E147"/>
  </mergeCells>
  <conditionalFormatting sqref="B16:C16">
    <cfRule type="expression" dxfId="0" priority="7" stopIfTrue="1">
      <formula>$F16="太平再"</formula>
    </cfRule>
    <cfRule type="expression" dxfId="1" priority="8" stopIfTrue="1">
      <formula>$F16="中国银行"</formula>
    </cfRule>
    <cfRule type="expression" dxfId="2" priority="9" stopIfTrue="1">
      <formula>$F16="外管局"</formula>
    </cfRule>
  </conditionalFormatting>
  <conditionalFormatting sqref="B140:C140">
    <cfRule type="expression" dxfId="2" priority="3" stopIfTrue="1">
      <formula>$F140="外管局"</formula>
    </cfRule>
    <cfRule type="expression" dxfId="1" priority="2" stopIfTrue="1">
      <formula>$F140="中国银行"</formula>
    </cfRule>
    <cfRule type="expression" dxfId="0" priority="1" stopIfTrue="1">
      <formula>$F140="太平再"</formula>
    </cfRule>
  </conditionalFormatting>
  <conditionalFormatting sqref="B5:C15 B17:C37 B39:C52 B54:C139">
    <cfRule type="expression" dxfId="0" priority="13" stopIfTrue="1">
      <formula>$F5="太平再"</formula>
    </cfRule>
    <cfRule type="expression" dxfId="1" priority="14" stopIfTrue="1">
      <formula>$F5="中国银行"</formula>
    </cfRule>
    <cfRule type="expression" dxfId="2" priority="16" stopIfTrue="1">
      <formula>$F5="外管局"</formula>
    </cfRule>
  </conditionalFormatting>
  <printOptions horizontalCentered="1"/>
  <pageMargins left="0.239583333333333" right="0.239583333333333" top="0.75" bottom="0.75" header="0.309722222222222" footer="0.309722222222222"/>
  <pageSetup paperSize="9" scale="58" fitToWidth="2" fitToHeight="2"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pageSetUpPr fitToPage="1"/>
  </sheetPr>
  <dimension ref="A2:L224"/>
  <sheetViews>
    <sheetView workbookViewId="0">
      <pane xSplit="3" ySplit="5" topLeftCell="D9" activePane="bottomRight" state="frozen"/>
      <selection/>
      <selection pane="topRight"/>
      <selection pane="bottomLeft"/>
      <selection pane="bottomRight" activeCell="B3" sqref="B3"/>
    </sheetView>
  </sheetViews>
  <sheetFormatPr defaultColWidth="9" defaultRowHeight="12.75"/>
  <cols>
    <col min="1" max="1" width="4.625" style="162" customWidth="1"/>
    <col min="2" max="2" width="9.75" style="162" customWidth="1"/>
    <col min="3" max="3" width="22.25" style="162" customWidth="1"/>
    <col min="4" max="4" width="14.375" style="162" customWidth="1"/>
    <col min="5" max="5" width="12.375" style="162" customWidth="1"/>
    <col min="6" max="6" width="13" style="162" customWidth="1"/>
    <col min="7" max="7" width="16.125" style="162" customWidth="1"/>
    <col min="8" max="8" width="15.125" style="162" customWidth="1"/>
    <col min="9" max="9" width="14.25" style="163" customWidth="1"/>
    <col min="10" max="10" width="16.375" style="163" customWidth="1"/>
    <col min="11" max="11" width="16.625" style="164" customWidth="1"/>
    <col min="12" max="16384" width="9" style="162"/>
  </cols>
  <sheetData>
    <row r="2" spans="1:10">
      <c r="A2" s="165" t="s">
        <v>12</v>
      </c>
      <c r="B2" s="166"/>
      <c r="C2" s="166"/>
      <c r="D2" s="167"/>
      <c r="E2" s="167"/>
      <c r="F2" s="167"/>
      <c r="G2" s="168"/>
      <c r="H2" s="168"/>
      <c r="I2" s="189"/>
      <c r="J2" s="189"/>
    </row>
    <row r="3" spans="1:10">
      <c r="A3" s="169" t="str">
        <f>汇率表!A2</f>
        <v>二〇二〇年八月三十一日折算匯率</v>
      </c>
      <c r="B3" s="166"/>
      <c r="C3" s="166"/>
      <c r="D3" s="167"/>
      <c r="E3" s="167"/>
      <c r="F3" s="167"/>
      <c r="G3" s="168"/>
      <c r="H3" s="168"/>
      <c r="I3" s="189"/>
      <c r="J3" s="189"/>
    </row>
    <row r="4" ht="13.5" spans="1:10">
      <c r="A4" s="167"/>
      <c r="D4" s="167"/>
      <c r="E4" s="167"/>
      <c r="F4" s="167"/>
      <c r="G4" s="168"/>
      <c r="H4" s="168"/>
      <c r="I4" s="189"/>
      <c r="J4" s="189"/>
    </row>
    <row r="5" ht="36.75" spans="1:11">
      <c r="A5" s="170"/>
      <c r="B5" s="171" t="s">
        <v>15</v>
      </c>
      <c r="C5" s="171" t="s">
        <v>16</v>
      </c>
      <c r="D5" s="172"/>
      <c r="E5" s="173" t="s">
        <v>290</v>
      </c>
      <c r="F5" s="173" t="s">
        <v>291</v>
      </c>
      <c r="G5" s="173" t="s">
        <v>17</v>
      </c>
      <c r="H5" s="173" t="s">
        <v>18</v>
      </c>
      <c r="I5" s="190" t="s">
        <v>292</v>
      </c>
      <c r="J5" s="173" t="s">
        <v>18</v>
      </c>
      <c r="K5" s="191" t="s">
        <v>293</v>
      </c>
    </row>
    <row r="6" spans="1:11">
      <c r="A6" s="174">
        <v>1</v>
      </c>
      <c r="B6" s="175" t="s">
        <v>19</v>
      </c>
      <c r="C6" s="176" t="s">
        <v>294</v>
      </c>
      <c r="D6" s="177" t="s">
        <v>295</v>
      </c>
      <c r="E6" s="177" t="str">
        <f>IF(IFERROR(VLOOKUP(B6,中国银行!A:A,1,FALSE),1)=B6,"中国银行",IF(IFERROR(VLOOKUP(B6,外管局!A:A,1,FALSE),2)=B6,"外管局",IF(IFERROR(VLOOKUP(B6,太平再!A:A,1,FALSE)=B6,3),"太平再")))</f>
        <v>中国银行</v>
      </c>
      <c r="F6" s="175" t="str">
        <f>IF(E6="外管局",VLOOKUP(B6,外管局!A:D,4,FALSE),"")</f>
        <v/>
      </c>
      <c r="G6" s="178">
        <f>IF(E6="外管局",F6*$G$41,IF(E6="中国银行",VLOOKUP(B6,中国银行!A:I,9,FALSE)/100,H6*$G$16))</f>
        <v>1.8664</v>
      </c>
      <c r="H6" s="178">
        <f>IF(E6="太平再",VLOOKUP(B6,太平再!A:C,3,FALSE),G6/G$16)</f>
        <v>2.10845006778129</v>
      </c>
      <c r="I6" s="178">
        <f t="shared" ref="I6:I37" si="0">ROUND(G6,5)</f>
        <v>1.8664</v>
      </c>
      <c r="J6" s="178">
        <f t="shared" ref="J6:J46" si="1">I6/$I$16</f>
        <v>2.10845006778129</v>
      </c>
      <c r="K6" s="192">
        <f t="shared" ref="K6:K37" si="2">I6/$I$138</f>
        <v>1.00139499946346</v>
      </c>
    </row>
    <row r="7" spans="1:11">
      <c r="A7" s="179">
        <v>2</v>
      </c>
      <c r="B7" s="180" t="s">
        <v>31</v>
      </c>
      <c r="C7" s="181" t="s">
        <v>32</v>
      </c>
      <c r="D7" s="181" t="s">
        <v>296</v>
      </c>
      <c r="E7" s="182" t="s">
        <v>297</v>
      </c>
      <c r="F7" s="183">
        <v>0.892639402602865</v>
      </c>
      <c r="G7" s="184">
        <f>F7*$G$41</f>
        <v>6.12395262155695</v>
      </c>
      <c r="H7" s="184">
        <f>G7/G$16</f>
        <v>6.91815705101328</v>
      </c>
      <c r="I7" s="187">
        <f t="shared" si="0"/>
        <v>6.12395</v>
      </c>
      <c r="J7" s="187">
        <f t="shared" si="1"/>
        <v>6.91815408947131</v>
      </c>
      <c r="K7" s="193">
        <f t="shared" si="2"/>
        <v>3.28573344779483</v>
      </c>
    </row>
    <row r="8" spans="1:11">
      <c r="A8" s="179">
        <v>3</v>
      </c>
      <c r="B8" s="180" t="s">
        <v>35</v>
      </c>
      <c r="C8" s="181" t="s">
        <v>298</v>
      </c>
      <c r="D8" s="181" t="s">
        <v>299</v>
      </c>
      <c r="E8" s="181" t="str">
        <f>IF(IFERROR(VLOOKUP(B8,中国银行!A:A,1,FALSE),1)=B8,"中国银行",IF(IFERROR(VLOOKUP(B8,外管局!A:A,1,FALSE),2)=B8,"外管局",IF(IFERROR(VLOOKUP(B8,太平再!A:A,1,FALSE)=B8,3),"太平再")))</f>
        <v>中国银行</v>
      </c>
      <c r="F8" s="175" t="str">
        <f>IF(E8="外管局",VLOOKUP(B8,外管局!A:D,4,FALSE),"")</f>
        <v/>
      </c>
      <c r="G8" s="178">
        <f>IF(E8="外管局",F8*$G$41,IF(E8="中国银行",VLOOKUP(B8,中国银行!A:I,9,FALSE)/100,H8*$G$16))</f>
        <v>5.0482</v>
      </c>
      <c r="H8" s="178">
        <f>IF(E8="太平再",VLOOKUP(B8,太平再!A:C,3,FALSE),G8/G$16)</f>
        <v>5.7028920018075</v>
      </c>
      <c r="I8" s="187">
        <f t="shared" si="0"/>
        <v>5.0482</v>
      </c>
      <c r="J8" s="187">
        <f t="shared" si="1"/>
        <v>5.7028920018075</v>
      </c>
      <c r="K8" s="193">
        <f t="shared" si="2"/>
        <v>2.70855241978753</v>
      </c>
    </row>
    <row r="9" spans="1:11">
      <c r="A9" s="179">
        <v>4</v>
      </c>
      <c r="B9" s="180" t="s">
        <v>61</v>
      </c>
      <c r="C9" s="181" t="s">
        <v>300</v>
      </c>
      <c r="D9" s="181" t="s">
        <v>301</v>
      </c>
      <c r="E9" s="181" t="str">
        <f>IF(IFERROR(VLOOKUP(B9,中国银行!A:A,1,FALSE),1)=B9,"中国银行",IF(IFERROR(VLOOKUP(B9,外管局!A:A,1,FALSE),2)=B9,"外管局",IF(IFERROR(VLOOKUP(B9,太平再!A:A,1,FALSE)=B9,3),"太平再")))</f>
        <v>外管局</v>
      </c>
      <c r="F9" s="175">
        <f>IF(E9="外管局",VLOOKUP(B9,外管局!A:D,4,FALSE),"")</f>
        <v>0.193977013723874</v>
      </c>
      <c r="G9" s="178">
        <f>IF(E9="外管局",F9*$G$41,IF(E9="中国银行",VLOOKUP(B9,中国银行!A:I,9,FALSE)/100,H9*$G$16))</f>
        <v>1.33077930265264</v>
      </c>
      <c r="H9" s="178">
        <f>IF(E9="太平再",VLOOKUP(B9,太平再!A:C,3,FALSE),G9/G$16)</f>
        <v>1.50336568306895</v>
      </c>
      <c r="I9" s="187">
        <f t="shared" si="0"/>
        <v>1.33078</v>
      </c>
      <c r="J9" s="187">
        <f t="shared" si="1"/>
        <v>1.50336647085404</v>
      </c>
      <c r="K9" s="193">
        <f t="shared" si="2"/>
        <v>0.714014379225239</v>
      </c>
    </row>
    <row r="10" spans="1:11">
      <c r="A10" s="179">
        <v>5</v>
      </c>
      <c r="B10" s="180" t="s">
        <v>67</v>
      </c>
      <c r="C10" s="181" t="s">
        <v>68</v>
      </c>
      <c r="D10" s="181" t="s">
        <v>299</v>
      </c>
      <c r="E10" s="181" t="str">
        <f>IF(IFERROR(VLOOKUP(B10,中国银行!A:A,1,FALSE),1)=B10,"中国银行",IF(IFERROR(VLOOKUP(B10,外管局!A:A,1,FALSE),2)=B10,"外管局",IF(IFERROR(VLOOKUP(B10,太平再!A:A,1,FALSE)=B10,3),"太平再")))</f>
        <v>中国银行</v>
      </c>
      <c r="F10" s="175" t="str">
        <f>IF(E10="外管局",VLOOKUP(B10,外管局!A:D,4,FALSE),"")</f>
        <v/>
      </c>
      <c r="G10" s="178">
        <f>IF(E10="外管局",F10*$G$41,IF(E10="中国银行",VLOOKUP(B10,中国银行!A:I,9,FALSE)/100,H10*$G$16))</f>
        <v>5.2393</v>
      </c>
      <c r="H10" s="178">
        <f>IF(E10="太平再",VLOOKUP(B10,太平再!A:C,3,FALSE),G10/G$16)</f>
        <v>5.91877541798464</v>
      </c>
      <c r="I10" s="187">
        <f t="shared" si="0"/>
        <v>5.2393</v>
      </c>
      <c r="J10" s="187">
        <f t="shared" si="1"/>
        <v>5.91877541798464</v>
      </c>
      <c r="K10" s="193">
        <f t="shared" si="2"/>
        <v>2.81108488035197</v>
      </c>
    </row>
    <row r="11" spans="1:11">
      <c r="A11" s="179">
        <v>6</v>
      </c>
      <c r="B11" s="180" t="s">
        <v>69</v>
      </c>
      <c r="C11" s="181" t="s">
        <v>70</v>
      </c>
      <c r="D11" s="181" t="s">
        <v>302</v>
      </c>
      <c r="E11" s="181" t="str">
        <f>IF(IFERROR(VLOOKUP(B11,中国银行!A:A,1,FALSE),1)=B11,"中国银行",IF(IFERROR(VLOOKUP(B11,外管局!A:A,1,FALSE),2)=B11,"外管局",IF(IFERROR(VLOOKUP(B11,太平再!A:A,1,FALSE)=B11,3),"太平再")))</f>
        <v>中国银行</v>
      </c>
      <c r="F11" s="175" t="str">
        <f>IF(E11="外管局",VLOOKUP(B11,外管局!A:D,4,FALSE),"")</f>
        <v/>
      </c>
      <c r="G11" s="178">
        <f>IF(E11="外管局",F11*$G$41,IF(E11="中国银行",VLOOKUP(B11,中国银行!A:I,9,FALSE)/100,H11*$G$16))</f>
        <v>7.5848</v>
      </c>
      <c r="H11" s="178">
        <f>IF(E11="太平再",VLOOKUP(B11,太平再!A:C,3,FALSE),G11/G$16)</f>
        <v>8.56845910528694</v>
      </c>
      <c r="I11" s="187">
        <f t="shared" si="0"/>
        <v>7.5848</v>
      </c>
      <c r="J11" s="187">
        <f t="shared" si="1"/>
        <v>8.56845910528694</v>
      </c>
      <c r="K11" s="193">
        <f t="shared" si="2"/>
        <v>4.06953535787102</v>
      </c>
    </row>
    <row r="12" spans="1:11">
      <c r="A12" s="179">
        <v>7</v>
      </c>
      <c r="B12" s="180" t="s">
        <v>75</v>
      </c>
      <c r="C12" s="181" t="s">
        <v>76</v>
      </c>
      <c r="D12" s="181" t="s">
        <v>299</v>
      </c>
      <c r="E12" s="181"/>
      <c r="F12" s="175" t="str">
        <f>IF(E12="外管局",VLOOKUP(B12,外管局!A:D,4,FALSE),"")</f>
        <v/>
      </c>
      <c r="G12" s="184">
        <v>1</v>
      </c>
      <c r="H12" s="178">
        <f>IF(E12="太平再",VLOOKUP(B12,太平再!A:C,3,FALSE),G12/G$16)</f>
        <v>1.12968820605513</v>
      </c>
      <c r="I12" s="187">
        <f t="shared" si="0"/>
        <v>1</v>
      </c>
      <c r="J12" s="187">
        <f t="shared" si="1"/>
        <v>1.12968820605513</v>
      </c>
      <c r="K12" s="193">
        <f t="shared" si="2"/>
        <v>0.536538255177594</v>
      </c>
    </row>
    <row r="13" spans="1:11">
      <c r="A13" s="179">
        <v>8</v>
      </c>
      <c r="B13" s="180" t="s">
        <v>87</v>
      </c>
      <c r="C13" s="181" t="s">
        <v>88</v>
      </c>
      <c r="D13" s="181" t="s">
        <v>303</v>
      </c>
      <c r="E13" s="181" t="str">
        <f>IF(IFERROR(VLOOKUP(B13,中国银行!A:A,1,FALSE),1)=B13,"中国银行",IF(IFERROR(VLOOKUP(B13,外管局!A:A,1,FALSE),2)=B13,"外管局",IF(IFERROR(VLOOKUP(B13,太平再!A:A,1,FALSE)=B13,3),"太平再")))</f>
        <v>中国银行</v>
      </c>
      <c r="F13" s="175" t="str">
        <f>IF(E13="外管局",VLOOKUP(B13,外管局!A:D,4,FALSE),"")</f>
        <v/>
      </c>
      <c r="G13" s="178">
        <f>IF(E13="外管局",F13*$G$41,IF(E13="中国银行",VLOOKUP(B13,中国银行!A:I,9,FALSE)/100,H13*$G$16))</f>
        <v>1.097</v>
      </c>
      <c r="H13" s="178">
        <f>IF(E13="太平再",VLOOKUP(B13,太平再!A:C,3,FALSE),G13/G$16)</f>
        <v>1.23926796204248</v>
      </c>
      <c r="I13" s="187">
        <f t="shared" si="0"/>
        <v>1.097</v>
      </c>
      <c r="J13" s="187">
        <f t="shared" si="1"/>
        <v>1.23926796204248</v>
      </c>
      <c r="K13" s="193">
        <f t="shared" si="2"/>
        <v>0.588582465929821</v>
      </c>
    </row>
    <row r="14" spans="1:11">
      <c r="A14" s="179">
        <v>9</v>
      </c>
      <c r="B14" s="180" t="s">
        <v>8</v>
      </c>
      <c r="C14" s="181" t="s">
        <v>7</v>
      </c>
      <c r="D14" s="181" t="s">
        <v>304</v>
      </c>
      <c r="E14" s="181" t="str">
        <f>IF(IFERROR(VLOOKUP(B14,中国银行!A:A,1,FALSE),1)=B14,"中国银行",IF(IFERROR(VLOOKUP(B14,外管局!A:A,1,FALSE),2)=B14,"外管局",IF(IFERROR(VLOOKUP(B14,太平再!A:A,1,FALSE)=B14,3),"太平再")))</f>
        <v>中国银行</v>
      </c>
      <c r="F14" s="175" t="str">
        <f>IF(E14="外管局",VLOOKUP(B14,外管局!A:D,4,FALSE),"")</f>
        <v/>
      </c>
      <c r="G14" s="178">
        <f>IF(E14="外管局",F14*$G$41,IF(E14="中国银行",VLOOKUP(B14,中国银行!A:I,9,FALSE)/100,H14*$G$16))</f>
        <v>8.1649</v>
      </c>
      <c r="H14" s="178">
        <f>IF(E14="太平再",VLOOKUP(B14,太平再!A:C,3,FALSE),G14/G$16)</f>
        <v>9.22379123361952</v>
      </c>
      <c r="I14" s="187">
        <f t="shared" si="0"/>
        <v>8.1649</v>
      </c>
      <c r="J14" s="187">
        <f t="shared" si="1"/>
        <v>9.22379123361952</v>
      </c>
      <c r="K14" s="193">
        <f t="shared" si="2"/>
        <v>4.38078119969954</v>
      </c>
    </row>
    <row r="15" spans="1:11">
      <c r="A15" s="179">
        <v>10</v>
      </c>
      <c r="B15" s="180" t="s">
        <v>11</v>
      </c>
      <c r="C15" s="181" t="s">
        <v>10</v>
      </c>
      <c r="D15" s="181" t="s">
        <v>305</v>
      </c>
      <c r="E15" s="181" t="str">
        <f>IF(IFERROR(VLOOKUP(B15,中国银行!A:A,1,FALSE),1)=B15,"中国银行",IF(IFERROR(VLOOKUP(B15,外管局!A:A,1,FALSE),2)=B15,"外管局",IF(IFERROR(VLOOKUP(B15,太平再!A:A,1,FALSE)=B15,3),"太平再")))</f>
        <v>中国银行</v>
      </c>
      <c r="F15" s="175" t="str">
        <f>IF(E15="外管局",VLOOKUP(B15,外管局!A:D,4,FALSE),"")</f>
        <v/>
      </c>
      <c r="G15" s="178">
        <f>IF(E15="外管局",F15*$G$41,IF(E15="中国银行",VLOOKUP(B15,中国银行!A:I,9,FALSE)/100,H15*$G$16))</f>
        <v>9.1522</v>
      </c>
      <c r="H15" s="178">
        <f>IF(E15="太平再",VLOOKUP(B15,太平再!A:C,3,FALSE),G15/G$16)</f>
        <v>10.3391323994577</v>
      </c>
      <c r="I15" s="187">
        <f t="shared" si="0"/>
        <v>9.1522</v>
      </c>
      <c r="J15" s="187">
        <f t="shared" si="1"/>
        <v>10.3391323994577</v>
      </c>
      <c r="K15" s="193">
        <f t="shared" si="2"/>
        <v>4.91050541903638</v>
      </c>
    </row>
    <row r="16" spans="1:12">
      <c r="A16" s="179">
        <v>11</v>
      </c>
      <c r="B16" s="180" t="s">
        <v>2</v>
      </c>
      <c r="C16" s="181" t="s">
        <v>1</v>
      </c>
      <c r="D16" s="181" t="s">
        <v>299</v>
      </c>
      <c r="E16" s="181" t="str">
        <f>IF(IFERROR(VLOOKUP(B16,中国银行!A:A,1,FALSE),1)=B16,"中国银行",IF(IFERROR(VLOOKUP(B16,外管局!A:A,1,FALSE),2)=B16,"外管局",IF(IFERROR(VLOOKUP(B16,太平再!A:A,1,FALSE)=B16,3),"太平再")))</f>
        <v>中国银行</v>
      </c>
      <c r="F16" s="175" t="str">
        <f>IF(E16="外管局",VLOOKUP(B16,外管局!A:D,4,FALSE),"")</f>
        <v/>
      </c>
      <c r="G16" s="185">
        <f>其他!E2</f>
        <v>0.8852</v>
      </c>
      <c r="H16" s="178">
        <f>IF(E16="太平再",VLOOKUP(B16,太平再!A:C,3,FALSE),G16/G$16)</f>
        <v>1</v>
      </c>
      <c r="I16" s="187">
        <f t="shared" si="0"/>
        <v>0.8852</v>
      </c>
      <c r="J16" s="187">
        <f t="shared" si="1"/>
        <v>1</v>
      </c>
      <c r="K16" s="193">
        <f t="shared" si="2"/>
        <v>0.474943663483206</v>
      </c>
      <c r="L16" s="194"/>
    </row>
    <row r="17" spans="1:11">
      <c r="A17" s="179">
        <v>12</v>
      </c>
      <c r="B17" s="180" t="s">
        <v>117</v>
      </c>
      <c r="C17" s="181" t="s">
        <v>306</v>
      </c>
      <c r="D17" s="181" t="s">
        <v>307</v>
      </c>
      <c r="E17" s="181" t="str">
        <f>IF(IFERROR(VLOOKUP(B17,中国银行!A:A,1,FALSE),1)=B17,"中国银行",IF(IFERROR(VLOOKUP(B17,外管局!A:A,1,FALSE),2)=B17,"外管局",IF(IFERROR(VLOOKUP(B17,太平再!A:A,1,FALSE)=B17,3),"太平再")))</f>
        <v>中国银行</v>
      </c>
      <c r="F17" s="175" t="str">
        <f>IF(E17="外管局",VLOOKUP(B17,外管局!A:D,4,FALSE),"")</f>
        <v/>
      </c>
      <c r="G17" s="178">
        <f>IF(E17="外管局",F17*$G$41,IF(E17="中国银行",VLOOKUP(B17,中国银行!A:I,9,FALSE)/100,H17*$G$16))</f>
        <v>0.000469</v>
      </c>
      <c r="H17" s="178">
        <f>IF(E17="太平再",VLOOKUP(B17,太平再!A:C,3,FALSE),G17/G$16)</f>
        <v>0.000529823768639855</v>
      </c>
      <c r="I17" s="187">
        <f t="shared" si="0"/>
        <v>0.00047</v>
      </c>
      <c r="J17" s="187">
        <f t="shared" si="1"/>
        <v>0.000530953456845911</v>
      </c>
      <c r="K17" s="193">
        <f t="shared" si="2"/>
        <v>0.000252172979933469</v>
      </c>
    </row>
    <row r="18" spans="1:11">
      <c r="A18" s="179">
        <v>13</v>
      </c>
      <c r="B18" s="180" t="s">
        <v>121</v>
      </c>
      <c r="C18" s="181" t="s">
        <v>122</v>
      </c>
      <c r="D18" s="181" t="s">
        <v>307</v>
      </c>
      <c r="E18" s="181" t="str">
        <f>IF(IFERROR(VLOOKUP(B18,中国银行!A:A,1,FALSE),1)=B18,"中国银行",IF(IFERROR(VLOOKUP(B18,外管局!A:A,1,FALSE),2)=B18,"外管局",IF(IFERROR(VLOOKUP(B18,太平再!A:A,1,FALSE)=B18,3),"太平再")))</f>
        <v>中国银行</v>
      </c>
      <c r="F18" s="175" t="str">
        <f>IF(E18="外管局",VLOOKUP(B18,外管局!A:D,4,FALSE),"")</f>
        <v/>
      </c>
      <c r="G18" s="178">
        <f>IF(E18="外管局",F18*$G$41,IF(E18="中国银行",VLOOKUP(B18,中国银行!A:I,9,FALSE)/100,H18*$G$16))</f>
        <v>0.093893</v>
      </c>
      <c r="H18" s="178">
        <f>IF(E18="太平再",VLOOKUP(B18,太平再!A:C,3,FALSE),G18/G$16)</f>
        <v>0.106069814731134</v>
      </c>
      <c r="I18" s="187">
        <f t="shared" si="0"/>
        <v>0.09389</v>
      </c>
      <c r="J18" s="187">
        <f t="shared" si="1"/>
        <v>0.106066425666516</v>
      </c>
      <c r="K18" s="193">
        <f t="shared" si="2"/>
        <v>0.0503755767786243</v>
      </c>
    </row>
    <row r="19" spans="1:11">
      <c r="A19" s="179">
        <v>14</v>
      </c>
      <c r="B19" s="180" t="s">
        <v>127</v>
      </c>
      <c r="C19" s="181" t="s">
        <v>128</v>
      </c>
      <c r="D19" s="181" t="s">
        <v>301</v>
      </c>
      <c r="E19" s="181" t="str">
        <f>IF(IFERROR(VLOOKUP(B19,中国银行!A:A,1,FALSE),1)=B19,"中国银行",IF(IFERROR(VLOOKUP(B19,外管局!A:A,1,FALSE),2)=B19,"外管局",IF(IFERROR(VLOOKUP(B19,太平再!A:A,1,FALSE)=B19,3),"太平再")))</f>
        <v>外管局</v>
      </c>
      <c r="F19" s="175">
        <f>IF(E19="外管局",VLOOKUP(B19,外管局!A:D,4,FALSE),"")</f>
        <v>2.38095238095238e-5</v>
      </c>
      <c r="G19" s="178">
        <f>IF(E19="外管局",F19*$G$41,IF(E19="中国银行",VLOOKUP(B19,中国银行!A:I,9,FALSE)/100,H19*$G$16))</f>
        <v>0.000163345238095238</v>
      </c>
      <c r="H19" s="178">
        <f>IF(E19="太平再",VLOOKUP(B19,太平再!A:C,3,FALSE),G19/G$16)</f>
        <v>0.000184529188991457</v>
      </c>
      <c r="I19" s="187">
        <f t="shared" si="0"/>
        <v>0.00016</v>
      </c>
      <c r="J19" s="187">
        <f t="shared" si="1"/>
        <v>0.000180750112968821</v>
      </c>
      <c r="K19" s="193">
        <f t="shared" si="2"/>
        <v>8.58461208284151e-5</v>
      </c>
    </row>
    <row r="20" spans="1:11">
      <c r="A20" s="179">
        <v>15</v>
      </c>
      <c r="B20" s="180" t="s">
        <v>135</v>
      </c>
      <c r="C20" s="181" t="s">
        <v>136</v>
      </c>
      <c r="D20" s="181" t="s">
        <v>308</v>
      </c>
      <c r="E20" s="181" t="str">
        <f>IF(IFERROR(VLOOKUP(B20,中国银行!A:A,1,FALSE),1)=B20,"中国银行",IF(IFERROR(VLOOKUP(B20,外管局!A:A,1,FALSE),2)=B20,"外管局",IF(IFERROR(VLOOKUP(B20,太平再!A:A,1,FALSE)=B20,3),"太平再")))</f>
        <v>外管局</v>
      </c>
      <c r="F20" s="175">
        <f>IF(E20="外管局",VLOOKUP(B20,外管局!A:D,4,FALSE),"")</f>
        <v>1.41043723554302</v>
      </c>
      <c r="G20" s="178">
        <f>IF(E20="外管局",F20*$G$41,IF(E20="中国银行",VLOOKUP(B20,中国银行!A:I,9,FALSE)/100,H20*$G$16))</f>
        <v>9.67630465444287</v>
      </c>
      <c r="H20" s="178">
        <f>IF(E20="太平再",VLOOKUP(B20,太平再!A:C,3,FALSE),G20/G$16)</f>
        <v>10.9312072463205</v>
      </c>
      <c r="I20" s="187">
        <f t="shared" si="0"/>
        <v>9.6763</v>
      </c>
      <c r="J20" s="187">
        <f t="shared" si="1"/>
        <v>10.9312019882512</v>
      </c>
      <c r="K20" s="193">
        <f t="shared" si="2"/>
        <v>5.19170511857495</v>
      </c>
    </row>
    <row r="21" spans="1:11">
      <c r="A21" s="179">
        <v>16</v>
      </c>
      <c r="B21" s="180" t="s">
        <v>137</v>
      </c>
      <c r="C21" s="181" t="s">
        <v>309</v>
      </c>
      <c r="D21" s="181" t="s">
        <v>299</v>
      </c>
      <c r="E21" s="181" t="str">
        <f>IF(IFERROR(VLOOKUP(B21,中国银行!A:A,1,FALSE),1)=B21,"中国银行",IF(IFERROR(VLOOKUP(B21,外管局!A:A,1,FALSE),2)=B21,"外管局",IF(IFERROR(VLOOKUP(B21,太平再!A:A,1,FALSE)=B21,3),"太平再")))</f>
        <v>中国银行</v>
      </c>
      <c r="F21" s="175" t="str">
        <f>IF(E21="外管局",VLOOKUP(B21,外管局!A:D,4,FALSE),"")</f>
        <v/>
      </c>
      <c r="G21" s="178">
        <f>IF(E21="外管局",F21*$G$41,IF(E21="中国银行",VLOOKUP(B21,中国银行!A:I,9,FALSE)/100,H21*$G$16))</f>
        <v>0.064957</v>
      </c>
      <c r="H21" s="178">
        <f>IF(E21="太平再",VLOOKUP(B21,太平再!A:C,3,FALSE),G21/G$16)</f>
        <v>0.073381156800723</v>
      </c>
      <c r="I21" s="187">
        <f t="shared" si="0"/>
        <v>0.06496</v>
      </c>
      <c r="J21" s="187">
        <f t="shared" si="1"/>
        <v>0.0733845458653412</v>
      </c>
      <c r="K21" s="193">
        <f t="shared" si="2"/>
        <v>0.0348535250563365</v>
      </c>
    </row>
    <row r="22" spans="1:11">
      <c r="A22" s="179">
        <v>17</v>
      </c>
      <c r="B22" s="180" t="s">
        <v>141</v>
      </c>
      <c r="C22" s="181" t="s">
        <v>142</v>
      </c>
      <c r="D22" s="181" t="s">
        <v>310</v>
      </c>
      <c r="E22" s="181" t="str">
        <f>IF(IFERROR(VLOOKUP(B22,中国银行!A:A,1,FALSE),1)=B22,"中国银行",IF(IFERROR(VLOOKUP(B22,外管局!A:A,1,FALSE),2)=B22,"外管局",IF(IFERROR(VLOOKUP(B22,太平再!A:A,1,FALSE)=B22,3),"太平再")))</f>
        <v>太平再</v>
      </c>
      <c r="F22" s="175" t="str">
        <f>IF(E22="外管局",VLOOKUP(B22,外管局!A:D,4,FALSE),"")</f>
        <v/>
      </c>
      <c r="G22" s="178">
        <f>IF(E22="外管局",F22*$G$41,IF(E22="中国银行",VLOOKUP(B22,中国银行!A:I,9,FALSE)/100,H22*$G$16))</f>
        <v>0.001690732</v>
      </c>
      <c r="H22" s="178">
        <f>IF(E22="太平再",VLOOKUP(B22,太平再!A:C,3,FALSE),G22/G$16)</f>
        <v>0.00191</v>
      </c>
      <c r="I22" s="187">
        <f t="shared" si="0"/>
        <v>0.00169</v>
      </c>
      <c r="J22" s="187">
        <f t="shared" si="1"/>
        <v>0.00190917306823317</v>
      </c>
      <c r="K22" s="193">
        <f t="shared" si="2"/>
        <v>0.000906749651250134</v>
      </c>
    </row>
    <row r="23" spans="1:11">
      <c r="A23" s="179">
        <v>18</v>
      </c>
      <c r="B23" s="180" t="s">
        <v>145</v>
      </c>
      <c r="C23" s="181" t="s">
        <v>146</v>
      </c>
      <c r="D23" s="181" t="s">
        <v>299</v>
      </c>
      <c r="E23" s="181" t="str">
        <f>IF(IFERROR(VLOOKUP(B23,中国银行!A:A,1,FALSE),1)=B23,"中国银行",IF(IFERROR(VLOOKUP(B23,外管局!A:A,1,FALSE),2)=B23,"外管局",IF(IFERROR(VLOOKUP(B23,太平再!A:A,1,FALSE)=B23,3),"太平再")))</f>
        <v>中国银行</v>
      </c>
      <c r="F23" s="175" t="str">
        <f>IF(E23="外管局",VLOOKUP(B23,外管局!A:D,4,FALSE),"")</f>
        <v/>
      </c>
      <c r="G23" s="178">
        <f>IF(E23="外管局",F23*$G$41,IF(E23="中国银行",VLOOKUP(B23,中国银行!A:I,9,FALSE)/100,H23*$G$16))</f>
        <v>0.005804</v>
      </c>
      <c r="H23" s="178">
        <f>IF(E23="太平再",VLOOKUP(B23,太平再!A:C,3,FALSE),G23/G$16)</f>
        <v>0.00655671034794397</v>
      </c>
      <c r="I23" s="187">
        <f t="shared" si="0"/>
        <v>0.0058</v>
      </c>
      <c r="J23" s="187">
        <f t="shared" si="1"/>
        <v>0.00655219159511975</v>
      </c>
      <c r="K23" s="193">
        <f t="shared" si="2"/>
        <v>0.00311192188003005</v>
      </c>
    </row>
    <row r="24" spans="1:11">
      <c r="A24" s="179">
        <v>19</v>
      </c>
      <c r="B24" s="180" t="s">
        <v>147</v>
      </c>
      <c r="C24" s="181" t="s">
        <v>148</v>
      </c>
      <c r="D24" s="181" t="s">
        <v>308</v>
      </c>
      <c r="E24" s="181" t="str">
        <f>IF(IFERROR(VLOOKUP(B24,中国银行!A:A,1,FALSE),1)=B24,"中国银行",IF(IFERROR(VLOOKUP(B24,外管局!A:A,1,FALSE),2)=B24,"外管局",IF(IFERROR(VLOOKUP(B24,太平再!A:A,1,FALSE)=B24,3),"太平再")))</f>
        <v>外管局</v>
      </c>
      <c r="F24" s="175">
        <f>IF(E24="外管局",VLOOKUP(B24,外管局!A:D,4,FALSE),"")</f>
        <v>3.2741798179556</v>
      </c>
      <c r="G24" s="178">
        <f>IF(E24="外管局",F24*$G$41,IF(E24="中国银行",VLOOKUP(B24,中国银行!A:I,9,FALSE)/100,H24*$G$16))</f>
        <v>22.4625106410844</v>
      </c>
      <c r="H24" s="178">
        <f>IF(E24="太平再",VLOOKUP(B24,太平再!A:C,3,FALSE),G24/G$16)</f>
        <v>25.3756333496209</v>
      </c>
      <c r="I24" s="187">
        <f t="shared" si="0"/>
        <v>22.46251</v>
      </c>
      <c r="J24" s="187">
        <f t="shared" si="1"/>
        <v>25.3756326253954</v>
      </c>
      <c r="K24" s="193">
        <f t="shared" si="2"/>
        <v>12.0519959223093</v>
      </c>
    </row>
    <row r="25" spans="1:11">
      <c r="A25" s="179">
        <v>20</v>
      </c>
      <c r="B25" s="180" t="s">
        <v>165</v>
      </c>
      <c r="C25" s="181" t="s">
        <v>166</v>
      </c>
      <c r="D25" s="181" t="s">
        <v>299</v>
      </c>
      <c r="E25" s="181" t="str">
        <f>IF(IFERROR(VLOOKUP(B25,中国银行!A:A,1,FALSE),1)=B25,"中国银行",IF(IFERROR(VLOOKUP(B25,外管局!A:A,1,FALSE),2)=B25,"外管局",IF(IFERROR(VLOOKUP(B25,太平再!A:A,1,FALSE)=B25,3),"太平再")))</f>
        <v>中国银行</v>
      </c>
      <c r="F25" s="175" t="str">
        <f>IF(E25="外管局",VLOOKUP(B25,外管局!A:D,4,FALSE),"")</f>
        <v/>
      </c>
      <c r="G25" s="178">
        <f>IF(E25="外管局",F25*$G$41,IF(E25="中国银行",VLOOKUP(B25,中国银行!A:I,9,FALSE)/100,H25*$G$16))</f>
        <v>0.8604</v>
      </c>
      <c r="H25" s="178">
        <f>IF(E25="太平再",VLOOKUP(B25,太平再!A:C,3,FALSE),G25/G$16)</f>
        <v>0.971983732489833</v>
      </c>
      <c r="I25" s="187">
        <f t="shared" si="0"/>
        <v>0.8604</v>
      </c>
      <c r="J25" s="187">
        <f t="shared" si="1"/>
        <v>0.971983732489833</v>
      </c>
      <c r="K25" s="193">
        <f t="shared" si="2"/>
        <v>0.461637514754802</v>
      </c>
    </row>
    <row r="26" spans="1:11">
      <c r="A26" s="179">
        <v>21</v>
      </c>
      <c r="B26" s="180" t="s">
        <v>171</v>
      </c>
      <c r="C26" s="181" t="s">
        <v>172</v>
      </c>
      <c r="D26" s="181" t="s">
        <v>311</v>
      </c>
      <c r="E26" s="181" t="str">
        <f>IF(IFERROR(VLOOKUP(B26,中国银行!A:A,1,FALSE),1)=B26,"中国银行",IF(IFERROR(VLOOKUP(B26,外管局!A:A,1,FALSE),2)=B26,"外管局",IF(IFERROR(VLOOKUP(B26,太平再!A:A,1,FALSE)=B26,3),"太平再")))</f>
        <v>外管局</v>
      </c>
      <c r="F26" s="175">
        <f>IF(E26="外管局",VLOOKUP(B26,外管局!A:D,4,FALSE),"")</f>
        <v>0.0454198857874459</v>
      </c>
      <c r="G26" s="178">
        <f>IF(E26="外管局",F26*$G$41,IF(E26="中国银行",VLOOKUP(B26,中国银行!A:I,9,FALSE)/100,H26*$G$16))</f>
        <v>0.311603126444772</v>
      </c>
      <c r="H26" s="178">
        <f>IF(E26="太平再",VLOOKUP(B26,太平再!A:C,3,FALSE),G26/G$16)</f>
        <v>0.352014376914564</v>
      </c>
      <c r="I26" s="187">
        <f t="shared" si="0"/>
        <v>0.3116</v>
      </c>
      <c r="J26" s="187">
        <f t="shared" si="1"/>
        <v>0.352010845006778</v>
      </c>
      <c r="K26" s="193">
        <f t="shared" si="2"/>
        <v>0.167185320313338</v>
      </c>
    </row>
    <row r="27" spans="1:11">
      <c r="A27" s="179">
        <v>22</v>
      </c>
      <c r="B27" s="180" t="s">
        <v>175</v>
      </c>
      <c r="C27" s="181" t="s">
        <v>176</v>
      </c>
      <c r="D27" s="181" t="s">
        <v>312</v>
      </c>
      <c r="E27" s="181" t="str">
        <f>IF(IFERROR(VLOOKUP(B27,中国银行!A:A,1,FALSE),1)=B27,"中国银行",IF(IFERROR(VLOOKUP(B27,外管局!A:A,1,FALSE),2)=B27,"外管局",IF(IFERROR(VLOOKUP(B27,太平再!A:A,1,FALSE)=B27,3),"太平再")))</f>
        <v>中国银行</v>
      </c>
      <c r="F27" s="175" t="str">
        <f>IF(E27="外管局",VLOOKUP(B27,外管局!A:D,4,FALSE),"")</f>
        <v/>
      </c>
      <c r="G27" s="178">
        <f>IF(E27="外管局",F27*$G$41,IF(E27="中国银行",VLOOKUP(B27,中国银行!A:I,9,FALSE)/100,H27*$G$16))</f>
        <v>1.646</v>
      </c>
      <c r="H27" s="178">
        <f>IF(E27="太平再",VLOOKUP(B27,太平再!A:C,3,FALSE),G27/G$16)</f>
        <v>1.85946678716674</v>
      </c>
      <c r="I27" s="187">
        <f t="shared" si="0"/>
        <v>1.646</v>
      </c>
      <c r="J27" s="187">
        <f t="shared" si="1"/>
        <v>1.85946678716674</v>
      </c>
      <c r="K27" s="193">
        <f t="shared" si="2"/>
        <v>0.88314196802232</v>
      </c>
    </row>
    <row r="28" spans="1:11">
      <c r="A28" s="179">
        <v>23</v>
      </c>
      <c r="B28" s="180" t="s">
        <v>183</v>
      </c>
      <c r="C28" s="181" t="s">
        <v>184</v>
      </c>
      <c r="D28" s="181" t="s">
        <v>303</v>
      </c>
      <c r="E28" s="181" t="str">
        <f>IF(IFERROR(VLOOKUP(B28,中国银行!A:A,1,FALSE),1)=B28,"中国银行",IF(IFERROR(VLOOKUP(B28,外管局!A:A,1,FALSE),2)=B28,"外管局",IF(IFERROR(VLOOKUP(B28,太平再!A:A,1,FALSE)=B28,3),"太平再")))</f>
        <v>中国银行</v>
      </c>
      <c r="F28" s="175" t="str">
        <f>IF(E28="外管局",VLOOKUP(B28,外管局!A:D,4,FALSE),"")</f>
        <v/>
      </c>
      <c r="G28" s="178">
        <f>IF(E28="外管局",F28*$G$41,IF(E28="中国银行",VLOOKUP(B28,中国银行!A:I,9,FALSE)/100,H28*$G$16))</f>
        <v>0.7805</v>
      </c>
      <c r="H28" s="178">
        <f>IF(E28="太平再",VLOOKUP(B28,太平再!A:C,3,FALSE),G28/G$16)</f>
        <v>0.881721644826028</v>
      </c>
      <c r="I28" s="187">
        <f t="shared" si="0"/>
        <v>0.7805</v>
      </c>
      <c r="J28" s="187">
        <f t="shared" si="1"/>
        <v>0.881721644826028</v>
      </c>
      <c r="K28" s="193">
        <f t="shared" si="2"/>
        <v>0.418768108166112</v>
      </c>
    </row>
    <row r="29" spans="1:11">
      <c r="A29" s="179">
        <v>24</v>
      </c>
      <c r="B29" s="180" t="s">
        <v>185</v>
      </c>
      <c r="C29" s="181" t="s">
        <v>186</v>
      </c>
      <c r="D29" s="181" t="s">
        <v>307</v>
      </c>
      <c r="E29" s="181" t="str">
        <f>IF(IFERROR(VLOOKUP(B29,中国银行!A:A,1,FALSE),1)=B29,"中国银行",IF(IFERROR(VLOOKUP(B29,外管局!A:A,1,FALSE),2)=B29,"外管局",IF(IFERROR(VLOOKUP(B29,太平再!A:A,1,FALSE)=B29,3),"太平再")))</f>
        <v>外管局</v>
      </c>
      <c r="F29" s="175">
        <f>IF(E29="外管局",VLOOKUP(B29,外管局!A:D,4,FALSE),"")</f>
        <v>0.00835073068893528</v>
      </c>
      <c r="G29" s="178">
        <f>IF(E29="外管局",F29*$G$41,IF(E29="中国银行",VLOOKUP(B29,中国银行!A:I,9,FALSE)/100,H29*$G$16))</f>
        <v>0.0572901878914405</v>
      </c>
      <c r="H29" s="178">
        <f>IF(E29="太平再",VLOOKUP(B29,太平再!A:C,3,FALSE),G29/G$16)</f>
        <v>0.0647200495836427</v>
      </c>
      <c r="I29" s="187">
        <f t="shared" si="0"/>
        <v>0.05729</v>
      </c>
      <c r="J29" s="187">
        <f t="shared" si="1"/>
        <v>0.0647198373248983</v>
      </c>
      <c r="K29" s="193">
        <f t="shared" si="2"/>
        <v>0.0307382766391244</v>
      </c>
    </row>
    <row r="30" spans="1:11">
      <c r="A30" s="179">
        <v>25</v>
      </c>
      <c r="B30" s="180" t="s">
        <v>187</v>
      </c>
      <c r="C30" s="181" t="s">
        <v>188</v>
      </c>
      <c r="D30" s="181" t="s">
        <v>299</v>
      </c>
      <c r="E30" s="181" t="str">
        <f>IF(IFERROR(VLOOKUP(B30,中国银行!A:A,1,FALSE),1)=B30,"中国银行",IF(IFERROR(VLOOKUP(B30,外管局!A:A,1,FALSE),2)=B30,"外管局",IF(IFERROR(VLOOKUP(B30,太平再!A:A,1,FALSE)=B30,3),"太平再")))</f>
        <v>中国银行</v>
      </c>
      <c r="F30" s="175" t="str">
        <f>IF(E30="外管局",VLOOKUP(B30,外管局!A:D,4,FALSE),"")</f>
        <v/>
      </c>
      <c r="G30" s="178">
        <f>IF(E30="外管局",F30*$G$41,IF(E30="中国银行",VLOOKUP(B30,中国银行!A:I,9,FALSE)/100,H30*$G$16))</f>
        <v>4.6193</v>
      </c>
      <c r="H30" s="178">
        <f>IF(E30="太平再",VLOOKUP(B30,太平再!A:C,3,FALSE),G30/G$16)</f>
        <v>5.21836873023046</v>
      </c>
      <c r="I30" s="187">
        <f t="shared" si="0"/>
        <v>4.6193</v>
      </c>
      <c r="J30" s="187">
        <f t="shared" si="1"/>
        <v>5.21836873023046</v>
      </c>
      <c r="K30" s="193">
        <f t="shared" si="2"/>
        <v>2.47843116214186</v>
      </c>
    </row>
    <row r="31" spans="1:11">
      <c r="A31" s="179">
        <v>26</v>
      </c>
      <c r="B31" s="180" t="s">
        <v>189</v>
      </c>
      <c r="C31" s="181" t="s">
        <v>190</v>
      </c>
      <c r="D31" s="181" t="s">
        <v>313</v>
      </c>
      <c r="E31" s="181" t="str">
        <f>IF(IFERROR(VLOOKUP(B31,中国银行!A:A,1,FALSE),1)=B31,"中国银行",IF(IFERROR(VLOOKUP(B31,外管局!A:A,1,FALSE),2)=B31,"外管局",IF(IFERROR(VLOOKUP(B31,太平再!A:A,1,FALSE)=B31,3),"太平再")))</f>
        <v>外管局</v>
      </c>
      <c r="F31" s="175">
        <f>IF(E31="外管局",VLOOKUP(B31,外管局!A:D,4,FALSE),"")</f>
        <v>2.59730140384141</v>
      </c>
      <c r="G31" s="178">
        <f>IF(E31="外管局",F31*$G$41,IF(E31="中国银行",VLOOKUP(B31,中国银行!A:I,9,FALSE)/100,H31*$G$16))</f>
        <v>17.818786281054</v>
      </c>
      <c r="H31" s="178">
        <f>IF(E31="太平再",VLOOKUP(B31,太平再!A:C,3,FALSE),G31/G$16)</f>
        <v>20.1296727079236</v>
      </c>
      <c r="I31" s="187">
        <f t="shared" si="0"/>
        <v>17.81879</v>
      </c>
      <c r="J31" s="187">
        <f t="shared" si="1"/>
        <v>20.1296769091731</v>
      </c>
      <c r="K31" s="193">
        <f t="shared" si="2"/>
        <v>9.56046249597596</v>
      </c>
    </row>
    <row r="32" spans="1:11">
      <c r="A32" s="179">
        <v>27</v>
      </c>
      <c r="B32" s="180" t="s">
        <v>201</v>
      </c>
      <c r="C32" s="181" t="s">
        <v>202</v>
      </c>
      <c r="D32" s="181" t="s">
        <v>311</v>
      </c>
      <c r="E32" s="181" t="str">
        <f>IF(IFERROR(VLOOKUP(B32,中国银行!A:A,1,FALSE),1)=B32,"中国银行",IF(IFERROR(VLOOKUP(B32,外管局!A:A,1,FALSE),2)=B32,"外管局",IF(IFERROR(VLOOKUP(B32,太平再!A:A,1,FALSE)=B32,3),"太平再")))</f>
        <v>中国银行</v>
      </c>
      <c r="F32" s="175" t="str">
        <f>IF(E32="外管局",VLOOKUP(B32,外管局!A:D,4,FALSE),"")</f>
        <v/>
      </c>
      <c r="G32" s="178">
        <f>IF(E32="外管局",F32*$G$41,IF(E32="中国银行",VLOOKUP(B32,中国银行!A:I,9,FALSE)/100,H32*$G$16))</f>
        <v>0.1418</v>
      </c>
      <c r="H32" s="178">
        <f>IF(E32="太平再",VLOOKUP(B32,太平再!A:C,3,FALSE),G32/G$16)</f>
        <v>0.160189787618617</v>
      </c>
      <c r="I32" s="187">
        <f t="shared" si="0"/>
        <v>0.1418</v>
      </c>
      <c r="J32" s="187">
        <f t="shared" si="1"/>
        <v>0.160189787618617</v>
      </c>
      <c r="K32" s="193">
        <f t="shared" si="2"/>
        <v>0.0760811245841829</v>
      </c>
    </row>
    <row r="33" spans="1:11">
      <c r="A33" s="179">
        <v>28</v>
      </c>
      <c r="B33" s="180" t="s">
        <v>203</v>
      </c>
      <c r="C33" s="181" t="s">
        <v>204</v>
      </c>
      <c r="D33" s="181" t="s">
        <v>307</v>
      </c>
      <c r="E33" s="181" t="str">
        <f>IF(IFERROR(VLOOKUP(B33,中国银行!A:A,1,FALSE),1)=B33,"中国银行",IF(IFERROR(VLOOKUP(B33,外管局!A:A,1,FALSE),2)=B33,"外管局",IF(IFERROR(VLOOKUP(B33,太平再!A:A,1,FALSE)=B33,3),"太平再")))</f>
        <v>外管局</v>
      </c>
      <c r="F33" s="175">
        <f>IF(E33="外管局",VLOOKUP(B33,外管局!A:D,4,FALSE),"")</f>
        <v>0.0059708621925006</v>
      </c>
      <c r="G33" s="178">
        <f>IF(E33="外管局",F33*$G$41,IF(E33="中国银行",VLOOKUP(B33,中国银行!A:I,9,FALSE)/100,H33*$G$16))</f>
        <v>0.0409631000716503</v>
      </c>
      <c r="H33" s="178">
        <f>IF(E33="太平再",VLOOKUP(B33,太平再!A:C,3,FALSE),G33/G$16)</f>
        <v>0.0462755310343994</v>
      </c>
      <c r="I33" s="187">
        <f t="shared" si="0"/>
        <v>0.04096</v>
      </c>
      <c r="J33" s="187">
        <f t="shared" si="1"/>
        <v>0.0462720289200181</v>
      </c>
      <c r="K33" s="193">
        <f t="shared" si="2"/>
        <v>0.0219766069320743</v>
      </c>
    </row>
    <row r="34" spans="1:11">
      <c r="A34" s="179">
        <v>29</v>
      </c>
      <c r="B34" s="180" t="s">
        <v>215</v>
      </c>
      <c r="C34" s="181" t="s">
        <v>314</v>
      </c>
      <c r="D34" s="181" t="s">
        <v>315</v>
      </c>
      <c r="E34" s="181" t="str">
        <f>IF(IFERROR(VLOOKUP(B34,中国银行!A:A,1,FALSE),1)=B34,"中国银行",IF(IFERROR(VLOOKUP(B34,外管局!A:A,1,FALSE),2)=B34,"外管局",IF(IFERROR(VLOOKUP(B34,太平再!A:A,1,FALSE)=B34,3),"太平再")))</f>
        <v>中国银行</v>
      </c>
      <c r="F34" s="175" t="str">
        <f>IF(E34="外管局",VLOOKUP(B34,外管局!A:D,4,FALSE),"")</f>
        <v/>
      </c>
      <c r="G34" s="178">
        <f>IF(E34="外管局",F34*$G$41,IF(E34="中国银行",VLOOKUP(B34,中国银行!A:I,9,FALSE)/100,H34*$G$16))</f>
        <v>0.0926</v>
      </c>
      <c r="H34" s="178">
        <f>IF(E34="太平再",VLOOKUP(B34,太平再!A:C,3,FALSE),G34/G$16)</f>
        <v>0.104609127880705</v>
      </c>
      <c r="I34" s="187">
        <f t="shared" si="0"/>
        <v>0.0926</v>
      </c>
      <c r="J34" s="187">
        <f t="shared" si="1"/>
        <v>0.104609127880705</v>
      </c>
      <c r="K34" s="193">
        <f t="shared" si="2"/>
        <v>0.0496834424294452</v>
      </c>
    </row>
    <row r="35" spans="1:11">
      <c r="A35" s="179">
        <v>30</v>
      </c>
      <c r="B35" s="180" t="s">
        <v>227</v>
      </c>
      <c r="C35" s="181" t="s">
        <v>228</v>
      </c>
      <c r="D35" s="181" t="s">
        <v>316</v>
      </c>
      <c r="E35" s="181" t="str">
        <f>IF(IFERROR(VLOOKUP(B35,中国银行!A:A,1,FALSE),1)=B35,"中国银行",IF(IFERROR(VLOOKUP(B35,外管局!A:A,1,FALSE),2)=B35,"外管局",IF(IFERROR(VLOOKUP(B35,太平再!A:A,1,FALSE)=B35,3),"太平再")))</f>
        <v>外管局</v>
      </c>
      <c r="F35" s="175">
        <f>IF(E35="外管局",VLOOKUP(B35,外管局!A:D,4,FALSE),"")</f>
        <v>1.40706</v>
      </c>
      <c r="G35" s="178">
        <f>IF(E35="外管局",F35*$G$41,IF(E35="中国银行",VLOOKUP(B35,中国银行!A:I,9,FALSE)/100,H35*$G$16))</f>
        <v>9.65313513</v>
      </c>
      <c r="H35" s="178">
        <f>IF(E35="太平再",VLOOKUP(B35,太平再!A:C,3,FALSE),G35/G$16)</f>
        <v>10.9050329078174</v>
      </c>
      <c r="I35" s="187">
        <f t="shared" si="0"/>
        <v>9.65314</v>
      </c>
      <c r="J35" s="187">
        <f t="shared" si="1"/>
        <v>10.905038409399</v>
      </c>
      <c r="K35" s="193">
        <f t="shared" si="2"/>
        <v>5.17927889258504</v>
      </c>
    </row>
    <row r="36" spans="1:11">
      <c r="A36" s="179">
        <v>31</v>
      </c>
      <c r="B36" s="180" t="s">
        <v>229</v>
      </c>
      <c r="C36" s="181" t="s">
        <v>230</v>
      </c>
      <c r="D36" s="181" t="s">
        <v>303</v>
      </c>
      <c r="E36" s="181" t="str">
        <f>IF(IFERROR(VLOOKUP(B36,中国银行!A:A,1,FALSE),1)=B36,"中国银行",IF(IFERROR(VLOOKUP(B36,外管局!A:A,1,FALSE),2)=B36,"外管局",IF(IFERROR(VLOOKUP(B36,太平再!A:A,1,FALSE)=B36,3),"太平再")))</f>
        <v>中国银行</v>
      </c>
      <c r="F36" s="175" t="str">
        <f>IF(E36="外管局",VLOOKUP(B36,外管局!A:D,4,FALSE),"")</f>
        <v/>
      </c>
      <c r="G36" s="178">
        <f>IF(E36="外管局",F36*$G$41,IF(E36="中国银行",VLOOKUP(B36,中国银行!A:I,9,FALSE)/100,H36*$G$16))</f>
        <v>0.7947</v>
      </c>
      <c r="H36" s="178">
        <f>IF(E36="太平再",VLOOKUP(B36,太平再!A:C,3,FALSE),G36/G$16)</f>
        <v>0.897763217352011</v>
      </c>
      <c r="I36" s="187">
        <f t="shared" si="0"/>
        <v>0.7947</v>
      </c>
      <c r="J36" s="187">
        <f t="shared" si="1"/>
        <v>0.897763217352011</v>
      </c>
      <c r="K36" s="193">
        <f t="shared" si="2"/>
        <v>0.426386951389634</v>
      </c>
    </row>
    <row r="37" spans="1:11">
      <c r="A37" s="179">
        <v>32</v>
      </c>
      <c r="B37" s="180" t="s">
        <v>231</v>
      </c>
      <c r="C37" s="181" t="s">
        <v>232</v>
      </c>
      <c r="D37" s="181" t="s">
        <v>299</v>
      </c>
      <c r="E37" s="181" t="str">
        <f>IF(IFERROR(VLOOKUP(B37,中国银行!A:A,1,FALSE),1)=B37,"中国银行",IF(IFERROR(VLOOKUP(B37,外管局!A:A,1,FALSE),2)=B37,"外管局",IF(IFERROR(VLOOKUP(B37,太平再!A:A,1,FALSE)=B37,3),"太平再")))</f>
        <v>中国银行</v>
      </c>
      <c r="F37" s="175" t="str">
        <f>IF(E37="外管局",VLOOKUP(B37,外管局!A:D,4,FALSE),"")</f>
        <v/>
      </c>
      <c r="G37" s="178">
        <f>IF(E37="外管局",F37*$G$41,IF(E37="中国银行",VLOOKUP(B37,中国银行!A:I,9,FALSE)/100,H37*$G$16))</f>
        <v>5.0482</v>
      </c>
      <c r="H37" s="178">
        <f>IF(E37="太平再",VLOOKUP(B37,太平再!A:C,3,FALSE),G37/G$16)</f>
        <v>5.7028920018075</v>
      </c>
      <c r="I37" s="187">
        <f t="shared" si="0"/>
        <v>5.0482</v>
      </c>
      <c r="J37" s="187">
        <f t="shared" si="1"/>
        <v>5.7028920018075</v>
      </c>
      <c r="K37" s="193">
        <f t="shared" si="2"/>
        <v>2.70855241978753</v>
      </c>
    </row>
    <row r="38" spans="1:11">
      <c r="A38" s="179">
        <v>33</v>
      </c>
      <c r="B38" s="180" t="s">
        <v>241</v>
      </c>
      <c r="C38" s="181" t="s">
        <v>317</v>
      </c>
      <c r="D38" s="181" t="s">
        <v>318</v>
      </c>
      <c r="E38" s="181" t="str">
        <f>IF(IFERROR(VLOOKUP(B38,中国银行!A:A,1,FALSE),1)=B38,"中国银行",IF(IFERROR(VLOOKUP(B38,外管局!A:A,1,FALSE),2)=B38,"外管局",IF(IFERROR(VLOOKUP(B38,太平再!A:A,1,FALSE)=B38,3),"太平再")))</f>
        <v>中国银行</v>
      </c>
      <c r="F38" s="175" t="str">
        <f>IF(E38="外管局",VLOOKUP(B38,外管局!A:D,4,FALSE),"")</f>
        <v/>
      </c>
      <c r="G38" s="178">
        <f>IF(E38="外管局",F38*$G$41,IF(E38="中国银行",VLOOKUP(B38,中国银行!A:I,9,FALSE)/100,H38*$G$16))</f>
        <v>0.2203</v>
      </c>
      <c r="H38" s="178">
        <f>IF(E38="太平再",VLOOKUP(B38,太平再!A:C,3,FALSE),G38/G$16)</f>
        <v>0.248870311793945</v>
      </c>
      <c r="I38" s="187">
        <f t="shared" ref="I38:I69" si="3">ROUND(G38,5)</f>
        <v>0.2203</v>
      </c>
      <c r="J38" s="187">
        <f t="shared" si="1"/>
        <v>0.248870311793945</v>
      </c>
      <c r="K38" s="193">
        <f t="shared" ref="K38:K69" si="4">I38/$I$138</f>
        <v>0.118199377615624</v>
      </c>
    </row>
    <row r="39" spans="1:11">
      <c r="A39" s="179">
        <v>34</v>
      </c>
      <c r="B39" s="180" t="s">
        <v>251</v>
      </c>
      <c r="C39" s="181" t="s">
        <v>319</v>
      </c>
      <c r="D39" s="181" t="s">
        <v>299</v>
      </c>
      <c r="E39" s="181" t="str">
        <f>IF(IFERROR(VLOOKUP(B39,中国银行!A:A,1,FALSE),1)=B39,"中国银行",IF(IFERROR(VLOOKUP(B39,外管局!A:A,1,FALSE),2)=B39,"外管局",IF(IFERROR(VLOOKUP(B39,太平再!A:A,1,FALSE)=B39,3),"太平再")))</f>
        <v>中国银行</v>
      </c>
      <c r="F39" s="175" t="str">
        <f>IF(E39="外管局",VLOOKUP(B39,外管局!A:D,4,FALSE),"")</f>
        <v/>
      </c>
      <c r="G39" s="178">
        <f>IF(E39="外管局",F39*$G$41,IF(E39="中国银行",VLOOKUP(B39,中国银行!A:I,9,FALSE)/100,H39*$G$16))</f>
        <v>0.2339</v>
      </c>
      <c r="H39" s="178">
        <f>IF(E39="太平再",VLOOKUP(B39,太平再!A:C,3,FALSE),G39/G$16)</f>
        <v>0.264234071396295</v>
      </c>
      <c r="I39" s="187">
        <f t="shared" si="3"/>
        <v>0.2339</v>
      </c>
      <c r="J39" s="187">
        <f t="shared" si="1"/>
        <v>0.264234071396295</v>
      </c>
      <c r="K39" s="193">
        <f t="shared" si="4"/>
        <v>0.125496297886039</v>
      </c>
    </row>
    <row r="40" spans="1:11">
      <c r="A40" s="179">
        <v>35</v>
      </c>
      <c r="B40" s="180" t="s">
        <v>253</v>
      </c>
      <c r="C40" s="181" t="s">
        <v>254</v>
      </c>
      <c r="D40" s="181" t="s">
        <v>320</v>
      </c>
      <c r="E40" s="181" t="str">
        <f>IF(IFERROR(VLOOKUP(B40,中国银行!A:A,1,FALSE),1)=B40,"中国银行",IF(IFERROR(VLOOKUP(B40,外管局!A:A,1,FALSE),2)=B40,"外管局",IF(IFERROR(VLOOKUP(B40,太平再!A:A,1,FALSE)=B40,3),"太平再")))</f>
        <v>外管局</v>
      </c>
      <c r="F40" s="175">
        <f>IF(E40="外管局",VLOOKUP(B40,外管局!A:D,4,FALSE),"")</f>
        <v>0.00043010752688172</v>
      </c>
      <c r="G40" s="178">
        <f>IF(E40="外管局",F40*$G$41,IF(E40="中国银行",VLOOKUP(B40,中国银行!A:I,9,FALSE)/100,H40*$G$16))</f>
        <v>0.00295075268817204</v>
      </c>
      <c r="H40" s="178">
        <f>IF(E40="太平再",VLOOKUP(B40,太平再!A:C,3,FALSE),G40/G$16)</f>
        <v>0.00333343051081342</v>
      </c>
      <c r="I40" s="187">
        <f t="shared" si="3"/>
        <v>0.00295</v>
      </c>
      <c r="J40" s="187">
        <f t="shared" si="1"/>
        <v>0.00333258020786263</v>
      </c>
      <c r="K40" s="193">
        <f t="shared" si="4"/>
        <v>0.0015827878527739</v>
      </c>
    </row>
    <row r="41" spans="1:11">
      <c r="A41" s="179">
        <v>36</v>
      </c>
      <c r="B41" s="180" t="s">
        <v>5</v>
      </c>
      <c r="C41" s="181" t="s">
        <v>4</v>
      </c>
      <c r="D41" s="180"/>
      <c r="E41" s="181" t="str">
        <f>IF(IFERROR(VLOOKUP(B41,中国银行!A:A,1,FALSE),1)=B41,"中国银行",IF(IFERROR(VLOOKUP(B41,外管局!A:A,1,FALSE),2)=B41,"外管局",IF(IFERROR(VLOOKUP(B41,太平再!A:A,1,FALSE)=B41,3),"太平再")))</f>
        <v>中国银行</v>
      </c>
      <c r="F41" s="175" t="str">
        <f>IF(E41="外管局",VLOOKUP(B41,外管局!A:D,4,FALSE),"")</f>
        <v/>
      </c>
      <c r="G41" s="178">
        <f>VLOOKUP(B41,中国银行!A:J,9,FALSE)/100</f>
        <v>6.8605</v>
      </c>
      <c r="H41" s="178">
        <f>IF(E41="太平再",VLOOKUP(B41,太平再!A:C,3,FALSE),G41/G$16)</f>
        <v>7.75022593764121</v>
      </c>
      <c r="I41" s="187">
        <f t="shared" si="3"/>
        <v>6.8605</v>
      </c>
      <c r="J41" s="187">
        <f t="shared" si="1"/>
        <v>7.75022593764121</v>
      </c>
      <c r="K41" s="193">
        <f t="shared" si="4"/>
        <v>3.68092069964588</v>
      </c>
    </row>
    <row r="42" spans="1:11">
      <c r="A42" s="179">
        <v>37</v>
      </c>
      <c r="B42" s="180" t="s">
        <v>85</v>
      </c>
      <c r="C42" s="181" t="s">
        <v>86</v>
      </c>
      <c r="D42" s="180"/>
      <c r="E42" s="181" t="str">
        <f>IF(IFERROR(VLOOKUP(B42,中国银行!A:A,1,FALSE),1)=B42,"中国银行",IF(IFERROR(VLOOKUP(B42,外管局!A:A,1,FALSE),2)=B42,"外管局",IF(IFERROR(VLOOKUP(B42,太平再!A:A,1,FALSE)=B42,3),"太平再")))</f>
        <v>太平再</v>
      </c>
      <c r="F42" s="175" t="str">
        <f>IF(E42="外管局",VLOOKUP(B42,外管局!A:D,4,FALSE),"")</f>
        <v/>
      </c>
      <c r="G42" s="185">
        <f>其他!E4</f>
        <v>4.174647080779</v>
      </c>
      <c r="H42" s="184">
        <f>G42/G$16</f>
        <v>4.71604957159851</v>
      </c>
      <c r="I42" s="187">
        <f t="shared" si="3"/>
        <v>4.17465</v>
      </c>
      <c r="J42" s="187">
        <f t="shared" si="1"/>
        <v>4.71605286940804</v>
      </c>
      <c r="K42" s="193">
        <f t="shared" si="4"/>
        <v>2.23985942697714</v>
      </c>
    </row>
    <row r="43" spans="1:11">
      <c r="A43" s="179">
        <v>38</v>
      </c>
      <c r="B43" s="186" t="s">
        <v>41</v>
      </c>
      <c r="C43" s="181" t="s">
        <v>321</v>
      </c>
      <c r="D43" s="181" t="s">
        <v>322</v>
      </c>
      <c r="E43" s="181" t="str">
        <f>IF(IFERROR(VLOOKUP(B43,中国银行!A:A,1,FALSE),1)=B43,"中国银行",IF(IFERROR(VLOOKUP(B43,外管局!A:A,1,FALSE),2)=B43,"外管局",IF(IFERROR(VLOOKUP(B43,太平再!A:A,1,FALSE)=B43,3),"太平再")))</f>
        <v>太平再</v>
      </c>
      <c r="F43" s="175" t="str">
        <f>IF(E43="外管局",VLOOKUP(B43,外管局!A:D,4,FALSE),"")</f>
        <v/>
      </c>
      <c r="G43" s="178">
        <f>IF(E43="外管局",F43*$G$41,IF(E43="中国银行",VLOOKUP(B43,中国银行!A:I,9,FALSE)/100,H43*$G$16))</f>
        <v>0.080871872</v>
      </c>
      <c r="H43" s="187">
        <f>IF(E43="太平再",VLOOKUP(B43,太平再!A:C,3,FALSE),G43/G$16)</f>
        <v>0.09136</v>
      </c>
      <c r="I43" s="187">
        <f t="shared" si="3"/>
        <v>0.08087</v>
      </c>
      <c r="J43" s="187">
        <f t="shared" si="1"/>
        <v>0.0913578852236783</v>
      </c>
      <c r="K43" s="193">
        <f t="shared" si="4"/>
        <v>0.043389848696212</v>
      </c>
    </row>
    <row r="44" spans="1:11">
      <c r="A44" s="179">
        <v>39</v>
      </c>
      <c r="B44" s="186" t="s">
        <v>247</v>
      </c>
      <c r="C44" s="181" t="s">
        <v>248</v>
      </c>
      <c r="D44" s="181" t="s">
        <v>323</v>
      </c>
      <c r="E44" s="181" t="str">
        <f>IF(IFERROR(VLOOKUP(B44,中国银行!A:A,1,FALSE),1)=B44,"中国银行",IF(IFERROR(VLOOKUP(B44,外管局!A:A,1,FALSE),2)=B44,"外管局",IF(IFERROR(VLOOKUP(B44,太平再!A:A,1,FALSE)=B44,3),"太平再")))</f>
        <v>中国银行</v>
      </c>
      <c r="F44" s="175" t="str">
        <f>IF(E44="外管局",VLOOKUP(B44,外管局!A:D,4,FALSE),"")</f>
        <v/>
      </c>
      <c r="G44" s="178">
        <f>IF(E44="外管局",F44*$G$41,IF(E44="中国银行",VLOOKUP(B44,中国银行!A:I,9,FALSE)/100,H44*$G$16))</f>
        <v>0.9353</v>
      </c>
      <c r="H44" s="187">
        <f>IF(E44="太平再",VLOOKUP(B44,太平再!A:C,3,FALSE),G44/G$16)</f>
        <v>1.05659737912336</v>
      </c>
      <c r="I44" s="187">
        <f t="shared" si="3"/>
        <v>0.9353</v>
      </c>
      <c r="J44" s="187">
        <f t="shared" si="1"/>
        <v>1.05659737912336</v>
      </c>
      <c r="K44" s="193">
        <f t="shared" si="4"/>
        <v>0.501824230067604</v>
      </c>
    </row>
    <row r="45" spans="1:11">
      <c r="A45" s="179">
        <v>40</v>
      </c>
      <c r="B45" s="186" t="s">
        <v>263</v>
      </c>
      <c r="C45" s="181" t="s">
        <v>264</v>
      </c>
      <c r="D45" s="181" t="s">
        <v>324</v>
      </c>
      <c r="E45" s="181" t="str">
        <f>IF(IFERROR(VLOOKUP(B45,中国银行!A:A,1,FALSE),1)=B45,"中国银行",IF(IFERROR(VLOOKUP(B45,外管局!A:A,1,FALSE),2)=B45,"外管局",IF(IFERROR(VLOOKUP(B45,太平再!A:A,1,FALSE)=B45,3),"太平再")))</f>
        <v>外管局</v>
      </c>
      <c r="F45" s="175">
        <f>IF(E45="外管局",VLOOKUP(B45,外管局!A:D,4,FALSE),"")</f>
        <v>4.31452917700356e-5</v>
      </c>
      <c r="G45" s="178">
        <f>IF(E45="外管局",F45*$G$41,IF(E45="中国银行",VLOOKUP(B45,中国银行!A:I,9,FALSE)/100,H45*$G$16))</f>
        <v>0.000295998274188329</v>
      </c>
      <c r="H45" s="187">
        <f>IF(E45="太平再",VLOOKUP(B45,太平再!A:C,3,FALSE),G45/G$16)</f>
        <v>0.000334385759363228</v>
      </c>
      <c r="I45" s="187">
        <f t="shared" si="3"/>
        <v>0.0003</v>
      </c>
      <c r="J45" s="187">
        <f t="shared" si="1"/>
        <v>0.000338906461816539</v>
      </c>
      <c r="K45" s="193">
        <f t="shared" si="4"/>
        <v>0.000160961476553278</v>
      </c>
    </row>
    <row r="46" spans="1:11">
      <c r="A46" s="179">
        <v>41</v>
      </c>
      <c r="B46" s="180" t="s">
        <v>277</v>
      </c>
      <c r="C46" s="181" t="s">
        <v>278</v>
      </c>
      <c r="D46" s="181" t="s">
        <v>325</v>
      </c>
      <c r="E46" s="181" t="str">
        <f>IF(IFERROR(VLOOKUP(B46,中国银行!A:A,1,FALSE),1)=B46,"中国银行",IF(IFERROR(VLOOKUP(B46,外管局!A:A,1,FALSE),2)=B46,"外管局",IF(IFERROR(VLOOKUP(B46,太平再!A:A,1,FALSE)=B46,3),"太平再")))</f>
        <v>中国银行</v>
      </c>
      <c r="F46" s="175" t="str">
        <f>IF(E46="外管局",VLOOKUP(B46,外管局!A:D,4,FALSE),"")</f>
        <v/>
      </c>
      <c r="G46" s="178">
        <f>IF(E46="外管局",F46*$G$41,IF(E46="中国银行",VLOOKUP(B46,中国银行!A:I,9,FALSE)/100,H46*$G$16))</f>
        <v>0.4134</v>
      </c>
      <c r="H46" s="187">
        <f>IF(E46="太平再",VLOOKUP(B46,太平再!A:C,3,FALSE),G46/G$16)</f>
        <v>0.46701310438319</v>
      </c>
      <c r="I46" s="187">
        <f t="shared" si="3"/>
        <v>0.4134</v>
      </c>
      <c r="J46" s="187">
        <f t="shared" si="1"/>
        <v>0.46701310438319</v>
      </c>
      <c r="K46" s="193">
        <f t="shared" si="4"/>
        <v>0.221804914690417</v>
      </c>
    </row>
    <row r="47" spans="1:11">
      <c r="A47" s="179">
        <v>42</v>
      </c>
      <c r="B47" s="180" t="s">
        <v>21</v>
      </c>
      <c r="C47" s="181" t="s">
        <v>22</v>
      </c>
      <c r="D47" s="188"/>
      <c r="E47" s="181" t="str">
        <f>IF(IFERROR(VLOOKUP(B47,中国银行!A:A,1,FALSE),1)=B47,"中国银行",IF(IFERROR(VLOOKUP(B47,外管局!A:A,1,FALSE),2)=B47,"外管局",IF(IFERROR(VLOOKUP(B47,太平再!A:A,1,FALSE)=B47,3),"太平再")))</f>
        <v>太平再</v>
      </c>
      <c r="F47" s="175" t="str">
        <f>IF(E47="外管局",VLOOKUP(B47,外管局!A:D,4,FALSE),"")</f>
        <v/>
      </c>
      <c r="G47" s="178">
        <f>IF(E47="外管局",F47*$G$41,IF(E47="中国银行",VLOOKUP(B47,中国银行!A:I,9,FALSE)/100,H47*$G$16))</f>
        <v>0.0433748</v>
      </c>
      <c r="H47" s="187">
        <f>IF(E47="太平再",VLOOKUP(B47,太平再!A:C,3,FALSE),G47/G$16)</f>
        <v>0.049</v>
      </c>
      <c r="I47" s="187">
        <f t="shared" si="3"/>
        <v>0.04337</v>
      </c>
      <c r="J47" s="187">
        <f t="shared" ref="J47:J78" si="5">ROUND(H47,5)</f>
        <v>0.049</v>
      </c>
      <c r="K47" s="193">
        <f t="shared" si="4"/>
        <v>0.0232696641270523</v>
      </c>
    </row>
    <row r="48" spans="1:11">
      <c r="A48" s="179">
        <v>43</v>
      </c>
      <c r="B48" s="180" t="s">
        <v>23</v>
      </c>
      <c r="C48" s="181" t="s">
        <v>24</v>
      </c>
      <c r="D48" s="188"/>
      <c r="E48" s="181" t="str">
        <f>IF(IFERROR(VLOOKUP(B48,中国银行!A:A,1,FALSE),1)=B48,"中国银行",IF(IFERROR(VLOOKUP(B48,外管局!A:A,1,FALSE),2)=B48,"外管局",IF(IFERROR(VLOOKUP(B48,太平再!A:A,1,FALSE)=B48,3),"太平再")))</f>
        <v>太平再</v>
      </c>
      <c r="F48" s="175" t="str">
        <f>IF(E48="外管局",VLOOKUP(B48,外管局!A:D,4,FALSE),"")</f>
        <v/>
      </c>
      <c r="G48" s="178">
        <f>IF(E48="外管局",F48*$G$41,IF(E48="中国银行",VLOOKUP(B48,中国银行!A:I,9,FALSE)/100,H48*$G$16))</f>
        <v>3.875989832</v>
      </c>
      <c r="H48" s="187">
        <f>IF(E48="太平再",VLOOKUP(B48,太平再!A:C,3,FALSE),G48/G$16)</f>
        <v>4.37866</v>
      </c>
      <c r="I48" s="187">
        <f t="shared" si="3"/>
        <v>3.87599</v>
      </c>
      <c r="J48" s="187">
        <f t="shared" si="5"/>
        <v>4.37866</v>
      </c>
      <c r="K48" s="193">
        <f t="shared" si="4"/>
        <v>2.0796169116858</v>
      </c>
    </row>
    <row r="49" spans="1:11">
      <c r="A49" s="179">
        <v>44</v>
      </c>
      <c r="B49" s="180" t="s">
        <v>29</v>
      </c>
      <c r="C49" s="181" t="s">
        <v>30</v>
      </c>
      <c r="D49" s="188"/>
      <c r="E49" s="181" t="str">
        <f>IF(IFERROR(VLOOKUP(B49,中国银行!A:A,1,FALSE),1)=B49,"中国银行",IF(IFERROR(VLOOKUP(B49,外管局!A:A,1,FALSE),2)=B49,"外管局",IF(IFERROR(VLOOKUP(B49,太平再!A:A,1,FALSE)=B49,3),"太平再")))</f>
        <v>外管局</v>
      </c>
      <c r="F49" s="175">
        <f>IF(E49="外管局",VLOOKUP(B49,外管局!A:D,4,FALSE),"")</f>
        <v>0.0138389150290617</v>
      </c>
      <c r="G49" s="178">
        <f>IF(E49="外管局",F49*$G$41,IF(E49="中国银行",VLOOKUP(B49,中国银行!A:I,9,FALSE)/100,H49*$G$16))</f>
        <v>0.0949418765568779</v>
      </c>
      <c r="H49" s="187">
        <f>IF(E49="太平再",VLOOKUP(B49,太平再!A:C,3,FALSE),G49/G$16)</f>
        <v>0.107254718207047</v>
      </c>
      <c r="I49" s="187">
        <f t="shared" si="3"/>
        <v>0.09494</v>
      </c>
      <c r="J49" s="187">
        <f t="shared" si="5"/>
        <v>0.10725</v>
      </c>
      <c r="K49" s="193">
        <f t="shared" si="4"/>
        <v>0.0509389419465608</v>
      </c>
    </row>
    <row r="50" spans="1:11">
      <c r="A50" s="179">
        <v>45</v>
      </c>
      <c r="B50" s="180" t="s">
        <v>25</v>
      </c>
      <c r="C50" s="181" t="s">
        <v>26</v>
      </c>
      <c r="D50" s="188"/>
      <c r="E50" s="181" t="str">
        <f>IF(IFERROR(VLOOKUP(B50,中国银行!A:A,1,FALSE),1)=B50,"中国银行",IF(IFERROR(VLOOKUP(B50,外管局!A:A,1,FALSE),2)=B50,"外管局",IF(IFERROR(VLOOKUP(B50,太平再!A:A,1,FALSE)=B50,3),"太平再")))</f>
        <v>太平再</v>
      </c>
      <c r="F50" s="175" t="str">
        <f>IF(E50="外管局",VLOOKUP(B50,外管局!A:D,4,FALSE),"")</f>
        <v/>
      </c>
      <c r="G50" s="178">
        <f>IF(E50="外管局",F50*$G$41,IF(E50="中国银行",VLOOKUP(B50,中国银行!A:I,9,FALSE)/100,H50*$G$16))</f>
        <v>8.852e-6</v>
      </c>
      <c r="H50" s="187">
        <f>IF(E50="太平再",VLOOKUP(B50,太平再!A:C,3,FALSE),G50/G$16)</f>
        <v>1e-5</v>
      </c>
      <c r="I50" s="187">
        <f t="shared" si="3"/>
        <v>1e-5</v>
      </c>
      <c r="J50" s="187">
        <f t="shared" si="5"/>
        <v>1e-5</v>
      </c>
      <c r="K50" s="193">
        <f t="shared" si="4"/>
        <v>5.36538255177594e-6</v>
      </c>
    </row>
    <row r="51" spans="1:11">
      <c r="A51" s="179">
        <v>46</v>
      </c>
      <c r="B51" s="180" t="s">
        <v>27</v>
      </c>
      <c r="C51" s="181" t="s">
        <v>28</v>
      </c>
      <c r="D51" s="188"/>
      <c r="E51" s="181" t="str">
        <f>IF(IFERROR(VLOOKUP(B51,中国银行!A:A,1,FALSE),1)=B51,"中国银行",IF(IFERROR(VLOOKUP(B51,外管局!A:A,1,FALSE),2)=B51,"外管局",IF(IFERROR(VLOOKUP(B51,太平再!A:A,1,FALSE)=B51,3),"太平再")))</f>
        <v>太平再</v>
      </c>
      <c r="F51" s="175" t="str">
        <f>IF(E51="外管局",VLOOKUP(B51,外管局!A:D,4,FALSE),"")</f>
        <v/>
      </c>
      <c r="G51" s="178">
        <f>IF(E51="外管局",F51*$G$41,IF(E51="中国银行",VLOOKUP(B51,中国银行!A:I,9,FALSE)/100,H51*$G$16))</f>
        <v>0.000690456</v>
      </c>
      <c r="H51" s="187">
        <f>IF(E51="太平再",VLOOKUP(B51,太平再!A:C,3,FALSE),G51/G$16)</f>
        <v>0.00078</v>
      </c>
      <c r="I51" s="187">
        <f t="shared" si="3"/>
        <v>0.00069</v>
      </c>
      <c r="J51" s="187">
        <f t="shared" si="5"/>
        <v>0.00078</v>
      </c>
      <c r="K51" s="193">
        <f t="shared" si="4"/>
        <v>0.00037021139607254</v>
      </c>
    </row>
    <row r="52" spans="1:11">
      <c r="A52" s="179">
        <v>47</v>
      </c>
      <c r="B52" s="180" t="s">
        <v>33</v>
      </c>
      <c r="C52" s="181" t="s">
        <v>326</v>
      </c>
      <c r="D52" s="188"/>
      <c r="E52" s="181" t="str">
        <f>IF(IFERROR(VLOOKUP(B52,中国银行!A:A,1,FALSE),1)=B52,"中国银行",IF(IFERROR(VLOOKUP(B52,外管局!A:A,1,FALSE),2)=B52,"外管局",IF(IFERROR(VLOOKUP(B52,太平再!A:A,1,FALSE)=B52,3),"太平再")))</f>
        <v>太平再</v>
      </c>
      <c r="F52" s="175" t="str">
        <f>IF(E52="外管局",VLOOKUP(B52,外管局!A:D,4,FALSE),"")</f>
        <v/>
      </c>
      <c r="G52" s="178">
        <f>IF(E52="外管局",F52*$G$41,IF(E52="中国银行",VLOOKUP(B52,中国银行!A:I,9,FALSE)/100,H52*$G$16))</f>
        <v>0.593367264</v>
      </c>
      <c r="H52" s="187">
        <f>IF(E52="太平再",VLOOKUP(B52,太平再!A:C,3,FALSE),G52/G$16)</f>
        <v>0.67032</v>
      </c>
      <c r="I52" s="187">
        <f t="shared" si="3"/>
        <v>0.59337</v>
      </c>
      <c r="J52" s="187">
        <f t="shared" si="5"/>
        <v>0.67032</v>
      </c>
      <c r="K52" s="193">
        <f t="shared" si="4"/>
        <v>0.318365704474729</v>
      </c>
    </row>
    <row r="53" spans="1:11">
      <c r="A53" s="179">
        <v>48</v>
      </c>
      <c r="B53" s="180" t="s">
        <v>37</v>
      </c>
      <c r="C53" s="181" t="s">
        <v>38</v>
      </c>
      <c r="D53" s="188"/>
      <c r="E53" s="181" t="str">
        <f>IF(IFERROR(VLOOKUP(B53,中国银行!A:A,1,FALSE),1)=B53,"中国银行",IF(IFERROR(VLOOKUP(B53,外管局!A:A,1,FALSE),2)=B53,"外管局",IF(IFERROR(VLOOKUP(B53,太平再!A:A,1,FALSE)=B53,3),"太平再")))</f>
        <v>太平再</v>
      </c>
      <c r="F53" s="175" t="str">
        <f>IF(E53="外管局",VLOOKUP(B53,外管局!A:D,4,FALSE),"")</f>
        <v/>
      </c>
      <c r="G53" s="178">
        <f>IF(E53="外管局",F53*$G$41,IF(E53="中国银行",VLOOKUP(B53,中国银行!A:I,9,FALSE)/100,H53*$G$16))</f>
        <v>3.430256224</v>
      </c>
      <c r="H53" s="187">
        <f>IF(E53="太平再",VLOOKUP(B53,太平再!A:C,3,FALSE),G53/G$16)</f>
        <v>3.87512</v>
      </c>
      <c r="I53" s="187">
        <f t="shared" si="3"/>
        <v>3.43026</v>
      </c>
      <c r="J53" s="187">
        <f t="shared" si="5"/>
        <v>3.87512</v>
      </c>
      <c r="K53" s="193">
        <f t="shared" si="4"/>
        <v>1.84046571520549</v>
      </c>
    </row>
    <row r="54" spans="1:11">
      <c r="A54" s="179">
        <v>49</v>
      </c>
      <c r="B54" s="180" t="s">
        <v>39</v>
      </c>
      <c r="C54" s="181" t="s">
        <v>40</v>
      </c>
      <c r="D54" s="188"/>
      <c r="E54" s="181" t="str">
        <f>IF(IFERROR(VLOOKUP(B54,中国银行!A:A,1,FALSE),1)=B54,"中国银行",IF(IFERROR(VLOOKUP(B54,外管局!A:A,1,FALSE),2)=B54,"外管局",IF(IFERROR(VLOOKUP(B54,太平再!A:A,1,FALSE)=B54,3),"太平再")))</f>
        <v>太平再</v>
      </c>
      <c r="F54" s="175" t="str">
        <f>IF(E54="外管局",VLOOKUP(B54,外管局!A:D,4,FALSE),"")</f>
        <v/>
      </c>
      <c r="G54" s="178">
        <f>IF(E54="外管局",F54*$G$41,IF(E54="中国银行",VLOOKUP(B54,中国银行!A:I,9,FALSE)/100,H54*$G$16))</f>
        <v>0.000655048</v>
      </c>
      <c r="H54" s="187">
        <f>IF(E54="太平再",VLOOKUP(B54,太平再!A:C,3,FALSE),G54/G$16)</f>
        <v>0.00074</v>
      </c>
      <c r="I54" s="187">
        <f t="shared" si="3"/>
        <v>0.00066</v>
      </c>
      <c r="J54" s="187">
        <f t="shared" si="5"/>
        <v>0.00074</v>
      </c>
      <c r="K54" s="193">
        <f t="shared" si="4"/>
        <v>0.000354115248417212</v>
      </c>
    </row>
    <row r="55" spans="1:11">
      <c r="A55" s="179">
        <v>50</v>
      </c>
      <c r="B55" s="180" t="s">
        <v>43</v>
      </c>
      <c r="C55" s="181" t="s">
        <v>44</v>
      </c>
      <c r="D55" s="188"/>
      <c r="E55" s="181" t="str">
        <f>IF(IFERROR(VLOOKUP(B55,中国银行!A:A,1,FALSE),1)=B55,"中国银行",IF(IFERROR(VLOOKUP(B55,外管局!A:A,1,FALSE),2)=B55,"外管局",IF(IFERROR(VLOOKUP(B55,太平再!A:A,1,FALSE)=B55,3),"太平再")))</f>
        <v>太平再</v>
      </c>
      <c r="F55" s="175" t="str">
        <f>IF(E55="外管局",VLOOKUP(B55,外管局!A:D,4,FALSE),"")</f>
        <v/>
      </c>
      <c r="G55" s="178">
        <f>IF(E55="外管局",F55*$G$41,IF(E55="中国银行",VLOOKUP(B55,中国银行!A:I,9,FALSE)/100,H55*$G$16))</f>
        <v>0.20240098</v>
      </c>
      <c r="H55" s="187">
        <f>IF(E55="太平再",VLOOKUP(B55,太平再!A:C,3,FALSE),G55/G$16)</f>
        <v>0.22865</v>
      </c>
      <c r="I55" s="187">
        <f t="shared" si="3"/>
        <v>0.2024</v>
      </c>
      <c r="J55" s="187">
        <f t="shared" si="5"/>
        <v>0.22865</v>
      </c>
      <c r="K55" s="193">
        <f t="shared" si="4"/>
        <v>0.108595342847945</v>
      </c>
    </row>
    <row r="56" spans="1:11">
      <c r="A56" s="179">
        <v>51</v>
      </c>
      <c r="B56" s="180" t="s">
        <v>49</v>
      </c>
      <c r="C56" s="181" t="s">
        <v>50</v>
      </c>
      <c r="D56" s="188"/>
      <c r="E56" s="181" t="str">
        <f>IF(IFERROR(VLOOKUP(B56,中国银行!A:A,1,FALSE),1)=B56,"中国银行",IF(IFERROR(VLOOKUP(B56,外管局!A:A,1,FALSE),2)=B56,"外管局",IF(IFERROR(VLOOKUP(B56,太平再!A:A,1,FALSE)=B56,3),"太平再")))</f>
        <v>外管局</v>
      </c>
      <c r="F56" s="175">
        <f>IF(E56="外管局",VLOOKUP(B56,外管局!A:D,4,FALSE),"")</f>
        <v>2.6525198938992</v>
      </c>
      <c r="G56" s="178">
        <f>IF(E56="外管局",F56*$G$41,IF(E56="中国银行",VLOOKUP(B56,中国银行!A:I,9,FALSE)/100,H56*$G$16))</f>
        <v>18.1976127320955</v>
      </c>
      <c r="H56" s="187">
        <f>IF(E56="太平再",VLOOKUP(B56,太平再!A:C,3,FALSE),G56/G$16)</f>
        <v>20.5576284818069</v>
      </c>
      <c r="I56" s="187">
        <f t="shared" si="3"/>
        <v>18.19761</v>
      </c>
      <c r="J56" s="187">
        <f t="shared" si="5"/>
        <v>20.55763</v>
      </c>
      <c r="K56" s="193">
        <f t="shared" si="4"/>
        <v>9.76371391780234</v>
      </c>
    </row>
    <row r="57" spans="1:11">
      <c r="A57" s="179">
        <v>52</v>
      </c>
      <c r="B57" s="180" t="s">
        <v>51</v>
      </c>
      <c r="C57" s="181" t="s">
        <v>52</v>
      </c>
      <c r="D57" s="188"/>
      <c r="E57" s="181" t="str">
        <f>IF(IFERROR(VLOOKUP(B57,中国银行!A:A,1,FALSE),1)=B57,"中国银行",IF(IFERROR(VLOOKUP(B57,外管局!A:A,1,FALSE),2)=B57,"外管局",IF(IFERROR(VLOOKUP(B57,太平再!A:A,1,FALSE)=B57,3),"太平再")))</f>
        <v>外管局</v>
      </c>
      <c r="F57" s="175">
        <f>IF(E57="外管局",VLOOKUP(B57,外管局!A:D,4,FALSE),"")</f>
        <v>0.722673893405601</v>
      </c>
      <c r="G57" s="178">
        <f>IF(E57="外管局",F57*$G$41,IF(E57="中国银行",VLOOKUP(B57,中国银行!A:I,9,FALSE)/100,H57*$G$16))</f>
        <v>4.95790424570912</v>
      </c>
      <c r="H57" s="187">
        <f>IF(E57="太平再",VLOOKUP(B57,太平再!A:C,3,FALSE),G57/G$16)</f>
        <v>5.60088595312825</v>
      </c>
      <c r="I57" s="187">
        <f t="shared" si="3"/>
        <v>4.9579</v>
      </c>
      <c r="J57" s="187">
        <f t="shared" si="5"/>
        <v>5.60089</v>
      </c>
      <c r="K57" s="193">
        <f t="shared" si="4"/>
        <v>2.66010301534499</v>
      </c>
    </row>
    <row r="58" spans="1:11">
      <c r="A58" s="179">
        <v>53</v>
      </c>
      <c r="B58" s="180" t="s">
        <v>53</v>
      </c>
      <c r="C58" s="181" t="s">
        <v>54</v>
      </c>
      <c r="D58" s="188"/>
      <c r="E58" s="181" t="str">
        <f>IF(IFERROR(VLOOKUP(B58,中国银行!A:A,1,FALSE),1)=B58,"中国银行",IF(IFERROR(VLOOKUP(B58,外管局!A:A,1,FALSE),2)=B58,"外管局",IF(IFERROR(VLOOKUP(B58,太平再!A:A,1,FALSE)=B58,3),"太平再")))</f>
        <v>外管局</v>
      </c>
      <c r="F58" s="175">
        <f>IF(E58="外管局",VLOOKUP(B58,外管局!A:D,4,FALSE),"")</f>
        <v>0.144613159797542</v>
      </c>
      <c r="G58" s="178">
        <f>IF(E58="外管局",F58*$G$41,IF(E58="中国银行",VLOOKUP(B58,中国银行!A:I,9,FALSE)/100,H58*$G$16))</f>
        <v>0.992118582791034</v>
      </c>
      <c r="H58" s="187">
        <f>IF(E58="太平再",VLOOKUP(B58,太平再!A:C,3,FALSE),G58/G$16)</f>
        <v>1.12078466198716</v>
      </c>
      <c r="I58" s="187">
        <f t="shared" si="3"/>
        <v>0.99212</v>
      </c>
      <c r="J58" s="187">
        <f t="shared" si="5"/>
        <v>1.12078</v>
      </c>
      <c r="K58" s="193">
        <f t="shared" si="4"/>
        <v>0.532310333726795</v>
      </c>
    </row>
    <row r="59" spans="1:11">
      <c r="A59" s="179">
        <v>54</v>
      </c>
      <c r="B59" s="180" t="s">
        <v>55</v>
      </c>
      <c r="C59" s="181" t="s">
        <v>56</v>
      </c>
      <c r="D59" s="188"/>
      <c r="E59" s="181" t="str">
        <f>IF(IFERROR(VLOOKUP(B59,中国银行!A:A,1,FALSE),1)=B59,"中国银行",IF(IFERROR(VLOOKUP(B59,外管局!A:A,1,FALSE),2)=B59,"外管局",IF(IFERROR(VLOOKUP(B59,太平再!A:A,1,FALSE)=B59,3),"太平再")))</f>
        <v>太平再</v>
      </c>
      <c r="F59" s="175" t="str">
        <f>IF(E59="外管局",VLOOKUP(B59,外管局!A:D,4,FALSE),"")</f>
        <v/>
      </c>
      <c r="G59" s="178">
        <f>IF(E59="外管局",F59*$G$41,IF(E59="中国银行",VLOOKUP(B59,中国银行!A:I,9,FALSE)/100,H59*$G$16))</f>
        <v>0.00690456</v>
      </c>
      <c r="H59" s="187">
        <f>IF(E59="太平再",VLOOKUP(B59,太平再!A:C,3,FALSE),G59/G$16)</f>
        <v>0.0078</v>
      </c>
      <c r="I59" s="187">
        <f t="shared" si="3"/>
        <v>0.0069</v>
      </c>
      <c r="J59" s="187">
        <f t="shared" si="5"/>
        <v>0.0078</v>
      </c>
      <c r="K59" s="193">
        <f t="shared" si="4"/>
        <v>0.0037021139607254</v>
      </c>
    </row>
    <row r="60" spans="1:11">
      <c r="A60" s="179">
        <v>55</v>
      </c>
      <c r="B60" s="180" t="s">
        <v>57</v>
      </c>
      <c r="C60" s="181" t="s">
        <v>58</v>
      </c>
      <c r="D60" s="188"/>
      <c r="E60" s="181" t="str">
        <f>IF(IFERROR(VLOOKUP(B60,中国银行!A:A,1,FALSE),1)=B60,"中国银行",IF(IFERROR(VLOOKUP(B60,外管局!A:A,1,FALSE),2)=B60,"外管局",IF(IFERROR(VLOOKUP(B60,太平再!A:A,1,FALSE)=B60,3),"太平再")))</f>
        <v>太平再</v>
      </c>
      <c r="F60" s="175" t="str">
        <f>IF(E60="外管局",VLOOKUP(B60,外管局!A:D,4,FALSE),"")</f>
        <v/>
      </c>
      <c r="G60" s="178">
        <f>IF(E60="外管局",F60*$G$41,IF(E60="中国银行",VLOOKUP(B60,中国银行!A:I,9,FALSE)/100,H60*$G$16))</f>
        <v>0.00013278</v>
      </c>
      <c r="H60" s="187">
        <f>IF(E60="太平再",VLOOKUP(B60,太平再!A:C,3,FALSE),G60/G$16)</f>
        <v>0.00015</v>
      </c>
      <c r="I60" s="187">
        <f t="shared" si="3"/>
        <v>0.00013</v>
      </c>
      <c r="J60" s="187">
        <f t="shared" si="5"/>
        <v>0.00015</v>
      </c>
      <c r="K60" s="193">
        <f t="shared" si="4"/>
        <v>6.97499731730872e-5</v>
      </c>
    </row>
    <row r="61" spans="1:11">
      <c r="A61" s="179">
        <v>56</v>
      </c>
      <c r="B61" s="180" t="s">
        <v>59</v>
      </c>
      <c r="C61" s="181" t="s">
        <v>60</v>
      </c>
      <c r="D61" s="188"/>
      <c r="E61" s="181" t="str">
        <f>IF(IFERROR(VLOOKUP(B61,中国银行!A:A,1,FALSE),1)=B61,"中国银行",IF(IFERROR(VLOOKUP(B61,外管局!A:A,1,FALSE),2)=B61,"外管局",IF(IFERROR(VLOOKUP(B61,太平再!A:A,1,FALSE)=B61,3),"太平再")))</f>
        <v>太平再</v>
      </c>
      <c r="F61" s="175" t="str">
        <f>IF(E61="外管局",VLOOKUP(B61,外管局!A:D,4,FALSE),"")</f>
        <v/>
      </c>
      <c r="G61" s="178">
        <f>IF(E61="外管局",F61*$G$41,IF(E61="中国银行",VLOOKUP(B61,中国银行!A:I,9,FALSE)/100,H61*$G$16))</f>
        <v>0.0026556</v>
      </c>
      <c r="H61" s="187">
        <f>IF(E61="太平再",VLOOKUP(B61,太平再!A:C,3,FALSE),G61/G$16)</f>
        <v>0.003</v>
      </c>
      <c r="I61" s="187">
        <f t="shared" si="3"/>
        <v>0.00266</v>
      </c>
      <c r="J61" s="187">
        <f t="shared" si="5"/>
        <v>0.003</v>
      </c>
      <c r="K61" s="193">
        <f t="shared" si="4"/>
        <v>0.0014271917587724</v>
      </c>
    </row>
    <row r="62" spans="1:11">
      <c r="A62" s="179">
        <v>57</v>
      </c>
      <c r="B62" s="180" t="s">
        <v>63</v>
      </c>
      <c r="C62" s="181" t="s">
        <v>64</v>
      </c>
      <c r="D62" s="188"/>
      <c r="E62" s="181" t="str">
        <f>IF(IFERROR(VLOOKUP(B62,中国银行!A:A,1,FALSE),1)=B62,"中国银行",IF(IFERROR(VLOOKUP(B62,外管局!A:A,1,FALSE),2)=B62,"外管局",IF(IFERROR(VLOOKUP(B62,太平再!A:A,1,FALSE)=B62,3),"太平再")))</f>
        <v>太平再</v>
      </c>
      <c r="F62" s="175" t="str">
        <f>IF(E62="外管局",VLOOKUP(B62,外管局!A:D,4,FALSE),"")</f>
        <v/>
      </c>
      <c r="G62" s="178">
        <f>IF(E62="外管局",F62*$G$41,IF(E62="中国银行",VLOOKUP(B62,中国银行!A:I,9,FALSE)/100,H62*$G$16))</f>
        <v>6.860503596</v>
      </c>
      <c r="H62" s="187">
        <f>IF(E62="太平再",VLOOKUP(B62,太平再!A:C,3,FALSE),G62/G$16)</f>
        <v>7.75023</v>
      </c>
      <c r="I62" s="187">
        <f t="shared" si="3"/>
        <v>6.8605</v>
      </c>
      <c r="J62" s="187">
        <f t="shared" si="5"/>
        <v>7.75023</v>
      </c>
      <c r="K62" s="193">
        <f t="shared" si="4"/>
        <v>3.68092069964588</v>
      </c>
    </row>
    <row r="63" spans="1:11">
      <c r="A63" s="179">
        <v>58</v>
      </c>
      <c r="B63" s="180" t="s">
        <v>163</v>
      </c>
      <c r="C63" s="181" t="s">
        <v>327</v>
      </c>
      <c r="D63" s="188"/>
      <c r="E63" s="181" t="str">
        <f>IF(IFERROR(VLOOKUP(B63,中国银行!A:A,1,FALSE),1)=B63,"中国银行",IF(IFERROR(VLOOKUP(B63,外管局!A:A,1,FALSE),2)=B63,"外管局",IF(IFERROR(VLOOKUP(B63,太平再!A:A,1,FALSE)=B63,3),"太平再")))</f>
        <v>外管局</v>
      </c>
      <c r="F63" s="175">
        <f>IF(E63="外管局",VLOOKUP(B63,外管局!A:D,4,FALSE),"")</f>
        <v>0.000732600732600733</v>
      </c>
      <c r="G63" s="178">
        <f>IF(E63="外管局",F63*$G$41,IF(E63="中国银行",VLOOKUP(B63,中国银行!A:I,9,FALSE)/100,H63*$G$16))</f>
        <v>0.00502600732600733</v>
      </c>
      <c r="H63" s="187">
        <f>IF(E63="太平再",VLOOKUP(B63,太平再!A:C,3,FALSE),G63/G$16)</f>
        <v>0.00567782119973715</v>
      </c>
      <c r="I63" s="187">
        <f t="shared" si="3"/>
        <v>0.00503</v>
      </c>
      <c r="J63" s="187">
        <f t="shared" si="5"/>
        <v>0.00568</v>
      </c>
      <c r="K63" s="193">
        <f t="shared" si="4"/>
        <v>0.0026987874235433</v>
      </c>
    </row>
    <row r="64" spans="1:11">
      <c r="A64" s="179">
        <v>59</v>
      </c>
      <c r="B64" s="180" t="s">
        <v>45</v>
      </c>
      <c r="C64" s="181" t="s">
        <v>46</v>
      </c>
      <c r="D64" s="188"/>
      <c r="E64" s="181" t="str">
        <f>IF(IFERROR(VLOOKUP(B64,中国银行!A:A,1,FALSE),1)=B64,"中国银行",IF(IFERROR(VLOOKUP(B64,外管局!A:A,1,FALSE),2)=B64,"外管局",IF(IFERROR(VLOOKUP(B64,太平再!A:A,1,FALSE)=B64,3),"太平再")))</f>
        <v>太平再</v>
      </c>
      <c r="F64" s="175" t="str">
        <f>IF(E64="外管局",VLOOKUP(B64,外管局!A:D,4,FALSE),"")</f>
        <v/>
      </c>
      <c r="G64" s="178">
        <f>IF(E64="外管局",F64*$G$41,IF(E64="中国银行",VLOOKUP(B64,中国银行!A:I,9,FALSE)/100,H64*$G$16))</f>
        <v>0.003611616</v>
      </c>
      <c r="H64" s="187">
        <f>IF(E64="太平再",VLOOKUP(B64,太平再!A:C,3,FALSE),G64/G$16)</f>
        <v>0.00408</v>
      </c>
      <c r="I64" s="187">
        <f t="shared" si="3"/>
        <v>0.00361</v>
      </c>
      <c r="J64" s="187">
        <f t="shared" si="5"/>
        <v>0.00408</v>
      </c>
      <c r="K64" s="193">
        <f t="shared" si="4"/>
        <v>0.00193690310119111</v>
      </c>
    </row>
    <row r="65" spans="1:11">
      <c r="A65" s="179">
        <v>60</v>
      </c>
      <c r="B65" s="180" t="s">
        <v>47</v>
      </c>
      <c r="C65" s="181" t="s">
        <v>48</v>
      </c>
      <c r="D65" s="188"/>
      <c r="E65" s="181" t="str">
        <f>IF(IFERROR(VLOOKUP(B65,中国银行!A:A,1,FALSE),1)=B65,"中国银行",IF(IFERROR(VLOOKUP(B65,外管局!A:A,1,FALSE),2)=B65,"外管局",IF(IFERROR(VLOOKUP(B65,太平再!A:A,1,FALSE)=B65,3),"太平再")))</f>
        <v>外管局</v>
      </c>
      <c r="F65" s="175">
        <f>IF(E65="外管局",VLOOKUP(B65,外管局!A:D,4,FALSE),"")</f>
        <v>0.606961852447574</v>
      </c>
      <c r="G65" s="178">
        <f>IF(E65="外管局",F65*$G$41,IF(E65="中国银行",VLOOKUP(B65,中国银行!A:I,9,FALSE)/100,H65*$G$16))</f>
        <v>4.16406178871658</v>
      </c>
      <c r="H65" s="187">
        <f>IF(E65="太平再",VLOOKUP(B65,太平再!A:C,3,FALSE),G65/G$16)</f>
        <v>4.70409149199794</v>
      </c>
      <c r="I65" s="187">
        <f t="shared" si="3"/>
        <v>4.16406</v>
      </c>
      <c r="J65" s="187">
        <f t="shared" si="5"/>
        <v>4.70409</v>
      </c>
      <c r="K65" s="193">
        <f t="shared" si="4"/>
        <v>2.23417748685481</v>
      </c>
    </row>
    <row r="66" spans="1:11">
      <c r="A66" s="179">
        <v>61</v>
      </c>
      <c r="B66" s="180" t="s">
        <v>71</v>
      </c>
      <c r="C66" s="181" t="s">
        <v>72</v>
      </c>
      <c r="D66" s="188"/>
      <c r="E66" s="181" t="str">
        <f>IF(IFERROR(VLOOKUP(B66,中国银行!A:A,1,FALSE),1)=B66,"中国银行",IF(IFERROR(VLOOKUP(B66,外管局!A:A,1,FALSE),2)=B66,"外管局",IF(IFERROR(VLOOKUP(B66,太平再!A:A,1,FALSE)=B66,3),"太平再")))</f>
        <v>太平再</v>
      </c>
      <c r="F66" s="175" t="str">
        <f>IF(E66="外管局",VLOOKUP(B66,外管局!A:D,4,FALSE),"")</f>
        <v/>
      </c>
      <c r="G66" s="178">
        <f>IF(E66="外管局",F66*$G$41,IF(E66="中国银行",VLOOKUP(B66,中国银行!A:I,9,FALSE)/100,H66*$G$16))</f>
        <v>0.8852</v>
      </c>
      <c r="H66" s="187">
        <f>IF(E66="太平再",VLOOKUP(B66,太平再!A:C,3,FALSE),G66/G$16)</f>
        <v>1</v>
      </c>
      <c r="I66" s="187">
        <f t="shared" si="3"/>
        <v>0.8852</v>
      </c>
      <c r="J66" s="187">
        <f t="shared" si="5"/>
        <v>1</v>
      </c>
      <c r="K66" s="193">
        <f t="shared" si="4"/>
        <v>0.474943663483206</v>
      </c>
    </row>
    <row r="67" spans="1:11">
      <c r="A67" s="179">
        <v>62</v>
      </c>
      <c r="B67" s="180" t="s">
        <v>73</v>
      </c>
      <c r="C67" s="181" t="s">
        <v>74</v>
      </c>
      <c r="D67" s="188"/>
      <c r="E67" s="181" t="str">
        <f>IF(IFERROR(VLOOKUP(B67,中国银行!A:A,1,FALSE),1)=B67,"中国银行",IF(IFERROR(VLOOKUP(B67,外管局!A:A,1,FALSE),2)=B67,"外管局",IF(IFERROR(VLOOKUP(B67,太平再!A:A,1,FALSE)=B67,3),"太平再")))</f>
        <v>外管局</v>
      </c>
      <c r="F67" s="175">
        <f>IF(E67="外管局",VLOOKUP(B67,外管局!A:D,4,FALSE),"")</f>
        <v>0.00131319763624425</v>
      </c>
      <c r="G67" s="178">
        <f>IF(E67="外管局",F67*$G$41,IF(E67="中国银行",VLOOKUP(B67,中国银行!A:I,9,FALSE)/100,H67*$G$16))</f>
        <v>0.00900919238345371</v>
      </c>
      <c r="H67" s="187">
        <f>IF(E67="太平再",VLOOKUP(B67,太平再!A:C,3,FALSE),G67/G$16)</f>
        <v>0.0101775783816693</v>
      </c>
      <c r="I67" s="187">
        <f t="shared" si="3"/>
        <v>0.00901</v>
      </c>
      <c r="J67" s="187">
        <f t="shared" si="5"/>
        <v>0.01018</v>
      </c>
      <c r="K67" s="193">
        <f t="shared" si="4"/>
        <v>0.00483420967915012</v>
      </c>
    </row>
    <row r="68" spans="1:11">
      <c r="A68" s="179">
        <v>63</v>
      </c>
      <c r="B68" s="180" t="s">
        <v>77</v>
      </c>
      <c r="C68" s="181" t="s">
        <v>78</v>
      </c>
      <c r="D68" s="188"/>
      <c r="E68" s="181" t="str">
        <f>IF(IFERROR(VLOOKUP(B68,中国银行!A:A,1,FALSE),1)=B68,"中国银行",IF(IFERROR(VLOOKUP(B68,外管局!A:A,1,FALSE),2)=B68,"外管局",IF(IFERROR(VLOOKUP(B68,太平再!A:A,1,FALSE)=B68,3),"太平再")))</f>
        <v>外管局</v>
      </c>
      <c r="F68" s="175">
        <f>IF(E68="外管局",VLOOKUP(B68,外管局!A:D,4,FALSE),"")</f>
        <v>0.000268665538271406</v>
      </c>
      <c r="G68" s="178">
        <f>IF(E68="外管局",F68*$G$41,IF(E68="中国银行",VLOOKUP(B68,中国银行!A:I,9,FALSE)/100,H68*$G$16))</f>
        <v>0.00184317992531098</v>
      </c>
      <c r="H68" s="187">
        <f>IF(E68="太平再",VLOOKUP(B68,太平再!A:C,3,FALSE),G68/G$16)</f>
        <v>0.00208221862326139</v>
      </c>
      <c r="I68" s="187">
        <f t="shared" si="3"/>
        <v>0.00184</v>
      </c>
      <c r="J68" s="187">
        <f t="shared" si="5"/>
        <v>0.00208</v>
      </c>
      <c r="K68" s="193">
        <f t="shared" si="4"/>
        <v>0.000987230389526773</v>
      </c>
    </row>
    <row r="69" spans="1:11">
      <c r="A69" s="179">
        <v>64</v>
      </c>
      <c r="B69" s="180" t="s">
        <v>79</v>
      </c>
      <c r="C69" s="181" t="s">
        <v>80</v>
      </c>
      <c r="D69" s="188"/>
      <c r="E69" s="181" t="str">
        <f>IF(IFERROR(VLOOKUP(B69,中国银行!A:A,1,FALSE),1)=B69,"中国银行",IF(IFERROR(VLOOKUP(B69,外管局!A:A,1,FALSE),2)=B69,"外管局",IF(IFERROR(VLOOKUP(B69,太平再!A:A,1,FALSE)=B69,3),"太平再")))</f>
        <v>太平再</v>
      </c>
      <c r="F69" s="175" t="str">
        <f>IF(E69="外管局",VLOOKUP(B69,外管局!A:D,4,FALSE),"")</f>
        <v/>
      </c>
      <c r="G69" s="178">
        <f>IF(E69="外管局",F69*$G$41,IF(E69="中国银行",VLOOKUP(B69,中国银行!A:I,9,FALSE)/100,H69*$G$16))</f>
        <v>0.01159612</v>
      </c>
      <c r="H69" s="187">
        <f>IF(E69="太平再",VLOOKUP(B69,太平再!A:C,3,FALSE),G69/G$16)</f>
        <v>0.0131</v>
      </c>
      <c r="I69" s="187">
        <f t="shared" si="3"/>
        <v>0.0116</v>
      </c>
      <c r="J69" s="187">
        <f t="shared" si="5"/>
        <v>0.0131</v>
      </c>
      <c r="K69" s="193">
        <f t="shared" si="4"/>
        <v>0.00622384376006009</v>
      </c>
    </row>
    <row r="70" spans="1:11">
      <c r="A70" s="179">
        <v>65</v>
      </c>
      <c r="B70" s="180" t="s">
        <v>83</v>
      </c>
      <c r="C70" s="181" t="s">
        <v>84</v>
      </c>
      <c r="D70" s="188"/>
      <c r="E70" s="181" t="str">
        <f>IF(IFERROR(VLOOKUP(B70,中国银行!A:A,1,FALSE),1)=B70,"中国银行",IF(IFERROR(VLOOKUP(B70,外管局!A:A,1,FALSE),2)=B70,"外管局",IF(IFERROR(VLOOKUP(B70,太平再!A:A,1,FALSE)=B70,3),"太平再")))</f>
        <v>外管局</v>
      </c>
      <c r="F70" s="175">
        <f>IF(E70="外管局",VLOOKUP(B70,外管局!A:D,4,FALSE),"")</f>
        <v>0.045157939894782</v>
      </c>
      <c r="G70" s="178">
        <f>IF(E70="外管局",F70*$G$41,IF(E70="中国银行",VLOOKUP(B70,中国银行!A:I,9,FALSE)/100,H70*$G$16))</f>
        <v>0.309806046648152</v>
      </c>
      <c r="H70" s="187">
        <f>IF(E70="太平再",VLOOKUP(B70,太平再!A:C,3,FALSE),G70/G$16)</f>
        <v>0.349984237062982</v>
      </c>
      <c r="I70" s="187">
        <f t="shared" ref="I70:I101" si="6">ROUND(G70,5)</f>
        <v>0.30981</v>
      </c>
      <c r="J70" s="187">
        <f t="shared" si="5"/>
        <v>0.34998</v>
      </c>
      <c r="K70" s="193">
        <f t="shared" ref="K70:K101" si="7">I70/$I$138</f>
        <v>0.16622491683657</v>
      </c>
    </row>
    <row r="71" spans="1:11">
      <c r="A71" s="179">
        <v>66</v>
      </c>
      <c r="B71" s="180" t="s">
        <v>81</v>
      </c>
      <c r="C71" s="181" t="s">
        <v>82</v>
      </c>
      <c r="D71" s="188"/>
      <c r="E71" s="181" t="str">
        <f>IF(IFERROR(VLOOKUP(B71,中国银行!A:A,1,FALSE),1)=B71,"中国银行",IF(IFERROR(VLOOKUP(B71,外管局!A:A,1,FALSE),2)=B71,"外管局",IF(IFERROR(VLOOKUP(B71,太平再!A:A,1,FALSE)=B71,3),"太平再")))</f>
        <v>太平再</v>
      </c>
      <c r="F71" s="175" t="str">
        <f>IF(E71="外管局",VLOOKUP(B71,外管局!A:D,4,FALSE),"")</f>
        <v/>
      </c>
      <c r="G71" s="178">
        <f>IF(E71="外管局",F71*$G$41,IF(E71="中国银行",VLOOKUP(B71,中国银行!A:I,9,FALSE)/100,H71*$G$16))</f>
        <v>0.8852</v>
      </c>
      <c r="H71" s="187">
        <f>IF(E71="太平再",VLOOKUP(B71,太平再!A:C,3,FALSE),G71/G$16)</f>
        <v>1</v>
      </c>
      <c r="I71" s="187">
        <f t="shared" si="6"/>
        <v>0.8852</v>
      </c>
      <c r="J71" s="187">
        <f t="shared" si="5"/>
        <v>1</v>
      </c>
      <c r="K71" s="193">
        <f t="shared" si="7"/>
        <v>0.474943663483206</v>
      </c>
    </row>
    <row r="72" spans="1:11">
      <c r="A72" s="179">
        <v>67</v>
      </c>
      <c r="B72" s="180" t="s">
        <v>267</v>
      </c>
      <c r="C72" s="181" t="s">
        <v>268</v>
      </c>
      <c r="D72" s="188"/>
      <c r="E72" s="181" t="str">
        <f>IF(IFERROR(VLOOKUP(B72,中国银行!A:A,1,FALSE),1)=B72,"中国银行",IF(IFERROR(VLOOKUP(B72,外管局!A:A,1,FALSE),2)=B72,"外管局",IF(IFERROR(VLOOKUP(B72,太平再!A:A,1,FALSE)=B72,3),"太平再")))</f>
        <v>太平再</v>
      </c>
      <c r="F72" s="175" t="str">
        <f>IF(E72="外管局",VLOOKUP(B72,外管局!A:D,4,FALSE),"")</f>
        <v/>
      </c>
      <c r="G72" s="178">
        <f>IF(E72="外管局",F72*$G$41,IF(E72="中国银行",VLOOKUP(B72,中国银行!A:I,9,FALSE)/100,H72*$G$16))</f>
        <v>2.569478892</v>
      </c>
      <c r="H72" s="187">
        <f>IF(E72="太平再",VLOOKUP(B72,太平再!A:C,3,FALSE),G72/G$16)</f>
        <v>2.90271</v>
      </c>
      <c r="I72" s="187">
        <f t="shared" si="6"/>
        <v>2.56948</v>
      </c>
      <c r="J72" s="187">
        <f t="shared" si="5"/>
        <v>2.90271</v>
      </c>
      <c r="K72" s="193">
        <f t="shared" si="7"/>
        <v>1.37862431591372</v>
      </c>
    </row>
    <row r="73" spans="1:11">
      <c r="A73" s="179">
        <v>68</v>
      </c>
      <c r="B73" s="180" t="s">
        <v>89</v>
      </c>
      <c r="C73" s="181" t="s">
        <v>90</v>
      </c>
      <c r="D73" s="188"/>
      <c r="E73" s="181" t="str">
        <f>IF(IFERROR(VLOOKUP(B73,中国银行!A:A,1,FALSE),1)=B73,"中国银行",IF(IFERROR(VLOOKUP(B73,外管局!A:A,1,FALSE),2)=B73,"外管局",IF(IFERROR(VLOOKUP(B73,太平再!A:A,1,FALSE)=B73,3),"太平再")))</f>
        <v>太平再</v>
      </c>
      <c r="F73" s="175" t="str">
        <f>IF(E73="外管局",VLOOKUP(B73,外管局!A:D,4,FALSE),"")</f>
        <v/>
      </c>
      <c r="G73" s="178">
        <f>IF(E73="外管局",F73*$G$41,IF(E73="中国银行",VLOOKUP(B73,中国银行!A:I,9,FALSE)/100,H73*$G$16))</f>
        <v>0.117572264</v>
      </c>
      <c r="H73" s="187">
        <f>IF(E73="太平再",VLOOKUP(B73,太平再!A:C,3,FALSE),G73/G$16)</f>
        <v>0.13282</v>
      </c>
      <c r="I73" s="187">
        <f t="shared" si="6"/>
        <v>0.11757</v>
      </c>
      <c r="J73" s="187">
        <f t="shared" si="5"/>
        <v>0.13282</v>
      </c>
      <c r="K73" s="193">
        <f t="shared" si="7"/>
        <v>0.0630808026612297</v>
      </c>
    </row>
    <row r="74" spans="1:11">
      <c r="A74" s="179">
        <v>69</v>
      </c>
      <c r="B74" s="180" t="s">
        <v>91</v>
      </c>
      <c r="C74" s="181" t="s">
        <v>92</v>
      </c>
      <c r="D74" s="188"/>
      <c r="E74" s="181" t="str">
        <f>IF(IFERROR(VLOOKUP(B74,中国银行!A:A,1,FALSE),1)=B74,"中国银行",IF(IFERROR(VLOOKUP(B74,外管局!A:A,1,FALSE),2)=B74,"外管局",IF(IFERROR(VLOOKUP(B74,太平再!A:A,1,FALSE)=B74,3),"太平再")))</f>
        <v>外管局</v>
      </c>
      <c r="F74" s="175">
        <f>IF(E74="外管局",VLOOKUP(B74,外管局!A:D,4,FALSE),"")</f>
        <v>0.00782625709254549</v>
      </c>
      <c r="G74" s="178">
        <f>IF(E74="外管局",F74*$G$41,IF(E74="中国银行",VLOOKUP(B74,中国银行!A:I,9,FALSE)/100,H74*$G$16))</f>
        <v>0.0536920367834083</v>
      </c>
      <c r="H74" s="187">
        <f>IF(E74="太平再",VLOOKUP(B74,太平再!A:C,3,FALSE),G74/G$16)</f>
        <v>0.0606552607132945</v>
      </c>
      <c r="I74" s="187">
        <f t="shared" si="6"/>
        <v>0.05369</v>
      </c>
      <c r="J74" s="187">
        <f t="shared" si="5"/>
        <v>0.06066</v>
      </c>
      <c r="K74" s="193">
        <f t="shared" si="7"/>
        <v>0.028806738920485</v>
      </c>
    </row>
    <row r="75" spans="1:11">
      <c r="A75" s="179">
        <v>70</v>
      </c>
      <c r="B75" s="180" t="s">
        <v>93</v>
      </c>
      <c r="C75" s="181" t="s">
        <v>94</v>
      </c>
      <c r="D75" s="188"/>
      <c r="E75" s="181" t="str">
        <f>IF(IFERROR(VLOOKUP(B75,中国银行!A:A,1,FALSE),1)=B75,"中国银行",IF(IFERROR(VLOOKUP(B75,外管局!A:A,1,FALSE),2)=B75,"外管局",IF(IFERROR(VLOOKUP(B75,太平再!A:A,1,FALSE)=B75,3),"太平再")))</f>
        <v>太平再</v>
      </c>
      <c r="F75" s="175" t="str">
        <f>IF(E75="外管局",VLOOKUP(B75,外管局!A:D,4,FALSE),"")</f>
        <v/>
      </c>
      <c r="G75" s="178">
        <f>IF(E75="外管局",F75*$G$41,IF(E75="中国银行",VLOOKUP(B75,中国银行!A:I,9,FALSE)/100,H75*$G$16))</f>
        <v>6.860503596</v>
      </c>
      <c r="H75" s="187">
        <f>IF(E75="太平再",VLOOKUP(B75,太平再!A:C,3,FALSE),G75/G$16)</f>
        <v>7.75023</v>
      </c>
      <c r="I75" s="187">
        <f t="shared" si="6"/>
        <v>6.8605</v>
      </c>
      <c r="J75" s="187">
        <f t="shared" si="5"/>
        <v>7.75023</v>
      </c>
      <c r="K75" s="193">
        <f t="shared" si="7"/>
        <v>3.68092069964588</v>
      </c>
    </row>
    <row r="76" spans="1:11">
      <c r="A76" s="179">
        <v>71</v>
      </c>
      <c r="B76" s="180" t="s">
        <v>95</v>
      </c>
      <c r="C76" s="181" t="s">
        <v>96</v>
      </c>
      <c r="D76" s="188"/>
      <c r="E76" s="181" t="str">
        <f>IF(IFERROR(VLOOKUP(B76,中国银行!A:A,1,FALSE),1)=B76,"中国银行",IF(IFERROR(VLOOKUP(B76,外管局!A:A,1,FALSE),2)=B76,"外管局",IF(IFERROR(VLOOKUP(B76,太平再!A:A,1,FALSE)=B76,3),"太平再")))</f>
        <v>太平再</v>
      </c>
      <c r="F76" s="175" t="str">
        <f>IF(E76="外管局",VLOOKUP(B76,外管局!A:D,4,FALSE),"")</f>
        <v/>
      </c>
      <c r="G76" s="178">
        <f>IF(E76="外管局",F76*$G$41,IF(E76="中国银行",VLOOKUP(B76,中国银行!A:I,9,FALSE)/100,H76*$G$16))</f>
        <v>0.000274412</v>
      </c>
      <c r="H76" s="187">
        <f>IF(E76="太平再",VLOOKUP(B76,太平再!A:C,3,FALSE),G76/G$16)</f>
        <v>0.00031</v>
      </c>
      <c r="I76" s="187">
        <f t="shared" si="6"/>
        <v>0.00027</v>
      </c>
      <c r="J76" s="187">
        <f t="shared" si="5"/>
        <v>0.00031</v>
      </c>
      <c r="K76" s="193">
        <f t="shared" si="7"/>
        <v>0.00014486532889795</v>
      </c>
    </row>
    <row r="77" ht="16.15" customHeight="1" spans="1:11">
      <c r="A77" s="179">
        <v>72</v>
      </c>
      <c r="B77" s="180" t="s">
        <v>269</v>
      </c>
      <c r="C77" s="181" t="s">
        <v>270</v>
      </c>
      <c r="D77" s="188"/>
      <c r="E77" s="181" t="str">
        <f>IF(IFERROR(VLOOKUP(B77,中国银行!A:A,1,FALSE),1)=B77,"中国银行",IF(IFERROR(VLOOKUP(B77,外管局!A:A,1,FALSE),2)=B77,"外管局",IF(IFERROR(VLOOKUP(B77,太平再!A:A,1,FALSE)=B77,3),"太平再")))</f>
        <v>太平再</v>
      </c>
      <c r="F77" s="175" t="str">
        <f>IF(E77="外管局",VLOOKUP(B77,外管局!A:D,4,FALSE),"")</f>
        <v/>
      </c>
      <c r="G77" s="178">
        <f>IF(E77="外管局",F77*$G$41,IF(E77="中国银行",VLOOKUP(B77,中国银行!A:I,9,FALSE)/100,H77*$G$16))</f>
        <v>9.97009612</v>
      </c>
      <c r="H77" s="187">
        <f>IF(E77="太平再",VLOOKUP(B77,太平再!A:C,3,FALSE),G77/G$16)</f>
        <v>11.2631</v>
      </c>
      <c r="I77" s="187">
        <f t="shared" si="6"/>
        <v>9.9701</v>
      </c>
      <c r="J77" s="187">
        <f t="shared" si="5"/>
        <v>11.2631</v>
      </c>
      <c r="K77" s="193">
        <f t="shared" si="7"/>
        <v>5.34934005794613</v>
      </c>
    </row>
    <row r="78" spans="1:11">
      <c r="A78" s="179">
        <v>73</v>
      </c>
      <c r="B78" s="180" t="s">
        <v>97</v>
      </c>
      <c r="C78" s="181" t="s">
        <v>98</v>
      </c>
      <c r="D78" s="188"/>
      <c r="E78" s="181" t="str">
        <f>IF(IFERROR(VLOOKUP(B78,中国银行!A:A,1,FALSE),1)=B78,"中国银行",IF(IFERROR(VLOOKUP(B78,外管局!A:A,1,FALSE),2)=B78,"外管局",IF(IFERROR(VLOOKUP(B78,太平再!A:A,1,FALSE)=B78,3),"太平再")))</f>
        <v>外管局</v>
      </c>
      <c r="F78" s="175">
        <f>IF(E78="外管局",VLOOKUP(B78,外管局!A:D,4,FALSE),"")</f>
        <v>0.0626174076393237</v>
      </c>
      <c r="G78" s="178">
        <f>IF(E78="外管局",F78*$G$41,IF(E78="中国银行",VLOOKUP(B78,中国银行!A:I,9,FALSE)/100,H78*$G$16))</f>
        <v>0.42958672510958</v>
      </c>
      <c r="H78" s="187">
        <f>IF(E78="太平再",VLOOKUP(B78,太平再!A:C,3,FALSE),G78/G$16)</f>
        <v>0.48529905683414</v>
      </c>
      <c r="I78" s="187">
        <f t="shared" si="6"/>
        <v>0.42959</v>
      </c>
      <c r="J78" s="187">
        <f t="shared" si="5"/>
        <v>0.4853</v>
      </c>
      <c r="K78" s="193">
        <f t="shared" si="7"/>
        <v>0.230491469041743</v>
      </c>
    </row>
    <row r="79" spans="1:11">
      <c r="A79" s="179">
        <v>74</v>
      </c>
      <c r="B79" s="180" t="s">
        <v>99</v>
      </c>
      <c r="C79" s="181" t="s">
        <v>100</v>
      </c>
      <c r="D79" s="188"/>
      <c r="E79" s="181" t="str">
        <f>IF(IFERROR(VLOOKUP(B79,中国银行!A:A,1,FALSE),1)=B79,"中国银行",IF(IFERROR(VLOOKUP(B79,外管局!A:A,1,FALSE),2)=B79,"外管局",IF(IFERROR(VLOOKUP(B79,太平再!A:A,1,FALSE)=B79,3),"太平再")))</f>
        <v>太平再</v>
      </c>
      <c r="F79" s="175" t="str">
        <f>IF(E79="外管局",VLOOKUP(B79,外管局!A:D,4,FALSE),"")</f>
        <v/>
      </c>
      <c r="G79" s="178">
        <f>IF(E79="外管局",F79*$G$41,IF(E79="中国银行",VLOOKUP(B79,中国银行!A:I,9,FALSE)/100,H79*$G$16))</f>
        <v>0.049075488</v>
      </c>
      <c r="H79" s="187">
        <f>IF(E79="太平再",VLOOKUP(B79,太平再!A:C,3,FALSE),G79/G$16)</f>
        <v>0.05544</v>
      </c>
      <c r="I79" s="187">
        <f t="shared" si="6"/>
        <v>0.04908</v>
      </c>
      <c r="J79" s="187">
        <f t="shared" ref="J79:J110" si="8">ROUND(H79,5)</f>
        <v>0.05544</v>
      </c>
      <c r="K79" s="193">
        <f t="shared" si="7"/>
        <v>0.0263332975641163</v>
      </c>
    </row>
    <row r="80" spans="1:11">
      <c r="A80" s="179">
        <v>75</v>
      </c>
      <c r="B80" s="180" t="s">
        <v>101</v>
      </c>
      <c r="C80" s="181" t="s">
        <v>328</v>
      </c>
      <c r="D80" s="188"/>
      <c r="E80" s="181" t="str">
        <f>IF(IFERROR(VLOOKUP(B80,中国银行!A:A,1,FALSE),1)=B80,"中国银行",IF(IFERROR(VLOOKUP(B80,外管局!A:A,1,FALSE),2)=B80,"外管局",IF(IFERROR(VLOOKUP(B80,太平再!A:A,1,FALSE)=B80,3),"太平再")))</f>
        <v>太平再</v>
      </c>
      <c r="F80" s="175" t="str">
        <f>IF(E80="外管局",VLOOKUP(B80,外管局!A:D,4,FALSE),"")</f>
        <v/>
      </c>
      <c r="G80" s="178">
        <f>IF(E80="外管局",F80*$G$41,IF(E80="中国银行",VLOOKUP(B80,中国银行!A:I,9,FALSE)/100,H80*$G$16))</f>
        <v>1.373237316</v>
      </c>
      <c r="H80" s="187">
        <f>IF(E80="太平再",VLOOKUP(B80,太平再!A:C,3,FALSE),G80/G$16)</f>
        <v>1.55133</v>
      </c>
      <c r="I80" s="187">
        <f t="shared" si="6"/>
        <v>1.37324</v>
      </c>
      <c r="J80" s="187">
        <f t="shared" si="8"/>
        <v>1.55133</v>
      </c>
      <c r="K80" s="193">
        <f t="shared" si="7"/>
        <v>0.736795793540079</v>
      </c>
    </row>
    <row r="81" spans="1:11">
      <c r="A81" s="179">
        <v>76</v>
      </c>
      <c r="B81" s="180" t="s">
        <v>103</v>
      </c>
      <c r="C81" s="181" t="s">
        <v>104</v>
      </c>
      <c r="D81" s="188"/>
      <c r="E81" s="181" t="str">
        <f>IF(IFERROR(VLOOKUP(B81,中国银行!A:A,1,FALSE),1)=B81,"中国银行",IF(IFERROR(VLOOKUP(B81,外管局!A:A,1,FALSE),2)=B81,"外管局",IF(IFERROR(VLOOKUP(B81,太平再!A:A,1,FALSE)=B81,3),"太平再")))</f>
        <v>太平再</v>
      </c>
      <c r="F81" s="175" t="str">
        <f>IF(E81="外管局",VLOOKUP(B81,外管局!A:D,4,FALSE),"")</f>
        <v/>
      </c>
      <c r="G81" s="178">
        <f>IF(E81="外管局",F81*$G$41,IF(E81="中国银行",VLOOKUP(B81,中国银行!A:I,9,FALSE)/100,H81*$G$16))</f>
        <v>3.224438372</v>
      </c>
      <c r="H81" s="187">
        <f>IF(E81="太平再",VLOOKUP(B81,太平再!A:C,3,FALSE),G81/G$16)</f>
        <v>3.64261</v>
      </c>
      <c r="I81" s="187">
        <f t="shared" si="6"/>
        <v>3.22444</v>
      </c>
      <c r="J81" s="187">
        <f t="shared" si="8"/>
        <v>3.64261</v>
      </c>
      <c r="K81" s="193">
        <f t="shared" si="7"/>
        <v>1.73003541152484</v>
      </c>
    </row>
    <row r="82" spans="1:11">
      <c r="A82" s="179">
        <v>77</v>
      </c>
      <c r="B82" s="180" t="s">
        <v>105</v>
      </c>
      <c r="C82" s="181" t="s">
        <v>106</v>
      </c>
      <c r="D82" s="188"/>
      <c r="E82" s="181" t="str">
        <f>IF(IFERROR(VLOOKUP(B82,中国银行!A:A,1,FALSE),1)=B82,"中国银行",IF(IFERROR(VLOOKUP(B82,外管局!A:A,1,FALSE),2)=B82,"外管局",IF(IFERROR(VLOOKUP(B82,太平再!A:A,1,FALSE)=B82,3),"太平再")))</f>
        <v>太平再</v>
      </c>
      <c r="F82" s="175" t="str">
        <f>IF(E82="外管局",VLOOKUP(B82,外管局!A:D,4,FALSE),"")</f>
        <v/>
      </c>
      <c r="G82" s="178">
        <f>IF(E82="外管局",F82*$G$41,IF(E82="中国银行",VLOOKUP(B82,中国银行!A:I,9,FALSE)/100,H82*$G$16))</f>
        <v>1.244732832</v>
      </c>
      <c r="H82" s="187">
        <f>IF(E82="太平再",VLOOKUP(B82,太平再!A:C,3,FALSE),G82/G$16)</f>
        <v>1.40616</v>
      </c>
      <c r="I82" s="187">
        <f t="shared" si="6"/>
        <v>1.24473</v>
      </c>
      <c r="J82" s="187">
        <f t="shared" si="8"/>
        <v>1.40616</v>
      </c>
      <c r="K82" s="193">
        <f t="shared" si="7"/>
        <v>0.667845262367207</v>
      </c>
    </row>
    <row r="83" spans="1:11">
      <c r="A83" s="179">
        <v>78</v>
      </c>
      <c r="B83" s="180" t="s">
        <v>107</v>
      </c>
      <c r="C83" s="181" t="s">
        <v>108</v>
      </c>
      <c r="D83" s="188"/>
      <c r="E83" s="181" t="str">
        <f>IF(IFERROR(VLOOKUP(B83,中国银行!A:A,1,FALSE),1)=B83,"中国银行",IF(IFERROR(VLOOKUP(B83,外管局!A:A,1,FALSE),2)=B83,"外管局",IF(IFERROR(VLOOKUP(B83,太平再!A:A,1,FALSE)=B83,3),"太平再")))</f>
        <v>太平再</v>
      </c>
      <c r="F83" s="175" t="str">
        <f>IF(E83="外管局",VLOOKUP(B83,外管局!A:D,4,FALSE),"")</f>
        <v/>
      </c>
      <c r="G83" s="178">
        <f>IF(E83="外管局",F83*$G$41,IF(E83="中国银行",VLOOKUP(B83,中国银行!A:I,9,FALSE)/100,H83*$G$16))</f>
        <v>0.023962364</v>
      </c>
      <c r="H83" s="187">
        <f>IF(E83="太平再",VLOOKUP(B83,太平再!A:C,3,FALSE),G83/G$16)</f>
        <v>0.02707</v>
      </c>
      <c r="I83" s="187">
        <f t="shared" si="6"/>
        <v>0.02396</v>
      </c>
      <c r="J83" s="187">
        <f t="shared" si="8"/>
        <v>0.02707</v>
      </c>
      <c r="K83" s="193">
        <f t="shared" si="7"/>
        <v>0.0128554565940552</v>
      </c>
    </row>
    <row r="84" spans="1:11">
      <c r="A84" s="179">
        <v>79</v>
      </c>
      <c r="B84" s="180" t="s">
        <v>109</v>
      </c>
      <c r="C84" s="181" t="s">
        <v>110</v>
      </c>
      <c r="D84" s="188"/>
      <c r="E84" s="181" t="str">
        <f>IF(IFERROR(VLOOKUP(B84,中国银行!A:A,1,FALSE),1)=B84,"中国银行",IF(IFERROR(VLOOKUP(B84,外管局!A:A,1,FALSE),2)=B84,"外管局",IF(IFERROR(VLOOKUP(B84,太平再!A:A,1,FALSE)=B84,3),"太平再")))</f>
        <v>太平再</v>
      </c>
      <c r="F84" s="175" t="str">
        <f>IF(E84="外管局",VLOOKUP(B84,外管局!A:D,4,FALSE),"")</f>
        <v/>
      </c>
      <c r="G84" s="178">
        <f>IF(E84="外管局",F84*$G$41,IF(E84="中国银行",VLOOKUP(B84,中国银行!A:I,9,FALSE)/100,H84*$G$16))</f>
        <v>0.889820744</v>
      </c>
      <c r="H84" s="187">
        <f>IF(E84="太平再",VLOOKUP(B84,太平再!A:C,3,FALSE),G84/G$16)</f>
        <v>1.00522</v>
      </c>
      <c r="I84" s="187">
        <f t="shared" si="6"/>
        <v>0.88982</v>
      </c>
      <c r="J84" s="187">
        <f t="shared" si="8"/>
        <v>1.00522</v>
      </c>
      <c r="K84" s="193">
        <f t="shared" si="7"/>
        <v>0.477422470222127</v>
      </c>
    </row>
    <row r="85" spans="1:11">
      <c r="A85" s="179">
        <v>80</v>
      </c>
      <c r="B85" s="180" t="s">
        <v>111</v>
      </c>
      <c r="C85" s="181" t="s">
        <v>112</v>
      </c>
      <c r="D85" s="188"/>
      <c r="E85" s="181" t="str">
        <f>IF(IFERROR(VLOOKUP(B85,中国银行!A:A,1,FALSE),1)=B85,"中国银行",IF(IFERROR(VLOOKUP(B85,外管局!A:A,1,FALSE),2)=B85,"外管局",IF(IFERROR(VLOOKUP(B85,太平再!A:A,1,FALSE)=B85,3),"太平再")))</f>
        <v>太平再</v>
      </c>
      <c r="F85" s="175" t="str">
        <f>IF(E85="外管局",VLOOKUP(B85,外管局!A:D,4,FALSE),"")</f>
        <v/>
      </c>
      <c r="G85" s="178">
        <f>IF(E85="外管局",F85*$G$41,IF(E85="中国银行",VLOOKUP(B85,中国银行!A:I,9,FALSE)/100,H85*$G$16))</f>
        <v>0.281741456</v>
      </c>
      <c r="H85" s="187">
        <f>IF(E85="太平再",VLOOKUP(B85,太平再!A:C,3,FALSE),G85/G$16)</f>
        <v>0.31828</v>
      </c>
      <c r="I85" s="187">
        <f t="shared" si="6"/>
        <v>0.28174</v>
      </c>
      <c r="J85" s="187">
        <f t="shared" si="8"/>
        <v>0.31828</v>
      </c>
      <c r="K85" s="193">
        <f t="shared" si="7"/>
        <v>0.151164288013735</v>
      </c>
    </row>
    <row r="86" spans="1:11">
      <c r="A86" s="179">
        <v>81</v>
      </c>
      <c r="B86" s="180" t="s">
        <v>113</v>
      </c>
      <c r="C86" s="181" t="s">
        <v>114</v>
      </c>
      <c r="D86" s="188"/>
      <c r="E86" s="181" t="str">
        <f>IF(IFERROR(VLOOKUP(B86,中国银行!A:A,1,FALSE),1)=B86,"中国银行",IF(IFERROR(VLOOKUP(B86,外管局!A:A,1,FALSE),2)=B86,"外管局",IF(IFERROR(VLOOKUP(B86,太平再!A:A,1,FALSE)=B86,3),"太平再")))</f>
        <v>外管局</v>
      </c>
      <c r="F86" s="175">
        <f>IF(E86="外管局",VLOOKUP(B86,外管局!A:D,4,FALSE),"")</f>
        <v>0.158557758627524</v>
      </c>
      <c r="G86" s="178">
        <f>IF(E86="外管局",F86*$G$41,IF(E86="中国银行",VLOOKUP(B86,中国银行!A:I,9,FALSE)/100,H86*$G$16))</f>
        <v>1.08778550306413</v>
      </c>
      <c r="H86" s="187">
        <f>IF(E86="太平再",VLOOKUP(B86,太平再!A:C,3,FALSE),G86/G$16)</f>
        <v>1.22885845352929</v>
      </c>
      <c r="I86" s="187">
        <f t="shared" si="6"/>
        <v>1.08779</v>
      </c>
      <c r="J86" s="187">
        <f t="shared" si="8"/>
        <v>1.22886</v>
      </c>
      <c r="K86" s="193">
        <f t="shared" si="7"/>
        <v>0.583640948599635</v>
      </c>
    </row>
    <row r="87" spans="1:11">
      <c r="A87" s="179">
        <v>82</v>
      </c>
      <c r="B87" s="180" t="s">
        <v>115</v>
      </c>
      <c r="C87" s="181" t="s">
        <v>329</v>
      </c>
      <c r="D87" s="188"/>
      <c r="E87" s="181" t="str">
        <f>IF(IFERROR(VLOOKUP(B87,中国银行!A:A,1,FALSE),1)=B87,"中国银行",IF(IFERROR(VLOOKUP(B87,外管局!A:A,1,FALSE),2)=B87,"外管局",IF(IFERROR(VLOOKUP(B87,太平再!A:A,1,FALSE)=B87,3),"太平再")))</f>
        <v>外管局</v>
      </c>
      <c r="F87" s="175">
        <f>IF(E87="外管局",VLOOKUP(B87,外管局!A:D,4,FALSE),"")</f>
        <v>0.00343902585587955</v>
      </c>
      <c r="G87" s="178">
        <f>IF(E87="外管局",F87*$G$41,IF(E87="中国银行",VLOOKUP(B87,中国银行!A:I,9,FALSE)/100,H87*$G$16))</f>
        <v>0.0235934368842617</v>
      </c>
      <c r="H87" s="187">
        <f>IF(E87="太平再",VLOOKUP(B87,太平再!A:C,3,FALSE),G87/G$16)</f>
        <v>0.0266532273884565</v>
      </c>
      <c r="I87" s="187">
        <f t="shared" si="6"/>
        <v>0.02359</v>
      </c>
      <c r="J87" s="187">
        <f>I87/$I$16</f>
        <v>0.0266493447808405</v>
      </c>
      <c r="K87" s="193">
        <f t="shared" si="7"/>
        <v>0.0126569374396394</v>
      </c>
    </row>
    <row r="88" spans="1:11">
      <c r="A88" s="179">
        <v>83</v>
      </c>
      <c r="B88" s="180" t="s">
        <v>119</v>
      </c>
      <c r="C88" s="181" t="s">
        <v>120</v>
      </c>
      <c r="D88" s="188"/>
      <c r="E88" s="181" t="str">
        <f>IF(IFERROR(VLOOKUP(B88,中国银行!A:A,1,FALSE),1)=B88,"中国银行",IF(IFERROR(VLOOKUP(B88,外管局!A:A,1,FALSE),2)=B88,"外管局",IF(IFERROR(VLOOKUP(B88,太平再!A:A,1,FALSE)=B88,3),"太平再")))</f>
        <v>太平再</v>
      </c>
      <c r="F88" s="175" t="str">
        <f>IF(E88="外管局",VLOOKUP(B88,外管局!A:D,4,FALSE),"")</f>
        <v/>
      </c>
      <c r="G88" s="178">
        <f>IF(E88="外管局",F88*$G$41,IF(E88="中国银行",VLOOKUP(B88,中国银行!A:I,9,FALSE)/100,H88*$G$16))</f>
        <v>10.36728536</v>
      </c>
      <c r="H88" s="187">
        <f>IF(E88="太平再",VLOOKUP(B88,太平再!A:C,3,FALSE),G88/G$16)</f>
        <v>11.7118</v>
      </c>
      <c r="I88" s="187">
        <f t="shared" si="6"/>
        <v>10.36729</v>
      </c>
      <c r="J88" s="187">
        <f t="shared" si="8"/>
        <v>11.7118</v>
      </c>
      <c r="K88" s="193">
        <f t="shared" si="7"/>
        <v>5.56244768752012</v>
      </c>
    </row>
    <row r="89" spans="1:11">
      <c r="A89" s="179">
        <v>84</v>
      </c>
      <c r="B89" s="180" t="s">
        <v>123</v>
      </c>
      <c r="C89" s="181" t="s">
        <v>124</v>
      </c>
      <c r="D89" s="188"/>
      <c r="E89" s="181" t="str">
        <f>IF(IFERROR(VLOOKUP(B89,中国银行!A:A,1,FALSE),1)=B89,"中国银行",IF(IFERROR(VLOOKUP(B89,外管局!A:A,1,FALSE),2)=B89,"外管局",IF(IFERROR(VLOOKUP(B89,太平再!A:A,1,FALSE)=B89,3),"太平再")))</f>
        <v>外管局</v>
      </c>
      <c r="F89" s="175">
        <f>IF(E89="外管局",VLOOKUP(B89,外管局!A:D,4,FALSE),"")</f>
        <v>0.000837654233085667</v>
      </c>
      <c r="G89" s="178">
        <f>IF(E89="外管局",F89*$G$41,IF(E89="中国银行",VLOOKUP(B89,中国银行!A:I,9,FALSE)/100,H89*$G$16))</f>
        <v>0.00574672686608422</v>
      </c>
      <c r="H89" s="187">
        <f>IF(E89="太平再",VLOOKUP(B89,太平再!A:C,3,FALSE),G89/G$16)</f>
        <v>0.00649200956403549</v>
      </c>
      <c r="I89" s="187">
        <f t="shared" si="6"/>
        <v>0.00575</v>
      </c>
      <c r="J89" s="187">
        <f t="shared" si="8"/>
        <v>0.00649</v>
      </c>
      <c r="K89" s="193">
        <f t="shared" si="7"/>
        <v>0.00308509496727117</v>
      </c>
    </row>
    <row r="90" spans="1:11">
      <c r="A90" s="179">
        <v>85</v>
      </c>
      <c r="B90" s="180" t="s">
        <v>125</v>
      </c>
      <c r="C90" s="181" t="s">
        <v>126</v>
      </c>
      <c r="D90" s="188"/>
      <c r="E90" s="181" t="str">
        <f>IF(IFERROR(VLOOKUP(B90,中国银行!A:A,1,FALSE),1)=B90,"中国银行",IF(IFERROR(VLOOKUP(B90,外管局!A:A,1,FALSE),2)=B90,"外管局",IF(IFERROR(VLOOKUP(B90,太平再!A:A,1,FALSE)=B90,3),"太平再")))</f>
        <v>太平再</v>
      </c>
      <c r="F90" s="175" t="str">
        <f>IF(E90="外管局",VLOOKUP(B90,外管局!A:D,4,FALSE),"")</f>
        <v/>
      </c>
      <c r="G90" s="178">
        <f>IF(E90="外管局",F90*$G$41,IF(E90="中国银行",VLOOKUP(B90,中国银行!A:I,9,FALSE)/100,H90*$G$16))</f>
        <v>22.13</v>
      </c>
      <c r="H90" s="187">
        <f>IF(E90="太平再",VLOOKUP(B90,太平再!A:C,3,FALSE),G90/G$16)</f>
        <v>25</v>
      </c>
      <c r="I90" s="187">
        <f t="shared" si="6"/>
        <v>22.13</v>
      </c>
      <c r="J90" s="187">
        <f t="shared" si="8"/>
        <v>25</v>
      </c>
      <c r="K90" s="193">
        <f t="shared" si="7"/>
        <v>11.8735915870802</v>
      </c>
    </row>
    <row r="91" spans="1:11">
      <c r="A91" s="179">
        <v>86</v>
      </c>
      <c r="B91" s="180" t="s">
        <v>129</v>
      </c>
      <c r="C91" s="181" t="s">
        <v>130</v>
      </c>
      <c r="D91" s="188"/>
      <c r="E91" s="181" t="str">
        <f>IF(IFERROR(VLOOKUP(B91,中国银行!A:A,1,FALSE),1)=B91,"中国银行",IF(IFERROR(VLOOKUP(B91,外管局!A:A,1,FALSE),2)=B91,"外管局",IF(IFERROR(VLOOKUP(B91,太平再!A:A,1,FALSE)=B91,3),"太平再")))</f>
        <v>外管局</v>
      </c>
      <c r="F91" s="175">
        <f>IF(E91="外管局",VLOOKUP(B91,外管局!A:D,4,FALSE),"")</f>
        <v>0.00743798579344713</v>
      </c>
      <c r="G91" s="178">
        <f>IF(E91="外管局",F91*$G$41,IF(E91="中国银行",VLOOKUP(B91,中国银行!A:I,9,FALSE)/100,H91*$G$16))</f>
        <v>0.0510283015359441</v>
      </c>
      <c r="H91" s="187">
        <f>IF(E91="太平再",VLOOKUP(B91,太平再!A:C,3,FALSE),G91/G$16)</f>
        <v>0.0576460704201808</v>
      </c>
      <c r="I91" s="187">
        <f t="shared" si="6"/>
        <v>0.05103</v>
      </c>
      <c r="J91" s="187">
        <f t="shared" si="8"/>
        <v>0.05765</v>
      </c>
      <c r="K91" s="193">
        <f t="shared" si="7"/>
        <v>0.0273795471617126</v>
      </c>
    </row>
    <row r="92" spans="1:11">
      <c r="A92" s="179">
        <v>87</v>
      </c>
      <c r="B92" s="180" t="s">
        <v>131</v>
      </c>
      <c r="C92" s="181" t="s">
        <v>132</v>
      </c>
      <c r="D92" s="188"/>
      <c r="E92" s="181" t="str">
        <f>IF(IFERROR(VLOOKUP(B92,中国银行!A:A,1,FALSE),1)=B92,"中国银行",IF(IFERROR(VLOOKUP(B92,外管局!A:A,1,FALSE),2)=B92,"外管局",IF(IFERROR(VLOOKUP(B92,太平再!A:A,1,FALSE)=B92,3),"太平再")))</f>
        <v>太平再</v>
      </c>
      <c r="F92" s="175" t="str">
        <f>IF(E92="外管局",VLOOKUP(B92,外管局!A:D,4,FALSE),"")</f>
        <v/>
      </c>
      <c r="G92" s="178">
        <f>IF(E92="外管局",F92*$G$41,IF(E92="中国银行",VLOOKUP(B92,中国银行!A:I,9,FALSE)/100,H92*$G$16))</f>
        <v>0.004213552</v>
      </c>
      <c r="H92" s="187">
        <f>IF(E92="太平再",VLOOKUP(B92,太平再!A:C,3,FALSE),G92/G$16)</f>
        <v>0.00476</v>
      </c>
      <c r="I92" s="187">
        <f t="shared" si="6"/>
        <v>0.00421</v>
      </c>
      <c r="J92" s="187">
        <f t="shared" si="8"/>
        <v>0.00476</v>
      </c>
      <c r="K92" s="193">
        <f t="shared" si="7"/>
        <v>0.00225882605429767</v>
      </c>
    </row>
    <row r="93" spans="1:11">
      <c r="A93" s="179">
        <v>88</v>
      </c>
      <c r="B93" s="180" t="s">
        <v>133</v>
      </c>
      <c r="C93" s="181" t="s">
        <v>134</v>
      </c>
      <c r="D93" s="188"/>
      <c r="E93" s="181" t="str">
        <f>IF(IFERROR(VLOOKUP(B93,中国银行!A:A,1,FALSE),1)=B93,"中国银行",IF(IFERROR(VLOOKUP(B93,外管局!A:A,1,FALSE),2)=B93,"外管局",IF(IFERROR(VLOOKUP(B93,太平再!A:A,1,FALSE)=B93,3),"太平再")))</f>
        <v>太平再</v>
      </c>
      <c r="F93" s="175" t="str">
        <f>IF(E93="外管局",VLOOKUP(B93,外管局!A:D,4,FALSE),"")</f>
        <v/>
      </c>
      <c r="G93" s="178">
        <f>IF(E93="外管局",F93*$G$41,IF(E93="中国银行",VLOOKUP(B93,中国银行!A:I,9,FALSE)/100,H93*$G$16))</f>
        <v>0.046216292</v>
      </c>
      <c r="H93" s="187">
        <f>IF(E93="太平再",VLOOKUP(B93,太平再!A:C,3,FALSE),G93/G$16)</f>
        <v>0.05221</v>
      </c>
      <c r="I93" s="187">
        <f t="shared" si="6"/>
        <v>0.04622</v>
      </c>
      <c r="J93" s="187">
        <f t="shared" si="8"/>
        <v>0.05221</v>
      </c>
      <c r="K93" s="193">
        <f t="shared" si="7"/>
        <v>0.0247987981543084</v>
      </c>
    </row>
    <row r="94" spans="1:11">
      <c r="A94" s="179">
        <v>89</v>
      </c>
      <c r="B94" s="180" t="s">
        <v>139</v>
      </c>
      <c r="C94" s="181" t="s">
        <v>140</v>
      </c>
      <c r="D94" s="188"/>
      <c r="E94" s="181" t="str">
        <f>IF(IFERROR(VLOOKUP(B94,中国银行!A:A,1,FALSE),1)=B94,"中国银行",IF(IFERROR(VLOOKUP(B94,外管局!A:A,1,FALSE),2)=B94,"外管局",IF(IFERROR(VLOOKUP(B94,太平再!A:A,1,FALSE)=B94,3),"太平再")))</f>
        <v>外管局</v>
      </c>
      <c r="F94" s="175">
        <f>IF(E94="外管局",VLOOKUP(B94,外管局!A:D,4,FALSE),"")</f>
        <v>0.00928074245939675</v>
      </c>
      <c r="G94" s="178">
        <f>IF(E94="外管局",F94*$G$41,IF(E94="中国银行",VLOOKUP(B94,中国银行!A:I,9,FALSE)/100,H94*$G$16))</f>
        <v>0.0636705336426914</v>
      </c>
      <c r="H94" s="187">
        <f>IF(E94="太平再",VLOOKUP(B94,太平再!A:C,3,FALSE),G94/G$16)</f>
        <v>0.0719278509293848</v>
      </c>
      <c r="I94" s="187">
        <f t="shared" si="6"/>
        <v>0.06367</v>
      </c>
      <c r="J94" s="187">
        <f t="shared" si="8"/>
        <v>0.07193</v>
      </c>
      <c r="K94" s="193">
        <f t="shared" si="7"/>
        <v>0.0341613907071574</v>
      </c>
    </row>
    <row r="95" spans="1:11">
      <c r="A95" s="179">
        <v>90</v>
      </c>
      <c r="B95" s="180" t="s">
        <v>143</v>
      </c>
      <c r="C95" s="181" t="s">
        <v>144</v>
      </c>
      <c r="D95" s="188"/>
      <c r="E95" s="181" t="str">
        <f>IF(IFERROR(VLOOKUP(B95,中国银行!A:A,1,FALSE),1)=B95,"中国银行",IF(IFERROR(VLOOKUP(B95,外管局!A:A,1,FALSE),2)=B95,"外管局",IF(IFERROR(VLOOKUP(B95,太平再!A:A,1,FALSE)=B95,3),"太平再")))</f>
        <v>太平再</v>
      </c>
      <c r="F95" s="175" t="str">
        <f>IF(E95="外管局",VLOOKUP(B95,外管局!A:D,4,FALSE),"")</f>
        <v/>
      </c>
      <c r="G95" s="178">
        <f>IF(E95="外管局",F95*$G$41,IF(E95="中国银行",VLOOKUP(B95,中国银行!A:I,9,FALSE)/100,H95*$G$16))</f>
        <v>3.133608</v>
      </c>
      <c r="H95" s="187">
        <f>IF(E95="太平再",VLOOKUP(B95,太平再!A:C,3,FALSE),G95/G$16)</f>
        <v>3.54</v>
      </c>
      <c r="I95" s="187">
        <f t="shared" si="6"/>
        <v>3.13361</v>
      </c>
      <c r="J95" s="187">
        <f t="shared" si="8"/>
        <v>3.54</v>
      </c>
      <c r="K95" s="193">
        <f t="shared" si="7"/>
        <v>1.68130164180706</v>
      </c>
    </row>
    <row r="96" spans="1:11">
      <c r="A96" s="179">
        <v>91</v>
      </c>
      <c r="B96" s="180" t="s">
        <v>149</v>
      </c>
      <c r="C96" s="181" t="s">
        <v>150</v>
      </c>
      <c r="D96" s="188"/>
      <c r="E96" s="181" t="str">
        <f>IF(IFERROR(VLOOKUP(B96,中国银行!A:A,1,FALSE),1)=B96,"中国银行",IF(IFERROR(VLOOKUP(B96,外管局!A:A,1,FALSE),2)=B96,"外管局",IF(IFERROR(VLOOKUP(B96,太平再!A:A,1,FALSE)=B96,3),"太平再")))</f>
        <v>太平再</v>
      </c>
      <c r="F96" s="175" t="str">
        <f>IF(E96="外管局",VLOOKUP(B96,外管局!A:D,4,FALSE),"")</f>
        <v/>
      </c>
      <c r="G96" s="178">
        <f>IF(E96="外管局",F96*$G$41,IF(E96="中国银行",VLOOKUP(B96,中国银行!A:I,9,FALSE)/100,H96*$G$16))</f>
        <v>8.369813856</v>
      </c>
      <c r="H96" s="187">
        <f>IF(E96="太平再",VLOOKUP(B96,太平再!A:C,3,FALSE),G96/G$16)</f>
        <v>9.45528</v>
      </c>
      <c r="I96" s="187">
        <f t="shared" si="6"/>
        <v>8.36981</v>
      </c>
      <c r="J96" s="187">
        <f t="shared" si="8"/>
        <v>9.45528</v>
      </c>
      <c r="K96" s="193">
        <f t="shared" si="7"/>
        <v>4.49072325356798</v>
      </c>
    </row>
    <row r="97" spans="1:11">
      <c r="A97" s="179">
        <v>92</v>
      </c>
      <c r="B97" s="180" t="s">
        <v>151</v>
      </c>
      <c r="C97" s="181" t="s">
        <v>152</v>
      </c>
      <c r="D97" s="188"/>
      <c r="E97" s="181" t="str">
        <f>IF(IFERROR(VLOOKUP(B97,中国银行!A:A,1,FALSE),1)=B97,"中国银行",IF(IFERROR(VLOOKUP(B97,外管局!A:A,1,FALSE),2)=B97,"外管局",IF(IFERROR(VLOOKUP(B97,太平再!A:A,1,FALSE)=B97,3),"太平再")))</f>
        <v>外管局</v>
      </c>
      <c r="F97" s="175">
        <f>IF(E97="外管局",VLOOKUP(B97,外管局!A:D,4,FALSE),"")</f>
        <v>0.000661288189392937</v>
      </c>
      <c r="G97" s="178">
        <f>IF(E97="外管局",F97*$G$41,IF(E97="中国银行",VLOOKUP(B97,中国银行!A:I,9,FALSE)/100,H97*$G$16))</f>
        <v>0.00453676762333025</v>
      </c>
      <c r="H97" s="187">
        <f>IF(E97="太平再",VLOOKUP(B97,太平再!A:C,3,FALSE),G97/G$16)</f>
        <v>0.00512513287768894</v>
      </c>
      <c r="I97" s="187">
        <f t="shared" si="6"/>
        <v>0.00454</v>
      </c>
      <c r="J97" s="187">
        <f t="shared" si="8"/>
        <v>0.00513</v>
      </c>
      <c r="K97" s="193">
        <f t="shared" si="7"/>
        <v>0.00243588367850628</v>
      </c>
    </row>
    <row r="98" spans="1:11">
      <c r="A98" s="179">
        <v>93</v>
      </c>
      <c r="B98" s="180" t="s">
        <v>153</v>
      </c>
      <c r="C98" s="181" t="s">
        <v>154</v>
      </c>
      <c r="D98" s="188"/>
      <c r="E98" s="181" t="str">
        <f>IF(IFERROR(VLOOKUP(B98,中国银行!A:A,1,FALSE),1)=B98,"中国银行",IF(IFERROR(VLOOKUP(B98,外管局!A:A,1,FALSE),2)=B98,"外管局",IF(IFERROR(VLOOKUP(B98,太平再!A:A,1,FALSE)=B98,3),"太平再")))</f>
        <v>外管局</v>
      </c>
      <c r="F98" s="175">
        <f>IF(E98="外管局",VLOOKUP(B98,外管局!A:D,4,FALSE),"")</f>
        <v>0.00538647993536224</v>
      </c>
      <c r="G98" s="178">
        <f>IF(E98="外管局",F98*$G$41,IF(E98="中国银行",VLOOKUP(B98,中国银行!A:I,9,FALSE)/100,H98*$G$16))</f>
        <v>0.0369539455965526</v>
      </c>
      <c r="H98" s="187">
        <f>IF(E98="太平再",VLOOKUP(B98,太平再!A:C,3,FALSE),G98/G$16)</f>
        <v>0.0417464365076284</v>
      </c>
      <c r="I98" s="187">
        <f t="shared" si="6"/>
        <v>0.03695</v>
      </c>
      <c r="J98" s="187">
        <f t="shared" si="8"/>
        <v>0.04175</v>
      </c>
      <c r="K98" s="193">
        <f t="shared" si="7"/>
        <v>0.0198250885288121</v>
      </c>
    </row>
    <row r="99" spans="1:11">
      <c r="A99" s="179">
        <v>94</v>
      </c>
      <c r="B99" s="180" t="s">
        <v>155</v>
      </c>
      <c r="C99" s="181" t="s">
        <v>156</v>
      </c>
      <c r="D99" s="188"/>
      <c r="E99" s="181" t="str">
        <f>IF(IFERROR(VLOOKUP(B99,中国银行!A:A,1,FALSE),1)=B99,"中国银行",IF(IFERROR(VLOOKUP(B99,外管局!A:A,1,FALSE),2)=B99,"外管局",IF(IFERROR(VLOOKUP(B99,太平再!A:A,1,FALSE)=B99,3),"太平再")))</f>
        <v>太平再</v>
      </c>
      <c r="F99" s="175" t="str">
        <f>IF(E99="外管局",VLOOKUP(B99,外管局!A:D,4,FALSE),"")</f>
        <v/>
      </c>
      <c r="G99" s="178">
        <f>IF(E99="外管局",F99*$G$41,IF(E99="中国银行",VLOOKUP(B99,中国银行!A:I,9,FALSE)/100,H99*$G$16))</f>
        <v>0.20240098</v>
      </c>
      <c r="H99" s="187">
        <f>IF(E99="太平再",VLOOKUP(B99,太平再!A:C,3,FALSE),G99/G$16)</f>
        <v>0.22865</v>
      </c>
      <c r="I99" s="187">
        <f t="shared" si="6"/>
        <v>0.2024</v>
      </c>
      <c r="J99" s="187">
        <f t="shared" si="8"/>
        <v>0.22865</v>
      </c>
      <c r="K99" s="193">
        <f t="shared" si="7"/>
        <v>0.108595342847945</v>
      </c>
    </row>
    <row r="100" spans="1:11">
      <c r="A100" s="179">
        <v>95</v>
      </c>
      <c r="B100" s="180" t="s">
        <v>157</v>
      </c>
      <c r="C100" s="181" t="s">
        <v>158</v>
      </c>
      <c r="D100" s="188"/>
      <c r="E100" s="181" t="str">
        <f>IF(IFERROR(VLOOKUP(B100,中国银行!A:A,1,FALSE),1)=B100,"中国银行",IF(IFERROR(VLOOKUP(B100,外管局!A:A,1,FALSE),2)=B100,"外管局",IF(IFERROR(VLOOKUP(B100,太平再!A:A,1,FALSE)=B100,3),"太平再")))</f>
        <v>外管局</v>
      </c>
      <c r="F100" s="175">
        <f>IF(E100="外管局",VLOOKUP(B100,外管局!A:D,4,FALSE),"")</f>
        <v>0.732332478945441</v>
      </c>
      <c r="G100" s="178">
        <f>IF(E100="外管局",F100*$G$41,IF(E100="中国银行",VLOOKUP(B100,中国银行!A:I,9,FALSE)/100,H100*$G$16))</f>
        <v>5.0241669718052</v>
      </c>
      <c r="H100" s="187">
        <f>IF(E100="太平再",VLOOKUP(B100,太平再!A:C,3,FALSE),G100/G$16)</f>
        <v>5.67574217330004</v>
      </c>
      <c r="I100" s="187">
        <f t="shared" si="6"/>
        <v>5.02417</v>
      </c>
      <c r="J100" s="187">
        <f t="shared" si="8"/>
        <v>5.67574</v>
      </c>
      <c r="K100" s="193">
        <f t="shared" si="7"/>
        <v>2.69565940551561</v>
      </c>
    </row>
    <row r="101" spans="1:11">
      <c r="A101" s="179">
        <v>96</v>
      </c>
      <c r="B101" s="180" t="s">
        <v>159</v>
      </c>
      <c r="C101" s="181" t="s">
        <v>160</v>
      </c>
      <c r="D101" s="188"/>
      <c r="E101" s="181" t="str">
        <f>IF(IFERROR(VLOOKUP(B101,中国银行!A:A,1,FALSE),1)=B101,"中国银行",IF(IFERROR(VLOOKUP(B101,外管局!A:A,1,FALSE),2)=B101,"外管局",IF(IFERROR(VLOOKUP(B101,太平再!A:A,1,FALSE)=B101,3),"太平再")))</f>
        <v>外管局</v>
      </c>
      <c r="F101" s="175">
        <f>IF(E101="外管局",VLOOKUP(B101,外管局!A:D,4,FALSE),"")</f>
        <v>0.107519944949788</v>
      </c>
      <c r="G101" s="178">
        <f>IF(E101="外管局",F101*$G$41,IF(E101="中国银行",VLOOKUP(B101,中国银行!A:I,9,FALSE)/100,H101*$G$16))</f>
        <v>0.737640582328022</v>
      </c>
      <c r="H101" s="187">
        <f>IF(E101="太平再",VLOOKUP(B101,太平再!A:C,3,FALSE),G101/G$16)</f>
        <v>0.833303866163604</v>
      </c>
      <c r="I101" s="187">
        <f t="shared" si="6"/>
        <v>0.73764</v>
      </c>
      <c r="J101" s="187">
        <f t="shared" si="8"/>
        <v>0.8333</v>
      </c>
      <c r="K101" s="193">
        <f t="shared" si="7"/>
        <v>0.395772078549201</v>
      </c>
    </row>
    <row r="102" spans="1:11">
      <c r="A102" s="179">
        <v>97</v>
      </c>
      <c r="B102" s="180" t="s">
        <v>161</v>
      </c>
      <c r="C102" s="181" t="s">
        <v>162</v>
      </c>
      <c r="D102" s="188"/>
      <c r="E102" s="181" t="str">
        <f>IF(IFERROR(VLOOKUP(B102,中国银行!A:A,1,FALSE),1)=B102,"中国银行",IF(IFERROR(VLOOKUP(B102,外管局!A:A,1,FALSE),2)=B102,"外管局",IF(IFERROR(VLOOKUP(B102,太平再!A:A,1,FALSE)=B102,3),"太平再")))</f>
        <v>太平再</v>
      </c>
      <c r="F102" s="175" t="str">
        <f>IF(E102="外管局",VLOOKUP(B102,外管局!A:D,4,FALSE),"")</f>
        <v/>
      </c>
      <c r="G102" s="178">
        <f>IF(E102="外管局",F102*$G$41,IF(E102="中国银行",VLOOKUP(B102,中国银行!A:I,9,FALSE)/100,H102*$G$16))</f>
        <v>0.002195296</v>
      </c>
      <c r="H102" s="187">
        <f>IF(E102="太平再",VLOOKUP(B102,太平再!A:C,3,FALSE),G102/G$16)</f>
        <v>0.00248</v>
      </c>
      <c r="I102" s="187">
        <f t="shared" ref="I102:I133" si="9">ROUND(G102,5)</f>
        <v>0.0022</v>
      </c>
      <c r="J102" s="187">
        <f t="shared" si="8"/>
        <v>0.00248</v>
      </c>
      <c r="K102" s="193">
        <f t="shared" ref="K102:K133" si="10">I102/$I$138</f>
        <v>0.00118038416139071</v>
      </c>
    </row>
    <row r="103" spans="1:11">
      <c r="A103" s="179">
        <v>98</v>
      </c>
      <c r="B103" s="180" t="s">
        <v>169</v>
      </c>
      <c r="C103" s="181" t="s">
        <v>170</v>
      </c>
      <c r="D103" s="188"/>
      <c r="E103" s="181" t="str">
        <f>IF(IFERROR(VLOOKUP(B103,中国银行!A:A,1,FALSE),1)=B103,"中国银行",IF(IFERROR(VLOOKUP(B103,外管局!A:A,1,FALSE),2)=B103,"外管局",IF(IFERROR(VLOOKUP(B103,太平再!A:A,1,FALSE)=B103,3),"太平再")))</f>
        <v>外管局</v>
      </c>
      <c r="F103" s="175">
        <f>IF(E103="外管局",VLOOKUP(B103,外管局!A:D,4,FALSE),"")</f>
        <v>0.025</v>
      </c>
      <c r="G103" s="178">
        <f>IF(E103="外管局",F103*$G$41,IF(E103="中国银行",VLOOKUP(B103,中国银行!A:I,9,FALSE)/100,H103*$G$16))</f>
        <v>0.1715125</v>
      </c>
      <c r="H103" s="187">
        <f>IF(E103="太平再",VLOOKUP(B103,太平再!A:C,3,FALSE),G103/G$16)</f>
        <v>0.19375564844103</v>
      </c>
      <c r="I103" s="187">
        <f t="shared" si="9"/>
        <v>0.17151</v>
      </c>
      <c r="J103" s="187">
        <f t="shared" si="8"/>
        <v>0.19376</v>
      </c>
      <c r="K103" s="193">
        <f t="shared" si="10"/>
        <v>0.0920216761455092</v>
      </c>
    </row>
    <row r="104" spans="1:11">
      <c r="A104" s="179">
        <v>99</v>
      </c>
      <c r="B104" s="180" t="s">
        <v>167</v>
      </c>
      <c r="C104" s="181" t="s">
        <v>168</v>
      </c>
      <c r="D104" s="188"/>
      <c r="E104" s="181" t="str">
        <f>IF(IFERROR(VLOOKUP(B104,中国银行!A:A,1,FALSE),1)=B104,"中国银行",IF(IFERROR(VLOOKUP(B104,外管局!A:A,1,FALSE),2)=B104,"外管局",IF(IFERROR(VLOOKUP(B104,太平再!A:A,1,FALSE)=B104,3),"太平再")))</f>
        <v>太平再</v>
      </c>
      <c r="F104" s="175" t="str">
        <f>IF(E104="外管局",VLOOKUP(B104,外管局!A:D,4,FALSE),"")</f>
        <v/>
      </c>
      <c r="G104" s="178">
        <f>IF(E104="外管局",F104*$G$41,IF(E104="中国银行",VLOOKUP(B104,中国银行!A:I,9,FALSE)/100,H104*$G$16))</f>
        <v>19.01909738</v>
      </c>
      <c r="H104" s="187">
        <f>IF(E104="太平再",VLOOKUP(B104,太平再!A:C,3,FALSE),G104/G$16)</f>
        <v>21.48565</v>
      </c>
      <c r="I104" s="187">
        <f t="shared" si="9"/>
        <v>19.0191</v>
      </c>
      <c r="J104" s="187">
        <f t="shared" si="8"/>
        <v>21.48565</v>
      </c>
      <c r="K104" s="193">
        <f t="shared" si="10"/>
        <v>10.2044747290482</v>
      </c>
    </row>
    <row r="105" spans="1:11">
      <c r="A105" s="179">
        <v>100</v>
      </c>
      <c r="B105" s="180" t="s">
        <v>173</v>
      </c>
      <c r="C105" s="181" t="s">
        <v>174</v>
      </c>
      <c r="D105" s="188"/>
      <c r="E105" s="181" t="str">
        <f>IF(IFERROR(VLOOKUP(B105,中国银行!A:A,1,FALSE),1)=B105,"中国银行",IF(IFERROR(VLOOKUP(B105,外管局!A:A,1,FALSE),2)=B105,"外管局",IF(IFERROR(VLOOKUP(B105,太平再!A:A,1,FALSE)=B105,3),"太平再")))</f>
        <v>太平再</v>
      </c>
      <c r="F105" s="175" t="str">
        <f>IF(E105="外管局",VLOOKUP(B105,外管局!A:D,4,FALSE),"")</f>
        <v/>
      </c>
      <c r="G105" s="178">
        <f>IF(E105="外管局",F105*$G$41,IF(E105="中国银行",VLOOKUP(B105,中国银行!A:I,9,FALSE)/100,H105*$G$16))</f>
        <v>0.00256708</v>
      </c>
      <c r="H105" s="187">
        <f>IF(E105="太平再",VLOOKUP(B105,太平再!A:C,3,FALSE),G105/G$16)</f>
        <v>0.0029</v>
      </c>
      <c r="I105" s="187">
        <f t="shared" si="9"/>
        <v>0.00257</v>
      </c>
      <c r="J105" s="187">
        <f t="shared" si="8"/>
        <v>0.0029</v>
      </c>
      <c r="K105" s="193">
        <f t="shared" si="10"/>
        <v>0.00137890331580642</v>
      </c>
    </row>
    <row r="106" spans="1:11">
      <c r="A106" s="179">
        <v>101</v>
      </c>
      <c r="B106" s="180" t="s">
        <v>177</v>
      </c>
      <c r="C106" s="181" t="s">
        <v>178</v>
      </c>
      <c r="D106" s="195"/>
      <c r="E106" s="181" t="str">
        <f>IF(IFERROR(VLOOKUP(B106,中国银行!A:A,1,FALSE),1)=B106,"中国银行",IF(IFERROR(VLOOKUP(B106,外管局!A:A,1,FALSE),2)=B106,"外管局",IF(IFERROR(VLOOKUP(B106,太平再!A:A,1,FALSE)=B106,3),"太平再")))</f>
        <v>太平再</v>
      </c>
      <c r="F106" s="175" t="str">
        <f>IF(E106="外管局",VLOOKUP(B106,外管局!A:D,4,FALSE),"")</f>
        <v/>
      </c>
      <c r="G106" s="178">
        <f>IF(E106="外管局",F106*$G$41,IF(E106="中国银行",VLOOKUP(B106,中国银行!A:I,9,FALSE)/100,H106*$G$16))</f>
        <v>0.413777888</v>
      </c>
      <c r="H106" s="187">
        <f>IF(E106="太平再",VLOOKUP(B106,太平再!A:C,3,FALSE),G106/G$16)</f>
        <v>0.46744</v>
      </c>
      <c r="I106" s="187">
        <f t="shared" si="9"/>
        <v>0.41378</v>
      </c>
      <c r="J106" s="187">
        <f t="shared" si="8"/>
        <v>0.46744</v>
      </c>
      <c r="K106" s="193">
        <f t="shared" si="10"/>
        <v>0.222008799227385</v>
      </c>
    </row>
    <row r="107" spans="1:11">
      <c r="A107" s="179">
        <v>102</v>
      </c>
      <c r="B107" s="180" t="s">
        <v>179</v>
      </c>
      <c r="C107" s="181" t="s">
        <v>180</v>
      </c>
      <c r="D107" s="188"/>
      <c r="E107" s="181" t="str">
        <f>IF(IFERROR(VLOOKUP(B107,中国银行!A:A,1,FALSE),1)=B107,"中国银行",IF(IFERROR(VLOOKUP(B107,外管局!A:A,1,FALSE),2)=B107,"外管局",IF(IFERROR(VLOOKUP(B107,太平再!A:A,1,FALSE)=B107,3),"太平再")))</f>
        <v>外管局</v>
      </c>
      <c r="F107" s="175">
        <f>IF(E107="外管局",VLOOKUP(B107,外管局!A:D,4,FALSE),"")</f>
        <v>0.0026246719160105</v>
      </c>
      <c r="G107" s="178">
        <f>IF(E107="外管局",F107*$G$41,IF(E107="中国银行",VLOOKUP(B107,中国银行!A:I,9,FALSE)/100,H107*$G$16))</f>
        <v>0.01800656167979</v>
      </c>
      <c r="H107" s="187">
        <f>IF(E107="太平再",VLOOKUP(B107,太平再!A:C,3,FALSE),G107/G$16)</f>
        <v>0.020341800361263</v>
      </c>
      <c r="I107" s="187">
        <f t="shared" si="9"/>
        <v>0.01801</v>
      </c>
      <c r="J107" s="187">
        <f t="shared" si="8"/>
        <v>0.02034</v>
      </c>
      <c r="K107" s="193">
        <f t="shared" si="10"/>
        <v>0.00966305397574847</v>
      </c>
    </row>
    <row r="108" spans="1:11">
      <c r="A108" s="179">
        <v>103</v>
      </c>
      <c r="B108" s="180" t="s">
        <v>181</v>
      </c>
      <c r="C108" s="181" t="s">
        <v>182</v>
      </c>
      <c r="D108" s="188"/>
      <c r="E108" s="181" t="str">
        <f>IF(IFERROR(VLOOKUP(B108,中国银行!A:A,1,FALSE),1)=B108,"中国银行",IF(IFERROR(VLOOKUP(B108,外管局!A:A,1,FALSE),2)=B108,"外管局",IF(IFERROR(VLOOKUP(B108,太平再!A:A,1,FALSE)=B108,3),"太平再")))</f>
        <v>太平再</v>
      </c>
      <c r="F108" s="175" t="str">
        <f>IF(E108="外管局",VLOOKUP(B108,外管局!A:D,4,FALSE),"")</f>
        <v/>
      </c>
      <c r="G108" s="178">
        <f>IF(E108="外管局",F108*$G$41,IF(E108="中国银行",VLOOKUP(B108,中国银行!A:I,9,FALSE)/100,H108*$G$16))</f>
        <v>3.705066564</v>
      </c>
      <c r="H108" s="187">
        <f>IF(E108="太平再",VLOOKUP(B108,太平再!A:C,3,FALSE),G108/G$16)</f>
        <v>4.18557</v>
      </c>
      <c r="I108" s="187">
        <f t="shared" si="9"/>
        <v>3.70507</v>
      </c>
      <c r="J108" s="187">
        <f t="shared" si="8"/>
        <v>4.18557</v>
      </c>
      <c r="K108" s="193">
        <f t="shared" si="10"/>
        <v>1.98791179311085</v>
      </c>
    </row>
    <row r="109" spans="1:11">
      <c r="A109" s="179">
        <v>104</v>
      </c>
      <c r="B109" s="180" t="s">
        <v>191</v>
      </c>
      <c r="C109" s="181" t="s">
        <v>192</v>
      </c>
      <c r="D109" s="188"/>
      <c r="E109" s="181" t="str">
        <f>IF(IFERROR(VLOOKUP(B109,中国银行!A:A,1,FALSE),1)=B109,"中国银行",IF(IFERROR(VLOOKUP(B109,外管局!A:A,1,FALSE),2)=B109,"外管局",IF(IFERROR(VLOOKUP(B109,太平再!A:A,1,FALSE)=B109,3),"太平再")))</f>
        <v>太平再</v>
      </c>
      <c r="F109" s="175" t="str">
        <f>IF(E109="外管局",VLOOKUP(B109,外管局!A:D,4,FALSE),"")</f>
        <v/>
      </c>
      <c r="G109" s="178">
        <f>IF(E109="外管局",F109*$G$41,IF(E109="中国银行",VLOOKUP(B109,中国银行!A:I,9,FALSE)/100,H109*$G$16))</f>
        <v>54.6947376</v>
      </c>
      <c r="H109" s="187">
        <f>IF(E109="太平再",VLOOKUP(B109,太平再!A:C,3,FALSE),G109/G$16)</f>
        <v>61.788</v>
      </c>
      <c r="I109" s="187">
        <f t="shared" si="9"/>
        <v>54.69474</v>
      </c>
      <c r="J109" s="187">
        <f t="shared" si="8"/>
        <v>61.788</v>
      </c>
      <c r="K109" s="193">
        <f t="shared" si="10"/>
        <v>29.3458203669922</v>
      </c>
    </row>
    <row r="110" spans="1:11">
      <c r="A110" s="179">
        <v>105</v>
      </c>
      <c r="B110" s="180" t="s">
        <v>193</v>
      </c>
      <c r="C110" s="181" t="s">
        <v>330</v>
      </c>
      <c r="D110" s="188"/>
      <c r="E110" s="181" t="str">
        <f>IF(IFERROR(VLOOKUP(B110,中国银行!A:A,1,FALSE),1)=B110,"中国银行",IF(IFERROR(VLOOKUP(B110,外管局!A:A,1,FALSE),2)=B110,"外管局",IF(IFERROR(VLOOKUP(B110,太平再!A:A,1,FALSE)=B110,3),"太平再")))</f>
        <v>太平再</v>
      </c>
      <c r="F110" s="175" t="str">
        <f>IF(E110="外管局",VLOOKUP(B110,外管局!A:D,4,FALSE),"")</f>
        <v/>
      </c>
      <c r="G110" s="178">
        <f>IF(E110="外管局",F110*$G$41,IF(E110="中国银行",VLOOKUP(B110,中国银行!A:I,9,FALSE)/100,H110*$G$16))</f>
        <v>0.03425724</v>
      </c>
      <c r="H110" s="187">
        <f>IF(E110="太平再",VLOOKUP(B110,太平再!A:C,3,FALSE),G110/G$16)</f>
        <v>0.0387</v>
      </c>
      <c r="I110" s="187">
        <f t="shared" si="9"/>
        <v>0.03426</v>
      </c>
      <c r="J110" s="187">
        <f t="shared" si="8"/>
        <v>0.0387</v>
      </c>
      <c r="K110" s="193">
        <f t="shared" si="10"/>
        <v>0.0183818006223844</v>
      </c>
    </row>
    <row r="111" spans="1:11">
      <c r="A111" s="179">
        <v>106</v>
      </c>
      <c r="B111" s="180" t="s">
        <v>197</v>
      </c>
      <c r="C111" s="181" t="s">
        <v>198</v>
      </c>
      <c r="D111" s="188"/>
      <c r="E111" s="181" t="str">
        <f>IF(IFERROR(VLOOKUP(B111,中国银行!A:A,1,FALSE),1)=B111,"中国银行",IF(IFERROR(VLOOKUP(B111,外管局!A:A,1,FALSE),2)=B111,"外管局",IF(IFERROR(VLOOKUP(B111,太平再!A:A,1,FALSE)=B111,3),"太平再")))</f>
        <v>太平再</v>
      </c>
      <c r="F111" s="175" t="str">
        <f>IF(E111="外管局",VLOOKUP(B111,外管局!A:D,4,FALSE),"")</f>
        <v/>
      </c>
      <c r="G111" s="178">
        <f>IF(E111="外管局",F111*$G$41,IF(E111="中国银行",VLOOKUP(B111,中国银行!A:I,9,FALSE)/100,H111*$G$16))</f>
        <v>1.7704e-5</v>
      </c>
      <c r="H111" s="187">
        <f>IF(E111="太平再",VLOOKUP(B111,太平再!A:C,3,FALSE),G111/G$16)</f>
        <v>2e-5</v>
      </c>
      <c r="I111" s="187">
        <f t="shared" si="9"/>
        <v>2e-5</v>
      </c>
      <c r="J111" s="187">
        <f t="shared" ref="J111:J142" si="11">ROUND(H111,5)</f>
        <v>2e-5</v>
      </c>
      <c r="K111" s="193">
        <f t="shared" si="10"/>
        <v>1.07307651035519e-5</v>
      </c>
    </row>
    <row r="112" spans="1:11">
      <c r="A112" s="179">
        <v>107</v>
      </c>
      <c r="B112" s="180" t="s">
        <v>195</v>
      </c>
      <c r="C112" s="181" t="s">
        <v>331</v>
      </c>
      <c r="D112" s="188"/>
      <c r="E112" s="181" t="str">
        <f>IF(IFERROR(VLOOKUP(B112,中国银行!A:A,1,FALSE),1)=B112,"中国银行",IF(IFERROR(VLOOKUP(B112,外管局!A:A,1,FALSE),2)=B112,"外管局",IF(IFERROR(VLOOKUP(B112,太平再!A:A,1,FALSE)=B112,3),"太平再")))</f>
        <v>外管局</v>
      </c>
      <c r="F112" s="175">
        <f>IF(E112="外管局",VLOOKUP(B112,外管局!A:D,4,FALSE),"")</f>
        <v>0.284535495803101</v>
      </c>
      <c r="G112" s="178">
        <f>IF(E112="外管局",F112*$G$41,IF(E112="中国银行",VLOOKUP(B112,中国银行!A:I,9,FALSE)/100,H112*$G$16))</f>
        <v>1.95205576895718</v>
      </c>
      <c r="H112" s="187">
        <f>IF(E112="太平再",VLOOKUP(B112,太平再!A:C,3,FALSE),G112/G$16)</f>
        <v>2.2052143797528</v>
      </c>
      <c r="I112" s="187">
        <f t="shared" si="9"/>
        <v>1.95206</v>
      </c>
      <c r="J112" s="187">
        <f t="shared" si="11"/>
        <v>2.20521</v>
      </c>
      <c r="K112" s="193">
        <f t="shared" si="10"/>
        <v>1.04735486640197</v>
      </c>
    </row>
    <row r="113" spans="1:11">
      <c r="A113" s="179">
        <v>108</v>
      </c>
      <c r="B113" s="180" t="s">
        <v>199</v>
      </c>
      <c r="C113" s="181" t="s">
        <v>200</v>
      </c>
      <c r="D113" s="188"/>
      <c r="E113" s="181" t="str">
        <f>IF(IFERROR(VLOOKUP(B113,中国银行!A:A,1,FALSE),1)=B113,"中国银行",IF(IFERROR(VLOOKUP(B113,外管局!A:A,1,FALSE),2)=B113,"外管局",IF(IFERROR(VLOOKUP(B113,太平再!A:A,1,FALSE)=B113,3),"太平再")))</f>
        <v>太平再</v>
      </c>
      <c r="F113" s="175" t="str">
        <f>IF(E113="外管局",VLOOKUP(B113,外管局!A:D,4,FALSE),"")</f>
        <v/>
      </c>
      <c r="G113" s="178">
        <f>IF(E113="外管局",F113*$G$41,IF(E113="中国银行",VLOOKUP(B113,中国银行!A:I,9,FALSE)/100,H113*$G$16))</f>
        <v>1.989548964</v>
      </c>
      <c r="H113" s="187">
        <f>IF(E113="太平再",VLOOKUP(B113,太平再!A:C,3,FALSE),G113/G$16)</f>
        <v>2.24757</v>
      </c>
      <c r="I113" s="187">
        <f t="shared" si="9"/>
        <v>1.98955</v>
      </c>
      <c r="J113" s="187">
        <f t="shared" si="11"/>
        <v>2.24757</v>
      </c>
      <c r="K113" s="193">
        <f t="shared" si="10"/>
        <v>1.06746968558858</v>
      </c>
    </row>
    <row r="114" spans="1:11">
      <c r="A114" s="179">
        <v>109</v>
      </c>
      <c r="B114" s="180" t="s">
        <v>205</v>
      </c>
      <c r="C114" s="181" t="s">
        <v>206</v>
      </c>
      <c r="D114" s="188"/>
      <c r="E114" s="181" t="str">
        <f>IF(IFERROR(VLOOKUP(B114,中国银行!A:A,1,FALSE),1)=B114,"中国银行",IF(IFERROR(VLOOKUP(B114,外管局!A:A,1,FALSE),2)=B114,"外管局",IF(IFERROR(VLOOKUP(B114,太平再!A:A,1,FALSE)=B114,3),"太平再")))</f>
        <v>外管局</v>
      </c>
      <c r="F114" s="175">
        <f>IF(E114="外管局",VLOOKUP(B114,外管局!A:D,4,FALSE),"")</f>
        <v>0.269122940694402</v>
      </c>
      <c r="G114" s="178">
        <f>IF(E114="外管局",F114*$G$41,IF(E114="中国银行",VLOOKUP(B114,中国银行!A:I,9,FALSE)/100,H114*$G$16))</f>
        <v>1.84631793463395</v>
      </c>
      <c r="H114" s="187">
        <f>IF(E114="太平再",VLOOKUP(B114,太平再!A:C,3,FALSE),G114/G$16)</f>
        <v>2.08576359538403</v>
      </c>
      <c r="I114" s="187">
        <f t="shared" si="9"/>
        <v>1.84632</v>
      </c>
      <c r="J114" s="187">
        <f>I114/$I$16</f>
        <v>2.08576592860371</v>
      </c>
      <c r="K114" s="193">
        <f t="shared" si="10"/>
        <v>0.990621311299496</v>
      </c>
    </row>
    <row r="115" spans="1:11">
      <c r="A115" s="179">
        <v>110</v>
      </c>
      <c r="B115" s="180" t="s">
        <v>207</v>
      </c>
      <c r="C115" s="181" t="s">
        <v>208</v>
      </c>
      <c r="D115" s="188"/>
      <c r="E115" s="181" t="str">
        <f>IF(IFERROR(VLOOKUP(B115,中国银行!A:A,1,FALSE),1)=B115,"中国银行",IF(IFERROR(VLOOKUP(B115,外管局!A:A,1,FALSE),2)=B115,"外管局",IF(IFERROR(VLOOKUP(B115,太平再!A:A,1,FALSE)=B115,3),"太平再")))</f>
        <v>太平再</v>
      </c>
      <c r="F115" s="175" t="str">
        <f>IF(E115="外管局",VLOOKUP(B115,外管局!A:D,4,FALSE),"")</f>
        <v/>
      </c>
      <c r="G115" s="178">
        <f>IF(E115="外管局",F115*$G$41,IF(E115="中国银行",VLOOKUP(B115,中国银行!A:I,9,FALSE)/100,H115*$G$16))</f>
        <v>6.860503596</v>
      </c>
      <c r="H115" s="187">
        <f>IF(E115="太平再",VLOOKUP(B115,太平再!A:C,3,FALSE),G115/G$16)</f>
        <v>7.75023</v>
      </c>
      <c r="I115" s="187">
        <f t="shared" si="9"/>
        <v>6.8605</v>
      </c>
      <c r="J115" s="187">
        <f t="shared" si="11"/>
        <v>7.75023</v>
      </c>
      <c r="K115" s="193">
        <f t="shared" si="10"/>
        <v>3.68092069964588</v>
      </c>
    </row>
    <row r="116" spans="1:11">
      <c r="A116" s="179">
        <v>111</v>
      </c>
      <c r="B116" s="180" t="s">
        <v>209</v>
      </c>
      <c r="C116" s="181" t="s">
        <v>210</v>
      </c>
      <c r="D116" s="188"/>
      <c r="E116" s="181" t="str">
        <f>IF(IFERROR(VLOOKUP(B116,中国银行!A:A,1,FALSE),1)=B116,"中国银行",IF(IFERROR(VLOOKUP(B116,外管局!A:A,1,FALSE),2)=B116,"外管局",IF(IFERROR(VLOOKUP(B116,太平再!A:A,1,FALSE)=B116,3),"太平再")))</f>
        <v>太平再</v>
      </c>
      <c r="F116" s="175" t="str">
        <f>IF(E116="外管局",VLOOKUP(B116,外管局!A:D,4,FALSE),"")</f>
        <v/>
      </c>
      <c r="G116" s="178">
        <f>IF(E116="外管局",F116*$G$41,IF(E116="中国银行",VLOOKUP(B116,中国银行!A:I,9,FALSE)/100,H116*$G$16))</f>
        <v>0.040728052</v>
      </c>
      <c r="H116" s="187">
        <f>IF(E116="太平再",VLOOKUP(B116,太平再!A:C,3,FALSE),G116/G$16)</f>
        <v>0.04601</v>
      </c>
      <c r="I116" s="187">
        <f t="shared" si="9"/>
        <v>0.04073</v>
      </c>
      <c r="J116" s="187">
        <f t="shared" si="11"/>
        <v>0.04601</v>
      </c>
      <c r="K116" s="193">
        <f t="shared" si="10"/>
        <v>0.0218532031333834</v>
      </c>
    </row>
    <row r="117" spans="1:11">
      <c r="A117" s="179">
        <v>112</v>
      </c>
      <c r="B117" s="180" t="s">
        <v>211</v>
      </c>
      <c r="C117" s="181" t="s">
        <v>212</v>
      </c>
      <c r="D117" s="188"/>
      <c r="E117" s="181" t="str">
        <f>IF(IFERROR(VLOOKUP(B117,中国银行!A:A,1,FALSE),1)=B117,"中国银行",IF(IFERROR(VLOOKUP(B117,外管局!A:A,1,FALSE),2)=B117,"外管局",IF(IFERROR(VLOOKUP(B117,太平再!A:A,1,FALSE)=B117,3),"太平再")))</f>
        <v>外管局</v>
      </c>
      <c r="F117" s="175">
        <f>IF(E117="外管局",VLOOKUP(B117,外管局!A:D,4,FALSE),"")</f>
        <v>0.000144194651243607</v>
      </c>
      <c r="G117" s="178">
        <f>IF(E117="外管局",F117*$G$41,IF(E117="中国银行",VLOOKUP(B117,中国银行!A:I,9,FALSE)/100,H117*$G$16))</f>
        <v>0.000989247404856764</v>
      </c>
      <c r="H117" s="187">
        <f>IF(E117="太平再",VLOOKUP(B117,太平再!A:C,3,FALSE),G117/G$16)</f>
        <v>0.00111754112613733</v>
      </c>
      <c r="I117" s="187">
        <f t="shared" si="9"/>
        <v>0.00099</v>
      </c>
      <c r="J117" s="187">
        <f t="shared" si="11"/>
        <v>0.00112</v>
      </c>
      <c r="K117" s="193">
        <f t="shared" si="10"/>
        <v>0.000531172872625818</v>
      </c>
    </row>
    <row r="118" spans="1:11">
      <c r="A118" s="179">
        <v>113</v>
      </c>
      <c r="B118" s="180" t="s">
        <v>213</v>
      </c>
      <c r="C118" s="181" t="s">
        <v>214</v>
      </c>
      <c r="D118" s="188"/>
      <c r="E118" s="181" t="str">
        <f>IF(IFERROR(VLOOKUP(B118,中国银行!A:A,1,FALSE),1)=B118,"中国银行",IF(IFERROR(VLOOKUP(B118,外管局!A:A,1,FALSE),2)=B118,"外管局",IF(IFERROR(VLOOKUP(B118,太平再!A:A,1,FALSE)=B118,3),"太平再")))</f>
        <v>外管局</v>
      </c>
      <c r="F118" s="175">
        <f>IF(E118="外管局",VLOOKUP(B118,外管局!A:D,4,FALSE),"")</f>
        <v>0.274649821477616</v>
      </c>
      <c r="G118" s="178">
        <f>IF(E118="外管局",F118*$G$41,IF(E118="中国银行",VLOOKUP(B118,中国银行!A:I,9,FALSE)/100,H118*$G$16))</f>
        <v>1.88423510024718</v>
      </c>
      <c r="H118" s="187">
        <f>IF(E118="太平再",VLOOKUP(B118,太平再!A:C,3,FALSE),G118/G$16)</f>
        <v>2.12859817018435</v>
      </c>
      <c r="I118" s="187">
        <f t="shared" si="9"/>
        <v>1.88424</v>
      </c>
      <c r="J118" s="187">
        <f t="shared" si="11"/>
        <v>2.1286</v>
      </c>
      <c r="K118" s="193">
        <f t="shared" si="10"/>
        <v>1.01096684193583</v>
      </c>
    </row>
    <row r="119" spans="1:11">
      <c r="A119" s="179">
        <v>114</v>
      </c>
      <c r="B119" s="180" t="s">
        <v>219</v>
      </c>
      <c r="C119" s="181" t="s">
        <v>220</v>
      </c>
      <c r="D119" s="188"/>
      <c r="E119" s="181" t="str">
        <f>IF(IFERROR(VLOOKUP(B119,中国银行!A:A,1,FALSE),1)=B119,"中国银行",IF(IFERROR(VLOOKUP(B119,外管局!A:A,1,FALSE),2)=B119,"外管局",IF(IFERROR(VLOOKUP(B119,太平再!A:A,1,FALSE)=B119,3),"太平再")))</f>
        <v>中国银行</v>
      </c>
      <c r="F119" s="175" t="str">
        <f>IF(E119="外管局",VLOOKUP(B119,外管局!A:D,4,FALSE),"")</f>
        <v/>
      </c>
      <c r="G119" s="178">
        <f>IF(E119="外管局",F119*$G$41,IF(E119="中国银行",VLOOKUP(B119,中国银行!A:I,9,FALSE)/100,H119*$G$16))</f>
        <v>1.8278</v>
      </c>
      <c r="H119" s="187">
        <f>IF(E119="太平再",VLOOKUP(B119,太平再!A:C,3,FALSE),G119/G$16)</f>
        <v>2.06484410302756</v>
      </c>
      <c r="I119" s="187">
        <f t="shared" si="9"/>
        <v>1.8278</v>
      </c>
      <c r="J119" s="187">
        <f t="shared" si="11"/>
        <v>2.06484</v>
      </c>
      <c r="K119" s="193">
        <f t="shared" si="10"/>
        <v>0.980684622813607</v>
      </c>
    </row>
    <row r="120" spans="1:11">
      <c r="A120" s="179">
        <v>115</v>
      </c>
      <c r="B120" s="180" t="s">
        <v>237</v>
      </c>
      <c r="C120" s="181" t="s">
        <v>238</v>
      </c>
      <c r="D120" s="188"/>
      <c r="E120" s="181" t="str">
        <f>IF(IFERROR(VLOOKUP(B120,中国银行!A:A,1,FALSE),1)=B120,"中国银行",IF(IFERROR(VLOOKUP(B120,外管局!A:A,1,FALSE),2)=B120,"外管局",IF(IFERROR(VLOOKUP(B120,太平再!A:A,1,FALSE)=B120,3),"太平再")))</f>
        <v>太平再</v>
      </c>
      <c r="F120" s="175" t="str">
        <f>IF(E120="外管局",VLOOKUP(B120,外管局!A:D,4,FALSE),"")</f>
        <v/>
      </c>
      <c r="G120" s="178">
        <f>IF(E120="外管局",F120*$G$41,IF(E120="中国银行",VLOOKUP(B120,中国银行!A:I,9,FALSE)/100,H120*$G$16))</f>
        <v>0.784057048</v>
      </c>
      <c r="H120" s="187">
        <f>IF(E120="太平再",VLOOKUP(B120,太平再!A:C,3,FALSE),G120/G$16)</f>
        <v>0.88574</v>
      </c>
      <c r="I120" s="187">
        <f t="shared" si="9"/>
        <v>0.78406</v>
      </c>
      <c r="J120" s="187">
        <f t="shared" si="11"/>
        <v>0.88574</v>
      </c>
      <c r="K120" s="193">
        <f t="shared" si="10"/>
        <v>0.420678184354545</v>
      </c>
    </row>
    <row r="121" spans="1:11">
      <c r="A121" s="179">
        <v>116</v>
      </c>
      <c r="B121" s="180" t="s">
        <v>221</v>
      </c>
      <c r="C121" s="181" t="s">
        <v>222</v>
      </c>
      <c r="D121" s="188"/>
      <c r="E121" s="181" t="str">
        <f>IF(IFERROR(VLOOKUP(B121,中国银行!A:A,1,FALSE),1)=B121,"中国银行",IF(IFERROR(VLOOKUP(B121,外管局!A:A,1,FALSE),2)=B121,"外管局",IF(IFERROR(VLOOKUP(B121,太平再!A:A,1,FALSE)=B121,3),"太平再")))</f>
        <v>太平再</v>
      </c>
      <c r="F121" s="175" t="str">
        <f>IF(E121="外管局",VLOOKUP(B121,外管局!A:D,4,FALSE),"")</f>
        <v/>
      </c>
      <c r="G121" s="178">
        <f>IF(E121="外管局",F121*$G$41,IF(E121="中国银行",VLOOKUP(B121,中国银行!A:I,9,FALSE)/100,H121*$G$16))</f>
        <v>0.0345228</v>
      </c>
      <c r="H121" s="187">
        <f>IF(E121="太平再",VLOOKUP(B121,太平再!A:C,3,FALSE),G121/G$16)</f>
        <v>0.039</v>
      </c>
      <c r="I121" s="187">
        <f t="shared" si="9"/>
        <v>0.03452</v>
      </c>
      <c r="J121" s="187">
        <f t="shared" si="11"/>
        <v>0.039</v>
      </c>
      <c r="K121" s="193">
        <f t="shared" si="10"/>
        <v>0.0185213005687306</v>
      </c>
    </row>
    <row r="122" spans="1:11">
      <c r="A122" s="179">
        <v>117</v>
      </c>
      <c r="B122" s="180" t="s">
        <v>223</v>
      </c>
      <c r="C122" s="181" t="s">
        <v>224</v>
      </c>
      <c r="D122" s="188"/>
      <c r="E122" s="181" t="str">
        <f>IF(IFERROR(VLOOKUP(B122,中国银行!A:A,1,FALSE),1)=B122,"中国银行",IF(IFERROR(VLOOKUP(B122,外管局!A:A,1,FALSE),2)=B122,"外管局",IF(IFERROR(VLOOKUP(B122,太平再!A:A,1,FALSE)=B122,3),"太平再")))</f>
        <v>外管局</v>
      </c>
      <c r="F122" s="175">
        <f>IF(E122="外管局",VLOOKUP(B122,外管局!A:D,4,FALSE),"")</f>
        <v>0.0181397010940054</v>
      </c>
      <c r="G122" s="178">
        <f>IF(E122="外管局",F122*$G$41,IF(E122="中国银行",VLOOKUP(B122,中国银行!A:I,9,FALSE)/100,H122*$G$16))</f>
        <v>0.124447419355424</v>
      </c>
      <c r="H122" s="187">
        <f>IF(E122="太平再",VLOOKUP(B122,太平再!A:C,3,FALSE),G122/G$16)</f>
        <v>0.140586781919819</v>
      </c>
      <c r="I122" s="187">
        <f t="shared" si="9"/>
        <v>0.12445</v>
      </c>
      <c r="J122" s="187">
        <f t="shared" si="11"/>
        <v>0.14059</v>
      </c>
      <c r="K122" s="193">
        <f t="shared" si="10"/>
        <v>0.0667721858568516</v>
      </c>
    </row>
    <row r="123" spans="1:11">
      <c r="A123" s="179">
        <v>118</v>
      </c>
      <c r="B123" s="180" t="s">
        <v>225</v>
      </c>
      <c r="C123" s="181" t="s">
        <v>226</v>
      </c>
      <c r="D123" s="188"/>
      <c r="E123" s="181" t="str">
        <f>IF(IFERROR(VLOOKUP(B123,中国银行!A:A,1,FALSE),1)=B123,"中国银行",IF(IFERROR(VLOOKUP(B123,外管局!A:A,1,FALSE),2)=B123,"外管局",IF(IFERROR(VLOOKUP(B123,太平再!A:A,1,FALSE)=B123,3),"太平再")))</f>
        <v>太平再</v>
      </c>
      <c r="F123" s="175" t="str">
        <f>IF(E123="外管局",VLOOKUP(B123,外管局!A:D,4,FALSE),"")</f>
        <v/>
      </c>
      <c r="G123" s="178">
        <f>IF(E123="外管局",F123*$G$41,IF(E123="中国银行",VLOOKUP(B123,中国银行!A:I,9,FALSE)/100,H123*$G$16))</f>
        <v>0.07603868</v>
      </c>
      <c r="H123" s="187">
        <f>IF(E123="太平再",VLOOKUP(B123,太平再!A:C,3,FALSE),G123/G$16)</f>
        <v>0.0859</v>
      </c>
      <c r="I123" s="187">
        <f t="shared" si="9"/>
        <v>0.07604</v>
      </c>
      <c r="J123" s="187">
        <f t="shared" si="11"/>
        <v>0.0859</v>
      </c>
      <c r="K123" s="193">
        <f t="shared" si="10"/>
        <v>0.0407983689237043</v>
      </c>
    </row>
    <row r="124" spans="1:11">
      <c r="A124" s="179">
        <v>119</v>
      </c>
      <c r="B124" s="180" t="s">
        <v>233</v>
      </c>
      <c r="C124" s="181" t="s">
        <v>234</v>
      </c>
      <c r="D124" s="188"/>
      <c r="E124" s="181" t="str">
        <f>IF(IFERROR(VLOOKUP(B124,中国银行!A:A,1,FALSE),1)=B124,"中国银行",IF(IFERROR(VLOOKUP(B124,外管局!A:A,1,FALSE),2)=B124,"外管局",IF(IFERROR(VLOOKUP(B124,太平再!A:A,1,FALSE)=B124,3),"太平再")))</f>
        <v>太平再</v>
      </c>
      <c r="F124" s="175" t="str">
        <f>IF(E124="外管局",VLOOKUP(B124,外管局!A:D,4,FALSE),"")</f>
        <v/>
      </c>
      <c r="G124" s="178">
        <f>IF(E124="外管局",F124*$G$41,IF(E124="中国银行",VLOOKUP(B124,中国银行!A:I,9,FALSE)/100,H124*$G$16))</f>
        <v>0.034071348</v>
      </c>
      <c r="H124" s="187">
        <f>IF(E124="太平再",VLOOKUP(B124,太平再!A:C,3,FALSE),G124/G$16)</f>
        <v>0.03849</v>
      </c>
      <c r="I124" s="187">
        <f t="shared" si="9"/>
        <v>0.03407</v>
      </c>
      <c r="J124" s="187">
        <f t="shared" si="11"/>
        <v>0.03849</v>
      </c>
      <c r="K124" s="193">
        <f t="shared" si="10"/>
        <v>0.0182798583539006</v>
      </c>
    </row>
    <row r="125" ht="15" customHeight="1" spans="1:11">
      <c r="A125" s="179">
        <v>120</v>
      </c>
      <c r="B125" s="180" t="s">
        <v>235</v>
      </c>
      <c r="C125" s="181" t="s">
        <v>236</v>
      </c>
      <c r="D125" s="188"/>
      <c r="E125" s="181" t="str">
        <f>IF(IFERROR(VLOOKUP(B125,中国银行!A:A,1,FALSE),1)=B125,"中国银行",IF(IFERROR(VLOOKUP(B125,外管局!A:A,1,FALSE),2)=B125,"外管局",IF(IFERROR(VLOOKUP(B125,太平再!A:A,1,FALSE)=B125,3),"太平再")))</f>
        <v>太平再</v>
      </c>
      <c r="F125" s="175" t="str">
        <f>IF(E125="外管局",VLOOKUP(B125,外管局!A:D,4,FALSE),"")</f>
        <v/>
      </c>
      <c r="G125" s="178">
        <f>IF(E125="外管局",F125*$G$41,IF(E125="中国银行",VLOOKUP(B125,中国银行!A:I,9,FALSE)/100,H125*$G$16))</f>
        <v>0.8852</v>
      </c>
      <c r="H125" s="187">
        <f>IF(E125="太平再",VLOOKUP(B125,太平再!A:C,3,FALSE),G125/G$16)</f>
        <v>1</v>
      </c>
      <c r="I125" s="187">
        <f t="shared" si="9"/>
        <v>0.8852</v>
      </c>
      <c r="J125" s="187">
        <f t="shared" si="11"/>
        <v>1</v>
      </c>
      <c r="K125" s="193">
        <f t="shared" si="10"/>
        <v>0.474943663483206</v>
      </c>
    </row>
    <row r="126" spans="1:11">
      <c r="A126" s="179">
        <v>121</v>
      </c>
      <c r="B126" s="180" t="s">
        <v>217</v>
      </c>
      <c r="C126" s="181" t="s">
        <v>218</v>
      </c>
      <c r="D126" s="188"/>
      <c r="E126" s="181" t="str">
        <f>IF(IFERROR(VLOOKUP(B126,中国银行!A:A,1,FALSE),1)=B126,"中国银行",IF(IFERROR(VLOOKUP(B126,外管局!A:A,1,FALSE),2)=B126,"外管局",IF(IFERROR(VLOOKUP(B126,太平再!A:A,1,FALSE)=B126,3),"太平再")))</f>
        <v>太平再</v>
      </c>
      <c r="F126" s="175" t="str">
        <f>IF(E126="外管局",VLOOKUP(B126,外管局!A:D,4,FALSE),"")</f>
        <v/>
      </c>
      <c r="G126" s="178">
        <f>IF(E126="外管局",F126*$G$41,IF(E126="中国银行",VLOOKUP(B126,中国银行!A:I,9,FALSE)/100,H126*$G$16))</f>
        <v>0.00115076</v>
      </c>
      <c r="H126" s="187">
        <f>IF(E126="太平再",VLOOKUP(B126,太平再!A:C,3,FALSE),G126/G$16)</f>
        <v>0.0013</v>
      </c>
      <c r="I126" s="187">
        <f t="shared" si="9"/>
        <v>0.00115</v>
      </c>
      <c r="J126" s="187">
        <f t="shared" si="11"/>
        <v>0.0013</v>
      </c>
      <c r="K126" s="193">
        <f t="shared" si="10"/>
        <v>0.000617018993454233</v>
      </c>
    </row>
    <row r="127" spans="1:11">
      <c r="A127" s="179">
        <v>122</v>
      </c>
      <c r="B127" s="180" t="s">
        <v>239</v>
      </c>
      <c r="C127" s="181" t="s">
        <v>240</v>
      </c>
      <c r="D127" s="188"/>
      <c r="E127" s="181" t="str">
        <f>IF(IFERROR(VLOOKUP(B127,中国银行!A:A,1,FALSE),1)=B127,"中国银行",IF(IFERROR(VLOOKUP(B127,外管局!A:A,1,FALSE),2)=B127,"外管局",IF(IFERROR(VLOOKUP(B127,太平再!A:A,1,FALSE)=B127,3),"太平再")))</f>
        <v>外管局</v>
      </c>
      <c r="F127" s="175">
        <f>IF(E127="外管局",VLOOKUP(B127,外管局!A:D,4,FALSE),"")</f>
        <v>0.000795228628230616</v>
      </c>
      <c r="G127" s="178">
        <f>IF(E127="外管局",F127*$G$41,IF(E127="中国银行",VLOOKUP(B127,中国银行!A:I,9,FALSE)/100,H127*$G$16))</f>
        <v>0.00545566600397614</v>
      </c>
      <c r="H127" s="187">
        <f>IF(E127="太平再",VLOOKUP(B127,太平再!A:C,3,FALSE),G127/G$16)</f>
        <v>0.00616320154086776</v>
      </c>
      <c r="I127" s="187">
        <f t="shared" si="9"/>
        <v>0.00546</v>
      </c>
      <c r="J127" s="187">
        <f t="shared" si="11"/>
        <v>0.00616</v>
      </c>
      <c r="K127" s="193">
        <f t="shared" si="10"/>
        <v>0.00292949887326966</v>
      </c>
    </row>
    <row r="128" spans="1:11">
      <c r="A128" s="179">
        <v>123</v>
      </c>
      <c r="B128" s="180" t="s">
        <v>243</v>
      </c>
      <c r="C128" s="181" t="s">
        <v>244</v>
      </c>
      <c r="D128" s="188"/>
      <c r="E128" s="181" t="str">
        <f>IF(IFERROR(VLOOKUP(B128,中国银行!A:A,1,FALSE),1)=B128,"中国银行",IF(IFERROR(VLOOKUP(B128,外管局!A:A,1,FALSE),2)=B128,"外管局",IF(IFERROR(VLOOKUP(B128,太平再!A:A,1,FALSE)=B128,3),"太平再")))</f>
        <v>外管局</v>
      </c>
      <c r="F128" s="175">
        <f>IF(E128="外管局",VLOOKUP(B128,外管局!A:D,4,FALSE),"")</f>
        <v>0.362943471554305</v>
      </c>
      <c r="G128" s="178">
        <f>IF(E128="外管局",F128*$G$41,IF(E128="中国银行",VLOOKUP(B128,中国银行!A:I,9,FALSE)/100,H128*$G$16))</f>
        <v>2.48997368659831</v>
      </c>
      <c r="H128" s="187">
        <f>IF(E128="太平再",VLOOKUP(B128,太平再!A:C,3,FALSE),G128/G$16)</f>
        <v>2.81289390713772</v>
      </c>
      <c r="I128" s="187">
        <f t="shared" si="9"/>
        <v>2.48997</v>
      </c>
      <c r="J128" s="187">
        <f t="shared" si="11"/>
        <v>2.81289</v>
      </c>
      <c r="K128" s="193">
        <f t="shared" si="10"/>
        <v>1.33596415924455</v>
      </c>
    </row>
    <row r="129" spans="1:11">
      <c r="A129" s="179">
        <v>124</v>
      </c>
      <c r="B129" s="180" t="s">
        <v>245</v>
      </c>
      <c r="C129" s="181" t="s">
        <v>246</v>
      </c>
      <c r="D129" s="188"/>
      <c r="E129" s="181" t="str">
        <f>IF(IFERROR(VLOOKUP(B129,中国银行!A:A,1,FALSE),1)=B129,"中国银行",IF(IFERROR(VLOOKUP(B129,外管局!A:A,1,FALSE),2)=B129,"外管局",IF(IFERROR(VLOOKUP(B129,太平再!A:A,1,FALSE)=B129,3),"太平再")))</f>
        <v>太平再</v>
      </c>
      <c r="F129" s="175" t="str">
        <f>IF(E129="外管局",VLOOKUP(B129,外管局!A:D,4,FALSE),"")</f>
        <v/>
      </c>
      <c r="G129" s="178">
        <f>IF(E129="外管局",F129*$G$41,IF(E129="中国银行",VLOOKUP(B129,中国银行!A:I,9,FALSE)/100,H129*$G$16))</f>
        <v>8.852e-6</v>
      </c>
      <c r="H129" s="187">
        <f>IF(E129="太平再",VLOOKUP(B129,太平再!A:C,3,FALSE),G129/G$16)</f>
        <v>1e-5</v>
      </c>
      <c r="I129" s="187">
        <f t="shared" si="9"/>
        <v>1e-5</v>
      </c>
      <c r="J129" s="187">
        <f t="shared" si="11"/>
        <v>1e-5</v>
      </c>
      <c r="K129" s="193">
        <f t="shared" si="10"/>
        <v>5.36538255177594e-6</v>
      </c>
    </row>
    <row r="130" spans="1:11">
      <c r="A130" s="179">
        <v>125</v>
      </c>
      <c r="B130" s="180" t="s">
        <v>249</v>
      </c>
      <c r="C130" s="181" t="s">
        <v>250</v>
      </c>
      <c r="D130" s="188"/>
      <c r="E130" s="181" t="str">
        <f>IF(IFERROR(VLOOKUP(B130,中国银行!A:A,1,FALSE),1)=B130,"中国银行",IF(IFERROR(VLOOKUP(B130,外管局!A:A,1,FALSE),2)=B130,"外管局",IF(IFERROR(VLOOKUP(B130,太平再!A:A,1,FALSE)=B130,3),"太平再")))</f>
        <v>太平再</v>
      </c>
      <c r="F130" s="175" t="str">
        <f>IF(E130="外管局",VLOOKUP(B130,外管局!A:D,4,FALSE),"")</f>
        <v/>
      </c>
      <c r="G130" s="178">
        <f>IF(E130="外管局",F130*$G$41,IF(E130="中国银行",VLOOKUP(B130,中国银行!A:I,9,FALSE)/100,H130*$G$16))</f>
        <v>1.019387468</v>
      </c>
      <c r="H130" s="187">
        <f>IF(E130="太平再",VLOOKUP(B130,太平再!A:C,3,FALSE),G130/G$16)</f>
        <v>1.15159</v>
      </c>
      <c r="I130" s="187">
        <f t="shared" si="9"/>
        <v>1.01939</v>
      </c>
      <c r="J130" s="187">
        <f t="shared" si="11"/>
        <v>1.15159</v>
      </c>
      <c r="K130" s="193">
        <f t="shared" si="10"/>
        <v>0.546941731945488</v>
      </c>
    </row>
    <row r="131" spans="1:11">
      <c r="A131" s="179">
        <v>126</v>
      </c>
      <c r="B131" s="180" t="s">
        <v>257</v>
      </c>
      <c r="C131" s="181" t="s">
        <v>258</v>
      </c>
      <c r="D131" s="188"/>
      <c r="E131" s="181" t="str">
        <f>IF(IFERROR(VLOOKUP(B131,中国银行!A:A,1,FALSE),1)=B131,"中国银行",IF(IFERROR(VLOOKUP(B131,外管局!A:A,1,FALSE),2)=B131,"外管局",IF(IFERROR(VLOOKUP(B131,太平再!A:A,1,FALSE)=B131,3),"太平再")))</f>
        <v>太平再</v>
      </c>
      <c r="F131" s="175" t="str">
        <f>IF(E131="外管局",VLOOKUP(B131,外管局!A:D,4,FALSE),"")</f>
        <v/>
      </c>
      <c r="G131" s="178">
        <f>IF(E131="外管局",F131*$G$41,IF(E131="中国银行",VLOOKUP(B131,中国银行!A:I,9,FALSE)/100,H131*$G$16))</f>
        <v>258.353772692</v>
      </c>
      <c r="H131" s="187">
        <f>IF(E131="太平再",VLOOKUP(B131,太平再!A:C,3,FALSE),G131/G$16)</f>
        <v>291.85921</v>
      </c>
      <c r="I131" s="187">
        <f t="shared" si="9"/>
        <v>258.35377</v>
      </c>
      <c r="J131" s="187">
        <f t="shared" si="11"/>
        <v>291.85921</v>
      </c>
      <c r="K131" s="193">
        <f t="shared" si="10"/>
        <v>138.616680974353</v>
      </c>
    </row>
    <row r="132" spans="1:11">
      <c r="A132" s="179">
        <v>127</v>
      </c>
      <c r="B132" s="180" t="s">
        <v>259</v>
      </c>
      <c r="C132" s="181" t="s">
        <v>260</v>
      </c>
      <c r="D132" s="188"/>
      <c r="E132" s="181" t="str">
        <f>IF(IFERROR(VLOOKUP(B132,中国银行!A:A,1,FALSE),1)=B132,"中国银行",IF(IFERROR(VLOOKUP(B132,外管局!A:A,1,FALSE),2)=B132,"外管局",IF(IFERROR(VLOOKUP(B132,太平再!A:A,1,FALSE)=B132,3),"太平再")))</f>
        <v>太平再</v>
      </c>
      <c r="F132" s="175" t="str">
        <f>IF(E132="外管局",VLOOKUP(B132,外管局!A:D,4,FALSE),"")</f>
        <v/>
      </c>
      <c r="G132" s="178">
        <f>IF(E132="外管局",F132*$G$41,IF(E132="中国银行",VLOOKUP(B132,中国银行!A:I,9,FALSE)/100,H132*$G$16))</f>
        <v>0.00318672</v>
      </c>
      <c r="H132" s="187">
        <f>IF(E132="太平再",VLOOKUP(B132,太平再!A:C,3,FALSE),G132/G$16)</f>
        <v>0.0036</v>
      </c>
      <c r="I132" s="187">
        <f t="shared" si="9"/>
        <v>0.00319</v>
      </c>
      <c r="J132" s="187">
        <f t="shared" si="11"/>
        <v>0.0036</v>
      </c>
      <c r="K132" s="193">
        <f t="shared" si="10"/>
        <v>0.00171155703401653</v>
      </c>
    </row>
    <row r="133" spans="1:11">
      <c r="A133" s="179">
        <v>128</v>
      </c>
      <c r="B133" s="180" t="s">
        <v>261</v>
      </c>
      <c r="C133" s="181" t="s">
        <v>262</v>
      </c>
      <c r="D133" s="188"/>
      <c r="E133" s="181" t="str">
        <f>IF(IFERROR(VLOOKUP(B133,中国银行!A:A,1,FALSE),1)=B133,"中国银行",IF(IFERROR(VLOOKUP(B133,外管局!A:A,1,FALSE),2)=B133,"外管局",IF(IFERROR(VLOOKUP(B133,太平再!A:A,1,FALSE)=B133,3),"太平再")))</f>
        <v>外管局</v>
      </c>
      <c r="F133" s="175">
        <f>IF(E133="外管局",VLOOKUP(B133,外管局!A:D,4,FALSE),"")</f>
        <v>4.02380546162941e-6</v>
      </c>
      <c r="G133" s="178">
        <f>IF(E133="外管局",F133*$G$41,IF(E133="中国银行",VLOOKUP(B133,中国银行!A:I,9,FALSE)/100,H133*$G$16))</f>
        <v>2.76053173695086e-5</v>
      </c>
      <c r="H133" s="187">
        <f>IF(E133="太平再",VLOOKUP(B133,太平再!A:C,3,FALSE),G133/G$16)</f>
        <v>3.11854014567426e-5</v>
      </c>
      <c r="I133" s="187">
        <f t="shared" si="9"/>
        <v>3e-5</v>
      </c>
      <c r="J133" s="187">
        <f t="shared" si="11"/>
        <v>3e-5</v>
      </c>
      <c r="K133" s="193">
        <f t="shared" si="10"/>
        <v>1.60961476553278e-5</v>
      </c>
    </row>
    <row r="134" spans="1:11">
      <c r="A134" s="179">
        <v>129</v>
      </c>
      <c r="B134" s="180" t="s">
        <v>265</v>
      </c>
      <c r="C134" s="181" t="s">
        <v>332</v>
      </c>
      <c r="D134" s="188"/>
      <c r="E134" s="181" t="str">
        <f>IF(IFERROR(VLOOKUP(B134,中国银行!A:A,1,FALSE),1)=B134,"中国银行",IF(IFERROR(VLOOKUP(B134,外管局!A:A,1,FALSE),2)=B134,"外管局",IF(IFERROR(VLOOKUP(B134,太平再!A:A,1,FALSE)=B134,3),"太平再")))</f>
        <v>太平再</v>
      </c>
      <c r="F134" s="175" t="str">
        <f>IF(E134="外管局",VLOOKUP(B134,外管局!A:D,4,FALSE),"")</f>
        <v/>
      </c>
      <c r="G134" s="178">
        <f>IF(E134="外管局",F134*$G$41,IF(E134="中国银行",VLOOKUP(B134,中国银行!A:I,9,FALSE)/100,H134*$G$16))</f>
        <v>2.606993668</v>
      </c>
      <c r="H134" s="187">
        <f>IF(E134="太平再",VLOOKUP(B134,太平再!A:C,3,FALSE),G134/G$16)</f>
        <v>2.94509</v>
      </c>
      <c r="I134" s="187">
        <f t="shared" ref="I134:I142" si="12">ROUND(G134,5)</f>
        <v>2.60699</v>
      </c>
      <c r="J134" s="187">
        <f t="shared" si="11"/>
        <v>2.94509</v>
      </c>
      <c r="K134" s="193">
        <f t="shared" ref="K134:K142" si="13">I134/$I$138</f>
        <v>1.39874986586544</v>
      </c>
    </row>
    <row r="135" spans="1:11">
      <c r="A135" s="179">
        <v>130</v>
      </c>
      <c r="B135" s="180" t="s">
        <v>271</v>
      </c>
      <c r="C135" s="181" t="s">
        <v>272</v>
      </c>
      <c r="D135" s="188"/>
      <c r="E135" s="181" t="str">
        <f>IF(IFERROR(VLOOKUP(B135,中国银行!A:A,1,FALSE),1)=B135,"中国银行",IF(IFERROR(VLOOKUP(B135,外管局!A:A,1,FALSE),2)=B135,"外管局",IF(IFERROR(VLOOKUP(B135,太平再!A:A,1,FALSE)=B135,3),"太平再")))</f>
        <v>外管局</v>
      </c>
      <c r="F135" s="175">
        <f>IF(E135="外管局",VLOOKUP(B135,外管局!A:D,4,FALSE),"")</f>
        <v>0.00400464538865083</v>
      </c>
      <c r="G135" s="178">
        <f>IF(E135="外管局",F135*$G$41,IF(E135="中国银行",VLOOKUP(B135,中国银行!A:I,9,FALSE)/100,H135*$G$16))</f>
        <v>0.027473869688839</v>
      </c>
      <c r="H135" s="187">
        <f>IF(E135="太平再",VLOOKUP(B135,太平再!A:C,3,FALSE),G135/G$16)</f>
        <v>0.031036906562177</v>
      </c>
      <c r="I135" s="187">
        <f t="shared" si="12"/>
        <v>0.02747</v>
      </c>
      <c r="J135" s="187">
        <f t="shared" si="11"/>
        <v>0.03104</v>
      </c>
      <c r="K135" s="193">
        <f t="shared" si="13"/>
        <v>0.0147387058697285</v>
      </c>
    </row>
    <row r="136" spans="1:11">
      <c r="A136" s="179">
        <v>131</v>
      </c>
      <c r="B136" s="180" t="s">
        <v>273</v>
      </c>
      <c r="C136" s="181" t="s">
        <v>274</v>
      </c>
      <c r="D136" s="188"/>
      <c r="E136" s="181" t="str">
        <f>IF(IFERROR(VLOOKUP(B136,中国银行!A:A,1,FALSE),1)=B136,"中国银行",IF(IFERROR(VLOOKUP(B136,外管局!A:A,1,FALSE),2)=B136,"外管局",IF(IFERROR(VLOOKUP(B136,太平再!A:A,1,FALSE)=B136,3),"太平再")))</f>
        <v>太平再</v>
      </c>
      <c r="F136" s="175" t="str">
        <f>IF(E136="外管局",VLOOKUP(B136,外管局!A:D,4,FALSE),"")</f>
        <v/>
      </c>
      <c r="G136" s="178">
        <f>IF(E136="外管局",F136*$G$41,IF(E136="中国银行",VLOOKUP(B136,中国银行!A:I,9,FALSE)/100,H136*$G$16))</f>
        <v>0.000123928</v>
      </c>
      <c r="H136" s="187">
        <f>IF(E136="太平再",VLOOKUP(B136,太平再!A:C,3,FALSE),G136/G$16)</f>
        <v>0.00014</v>
      </c>
      <c r="I136" s="187">
        <f t="shared" si="12"/>
        <v>0.00012</v>
      </c>
      <c r="J136" s="187">
        <f t="shared" si="11"/>
        <v>0.00014</v>
      </c>
      <c r="K136" s="193">
        <f t="shared" si="13"/>
        <v>6.43845906213113e-5</v>
      </c>
    </row>
    <row r="137" spans="1:11">
      <c r="A137" s="179">
        <v>132</v>
      </c>
      <c r="B137" s="180" t="s">
        <v>275</v>
      </c>
      <c r="C137" s="181" t="s">
        <v>276</v>
      </c>
      <c r="D137" s="188"/>
      <c r="E137" s="181" t="str">
        <f>IF(IFERROR(VLOOKUP(B137,中国银行!A:A,1,FALSE),1)=B137,"中国银行",IF(IFERROR(VLOOKUP(B137,外管局!A:A,1,FALSE),2)=B137,"外管局",IF(IFERROR(VLOOKUP(B137,太平再!A:A,1,FALSE)=B137,3),"太平再")))</f>
        <v>太平再</v>
      </c>
      <c r="F137" s="175" t="str">
        <f>IF(E137="外管局",VLOOKUP(B137,外管局!A:D,4,FALSE),"")</f>
        <v/>
      </c>
      <c r="G137" s="178">
        <f>IF(E137="外管局",F137*$G$41,IF(E137="中国银行",VLOOKUP(B137,中国银行!A:I,9,FALSE)/100,H137*$G$16))</f>
        <v>7.0816e-5</v>
      </c>
      <c r="H137" s="187">
        <f>IF(E137="太平再",VLOOKUP(B137,太平再!A:C,3,FALSE),G137/G$16)</f>
        <v>8e-5</v>
      </c>
      <c r="I137" s="187">
        <f t="shared" si="12"/>
        <v>7e-5</v>
      </c>
      <c r="J137" s="187">
        <f t="shared" si="11"/>
        <v>8e-5</v>
      </c>
      <c r="K137" s="193">
        <f t="shared" si="13"/>
        <v>3.75576778624316e-5</v>
      </c>
    </row>
    <row r="138" spans="1:11">
      <c r="A138" s="179">
        <v>133</v>
      </c>
      <c r="B138" s="180" t="s">
        <v>175</v>
      </c>
      <c r="C138" s="181" t="s">
        <v>333</v>
      </c>
      <c r="D138" s="188"/>
      <c r="E138" s="181" t="str">
        <f>IF(IFERROR(VLOOKUP(B138,中国银行!A:A,1,FALSE),1)=B138,"中国银行",IF(IFERROR(VLOOKUP(B138,外管局!A:A,1,FALSE),2)=B138,"外管局",IF(IFERROR(VLOOKUP(B138,太平再!A:A,1,FALSE)=B138,3),"太平再")))</f>
        <v>中国银行</v>
      </c>
      <c r="F138" s="196">
        <v>0.30676925552079</v>
      </c>
      <c r="G138" s="185">
        <v>1.8638</v>
      </c>
      <c r="H138" s="197">
        <v>2.45037</v>
      </c>
      <c r="I138" s="187">
        <f t="shared" si="12"/>
        <v>1.8638</v>
      </c>
      <c r="J138" s="187">
        <f t="shared" si="11"/>
        <v>2.45037</v>
      </c>
      <c r="K138" s="193">
        <f t="shared" si="13"/>
        <v>1</v>
      </c>
    </row>
    <row r="139" ht="13.5" spans="1:11">
      <c r="A139" s="198">
        <v>134</v>
      </c>
      <c r="B139" s="199" t="s">
        <v>279</v>
      </c>
      <c r="C139" s="200" t="s">
        <v>280</v>
      </c>
      <c r="D139" s="201"/>
      <c r="E139" s="200" t="str">
        <f>IF(IFERROR(VLOOKUP(B139,中国银行!A:A,1,FALSE),1)=B139,"中国银行",IF(IFERROR(VLOOKUP(B139,外管局!A:A,1,FALSE),2)=B139,"外管局",IF(IFERROR(VLOOKUP(B139,太平再!A:A,1,FALSE)=B139,3),"太平再")))</f>
        <v>外管局</v>
      </c>
      <c r="F139" s="202">
        <f>IF(E139="外管局",VLOOKUP(B139,外管局!A:D,4,FALSE),"")</f>
        <v>0.293711633917819</v>
      </c>
      <c r="G139" s="203">
        <f>IF(E139="外管局",F139*$G$41,IF(E139="中国银行",VLOOKUP(B139,中国银行!A:I,9,FALSE)/100,H139*$G$16))</f>
        <v>2.0150086644932</v>
      </c>
      <c r="H139" s="204">
        <f>IF(E139="太平再",VLOOKUP(B139,太平再!A:C,3,FALSE),G139/G$16)</f>
        <v>2.27633152337686</v>
      </c>
      <c r="I139" s="203">
        <f t="shared" si="12"/>
        <v>2.01501</v>
      </c>
      <c r="J139" s="224">
        <f t="shared" si="11"/>
        <v>2.27633</v>
      </c>
      <c r="K139" s="225">
        <f t="shared" si="13"/>
        <v>1.0811299495654</v>
      </c>
    </row>
    <row r="140" ht="15" customHeight="1" spans="1:11">
      <c r="A140" s="198">
        <v>135</v>
      </c>
      <c r="B140" s="205" t="s">
        <v>255</v>
      </c>
      <c r="C140" s="206" t="s">
        <v>256</v>
      </c>
      <c r="D140" s="207" t="s">
        <v>334</v>
      </c>
      <c r="E140" s="206" t="str">
        <f>IF(IFERROR(VLOOKUP(B140,中国银行!A:A,1,FALSE),1)=B140,"中国银行",IF(IFERROR(VLOOKUP(B140,外管局!A:A,1,FALSE),2)=B140,"外管局",IF(IFERROR(VLOOKUP(B140,太平再!A:A,1,FALSE)=B140,3),"太平再")))</f>
        <v>外管局</v>
      </c>
      <c r="F140" s="208">
        <f>IF(E140="外管局",VLOOKUP(B140,外管局!A:D,4,FALSE),"")</f>
        <v>0.0360971735913078</v>
      </c>
      <c r="G140" s="203">
        <f>IF(E140="外管局",F140*$G$41,IF(E140="中国银行",VLOOKUP(B140,中国银行!A:I,9,FALSE)/100,H140*$G$16))</f>
        <v>0.247644659423167</v>
      </c>
      <c r="H140" s="204">
        <f>IF(E140="太平再",VLOOKUP(B140,太平再!A:C,3,FALSE),G140/G$16)</f>
        <v>0.279761251042891</v>
      </c>
      <c r="I140" s="203">
        <f t="shared" si="12"/>
        <v>0.24764</v>
      </c>
      <c r="J140" s="224">
        <f t="shared" si="11"/>
        <v>0.27976</v>
      </c>
      <c r="K140" s="225">
        <f t="shared" si="13"/>
        <v>0.132868333512179</v>
      </c>
    </row>
    <row r="141" ht="13.5" spans="1:11">
      <c r="A141" s="209">
        <v>136</v>
      </c>
      <c r="B141" s="210" t="s">
        <v>65</v>
      </c>
      <c r="C141" s="211" t="s">
        <v>66</v>
      </c>
      <c r="D141" s="212"/>
      <c r="E141" s="213" t="str">
        <f>IF(IFERROR(VLOOKUP(B141,中国银行!A:A,1,FALSE),1)=B141,"中国银行",IF(IFERROR(VLOOKUP(B141,外管局!A:A,1,FALSE),2)=B141,"外管局",IF(IFERROR(VLOOKUP(B141,太平再!A:A,1,FALSE)=B141,3),"太平再")))</f>
        <v>太平再</v>
      </c>
      <c r="F141" s="214" t="str">
        <f>IF(E141="外管局",VLOOKUP(B141,外管局!A:D,4,FALSE),"")</f>
        <v/>
      </c>
      <c r="G141" s="215">
        <f>IF(E141="外管局",F141*$G$41,IF(E141="中国银行",VLOOKUP(B141,中国银行!A:I,9,FALSE)/100,H141*$G$16))</f>
        <v>0.091627052</v>
      </c>
      <c r="H141" s="204">
        <f>IF(E141="太平再",VLOOKUP(B141,太平再!A:C,3,FALSE),G141/G$16)</f>
        <v>0.10351</v>
      </c>
      <c r="I141" s="203">
        <f t="shared" si="12"/>
        <v>0.09163</v>
      </c>
      <c r="J141" s="224">
        <f t="shared" si="11"/>
        <v>0.10351</v>
      </c>
      <c r="K141" s="225">
        <f t="shared" si="13"/>
        <v>0.049163000321923</v>
      </c>
    </row>
    <row r="142" s="161" customFormat="1" ht="13.5" spans="1:11">
      <c r="A142" s="216">
        <v>137</v>
      </c>
      <c r="B142" s="217" t="s">
        <v>281</v>
      </c>
      <c r="C142" s="218" t="s">
        <v>282</v>
      </c>
      <c r="D142" s="219"/>
      <c r="E142" s="220" t="str">
        <f>IF(IFERROR(VLOOKUP(B142,中国银行!A:A,1,FALSE),1)=B142,"中国银行",IF(IFERROR(VLOOKUP(B142,外管局!A:A,1,FALSE),2)=B142,"外管局",IF(IFERROR(VLOOKUP(B142,太平再!A:A,1,FALSE)=B142,3),"太平再")))</f>
        <v>外管局</v>
      </c>
      <c r="F142" s="221">
        <f>IF(E142="外管局",VLOOKUP(B142,外管局!A:D,4,FALSE),"")</f>
        <v>0.000110277900308778</v>
      </c>
      <c r="G142" s="222">
        <f>IF(E142="外管局",F142*$G$41,IF(E142="中国银行",VLOOKUP(B142,中国银行!A:I,9,FALSE)/100,H142*$G$16))</f>
        <v>0.000756561535068372</v>
      </c>
      <c r="H142" s="223">
        <f>IF(E142="太平再",VLOOKUP(B142,太平再!A:C,3,FALSE),G142/G$16)</f>
        <v>0.000854678643321704</v>
      </c>
      <c r="I142" s="226">
        <f t="shared" si="12"/>
        <v>0.00076</v>
      </c>
      <c r="J142" s="227">
        <f t="shared" si="11"/>
        <v>0.00085</v>
      </c>
      <c r="K142" s="228">
        <f t="shared" si="13"/>
        <v>0.000407769073934972</v>
      </c>
    </row>
    <row r="143" spans="2:8">
      <c r="B143" s="194"/>
      <c r="C143" s="194"/>
      <c r="D143" s="194"/>
      <c r="E143" s="194"/>
      <c r="H143" s="194"/>
    </row>
    <row r="219" ht="13.5"/>
    <row r="220" spans="1:10">
      <c r="A220" s="229" t="s">
        <v>335</v>
      </c>
      <c r="B220" s="230"/>
      <c r="C220" s="230"/>
      <c r="D220" s="230"/>
      <c r="E220" s="230"/>
      <c r="F220" s="230"/>
      <c r="G220" s="231"/>
      <c r="H220" s="189"/>
      <c r="I220" s="231"/>
      <c r="J220" s="189"/>
    </row>
    <row r="221" spans="1:10">
      <c r="A221" s="232"/>
      <c r="B221" s="230"/>
      <c r="C221" s="230"/>
      <c r="D221" s="230"/>
      <c r="E221" s="230"/>
      <c r="F221" s="230"/>
      <c r="G221" s="231"/>
      <c r="I221" s="231"/>
      <c r="J221" s="189"/>
    </row>
    <row r="222" spans="1:10">
      <c r="A222" s="233"/>
      <c r="B222" s="234" t="s">
        <v>336</v>
      </c>
      <c r="C222" s="230"/>
      <c r="D222" s="230"/>
      <c r="E222" s="230"/>
      <c r="F222" s="230"/>
      <c r="G222" s="231"/>
      <c r="H222" s="235"/>
      <c r="I222" s="231"/>
      <c r="J222" s="189"/>
    </row>
    <row r="223" spans="1:10">
      <c r="A223" s="233"/>
      <c r="B223" s="234" t="s">
        <v>337</v>
      </c>
      <c r="C223" s="230"/>
      <c r="D223" s="230"/>
      <c r="E223" s="230"/>
      <c r="F223" s="230"/>
      <c r="G223" s="231"/>
      <c r="H223" s="189"/>
      <c r="I223" s="231"/>
      <c r="J223" s="189"/>
    </row>
    <row r="224" ht="13.5" spans="1:10">
      <c r="A224" s="236"/>
      <c r="B224" s="237" t="s">
        <v>338</v>
      </c>
      <c r="C224" s="238"/>
      <c r="D224" s="238"/>
      <c r="E224" s="238"/>
      <c r="F224" s="238"/>
      <c r="G224" s="239"/>
      <c r="H224" s="239"/>
      <c r="I224" s="231"/>
      <c r="J224" s="189"/>
    </row>
  </sheetData>
  <pageMargins left="0.75" right="0.75" top="1" bottom="1" header="0.5" footer="0.5"/>
  <pageSetup paperSize="9" scale="23" orientation="portrait"/>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tabColor rgb="FF92D050"/>
  </sheetPr>
  <dimension ref="A1:M388"/>
  <sheetViews>
    <sheetView zoomScale="85" zoomScaleNormal="85" workbookViewId="0">
      <selection activeCell="M14" sqref="M14"/>
    </sheetView>
  </sheetViews>
  <sheetFormatPr defaultColWidth="9" defaultRowHeight="14.25"/>
  <cols>
    <col min="1" max="1" width="12.0583333333333" style="131" customWidth="1"/>
    <col min="2" max="2" width="12.25" style="131" customWidth="1"/>
    <col min="3" max="3" width="16" style="131" customWidth="1"/>
    <col min="4" max="6" width="13.0833333333333" style="131" customWidth="1"/>
    <col min="7" max="7" width="13.875" style="131" customWidth="1"/>
    <col min="8" max="8" width="10.75" style="131" customWidth="1"/>
    <col min="9" max="9" width="15" style="132" customWidth="1"/>
    <col min="10" max="10" width="11.25" style="131" customWidth="1"/>
    <col min="11" max="11" width="11.625" style="133" customWidth="1"/>
    <col min="12" max="12" width="9" style="131"/>
    <col min="13" max="13" width="12.875" style="131" customWidth="1"/>
    <col min="14" max="17" width="9" style="131"/>
    <col min="18" max="18" width="11.25" style="131" customWidth="1"/>
    <col min="19" max="16384" width="9" style="131"/>
  </cols>
  <sheetData>
    <row r="1" s="126" customFormat="1" spans="1:11">
      <c r="A1" s="134" t="s">
        <v>339</v>
      </c>
      <c r="K1" s="131"/>
    </row>
    <row r="2" s="127" customFormat="1" ht="19.5" spans="1:11">
      <c r="A2" s="135" t="s">
        <v>340</v>
      </c>
      <c r="B2" s="135"/>
      <c r="C2" s="135"/>
      <c r="D2" s="135"/>
      <c r="E2" s="135"/>
      <c r="F2" s="135"/>
      <c r="G2" s="135"/>
      <c r="H2" s="135"/>
      <c r="I2" s="135"/>
      <c r="J2" s="135"/>
      <c r="K2" s="135"/>
    </row>
    <row r="3" s="128" customFormat="1" ht="24" spans="1:13">
      <c r="A3" s="136"/>
      <c r="B3" s="137"/>
      <c r="C3" s="138" t="s">
        <v>341</v>
      </c>
      <c r="D3" s="138" t="s">
        <v>342</v>
      </c>
      <c r="E3" s="138" t="s">
        <v>343</v>
      </c>
      <c r="F3" s="138" t="s">
        <v>344</v>
      </c>
      <c r="G3" s="138" t="s">
        <v>345</v>
      </c>
      <c r="H3" s="138" t="s">
        <v>346</v>
      </c>
      <c r="I3" s="151" t="s">
        <v>347</v>
      </c>
      <c r="J3" s="138" t="s">
        <v>348</v>
      </c>
      <c r="K3" s="152" t="s">
        <v>349</v>
      </c>
      <c r="M3" s="40" t="s">
        <v>350</v>
      </c>
    </row>
    <row r="4" s="128" customFormat="1" spans="1:13">
      <c r="A4" s="139" t="s">
        <v>11</v>
      </c>
      <c r="B4" s="140" t="s">
        <v>10</v>
      </c>
      <c r="C4" s="141" t="s">
        <v>10</v>
      </c>
      <c r="D4" s="142">
        <f t="shared" ref="D4:D30" si="0">VLOOKUP($C4,$A$35:$H$64,2,0)</f>
        <v>910.93</v>
      </c>
      <c r="E4" s="142">
        <f>VLOOKUP($C4,$A$35:$H$64,3,0)</f>
        <v>882.63</v>
      </c>
      <c r="F4" s="142">
        <f>VLOOKUP($C4,$A$35:$H$64,4,0)</f>
        <v>917.64</v>
      </c>
      <c r="G4" s="142">
        <f>VLOOKUP($C4,$A$35:$H$64,5,0)</f>
        <v>921.7</v>
      </c>
      <c r="H4" s="142"/>
      <c r="I4" s="142">
        <f t="shared" ref="I4:I30" si="1">VLOOKUP($C4,$A$35:$H$64,6,0)</f>
        <v>915.22</v>
      </c>
      <c r="J4" s="153">
        <f t="shared" ref="J4:J30" si="2">VLOOKUP($C4,$A$35:$H$64,7,0)</f>
        <v>44074</v>
      </c>
      <c r="K4" s="154">
        <f t="shared" ref="K4:K30" si="3">VLOOKUP($C4,$A$35:$H$64,8,0)</f>
        <v>0.570115740740741</v>
      </c>
      <c r="M4" s="42" t="b">
        <f>IFERROR(SUM(I4:I100)=SUM(F35:F300),FALSE)</f>
        <v>1</v>
      </c>
    </row>
    <row r="5" s="128" customFormat="1" ht="12.75" spans="1:11">
      <c r="A5" s="139" t="s">
        <v>2</v>
      </c>
      <c r="B5" s="140" t="s">
        <v>351</v>
      </c>
      <c r="C5" s="141" t="s">
        <v>351</v>
      </c>
      <c r="D5" s="142">
        <f t="shared" si="0"/>
        <v>88.21</v>
      </c>
      <c r="E5" s="142">
        <f t="shared" ref="E5:E30" si="4">VLOOKUP($C5,$A$35:$H$64,3,0)</f>
        <v>87.51</v>
      </c>
      <c r="F5" s="142">
        <f t="shared" ref="F5:F30" si="5">VLOOKUP($C5,$A$35:$H$64,4,0)</f>
        <v>88.56</v>
      </c>
      <c r="G5" s="142">
        <f t="shared" ref="G5:G30" si="6">VLOOKUP($C5,$A$35:$H$64,5,0)</f>
        <v>88.56</v>
      </c>
      <c r="H5" s="142"/>
      <c r="I5" s="142">
        <f t="shared" si="1"/>
        <v>88.52</v>
      </c>
      <c r="J5" s="153">
        <f t="shared" si="2"/>
        <v>44074</v>
      </c>
      <c r="K5" s="154">
        <f t="shared" si="3"/>
        <v>0.570115740740741</v>
      </c>
    </row>
    <row r="6" s="128" customFormat="1" ht="12.75" spans="1:11">
      <c r="A6" s="139" t="s">
        <v>5</v>
      </c>
      <c r="B6" s="140" t="s">
        <v>4</v>
      </c>
      <c r="C6" s="141" t="s">
        <v>4</v>
      </c>
      <c r="D6" s="142">
        <f t="shared" si="0"/>
        <v>683.66</v>
      </c>
      <c r="E6" s="142">
        <f t="shared" si="4"/>
        <v>678.1</v>
      </c>
      <c r="F6" s="142">
        <f t="shared" si="5"/>
        <v>686.56</v>
      </c>
      <c r="G6" s="142">
        <f t="shared" si="6"/>
        <v>686.56</v>
      </c>
      <c r="H6" s="142"/>
      <c r="I6" s="142">
        <f t="shared" si="1"/>
        <v>686.05</v>
      </c>
      <c r="J6" s="153">
        <f t="shared" si="2"/>
        <v>44074</v>
      </c>
      <c r="K6" s="154">
        <f t="shared" si="3"/>
        <v>0.570115740740741</v>
      </c>
    </row>
    <row r="7" s="128" customFormat="1" ht="12.75" spans="1:11">
      <c r="A7" s="139" t="s">
        <v>69</v>
      </c>
      <c r="B7" s="140" t="s">
        <v>70</v>
      </c>
      <c r="C7" s="141" t="s">
        <v>70</v>
      </c>
      <c r="D7" s="142">
        <f t="shared" si="0"/>
        <v>755.29</v>
      </c>
      <c r="E7" s="142">
        <f t="shared" si="4"/>
        <v>731.98</v>
      </c>
      <c r="F7" s="142">
        <f t="shared" si="5"/>
        <v>760.59</v>
      </c>
      <c r="G7" s="142">
        <f t="shared" si="6"/>
        <v>763.85</v>
      </c>
      <c r="H7" s="142"/>
      <c r="I7" s="142">
        <f t="shared" si="1"/>
        <v>758.48</v>
      </c>
      <c r="J7" s="153">
        <f t="shared" si="2"/>
        <v>44074</v>
      </c>
      <c r="K7" s="154">
        <f t="shared" si="3"/>
        <v>0.570115740740741</v>
      </c>
    </row>
    <row r="8" s="128" customFormat="1" ht="12.75" spans="1:11">
      <c r="A8" s="139" t="s">
        <v>231</v>
      </c>
      <c r="B8" s="140" t="s">
        <v>232</v>
      </c>
      <c r="C8" s="141" t="s">
        <v>232</v>
      </c>
      <c r="D8" s="142">
        <f t="shared" si="0"/>
        <v>502.03</v>
      </c>
      <c r="E8" s="142">
        <f t="shared" si="4"/>
        <v>486.54</v>
      </c>
      <c r="F8" s="142">
        <f t="shared" si="5"/>
        <v>505.55</v>
      </c>
      <c r="G8" s="142">
        <f t="shared" si="6"/>
        <v>508.07</v>
      </c>
      <c r="H8" s="142"/>
      <c r="I8" s="142">
        <f t="shared" si="1"/>
        <v>504.82</v>
      </c>
      <c r="J8" s="153">
        <f t="shared" si="2"/>
        <v>44074</v>
      </c>
      <c r="K8" s="154">
        <f t="shared" si="3"/>
        <v>0.570115740740741</v>
      </c>
    </row>
    <row r="9" s="128" customFormat="1" ht="12.75" spans="1:11">
      <c r="A9" s="139" t="s">
        <v>229</v>
      </c>
      <c r="B9" s="140" t="s">
        <v>230</v>
      </c>
      <c r="C9" s="141" t="s">
        <v>230</v>
      </c>
      <c r="D9" s="142">
        <f t="shared" si="0"/>
        <v>79.04</v>
      </c>
      <c r="E9" s="142">
        <f t="shared" si="4"/>
        <v>76.6</v>
      </c>
      <c r="F9" s="142">
        <f t="shared" si="5"/>
        <v>79.68</v>
      </c>
      <c r="G9" s="142">
        <f t="shared" si="6"/>
        <v>80.06</v>
      </c>
      <c r="H9" s="142"/>
      <c r="I9" s="142">
        <f t="shared" si="1"/>
        <v>79.47</v>
      </c>
      <c r="J9" s="153">
        <f t="shared" si="2"/>
        <v>44074</v>
      </c>
      <c r="K9" s="154">
        <f t="shared" si="3"/>
        <v>0.570115740740741</v>
      </c>
    </row>
    <row r="10" s="128" customFormat="1" ht="12.75" spans="1:11">
      <c r="A10" s="139" t="s">
        <v>87</v>
      </c>
      <c r="B10" s="140" t="s">
        <v>88</v>
      </c>
      <c r="C10" s="141" t="s">
        <v>88</v>
      </c>
      <c r="D10" s="142">
        <f t="shared" si="0"/>
        <v>109.11</v>
      </c>
      <c r="E10" s="142">
        <f t="shared" si="4"/>
        <v>105.74</v>
      </c>
      <c r="F10" s="142">
        <f t="shared" si="5"/>
        <v>109.99</v>
      </c>
      <c r="G10" s="142">
        <f t="shared" si="6"/>
        <v>110.51</v>
      </c>
      <c r="H10" s="142"/>
      <c r="I10" s="142">
        <f t="shared" si="1"/>
        <v>109.7</v>
      </c>
      <c r="J10" s="153">
        <f t="shared" si="2"/>
        <v>44074</v>
      </c>
      <c r="K10" s="154">
        <f t="shared" si="3"/>
        <v>0.570115740740741</v>
      </c>
    </row>
    <row r="11" s="128" customFormat="1" ht="12.75" spans="1:11">
      <c r="A11" s="139" t="s">
        <v>183</v>
      </c>
      <c r="B11" s="140" t="s">
        <v>184</v>
      </c>
      <c r="C11" s="141" t="s">
        <v>184</v>
      </c>
      <c r="D11" s="142">
        <f t="shared" si="0"/>
        <v>77.51</v>
      </c>
      <c r="E11" s="142">
        <f t="shared" si="4"/>
        <v>75.12</v>
      </c>
      <c r="F11" s="142">
        <f t="shared" si="5"/>
        <v>78.13</v>
      </c>
      <c r="G11" s="142">
        <f t="shared" si="6"/>
        <v>78.5</v>
      </c>
      <c r="H11" s="142"/>
      <c r="I11" s="142">
        <f t="shared" si="1"/>
        <v>78.05</v>
      </c>
      <c r="J11" s="153">
        <f t="shared" si="2"/>
        <v>44074</v>
      </c>
      <c r="K11" s="154">
        <f t="shared" si="3"/>
        <v>0.570115740740741</v>
      </c>
    </row>
    <row r="12" s="128" customFormat="1" ht="12.75" spans="1:11">
      <c r="A12" s="139" t="s">
        <v>137</v>
      </c>
      <c r="B12" s="140" t="s">
        <v>352</v>
      </c>
      <c r="C12" s="141" t="s">
        <v>352</v>
      </c>
      <c r="D12" s="142">
        <f t="shared" si="0"/>
        <v>6.4662</v>
      </c>
      <c r="E12" s="142">
        <f t="shared" si="4"/>
        <v>6.2653</v>
      </c>
      <c r="F12" s="142">
        <f t="shared" si="5"/>
        <v>6.5138</v>
      </c>
      <c r="G12" s="142">
        <f t="shared" si="6"/>
        <v>6.5238</v>
      </c>
      <c r="H12" s="142"/>
      <c r="I12" s="142">
        <f t="shared" si="1"/>
        <v>6.4957</v>
      </c>
      <c r="J12" s="153">
        <f t="shared" si="2"/>
        <v>44074</v>
      </c>
      <c r="K12" s="154">
        <f t="shared" si="3"/>
        <v>0.570115740740741</v>
      </c>
    </row>
    <row r="13" s="128" customFormat="1" ht="12.75" spans="1:11">
      <c r="A13" s="139" t="s">
        <v>67</v>
      </c>
      <c r="B13" s="140" t="s">
        <v>68</v>
      </c>
      <c r="C13" s="141" t="s">
        <v>68</v>
      </c>
      <c r="D13" s="142">
        <f t="shared" si="0"/>
        <v>521.62</v>
      </c>
      <c r="E13" s="142">
        <f t="shared" si="4"/>
        <v>505.15</v>
      </c>
      <c r="F13" s="142">
        <f t="shared" si="5"/>
        <v>525.47</v>
      </c>
      <c r="G13" s="142">
        <f t="shared" si="6"/>
        <v>527.79</v>
      </c>
      <c r="H13" s="142"/>
      <c r="I13" s="142">
        <f t="shared" si="1"/>
        <v>523.93</v>
      </c>
      <c r="J13" s="153">
        <f t="shared" si="2"/>
        <v>44074</v>
      </c>
      <c r="K13" s="154">
        <f t="shared" si="3"/>
        <v>0.570115740740741</v>
      </c>
    </row>
    <row r="14" s="128" customFormat="1" ht="12.75" spans="1:11">
      <c r="A14" s="139" t="s">
        <v>35</v>
      </c>
      <c r="B14" s="143" t="s">
        <v>298</v>
      </c>
      <c r="C14" s="141" t="s">
        <v>298</v>
      </c>
      <c r="D14" s="142">
        <f t="shared" si="0"/>
        <v>501.51</v>
      </c>
      <c r="E14" s="142">
        <f t="shared" si="4"/>
        <v>485.93</v>
      </c>
      <c r="F14" s="142">
        <f t="shared" si="5"/>
        <v>505.2</v>
      </c>
      <c r="G14" s="142">
        <f t="shared" si="6"/>
        <v>507.44</v>
      </c>
      <c r="H14" s="142"/>
      <c r="I14" s="142">
        <f t="shared" si="1"/>
        <v>504.82</v>
      </c>
      <c r="J14" s="153">
        <f t="shared" si="2"/>
        <v>44074</v>
      </c>
      <c r="K14" s="154">
        <f t="shared" si="3"/>
        <v>0.570115740740741</v>
      </c>
    </row>
    <row r="15" s="128" customFormat="1" ht="12.75" spans="1:11">
      <c r="A15" s="139" t="s">
        <v>8</v>
      </c>
      <c r="B15" s="140" t="s">
        <v>7</v>
      </c>
      <c r="C15" s="141" t="s">
        <v>7</v>
      </c>
      <c r="D15" s="142">
        <f t="shared" si="0"/>
        <v>812.69</v>
      </c>
      <c r="E15" s="142">
        <f t="shared" si="4"/>
        <v>787.43</v>
      </c>
      <c r="F15" s="142">
        <f t="shared" si="5"/>
        <v>818.68</v>
      </c>
      <c r="G15" s="142">
        <f t="shared" si="6"/>
        <v>821.31</v>
      </c>
      <c r="H15" s="142"/>
      <c r="I15" s="142">
        <f t="shared" si="1"/>
        <v>816.49</v>
      </c>
      <c r="J15" s="153">
        <f t="shared" si="2"/>
        <v>44074</v>
      </c>
      <c r="K15" s="154">
        <f t="shared" si="3"/>
        <v>0.570115740740741</v>
      </c>
    </row>
    <row r="16" s="128" customFormat="1" ht="12.75" spans="1:11">
      <c r="A16" s="139" t="s">
        <v>165</v>
      </c>
      <c r="B16" s="140" t="s">
        <v>166</v>
      </c>
      <c r="C16" s="141" t="s">
        <v>166</v>
      </c>
      <c r="D16" s="142">
        <f t="shared" si="0"/>
        <v>85.73</v>
      </c>
      <c r="E16" s="142">
        <f t="shared" si="4"/>
        <v>82.86</v>
      </c>
      <c r="F16" s="142">
        <f t="shared" si="5"/>
        <v>86.07</v>
      </c>
      <c r="G16" s="142">
        <f t="shared" si="6"/>
        <v>88.94</v>
      </c>
      <c r="H16" s="142"/>
      <c r="I16" s="142">
        <f t="shared" si="1"/>
        <v>86.04</v>
      </c>
      <c r="J16" s="153">
        <f t="shared" si="2"/>
        <v>44074</v>
      </c>
      <c r="K16" s="154">
        <f t="shared" si="3"/>
        <v>0.570115740740741</v>
      </c>
    </row>
    <row r="17" s="128" customFormat="1" ht="12.75" spans="1:11">
      <c r="A17" s="139" t="s">
        <v>201</v>
      </c>
      <c r="B17" s="140" t="s">
        <v>202</v>
      </c>
      <c r="C17" s="141" t="s">
        <v>202</v>
      </c>
      <c r="D17" s="142">
        <f t="shared" si="0"/>
        <v>14.07</v>
      </c>
      <c r="E17" s="142">
        <f t="shared" si="4"/>
        <v>13.58</v>
      </c>
      <c r="F17" s="142">
        <f t="shared" si="5"/>
        <v>14.23</v>
      </c>
      <c r="G17" s="142">
        <f t="shared" si="6"/>
        <v>14.87</v>
      </c>
      <c r="H17" s="142"/>
      <c r="I17" s="142">
        <f t="shared" si="1"/>
        <v>14.18</v>
      </c>
      <c r="J17" s="153">
        <f t="shared" si="2"/>
        <v>44074</v>
      </c>
      <c r="K17" s="154">
        <f t="shared" si="3"/>
        <v>0.570115740740741</v>
      </c>
    </row>
    <row r="18" s="128" customFormat="1" ht="12.75" spans="1:11">
      <c r="A18" s="139" t="s">
        <v>241</v>
      </c>
      <c r="B18" s="140" t="s">
        <v>317</v>
      </c>
      <c r="C18" s="141" t="s">
        <v>317</v>
      </c>
      <c r="D18" s="142">
        <f t="shared" si="0"/>
        <v>21.92</v>
      </c>
      <c r="E18" s="142">
        <f t="shared" si="4"/>
        <v>21.25</v>
      </c>
      <c r="F18" s="142">
        <f t="shared" si="5"/>
        <v>22.1</v>
      </c>
      <c r="G18" s="142">
        <f t="shared" si="6"/>
        <v>22.8</v>
      </c>
      <c r="H18" s="142"/>
      <c r="I18" s="142">
        <f t="shared" si="1"/>
        <v>22.03</v>
      </c>
      <c r="J18" s="153">
        <f t="shared" si="2"/>
        <v>44074</v>
      </c>
      <c r="K18" s="154">
        <f t="shared" si="3"/>
        <v>0.570115740740741</v>
      </c>
    </row>
    <row r="19" s="128" customFormat="1" ht="12.75" spans="1:11">
      <c r="A19" s="139" t="s">
        <v>187</v>
      </c>
      <c r="B19" s="140" t="s">
        <v>188</v>
      </c>
      <c r="C19" s="141" t="s">
        <v>188</v>
      </c>
      <c r="D19" s="142">
        <f t="shared" si="0"/>
        <v>459.36</v>
      </c>
      <c r="E19" s="142">
        <f t="shared" si="4"/>
        <v>445.18</v>
      </c>
      <c r="F19" s="142">
        <f t="shared" si="5"/>
        <v>462.58</v>
      </c>
      <c r="G19" s="142">
        <f t="shared" si="6"/>
        <v>468.94</v>
      </c>
      <c r="H19" s="142"/>
      <c r="I19" s="142">
        <f t="shared" si="1"/>
        <v>461.93</v>
      </c>
      <c r="J19" s="153">
        <f t="shared" si="2"/>
        <v>44074</v>
      </c>
      <c r="K19" s="154">
        <f t="shared" si="3"/>
        <v>0.570115740740741</v>
      </c>
    </row>
    <row r="20" s="128" customFormat="1" ht="12.75" spans="1:11">
      <c r="A20" s="139" t="s">
        <v>145</v>
      </c>
      <c r="B20" s="140" t="s">
        <v>146</v>
      </c>
      <c r="C20" s="141" t="s">
        <v>146</v>
      </c>
      <c r="D20" s="142">
        <f t="shared" si="0"/>
        <v>0.5758</v>
      </c>
      <c r="E20" s="142">
        <f t="shared" si="4"/>
        <v>0.5556</v>
      </c>
      <c r="F20" s="142">
        <f t="shared" si="5"/>
        <v>0.5804</v>
      </c>
      <c r="G20" s="142">
        <f t="shared" si="6"/>
        <v>0.6017</v>
      </c>
      <c r="H20" s="142"/>
      <c r="I20" s="142">
        <f t="shared" si="1"/>
        <v>0.5804</v>
      </c>
      <c r="J20" s="153">
        <f t="shared" si="2"/>
        <v>44074</v>
      </c>
      <c r="K20" s="154">
        <f t="shared" si="3"/>
        <v>0.570115740740741</v>
      </c>
    </row>
    <row r="21" s="129" customFormat="1" ht="12.75" spans="1:13">
      <c r="A21" s="139" t="s">
        <v>215</v>
      </c>
      <c r="B21" s="143" t="s">
        <v>353</v>
      </c>
      <c r="C21" s="141" t="s">
        <v>353</v>
      </c>
      <c r="D21" s="142">
        <f t="shared" si="0"/>
        <v>9.2</v>
      </c>
      <c r="E21" s="142">
        <f t="shared" si="4"/>
        <v>8.64</v>
      </c>
      <c r="F21" s="142">
        <f t="shared" si="5"/>
        <v>9.28</v>
      </c>
      <c r="G21" s="142">
        <f t="shared" si="6"/>
        <v>9.63</v>
      </c>
      <c r="H21" s="142"/>
      <c r="I21" s="142">
        <f t="shared" si="1"/>
        <v>9.26</v>
      </c>
      <c r="J21" s="153">
        <f t="shared" si="2"/>
        <v>44074</v>
      </c>
      <c r="K21" s="154">
        <f t="shared" si="3"/>
        <v>0.570115740740741</v>
      </c>
      <c r="M21" s="128"/>
    </row>
    <row r="22" s="128" customFormat="1" ht="12.75" spans="1:11">
      <c r="A22" s="139" t="s">
        <v>175</v>
      </c>
      <c r="B22" s="140" t="s">
        <v>176</v>
      </c>
      <c r="C22" s="141" t="s">
        <v>333</v>
      </c>
      <c r="D22" s="142">
        <f t="shared" si="0"/>
        <v>163.62</v>
      </c>
      <c r="E22" s="142">
        <f t="shared" si="4"/>
        <v>0</v>
      </c>
      <c r="F22" s="142">
        <f t="shared" si="5"/>
        <v>165.09</v>
      </c>
      <c r="G22" s="142">
        <f t="shared" si="6"/>
        <v>0</v>
      </c>
      <c r="H22" s="142"/>
      <c r="I22" s="142">
        <f t="shared" si="1"/>
        <v>164.6</v>
      </c>
      <c r="J22" s="153">
        <f t="shared" si="2"/>
        <v>44074</v>
      </c>
      <c r="K22" s="154">
        <f t="shared" si="3"/>
        <v>0.570115740740741</v>
      </c>
    </row>
    <row r="23" s="128" customFormat="1" ht="12.75" spans="1:11">
      <c r="A23" s="139" t="s">
        <v>251</v>
      </c>
      <c r="B23" s="140" t="s">
        <v>252</v>
      </c>
      <c r="C23" s="141" t="s">
        <v>252</v>
      </c>
      <c r="D23" s="142">
        <f t="shared" si="0"/>
        <v>0</v>
      </c>
      <c r="E23" s="142">
        <f t="shared" si="4"/>
        <v>22.56</v>
      </c>
      <c r="F23" s="142">
        <f t="shared" si="5"/>
        <v>0</v>
      </c>
      <c r="G23" s="142">
        <f t="shared" si="6"/>
        <v>24.44</v>
      </c>
      <c r="H23" s="142"/>
      <c r="I23" s="142">
        <f t="shared" si="1"/>
        <v>23.39</v>
      </c>
      <c r="J23" s="153">
        <f t="shared" si="2"/>
        <v>44074</v>
      </c>
      <c r="K23" s="154">
        <f t="shared" si="3"/>
        <v>0.570115740740741</v>
      </c>
    </row>
    <row r="24" s="128" customFormat="1" ht="12.75" spans="1:11">
      <c r="A24" s="139" t="s">
        <v>117</v>
      </c>
      <c r="B24" s="140" t="s">
        <v>354</v>
      </c>
      <c r="C24" s="141" t="s">
        <v>354</v>
      </c>
      <c r="D24" s="142">
        <f t="shared" si="0"/>
        <v>0</v>
      </c>
      <c r="E24" s="142">
        <f t="shared" si="4"/>
        <v>0.0454</v>
      </c>
      <c r="F24" s="142">
        <f t="shared" si="5"/>
        <v>0</v>
      </c>
      <c r="G24" s="142">
        <f t="shared" si="6"/>
        <v>0.049</v>
      </c>
      <c r="H24" s="142"/>
      <c r="I24" s="142">
        <f t="shared" si="1"/>
        <v>0.0469</v>
      </c>
      <c r="J24" s="153">
        <f t="shared" si="2"/>
        <v>44074</v>
      </c>
      <c r="K24" s="154">
        <f t="shared" si="3"/>
        <v>0.570115740740741</v>
      </c>
    </row>
    <row r="25" s="128" customFormat="1" ht="12.75" spans="1:11">
      <c r="A25" s="139" t="s">
        <v>19</v>
      </c>
      <c r="B25" s="140" t="s">
        <v>20</v>
      </c>
      <c r="C25" s="141" t="s">
        <v>20</v>
      </c>
      <c r="D25" s="142">
        <f t="shared" si="0"/>
        <v>0</v>
      </c>
      <c r="E25" s="142">
        <f t="shared" si="4"/>
        <v>179.94</v>
      </c>
      <c r="F25" s="142">
        <f t="shared" si="5"/>
        <v>0</v>
      </c>
      <c r="G25" s="142">
        <f t="shared" si="6"/>
        <v>193.31</v>
      </c>
      <c r="H25" s="142"/>
      <c r="I25" s="142">
        <f t="shared" si="1"/>
        <v>186.64</v>
      </c>
      <c r="J25" s="153">
        <f t="shared" si="2"/>
        <v>44074</v>
      </c>
      <c r="K25" s="154">
        <f t="shared" si="3"/>
        <v>0.570115740740741</v>
      </c>
    </row>
    <row r="26" s="128" customFormat="1" ht="12.75" spans="1:11">
      <c r="A26" s="139" t="s">
        <v>121</v>
      </c>
      <c r="B26" s="140" t="s">
        <v>122</v>
      </c>
      <c r="C26" s="141" t="s">
        <v>122</v>
      </c>
      <c r="D26" s="142">
        <f t="shared" si="0"/>
        <v>0</v>
      </c>
      <c r="E26" s="142">
        <f t="shared" si="4"/>
        <v>8.7614</v>
      </c>
      <c r="F26" s="142">
        <f t="shared" si="5"/>
        <v>0</v>
      </c>
      <c r="G26" s="142">
        <f t="shared" si="6"/>
        <v>9.8798</v>
      </c>
      <c r="H26" s="142"/>
      <c r="I26" s="142">
        <f t="shared" si="1"/>
        <v>9.3893</v>
      </c>
      <c r="J26" s="153">
        <f t="shared" si="2"/>
        <v>44074</v>
      </c>
      <c r="K26" s="154">
        <f t="shared" si="3"/>
        <v>0.570115740740741</v>
      </c>
    </row>
    <row r="27" s="128" customFormat="1" ht="12.75" spans="1:11">
      <c r="A27" s="139" t="s">
        <v>219</v>
      </c>
      <c r="B27" s="140" t="s">
        <v>220</v>
      </c>
      <c r="C27" s="141" t="s">
        <v>220</v>
      </c>
      <c r="D27" s="142">
        <f t="shared" si="0"/>
        <v>0</v>
      </c>
      <c r="E27" s="142">
        <f t="shared" si="4"/>
        <v>177.54</v>
      </c>
      <c r="F27" s="142">
        <f t="shared" si="5"/>
        <v>0</v>
      </c>
      <c r="G27" s="142">
        <f t="shared" si="6"/>
        <v>187.7</v>
      </c>
      <c r="H27" s="142"/>
      <c r="I27" s="142">
        <f t="shared" si="1"/>
        <v>182.78</v>
      </c>
      <c r="J27" s="153">
        <f t="shared" si="2"/>
        <v>44074</v>
      </c>
      <c r="K27" s="154">
        <f t="shared" si="3"/>
        <v>0.570115740740741</v>
      </c>
    </row>
    <row r="28" s="128" customFormat="1" ht="12.75" spans="1:11">
      <c r="A28" s="139" t="s">
        <v>247</v>
      </c>
      <c r="B28" s="140" t="s">
        <v>248</v>
      </c>
      <c r="C28" s="141" t="s">
        <v>246</v>
      </c>
      <c r="D28" s="142">
        <f t="shared" si="0"/>
        <v>92.99</v>
      </c>
      <c r="E28" s="142">
        <f t="shared" si="4"/>
        <v>88.43</v>
      </c>
      <c r="F28" s="142">
        <f t="shared" si="5"/>
        <v>93.73</v>
      </c>
      <c r="G28" s="142">
        <f t="shared" si="6"/>
        <v>107.63</v>
      </c>
      <c r="H28" s="142"/>
      <c r="I28" s="142">
        <f t="shared" si="1"/>
        <v>93.53</v>
      </c>
      <c r="J28" s="153">
        <f t="shared" si="2"/>
        <v>44074</v>
      </c>
      <c r="K28" s="154">
        <f t="shared" si="3"/>
        <v>0.570115740740741</v>
      </c>
    </row>
    <row r="29" s="128" customFormat="1" ht="12.75" spans="1:11">
      <c r="A29" s="139" t="s">
        <v>277</v>
      </c>
      <c r="B29" s="140" t="s">
        <v>278</v>
      </c>
      <c r="C29" s="141" t="s">
        <v>278</v>
      </c>
      <c r="D29" s="142">
        <f t="shared" si="0"/>
        <v>41.2</v>
      </c>
      <c r="E29" s="142">
        <f t="shared" si="4"/>
        <v>38.04</v>
      </c>
      <c r="F29" s="142">
        <f t="shared" si="5"/>
        <v>41.48</v>
      </c>
      <c r="G29" s="142">
        <f t="shared" si="6"/>
        <v>44.72</v>
      </c>
      <c r="H29" s="142"/>
      <c r="I29" s="142">
        <f t="shared" si="1"/>
        <v>41.34</v>
      </c>
      <c r="J29" s="153">
        <f t="shared" si="2"/>
        <v>44074</v>
      </c>
      <c r="K29" s="154">
        <f t="shared" si="3"/>
        <v>0.570115740740741</v>
      </c>
    </row>
    <row r="30" s="128" customFormat="1" ht="13.5" spans="1:11">
      <c r="A30" s="144"/>
      <c r="B30" s="145"/>
      <c r="C30" s="146" t="s">
        <v>300</v>
      </c>
      <c r="D30" s="142">
        <f t="shared" si="0"/>
        <v>0</v>
      </c>
      <c r="E30" s="142">
        <f t="shared" si="4"/>
        <v>122.02</v>
      </c>
      <c r="F30" s="142">
        <f t="shared" si="5"/>
        <v>0</v>
      </c>
      <c r="G30" s="142">
        <f t="shared" si="6"/>
        <v>138.54</v>
      </c>
      <c r="H30" s="142"/>
      <c r="I30" s="142">
        <f t="shared" si="1"/>
        <v>127.39</v>
      </c>
      <c r="J30" s="153">
        <f t="shared" si="2"/>
        <v>44074</v>
      </c>
      <c r="K30" s="154">
        <f t="shared" si="3"/>
        <v>0.570115740740741</v>
      </c>
    </row>
    <row r="31" s="1" customFormat="1" ht="12"/>
    <row r="32" s="1" customFormat="1" ht="12" spans="10:11">
      <c r="J32" s="155"/>
      <c r="K32" s="156"/>
    </row>
    <row r="33" s="2" customFormat="1" ht="12" spans="10:11">
      <c r="J33" s="157"/>
      <c r="K33" s="158"/>
    </row>
    <row r="34" s="2" customFormat="1" ht="12" spans="10:11">
      <c r="J34" s="157"/>
      <c r="K34" s="158"/>
    </row>
    <row r="35" s="130" customFormat="1" ht="35.25" customHeight="1" spans="1:11">
      <c r="A35" s="147" t="s">
        <v>341</v>
      </c>
      <c r="B35" s="147" t="s">
        <v>342</v>
      </c>
      <c r="C35" s="147" t="s">
        <v>343</v>
      </c>
      <c r="D35" s="147" t="s">
        <v>344</v>
      </c>
      <c r="E35" s="147" t="s">
        <v>345</v>
      </c>
      <c r="F35" s="147" t="s">
        <v>347</v>
      </c>
      <c r="G35" s="147" t="s">
        <v>348</v>
      </c>
      <c r="H35" s="147" t="s">
        <v>349</v>
      </c>
      <c r="J35" s="159" t="s">
        <v>355</v>
      </c>
      <c r="K35" s="160"/>
    </row>
    <row r="36" s="2" customFormat="1" ht="28.5" spans="1:11">
      <c r="A36" s="148" t="s">
        <v>20</v>
      </c>
      <c r="B36" s="148"/>
      <c r="C36" s="148">
        <v>179.94</v>
      </c>
      <c r="D36" s="148"/>
      <c r="E36" s="148">
        <v>193.31</v>
      </c>
      <c r="F36" s="148">
        <v>186.64</v>
      </c>
      <c r="G36" s="149">
        <v>44074</v>
      </c>
      <c r="H36" s="150">
        <v>0.570115740740741</v>
      </c>
      <c r="J36" s="157"/>
      <c r="K36" s="158"/>
    </row>
    <row r="37" s="2" customFormat="1" spans="1:11">
      <c r="A37" s="148" t="s">
        <v>298</v>
      </c>
      <c r="B37" s="148">
        <v>501.51</v>
      </c>
      <c r="C37" s="148">
        <v>485.93</v>
      </c>
      <c r="D37" s="148">
        <v>505.2</v>
      </c>
      <c r="E37" s="148">
        <v>507.44</v>
      </c>
      <c r="F37" s="148">
        <v>504.82</v>
      </c>
      <c r="G37" s="149">
        <v>44074</v>
      </c>
      <c r="H37" s="150">
        <v>0.570115740740741</v>
      </c>
      <c r="J37" s="157"/>
      <c r="K37" s="158"/>
    </row>
    <row r="38" s="2" customFormat="1" spans="1:11">
      <c r="A38" s="148" t="s">
        <v>300</v>
      </c>
      <c r="B38" s="148"/>
      <c r="C38" s="148">
        <v>122.02</v>
      </c>
      <c r="D38" s="148"/>
      <c r="E38" s="148">
        <v>138.54</v>
      </c>
      <c r="F38" s="148">
        <v>127.39</v>
      </c>
      <c r="G38" s="149">
        <v>44074</v>
      </c>
      <c r="H38" s="150">
        <v>0.570115740740741</v>
      </c>
      <c r="J38" s="157"/>
      <c r="K38" s="158"/>
    </row>
    <row r="39" s="2" customFormat="1" spans="1:11">
      <c r="A39" s="148" t="s">
        <v>68</v>
      </c>
      <c r="B39" s="148">
        <v>521.62</v>
      </c>
      <c r="C39" s="148">
        <v>505.15</v>
      </c>
      <c r="D39" s="148">
        <v>525.47</v>
      </c>
      <c r="E39" s="148">
        <v>527.79</v>
      </c>
      <c r="F39" s="148">
        <v>523.93</v>
      </c>
      <c r="G39" s="149">
        <v>44074</v>
      </c>
      <c r="H39" s="150">
        <v>0.570115740740741</v>
      </c>
      <c r="J39" s="157"/>
      <c r="K39" s="158"/>
    </row>
    <row r="40" s="2" customFormat="1" spans="1:11">
      <c r="A40" s="148" t="s">
        <v>70</v>
      </c>
      <c r="B40" s="148">
        <v>755.29</v>
      </c>
      <c r="C40" s="148">
        <v>731.98</v>
      </c>
      <c r="D40" s="148">
        <v>760.59</v>
      </c>
      <c r="E40" s="148">
        <v>763.85</v>
      </c>
      <c r="F40" s="148">
        <v>758.48</v>
      </c>
      <c r="G40" s="149">
        <v>44074</v>
      </c>
      <c r="H40" s="150">
        <v>0.570115740740741</v>
      </c>
      <c r="J40" s="157"/>
      <c r="K40" s="158"/>
    </row>
    <row r="41" s="2" customFormat="1" spans="1:11">
      <c r="A41" s="148" t="s">
        <v>88</v>
      </c>
      <c r="B41" s="148">
        <v>109.11</v>
      </c>
      <c r="C41" s="148">
        <v>105.74</v>
      </c>
      <c r="D41" s="148">
        <v>109.99</v>
      </c>
      <c r="E41" s="148">
        <v>110.51</v>
      </c>
      <c r="F41" s="148">
        <v>109.7</v>
      </c>
      <c r="G41" s="149">
        <v>44074</v>
      </c>
      <c r="H41" s="150">
        <v>0.570115740740741</v>
      </c>
      <c r="J41" s="157"/>
      <c r="K41" s="158"/>
    </row>
    <row r="42" s="2" customFormat="1" spans="1:11">
      <c r="A42" s="148" t="s">
        <v>7</v>
      </c>
      <c r="B42" s="148">
        <v>812.69</v>
      </c>
      <c r="C42" s="148">
        <v>787.43</v>
      </c>
      <c r="D42" s="148">
        <v>818.68</v>
      </c>
      <c r="E42" s="148">
        <v>821.31</v>
      </c>
      <c r="F42" s="148">
        <v>816.49</v>
      </c>
      <c r="G42" s="149">
        <v>44074</v>
      </c>
      <c r="H42" s="150">
        <v>0.570115740740741</v>
      </c>
      <c r="J42" s="157"/>
      <c r="K42" s="158"/>
    </row>
    <row r="43" s="2" customFormat="1" spans="1:11">
      <c r="A43" s="148" t="s">
        <v>10</v>
      </c>
      <c r="B43" s="148">
        <v>910.93</v>
      </c>
      <c r="C43" s="148">
        <v>882.63</v>
      </c>
      <c r="D43" s="148">
        <v>917.64</v>
      </c>
      <c r="E43" s="148">
        <v>921.7</v>
      </c>
      <c r="F43" s="148">
        <v>915.22</v>
      </c>
      <c r="G43" s="149">
        <v>44074</v>
      </c>
      <c r="H43" s="150">
        <v>0.570115740740741</v>
      </c>
      <c r="J43" s="157"/>
      <c r="K43" s="158"/>
    </row>
    <row r="44" s="2" customFormat="1" spans="1:11">
      <c r="A44" s="148" t="s">
        <v>351</v>
      </c>
      <c r="B44" s="148">
        <v>88.21</v>
      </c>
      <c r="C44" s="148">
        <v>87.51</v>
      </c>
      <c r="D44" s="148">
        <v>88.56</v>
      </c>
      <c r="E44" s="148">
        <v>88.56</v>
      </c>
      <c r="F44" s="148">
        <v>88.52</v>
      </c>
      <c r="G44" s="149">
        <v>44074</v>
      </c>
      <c r="H44" s="150">
        <v>0.570115740740741</v>
      </c>
      <c r="J44" s="157"/>
      <c r="K44" s="158"/>
    </row>
    <row r="45" s="2" customFormat="1" spans="1:11">
      <c r="A45" s="148" t="s">
        <v>354</v>
      </c>
      <c r="B45" s="148"/>
      <c r="C45" s="148">
        <v>0.0454</v>
      </c>
      <c r="D45" s="148"/>
      <c r="E45" s="148">
        <v>0.049</v>
      </c>
      <c r="F45" s="148">
        <v>0.0469</v>
      </c>
      <c r="G45" s="149">
        <v>44074</v>
      </c>
      <c r="H45" s="150">
        <v>0.570115740740741</v>
      </c>
      <c r="J45" s="157"/>
      <c r="K45" s="158"/>
    </row>
    <row r="46" s="2" customFormat="1" spans="1:11">
      <c r="A46" s="148" t="s">
        <v>122</v>
      </c>
      <c r="B46" s="148"/>
      <c r="C46" s="148">
        <v>8.7614</v>
      </c>
      <c r="D46" s="148"/>
      <c r="E46" s="148">
        <v>9.8798</v>
      </c>
      <c r="F46" s="148">
        <v>9.3893</v>
      </c>
      <c r="G46" s="149">
        <v>44074</v>
      </c>
      <c r="H46" s="150">
        <v>0.570115740740741</v>
      </c>
      <c r="J46" s="157"/>
      <c r="K46" s="158"/>
    </row>
    <row r="47" s="2" customFormat="1" spans="1:11">
      <c r="A47" s="148" t="s">
        <v>352</v>
      </c>
      <c r="B47" s="148">
        <v>6.4662</v>
      </c>
      <c r="C47" s="148">
        <v>6.2653</v>
      </c>
      <c r="D47" s="148">
        <v>6.5138</v>
      </c>
      <c r="E47" s="148">
        <v>6.5238</v>
      </c>
      <c r="F47" s="148">
        <v>6.4957</v>
      </c>
      <c r="G47" s="149">
        <v>44074</v>
      </c>
      <c r="H47" s="150">
        <v>0.570115740740741</v>
      </c>
      <c r="J47" s="157"/>
      <c r="K47" s="158"/>
    </row>
    <row r="48" s="2" customFormat="1" spans="1:11">
      <c r="A48" s="148" t="s">
        <v>146</v>
      </c>
      <c r="B48" s="148">
        <v>0.5758</v>
      </c>
      <c r="C48" s="148">
        <v>0.5556</v>
      </c>
      <c r="D48" s="148">
        <v>0.5804</v>
      </c>
      <c r="E48" s="148">
        <v>0.6017</v>
      </c>
      <c r="F48" s="148">
        <v>0.5804</v>
      </c>
      <c r="G48" s="149">
        <v>44074</v>
      </c>
      <c r="H48" s="150">
        <v>0.570115740740741</v>
      </c>
      <c r="J48" s="157"/>
      <c r="K48" s="158"/>
    </row>
    <row r="49" s="2" customFormat="1" spans="1:11">
      <c r="A49" s="148" t="s">
        <v>166</v>
      </c>
      <c r="B49" s="148">
        <v>85.73</v>
      </c>
      <c r="C49" s="148">
        <v>82.86</v>
      </c>
      <c r="D49" s="148">
        <v>86.07</v>
      </c>
      <c r="E49" s="148">
        <v>88.94</v>
      </c>
      <c r="F49" s="148">
        <v>86.04</v>
      </c>
      <c r="G49" s="149">
        <v>44074</v>
      </c>
      <c r="H49" s="150">
        <v>0.570115740740741</v>
      </c>
      <c r="J49" s="157"/>
      <c r="K49" s="158"/>
    </row>
    <row r="50" s="2" customFormat="1" spans="1:11">
      <c r="A50" s="148" t="s">
        <v>333</v>
      </c>
      <c r="B50" s="148">
        <v>163.62</v>
      </c>
      <c r="C50" s="148"/>
      <c r="D50" s="148">
        <v>165.09</v>
      </c>
      <c r="E50" s="148"/>
      <c r="F50" s="148">
        <v>164.6</v>
      </c>
      <c r="G50" s="149">
        <v>44074</v>
      </c>
      <c r="H50" s="150">
        <v>0.570115740740741</v>
      </c>
      <c r="J50" s="157"/>
      <c r="K50" s="158"/>
    </row>
    <row r="51" s="2" customFormat="1" spans="1:11">
      <c r="A51" s="148" t="s">
        <v>184</v>
      </c>
      <c r="B51" s="148">
        <v>77.51</v>
      </c>
      <c r="C51" s="148">
        <v>75.12</v>
      </c>
      <c r="D51" s="148">
        <v>78.13</v>
      </c>
      <c r="E51" s="148">
        <v>78.5</v>
      </c>
      <c r="F51" s="148">
        <v>78.05</v>
      </c>
      <c r="G51" s="149">
        <v>44074</v>
      </c>
      <c r="H51" s="150">
        <v>0.570115740740741</v>
      </c>
      <c r="J51" s="157"/>
      <c r="K51" s="158"/>
    </row>
    <row r="52" s="2" customFormat="1" spans="1:11">
      <c r="A52" s="148" t="s">
        <v>188</v>
      </c>
      <c r="B52" s="148">
        <v>459.36</v>
      </c>
      <c r="C52" s="148">
        <v>445.18</v>
      </c>
      <c r="D52" s="148">
        <v>462.58</v>
      </c>
      <c r="E52" s="148">
        <v>468.94</v>
      </c>
      <c r="F52" s="148">
        <v>461.93</v>
      </c>
      <c r="G52" s="149">
        <v>44074</v>
      </c>
      <c r="H52" s="150">
        <v>0.570115740740741</v>
      </c>
      <c r="J52" s="157"/>
      <c r="K52" s="158"/>
    </row>
    <row r="53" s="2" customFormat="1" spans="1:11">
      <c r="A53" s="148" t="s">
        <v>202</v>
      </c>
      <c r="B53" s="148">
        <v>14.07</v>
      </c>
      <c r="C53" s="148">
        <v>13.58</v>
      </c>
      <c r="D53" s="148">
        <v>14.23</v>
      </c>
      <c r="E53" s="148">
        <v>14.87</v>
      </c>
      <c r="F53" s="148">
        <v>14.18</v>
      </c>
      <c r="G53" s="149">
        <v>44074</v>
      </c>
      <c r="H53" s="150">
        <v>0.570115740740741</v>
      </c>
      <c r="J53" s="157"/>
      <c r="K53" s="158"/>
    </row>
    <row r="54" s="2" customFormat="1" spans="1:11">
      <c r="A54" s="148" t="s">
        <v>353</v>
      </c>
      <c r="B54" s="148">
        <v>9.2</v>
      </c>
      <c r="C54" s="148">
        <v>8.64</v>
      </c>
      <c r="D54" s="148">
        <v>9.28</v>
      </c>
      <c r="E54" s="148">
        <v>9.63</v>
      </c>
      <c r="F54" s="148">
        <v>9.26</v>
      </c>
      <c r="G54" s="149">
        <v>44074</v>
      </c>
      <c r="H54" s="150">
        <v>0.570115740740741</v>
      </c>
      <c r="J54" s="157"/>
      <c r="K54" s="158"/>
    </row>
    <row r="55" s="2" customFormat="1" spans="1:11">
      <c r="A55" s="148" t="s">
        <v>220</v>
      </c>
      <c r="B55" s="148"/>
      <c r="C55" s="148">
        <v>177.54</v>
      </c>
      <c r="D55" s="148"/>
      <c r="E55" s="148">
        <v>187.7</v>
      </c>
      <c r="F55" s="148">
        <v>182.78</v>
      </c>
      <c r="G55" s="149">
        <v>44074</v>
      </c>
      <c r="H55" s="150">
        <v>0.570115740740741</v>
      </c>
      <c r="J55" s="157"/>
      <c r="K55" s="158"/>
    </row>
    <row r="56" s="2" customFormat="1" spans="1:11">
      <c r="A56" s="148" t="s">
        <v>230</v>
      </c>
      <c r="B56" s="148">
        <v>79.04</v>
      </c>
      <c r="C56" s="148">
        <v>76.6</v>
      </c>
      <c r="D56" s="148">
        <v>79.68</v>
      </c>
      <c r="E56" s="148">
        <v>80.06</v>
      </c>
      <c r="F56" s="148">
        <v>79.47</v>
      </c>
      <c r="G56" s="149">
        <v>44074</v>
      </c>
      <c r="H56" s="150">
        <v>0.570115740740741</v>
      </c>
      <c r="J56" s="157"/>
      <c r="K56" s="158"/>
    </row>
    <row r="57" s="2" customFormat="1" spans="1:8">
      <c r="A57" s="148" t="s">
        <v>232</v>
      </c>
      <c r="B57" s="148">
        <v>502.03</v>
      </c>
      <c r="C57" s="148">
        <v>486.54</v>
      </c>
      <c r="D57" s="148">
        <v>505.55</v>
      </c>
      <c r="E57" s="148">
        <v>508.07</v>
      </c>
      <c r="F57" s="148">
        <v>504.82</v>
      </c>
      <c r="G57" s="149">
        <v>44074</v>
      </c>
      <c r="H57" s="150">
        <v>0.570115740740741</v>
      </c>
    </row>
    <row r="58" s="2" customFormat="1" spans="1:8">
      <c r="A58" s="148" t="s">
        <v>317</v>
      </c>
      <c r="B58" s="148">
        <v>21.92</v>
      </c>
      <c r="C58" s="148">
        <v>21.25</v>
      </c>
      <c r="D58" s="148">
        <v>22.1</v>
      </c>
      <c r="E58" s="148">
        <v>22.8</v>
      </c>
      <c r="F58" s="148">
        <v>22.03</v>
      </c>
      <c r="G58" s="149">
        <v>44074</v>
      </c>
      <c r="H58" s="150">
        <v>0.570115740740741</v>
      </c>
    </row>
    <row r="59" s="2" customFormat="1" spans="1:8">
      <c r="A59" s="148" t="s">
        <v>246</v>
      </c>
      <c r="B59" s="148">
        <v>92.99</v>
      </c>
      <c r="C59" s="148">
        <v>88.43</v>
      </c>
      <c r="D59" s="148">
        <v>93.73</v>
      </c>
      <c r="E59" s="148">
        <v>107.63</v>
      </c>
      <c r="F59" s="148">
        <v>93.53</v>
      </c>
      <c r="G59" s="149">
        <v>44074</v>
      </c>
      <c r="H59" s="150">
        <v>0.570115740740741</v>
      </c>
    </row>
    <row r="60" s="2" customFormat="1" spans="1:8">
      <c r="A60" s="148" t="s">
        <v>252</v>
      </c>
      <c r="B60" s="148"/>
      <c r="C60" s="148">
        <v>22.56</v>
      </c>
      <c r="D60" s="148"/>
      <c r="E60" s="148">
        <v>24.44</v>
      </c>
      <c r="F60" s="148">
        <v>23.39</v>
      </c>
      <c r="G60" s="149">
        <v>44074</v>
      </c>
      <c r="H60" s="150">
        <v>0.570115740740741</v>
      </c>
    </row>
    <row r="61" s="2" customFormat="1" spans="1:8">
      <c r="A61" s="148" t="s">
        <v>4</v>
      </c>
      <c r="B61" s="148">
        <v>683.66</v>
      </c>
      <c r="C61" s="148">
        <v>678.1</v>
      </c>
      <c r="D61" s="148">
        <v>686.56</v>
      </c>
      <c r="E61" s="148">
        <v>686.56</v>
      </c>
      <c r="F61" s="148">
        <v>686.05</v>
      </c>
      <c r="G61" s="149">
        <v>44074</v>
      </c>
      <c r="H61" s="150">
        <v>0.570115740740741</v>
      </c>
    </row>
    <row r="62" s="2" customFormat="1" spans="1:8">
      <c r="A62" s="148" t="s">
        <v>278</v>
      </c>
      <c r="B62" s="148">
        <v>41.2</v>
      </c>
      <c r="C62" s="148">
        <v>38.04</v>
      </c>
      <c r="D62" s="148">
        <v>41.48</v>
      </c>
      <c r="E62" s="148">
        <v>44.72</v>
      </c>
      <c r="F62" s="148">
        <v>41.34</v>
      </c>
      <c r="G62" s="149">
        <v>44074</v>
      </c>
      <c r="H62" s="150">
        <v>0.570115740740741</v>
      </c>
    </row>
    <row r="63" s="2" customFormat="1" ht="12"/>
    <row r="64" s="2" customFormat="1" ht="12"/>
    <row r="65" s="2" customFormat="1" ht="12"/>
    <row r="66" s="2" customFormat="1" ht="12"/>
    <row r="67" s="2" customFormat="1" ht="12"/>
    <row r="68" s="2" customFormat="1" ht="12"/>
    <row r="69" s="2" customFormat="1" ht="12"/>
    <row r="70" s="2" customFormat="1" ht="12"/>
    <row r="71" s="2" customFormat="1" ht="12"/>
    <row r="72" s="2" customFormat="1" ht="12"/>
    <row r="73" s="2" customFormat="1" ht="12"/>
    <row r="74" s="2" customFormat="1" ht="12"/>
    <row r="75" s="2" customFormat="1" ht="12"/>
    <row r="76" s="2" customFormat="1" ht="12"/>
    <row r="77" s="2" customFormat="1" ht="12"/>
    <row r="78" s="2" customFormat="1" ht="12"/>
    <row r="79" s="2" customFormat="1" ht="12"/>
    <row r="80" s="2" customFormat="1" ht="12"/>
    <row r="81" s="2" customFormat="1" ht="12"/>
    <row r="82" s="2" customFormat="1" ht="12"/>
    <row r="83" s="2" customFormat="1" ht="12"/>
    <row r="84" s="2" customFormat="1" ht="12"/>
    <row r="85" s="2" customFormat="1" ht="12"/>
    <row r="86" s="2" customFormat="1" ht="12"/>
    <row r="87" s="2" customFormat="1" ht="12"/>
    <row r="88" s="2" customFormat="1" ht="12"/>
    <row r="89" s="2" customFormat="1" ht="12"/>
    <row r="90" s="2" customFormat="1" ht="12"/>
    <row r="91" s="2" customFormat="1" ht="12"/>
    <row r="92" s="2" customFormat="1" ht="12"/>
    <row r="93" s="2" customFormat="1" ht="12"/>
    <row r="94" s="2" customFormat="1" ht="12"/>
    <row r="95" s="2" customFormat="1" ht="12"/>
    <row r="96" s="2" customFormat="1" ht="12"/>
    <row r="97" s="2" customFormat="1" ht="12"/>
    <row r="98" s="2" customFormat="1" ht="12"/>
    <row r="99" s="2" customFormat="1" ht="12"/>
    <row r="100" s="2" customFormat="1" ht="12"/>
    <row r="101" s="2" customFormat="1" ht="12"/>
    <row r="102" s="2" customFormat="1" ht="12"/>
    <row r="103" s="2" customFormat="1" ht="12"/>
    <row r="104" s="2" customFormat="1" ht="12"/>
    <row r="105" s="2" customFormat="1" ht="12"/>
    <row r="106" s="2" customFormat="1" ht="12"/>
    <row r="107" s="2" customFormat="1" ht="12"/>
    <row r="108" s="2" customFormat="1" ht="12"/>
    <row r="109" s="2" customFormat="1" ht="12"/>
    <row r="110" s="2" customFormat="1" ht="12"/>
    <row r="111" s="2" customFormat="1" ht="12"/>
    <row r="112" s="2" customFormat="1" ht="12"/>
    <row r="113" s="2" customFormat="1" ht="12"/>
    <row r="114" s="2" customFormat="1" ht="12"/>
    <row r="115" s="2" customFormat="1" ht="12"/>
    <row r="116" s="2" customFormat="1" ht="12"/>
    <row r="117" s="2" customFormat="1" ht="12"/>
    <row r="118" s="2" customFormat="1" ht="12"/>
    <row r="119" s="2" customFormat="1" ht="12"/>
    <row r="120" s="2" customFormat="1" ht="12"/>
    <row r="121" s="2" customFormat="1" ht="12"/>
    <row r="122" s="2" customFormat="1" ht="12"/>
    <row r="123" s="2" customFormat="1" ht="12"/>
    <row r="124" s="2" customFormat="1" ht="12"/>
    <row r="125" s="2" customFormat="1" ht="12"/>
    <row r="126" s="2" customFormat="1" ht="12"/>
    <row r="127" s="2" customFormat="1" ht="12"/>
    <row r="128" s="2" customFormat="1" ht="12"/>
    <row r="129" s="2" customFormat="1" ht="12"/>
    <row r="130" s="2" customFormat="1" ht="12"/>
    <row r="131" s="2" customFormat="1" ht="12"/>
    <row r="132" s="2" customFormat="1" ht="12"/>
    <row r="133" s="2" customFormat="1" ht="12"/>
    <row r="134" s="2" customFormat="1" ht="12"/>
    <row r="135" s="2" customFormat="1" ht="12"/>
    <row r="136" s="2" customFormat="1" ht="12"/>
    <row r="137" s="2" customFormat="1" ht="12"/>
    <row r="138" s="2" customFormat="1" ht="12"/>
    <row r="139" s="2" customFormat="1" ht="12"/>
    <row r="140" s="2" customFormat="1" ht="12"/>
    <row r="141" s="2" customFormat="1" ht="12"/>
    <row r="142" s="2" customFormat="1" ht="12"/>
    <row r="143" s="2" customFormat="1" ht="12"/>
    <row r="144" s="2" customFormat="1" ht="12"/>
    <row r="145" s="2" customFormat="1" ht="12"/>
    <row r="146" s="2" customFormat="1" ht="12"/>
    <row r="147" s="2" customFormat="1" ht="12"/>
    <row r="148" s="2" customFormat="1" ht="12"/>
    <row r="149" s="2" customFormat="1" ht="12"/>
    <row r="150" s="2" customFormat="1" ht="12"/>
    <row r="151" s="2" customFormat="1" ht="12"/>
    <row r="152" s="2" customFormat="1" ht="12"/>
    <row r="153" s="2" customFormat="1" ht="12"/>
    <row r="154" s="2" customFormat="1" ht="12"/>
    <row r="155" s="2" customFormat="1" ht="12"/>
    <row r="156" s="2" customFormat="1" ht="12"/>
    <row r="157" s="2" customFormat="1" ht="12"/>
    <row r="158" s="2" customFormat="1" ht="12"/>
    <row r="159" s="2" customFormat="1" ht="12"/>
    <row r="160" s="2" customFormat="1" ht="12"/>
    <row r="161" s="2" customFormat="1" ht="12"/>
    <row r="162" s="2" customFormat="1" ht="12"/>
    <row r="163" s="2" customFormat="1" ht="12"/>
    <row r="164" s="2" customFormat="1" ht="12"/>
    <row r="165" s="2" customFormat="1" ht="12"/>
    <row r="166" s="2" customFormat="1" ht="12"/>
    <row r="167" s="2" customFormat="1" ht="12"/>
    <row r="168" s="2" customFormat="1" ht="12"/>
    <row r="169" s="2" customFormat="1" ht="12"/>
    <row r="170" s="2" customFormat="1" ht="12"/>
    <row r="171" s="2" customFormat="1" ht="12"/>
    <row r="172" s="2" customFormat="1" ht="12"/>
    <row r="173" s="2" customFormat="1" ht="12"/>
    <row r="174" s="2" customFormat="1" ht="12"/>
    <row r="175" s="2" customFormat="1" ht="12"/>
    <row r="176" s="2" customFormat="1" ht="12"/>
    <row r="177" s="2" customFormat="1" ht="12"/>
    <row r="178" s="2" customFormat="1" ht="12"/>
    <row r="179" s="2" customFormat="1" ht="12"/>
    <row r="180" s="2" customFormat="1" ht="12"/>
    <row r="181" s="2" customFormat="1" ht="12"/>
    <row r="182" s="2" customFormat="1" ht="12"/>
    <row r="183" s="2" customFormat="1" ht="12"/>
    <row r="184" s="2" customFormat="1" ht="12"/>
    <row r="185" s="2" customFormat="1" ht="12"/>
    <row r="186" s="2" customFormat="1" ht="12"/>
    <row r="187" s="2" customFormat="1" ht="12"/>
    <row r="188" s="2" customFormat="1" ht="12"/>
    <row r="189" s="2" customFormat="1" ht="12"/>
    <row r="190" s="2" customFormat="1" ht="12"/>
    <row r="191" s="2" customFormat="1" ht="12"/>
    <row r="192" s="2" customFormat="1" ht="12"/>
    <row r="193" s="2" customFormat="1" ht="12"/>
    <row r="194" s="2" customFormat="1" ht="12"/>
    <row r="195" s="2" customFormat="1" ht="12"/>
    <row r="196" s="2" customFormat="1" ht="12"/>
    <row r="197" s="2" customFormat="1" ht="12"/>
    <row r="198" s="2" customFormat="1" ht="12"/>
    <row r="199" s="2" customFormat="1" ht="12"/>
    <row r="200" s="2" customFormat="1" ht="12"/>
    <row r="201" s="2" customFormat="1" ht="12"/>
    <row r="202" s="2" customFormat="1" ht="12"/>
    <row r="203" s="2" customFormat="1" ht="12"/>
    <row r="204" s="2" customFormat="1" ht="12"/>
    <row r="205" s="2" customFormat="1" ht="12"/>
    <row r="206" s="2" customFormat="1" ht="12"/>
    <row r="207" s="2" customFormat="1" ht="12"/>
    <row r="208" s="2" customFormat="1" ht="12"/>
    <row r="209" s="2" customFormat="1" ht="12"/>
    <row r="210" s="2" customFormat="1" ht="12"/>
    <row r="211" s="2" customFormat="1" ht="12"/>
    <row r="212" s="2" customFormat="1" ht="12"/>
    <row r="213" s="2" customFormat="1" ht="12"/>
    <row r="214" s="2" customFormat="1" ht="12"/>
    <row r="215" s="2" customFormat="1" ht="12"/>
    <row r="216" s="2" customFormat="1" ht="12"/>
    <row r="217" s="2" customFormat="1" ht="12"/>
    <row r="218" s="2" customFormat="1" ht="12"/>
    <row r="219" s="2" customFormat="1" ht="12"/>
    <row r="220" s="2" customFormat="1" ht="12"/>
    <row r="221" s="2" customFormat="1" ht="12"/>
    <row r="222" s="2" customFormat="1" ht="12"/>
    <row r="223" s="2" customFormat="1" ht="12"/>
    <row r="224" s="2" customFormat="1" ht="12"/>
    <row r="225" s="2" customFormat="1" ht="12"/>
    <row r="226" s="2" customFormat="1" ht="12"/>
    <row r="227" s="2" customFormat="1" ht="12"/>
    <row r="228" s="2" customFormat="1" ht="12"/>
    <row r="229" s="2" customFormat="1" ht="12"/>
    <row r="230" s="2" customFormat="1" ht="12"/>
    <row r="231" s="2" customFormat="1" ht="12"/>
    <row r="232" s="2" customFormat="1" ht="12"/>
    <row r="233" s="2" customFormat="1" ht="12"/>
    <row r="234" s="2" customFormat="1" ht="12"/>
    <row r="235" s="2" customFormat="1" ht="12"/>
    <row r="236" s="2" customFormat="1" ht="12"/>
    <row r="237" s="2" customFormat="1" ht="12"/>
    <row r="238" s="2" customFormat="1" ht="12"/>
    <row r="239" s="2" customFormat="1" ht="12"/>
    <row r="240" s="2" customFormat="1" ht="12"/>
    <row r="241" s="2" customFormat="1" ht="12"/>
    <row r="242" s="2" customFormat="1" ht="12"/>
    <row r="243" s="2" customFormat="1" ht="12"/>
    <row r="244" s="2" customFormat="1" ht="12"/>
    <row r="245" s="2" customFormat="1" ht="12"/>
    <row r="246" s="2" customFormat="1" ht="12"/>
    <row r="247" s="2" customFormat="1" ht="12"/>
    <row r="248" s="2" customFormat="1" ht="12"/>
    <row r="249" s="2" customFormat="1" ht="12"/>
    <row r="250" s="2" customFormat="1" ht="12"/>
    <row r="251" s="2" customFormat="1" ht="12"/>
    <row r="252" s="2" customFormat="1" ht="12"/>
    <row r="253" s="2" customFormat="1" ht="12"/>
    <row r="254" s="2" customFormat="1" ht="12"/>
    <row r="255" s="2" customFormat="1" ht="12"/>
    <row r="256" s="2" customFormat="1" ht="12"/>
    <row r="257" s="2" customFormat="1" ht="12"/>
    <row r="258" s="2" customFormat="1" ht="12"/>
    <row r="259" s="2" customFormat="1" ht="12"/>
    <row r="260" s="2" customFormat="1" ht="12"/>
    <row r="261" s="2" customFormat="1" ht="12"/>
    <row r="262" s="2" customFormat="1" ht="12"/>
    <row r="263" s="2" customFormat="1" ht="12"/>
    <row r="264" s="2" customFormat="1" ht="12"/>
    <row r="265" s="2" customFormat="1" ht="12"/>
    <row r="266" s="2" customFormat="1" ht="12"/>
    <row r="267" s="2" customFormat="1" ht="12"/>
    <row r="268" s="2" customFormat="1" ht="12"/>
    <row r="269" s="2" customFormat="1" ht="12"/>
    <row r="270" s="2" customFormat="1" ht="12"/>
    <row r="271" s="2" customFormat="1" ht="12"/>
    <row r="272" s="2" customFormat="1" ht="12"/>
    <row r="273" s="2" customFormat="1" ht="12"/>
    <row r="274" s="2" customFormat="1" ht="12"/>
    <row r="275" s="2" customFormat="1" ht="12"/>
    <row r="276" s="2" customFormat="1" ht="12"/>
    <row r="277" s="2" customFormat="1" ht="12"/>
    <row r="278" s="2" customFormat="1" ht="12"/>
    <row r="279" s="2" customFormat="1" ht="12"/>
    <row r="280" s="2" customFormat="1" ht="12"/>
    <row r="281" s="2" customFormat="1" ht="12"/>
    <row r="282" s="2" customFormat="1" ht="12"/>
    <row r="283" s="2" customFormat="1" ht="12"/>
    <row r="284" s="2" customFormat="1" ht="12"/>
    <row r="285" s="2" customFormat="1" ht="12"/>
    <row r="286" s="2" customFormat="1" ht="12"/>
    <row r="287" s="2" customFormat="1" ht="12"/>
    <row r="288" s="2" customFormat="1" ht="12"/>
    <row r="289" s="2" customFormat="1" ht="12"/>
    <row r="290" s="2" customFormat="1" ht="12"/>
    <row r="291" s="2" customFormat="1" ht="12"/>
    <row r="292" s="2" customFormat="1" ht="12"/>
    <row r="293" s="2" customFormat="1" ht="12"/>
    <row r="294" s="2" customFormat="1" ht="12"/>
    <row r="295" s="2" customFormat="1" ht="12"/>
    <row r="296" s="2" customFormat="1" ht="12"/>
    <row r="297" s="2" customFormat="1" ht="12"/>
    <row r="298" s="2" customFormat="1" ht="12"/>
    <row r="299" s="2" customFormat="1" ht="12"/>
    <row r="300" s="2" customFormat="1" ht="12"/>
    <row r="301" s="2" customFormat="1" ht="12"/>
    <row r="302" s="2" customFormat="1" ht="12"/>
    <row r="303" s="2" customFormat="1" ht="12"/>
    <row r="304" s="2" customFormat="1" ht="12"/>
    <row r="305" s="2" customFormat="1" ht="12"/>
    <row r="306" s="2" customFormat="1" ht="12"/>
    <row r="307" s="2" customFormat="1" ht="12"/>
    <row r="308" s="2" customFormat="1" ht="12"/>
    <row r="309" s="2" customFormat="1" ht="12"/>
    <row r="310" s="2" customFormat="1" ht="12"/>
    <row r="311" s="2" customFormat="1" ht="12"/>
    <row r="312" s="2" customFormat="1" ht="12"/>
    <row r="313" s="2" customFormat="1" ht="12"/>
    <row r="314" s="2" customFormat="1" ht="12"/>
    <row r="315" s="2" customFormat="1" ht="12"/>
    <row r="316" s="2" customFormat="1" ht="12"/>
    <row r="317" s="2" customFormat="1" ht="12"/>
    <row r="318" s="2" customFormat="1" ht="12"/>
    <row r="319" s="2" customFormat="1" ht="12"/>
    <row r="320" s="2" customFormat="1" ht="12"/>
    <row r="321" s="2" customFormat="1" ht="12"/>
    <row r="322" s="2" customFormat="1" ht="12"/>
    <row r="323" s="2" customFormat="1" ht="12"/>
    <row r="324" s="2" customFormat="1" ht="12"/>
    <row r="325" s="2" customFormat="1" ht="12"/>
    <row r="326" s="2" customFormat="1" ht="12"/>
    <row r="327" s="2" customFormat="1" ht="12"/>
    <row r="328" s="2" customFormat="1" ht="12"/>
    <row r="329" s="2" customFormat="1" ht="12"/>
    <row r="330" s="2" customFormat="1" ht="12"/>
    <row r="331" s="2" customFormat="1" ht="12"/>
    <row r="332" s="2" customFormat="1" ht="12"/>
    <row r="333" s="2" customFormat="1" ht="12"/>
    <row r="334" s="2" customFormat="1" ht="12"/>
    <row r="335" s="2" customFormat="1" ht="12"/>
    <row r="336" s="2" customFormat="1" ht="12"/>
    <row r="337" s="2" customFormat="1" ht="12"/>
    <row r="338" s="2" customFormat="1" ht="12"/>
    <row r="339" s="2" customFormat="1" ht="12"/>
    <row r="340" s="2" customFormat="1" ht="12"/>
    <row r="341" s="2" customFormat="1" ht="12"/>
    <row r="342" s="2" customFormat="1" ht="12"/>
    <row r="343" s="2" customFormat="1" ht="12"/>
    <row r="344" s="2" customFormat="1" ht="12"/>
    <row r="345" s="2" customFormat="1" ht="12"/>
    <row r="346" s="2" customFormat="1" ht="12"/>
    <row r="347" s="2" customFormat="1" ht="12"/>
    <row r="348" s="2" customFormat="1" ht="12"/>
    <row r="349" s="2" customFormat="1" ht="12"/>
    <row r="350" s="2" customFormat="1" ht="12"/>
    <row r="351" s="2" customFormat="1" ht="12"/>
    <row r="352" s="2" customFormat="1" ht="12"/>
    <row r="353" s="2" customFormat="1" ht="12"/>
    <row r="354" s="2" customFormat="1" ht="12"/>
    <row r="355" s="2" customFormat="1" ht="12"/>
    <row r="356" s="2" customFormat="1" ht="12"/>
    <row r="357" s="2" customFormat="1" ht="12"/>
    <row r="358" s="2" customFormat="1" ht="12"/>
    <row r="359" s="2" customFormat="1" ht="12"/>
    <row r="360" s="2" customFormat="1" ht="12"/>
    <row r="361" s="2" customFormat="1" ht="12"/>
    <row r="362" s="2" customFormat="1" ht="12"/>
    <row r="363" s="2" customFormat="1" ht="12"/>
    <row r="364" s="2" customFormat="1" ht="12"/>
    <row r="365" s="2" customFormat="1" ht="12"/>
    <row r="366" s="2" customFormat="1" ht="12"/>
    <row r="367" s="2" customFormat="1" ht="12"/>
    <row r="368" s="2" customFormat="1" ht="12"/>
    <row r="369" s="2" customFormat="1" ht="12"/>
    <row r="370" s="2" customFormat="1" ht="12"/>
    <row r="371" s="2" customFormat="1" ht="12"/>
    <row r="372" s="2" customFormat="1" ht="12"/>
    <row r="373" s="2" customFormat="1" ht="12"/>
    <row r="374" s="2" customFormat="1" ht="12"/>
    <row r="375" s="2" customFormat="1" ht="12"/>
    <row r="376" s="2" customFormat="1" ht="12"/>
    <row r="377" s="2" customFormat="1" ht="12"/>
    <row r="378" s="2" customFormat="1" ht="12"/>
    <row r="379" s="2" customFormat="1" ht="12"/>
    <row r="380" s="2" customFormat="1" ht="12"/>
    <row r="381" s="2" customFormat="1" ht="12"/>
    <row r="382" s="2" customFormat="1" ht="12"/>
    <row r="383" s="2" customFormat="1" ht="12"/>
    <row r="384" s="2" customFormat="1" ht="12"/>
    <row r="385" s="2" customFormat="1" ht="12"/>
    <row r="386" s="2" customFormat="1" ht="12"/>
    <row r="387" s="2" customFormat="1" ht="12"/>
    <row r="388" s="2" customFormat="1" ht="12"/>
  </sheetData>
  <mergeCells count="1">
    <mergeCell ref="A2:K2"/>
  </mergeCells>
  <conditionalFormatting sqref="M4">
    <cfRule type="containsText" dxfId="3" priority="1" stopIfTrue="1" operator="between" text="TRUE">
      <formula>NOT(ISERROR(SEARCH("TRUE",M4)))</formula>
    </cfRule>
    <cfRule type="cellIs" dxfId="4" priority="2" stopIfTrue="1" operator="equal">
      <formula>"TURE"</formula>
    </cfRule>
  </conditionalFormatting>
  <pageMargins left="0.75" right="0.75" top="0.979861111111111" bottom="0.979861111111111" header="0.509722222222222" footer="0.509722222222222"/>
  <pageSetup paperSize="9" orientation="landscape" verticalDpi="1200"/>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tabColor rgb="FF92D050"/>
  </sheetPr>
  <dimension ref="A1:N113"/>
  <sheetViews>
    <sheetView workbookViewId="0">
      <selection activeCell="Q12" sqref="Q12"/>
    </sheetView>
  </sheetViews>
  <sheetFormatPr defaultColWidth="9" defaultRowHeight="14.25"/>
  <cols>
    <col min="1" max="1" width="9" style="34" customWidth="1"/>
    <col min="2" max="2" width="13.375" style="34" customWidth="1"/>
    <col min="3" max="3" width="14.625" style="34" customWidth="1"/>
    <col min="4" max="4" width="13" style="34" customWidth="1"/>
    <col min="5" max="5" width="11.375" style="34" customWidth="1"/>
    <col min="6" max="6" width="9" style="35"/>
    <col min="7" max="7" width="4.125" style="35" customWidth="1"/>
    <col min="8" max="8" width="13" style="35" customWidth="1"/>
    <col min="9" max="9" width="12" style="35" customWidth="1"/>
    <col min="10" max="10" width="11.875" style="35" customWidth="1"/>
    <col min="11" max="11" width="4.125" style="35" customWidth="1"/>
    <col min="12" max="12" width="12.5" style="35" customWidth="1"/>
    <col min="13" max="13" width="8.875" style="35" customWidth="1"/>
    <col min="14" max="14" width="12.625" style="35" customWidth="1"/>
    <col min="15" max="16384" width="9" style="35"/>
  </cols>
  <sheetData>
    <row r="1" s="2" customFormat="1" spans="1:14">
      <c r="A1" s="72" t="s">
        <v>356</v>
      </c>
      <c r="B1" s="31"/>
      <c r="C1" s="31"/>
      <c r="D1" s="31"/>
      <c r="E1" s="31"/>
      <c r="F1" s="35"/>
      <c r="G1" s="35"/>
      <c r="H1" s="72" t="s">
        <v>356</v>
      </c>
      <c r="I1" s="35"/>
      <c r="J1" s="35"/>
      <c r="K1" s="35"/>
      <c r="L1" s="35"/>
      <c r="M1" s="35"/>
      <c r="N1" s="35"/>
    </row>
    <row r="2" s="2" customFormat="1" ht="19.5" spans="1:14">
      <c r="A2" s="73" t="s">
        <v>357</v>
      </c>
      <c r="B2" s="73"/>
      <c r="C2" s="73"/>
      <c r="D2" s="73"/>
      <c r="E2" s="31"/>
      <c r="F2" s="35"/>
      <c r="G2" s="35"/>
      <c r="H2" s="72"/>
      <c r="I2" s="35"/>
      <c r="J2" s="35"/>
      <c r="K2" s="35"/>
      <c r="L2" s="35"/>
      <c r="M2" s="35"/>
      <c r="N2" s="35"/>
    </row>
    <row r="3" ht="24" customHeight="1" spans="1:14">
      <c r="A3" s="74" t="s">
        <v>341</v>
      </c>
      <c r="B3" s="75"/>
      <c r="C3" s="76" t="s">
        <v>358</v>
      </c>
      <c r="D3" s="77" t="s">
        <v>359</v>
      </c>
      <c r="E3" s="40" t="s">
        <v>350</v>
      </c>
      <c r="F3" s="78"/>
      <c r="G3" s="79" t="s">
        <v>360</v>
      </c>
      <c r="H3" s="79"/>
      <c r="I3" s="79"/>
      <c r="J3" s="79"/>
      <c r="K3" s="79"/>
      <c r="L3" s="79"/>
      <c r="M3" s="79"/>
      <c r="N3" s="79"/>
    </row>
    <row r="4" s="69" customFormat="1" ht="18.75" spans="1:14">
      <c r="A4" s="80" t="s">
        <v>19</v>
      </c>
      <c r="B4" s="81" t="s">
        <v>20</v>
      </c>
      <c r="C4" s="82" t="s">
        <v>295</v>
      </c>
      <c r="D4" s="83">
        <f t="shared" ref="D4:D15" si="0">IFERROR(VLOOKUP(A4,G:N,4,FALSE),VLOOKUP(A4,K:N,4,FALSE))</f>
        <v>0.2721929008529</v>
      </c>
      <c r="E4" s="42" t="b">
        <f>IFERROR(SUM(D4:D151)=SUM(J8:J101)+SUM(N8:N101),FALSE)</f>
        <v>1</v>
      </c>
      <c r="F4" s="78"/>
      <c r="G4" s="84" t="s">
        <v>361</v>
      </c>
      <c r="H4" s="84"/>
      <c r="I4" s="84"/>
      <c r="J4" s="84"/>
      <c r="K4" s="84"/>
      <c r="L4" s="84"/>
      <c r="M4" s="84"/>
      <c r="N4" s="84"/>
    </row>
    <row r="5" s="69" customFormat="1" ht="17.45" customHeight="1" spans="1:14">
      <c r="A5" s="85" t="s">
        <v>362</v>
      </c>
      <c r="B5" s="86" t="s">
        <v>363</v>
      </c>
      <c r="C5" s="87" t="s">
        <v>364</v>
      </c>
      <c r="D5" s="88">
        <f t="shared" si="0"/>
        <v>0.00954107432496899</v>
      </c>
      <c r="E5" s="89"/>
      <c r="G5" s="79"/>
      <c r="H5" s="79"/>
      <c r="I5" s="79"/>
      <c r="J5" s="79"/>
      <c r="K5" s="79"/>
      <c r="L5" s="79"/>
      <c r="M5" s="79"/>
      <c r="N5" s="79"/>
    </row>
    <row r="6" s="69" customFormat="1" ht="15" spans="1:14">
      <c r="A6" s="85" t="s">
        <v>365</v>
      </c>
      <c r="B6" s="86" t="s">
        <v>366</v>
      </c>
      <c r="C6" s="87" t="s">
        <v>367</v>
      </c>
      <c r="D6" s="88">
        <f t="shared" si="0"/>
        <v>0.00179238130402909</v>
      </c>
      <c r="E6" s="42"/>
      <c r="F6" s="90" t="s">
        <v>368</v>
      </c>
      <c r="G6" s="91"/>
      <c r="H6" s="92"/>
      <c r="I6" s="92"/>
      <c r="J6" s="92"/>
      <c r="K6" s="92"/>
      <c r="L6" s="92"/>
      <c r="M6" s="92"/>
      <c r="N6" s="92"/>
    </row>
    <row r="7" s="69" customFormat="1" ht="15" customHeight="1" spans="1:14">
      <c r="A7" s="85" t="s">
        <v>29</v>
      </c>
      <c r="B7" s="86" t="s">
        <v>30</v>
      </c>
      <c r="C7" s="87" t="s">
        <v>311</v>
      </c>
      <c r="D7" s="88">
        <f t="shared" si="0"/>
        <v>0.0138389150290617</v>
      </c>
      <c r="E7" s="34"/>
      <c r="G7" s="93" t="s">
        <v>341</v>
      </c>
      <c r="H7" s="94"/>
      <c r="I7" s="113" t="s">
        <v>358</v>
      </c>
      <c r="J7" s="114" t="s">
        <v>359</v>
      </c>
      <c r="K7" s="93" t="s">
        <v>341</v>
      </c>
      <c r="L7" s="94"/>
      <c r="M7" s="113" t="s">
        <v>358</v>
      </c>
      <c r="N7" s="114" t="s">
        <v>359</v>
      </c>
    </row>
    <row r="8" s="69" customFormat="1" ht="15" customHeight="1" spans="1:14">
      <c r="A8" s="85" t="s">
        <v>35</v>
      </c>
      <c r="B8" s="86" t="s">
        <v>36</v>
      </c>
      <c r="C8" s="87" t="s">
        <v>299</v>
      </c>
      <c r="D8" s="88">
        <f t="shared" si="0"/>
        <v>0.719734280151186</v>
      </c>
      <c r="E8" s="34"/>
      <c r="F8" s="35"/>
      <c r="G8" s="95" t="s">
        <v>19</v>
      </c>
      <c r="H8" s="96" t="s">
        <v>20</v>
      </c>
      <c r="I8" s="96" t="s">
        <v>295</v>
      </c>
      <c r="J8" s="115">
        <v>0.2721929008529</v>
      </c>
      <c r="K8" s="95" t="s">
        <v>369</v>
      </c>
      <c r="L8" s="96" t="s">
        <v>370</v>
      </c>
      <c r="M8" s="96" t="s">
        <v>308</v>
      </c>
      <c r="N8" s="116">
        <v>0.0191204588910134</v>
      </c>
    </row>
    <row r="9" spans="1:14">
      <c r="A9" s="85" t="s">
        <v>371</v>
      </c>
      <c r="B9" s="86" t="s">
        <v>372</v>
      </c>
      <c r="C9" s="87" t="s">
        <v>373</v>
      </c>
      <c r="D9" s="88">
        <f t="shared" si="0"/>
        <v>0.599430540986063</v>
      </c>
      <c r="G9" s="97" t="s">
        <v>362</v>
      </c>
      <c r="H9" s="98" t="s">
        <v>363</v>
      </c>
      <c r="I9" s="98" t="s">
        <v>364</v>
      </c>
      <c r="J9" s="117">
        <v>0.00954107432496899</v>
      </c>
      <c r="K9" s="97" t="s">
        <v>163</v>
      </c>
      <c r="L9" s="98" t="s">
        <v>374</v>
      </c>
      <c r="M9" s="98" t="s">
        <v>299</v>
      </c>
      <c r="N9" s="118">
        <v>0.000732600732600733</v>
      </c>
    </row>
    <row r="10" spans="1:14">
      <c r="A10" s="85" t="s">
        <v>47</v>
      </c>
      <c r="B10" s="86" t="s">
        <v>375</v>
      </c>
      <c r="C10" s="87" t="s">
        <v>376</v>
      </c>
      <c r="D10" s="88">
        <f t="shared" si="0"/>
        <v>0.606961852447574</v>
      </c>
      <c r="G10" s="97" t="s">
        <v>365</v>
      </c>
      <c r="H10" s="98" t="s">
        <v>366</v>
      </c>
      <c r="I10" s="98" t="s">
        <v>367</v>
      </c>
      <c r="J10" s="117">
        <v>0.00179238130402909</v>
      </c>
      <c r="K10" s="97" t="s">
        <v>377</v>
      </c>
      <c r="L10" s="98" t="s">
        <v>378</v>
      </c>
      <c r="M10" s="98" t="s">
        <v>379</v>
      </c>
      <c r="N10" s="118">
        <v>0.000353466378606084</v>
      </c>
    </row>
    <row r="11" spans="1:14">
      <c r="A11" s="85" t="s">
        <v>49</v>
      </c>
      <c r="B11" s="86" t="s">
        <v>50</v>
      </c>
      <c r="C11" s="87" t="s">
        <v>308</v>
      </c>
      <c r="D11" s="88">
        <f t="shared" si="0"/>
        <v>2.6525198938992</v>
      </c>
      <c r="G11" s="97" t="s">
        <v>29</v>
      </c>
      <c r="H11" s="98" t="s">
        <v>30</v>
      </c>
      <c r="I11" s="98" t="s">
        <v>311</v>
      </c>
      <c r="J11" s="117">
        <v>0.0138389150290617</v>
      </c>
      <c r="K11" s="97" t="s">
        <v>165</v>
      </c>
      <c r="L11" s="98" t="s">
        <v>166</v>
      </c>
      <c r="M11" s="98" t="s">
        <v>299</v>
      </c>
      <c r="N11" s="118">
        <v>0.125266190655142</v>
      </c>
    </row>
    <row r="12" spans="1:14">
      <c r="A12" s="85" t="s">
        <v>51</v>
      </c>
      <c r="B12" s="86" t="s">
        <v>52</v>
      </c>
      <c r="C12" s="87" t="s">
        <v>299</v>
      </c>
      <c r="D12" s="88">
        <f t="shared" si="0"/>
        <v>0.722673893405601</v>
      </c>
      <c r="G12" s="97" t="s">
        <v>35</v>
      </c>
      <c r="H12" s="98" t="s">
        <v>36</v>
      </c>
      <c r="I12" s="98" t="s">
        <v>299</v>
      </c>
      <c r="J12" s="117">
        <v>0.719734280151186</v>
      </c>
      <c r="K12" s="97" t="s">
        <v>169</v>
      </c>
      <c r="L12" s="98" t="s">
        <v>170</v>
      </c>
      <c r="M12" s="98" t="s">
        <v>307</v>
      </c>
      <c r="N12" s="118">
        <v>0.025</v>
      </c>
    </row>
    <row r="13" spans="1:14">
      <c r="A13" s="85" t="s">
        <v>53</v>
      </c>
      <c r="B13" s="86" t="s">
        <v>380</v>
      </c>
      <c r="C13" s="87" t="s">
        <v>381</v>
      </c>
      <c r="D13" s="88">
        <f t="shared" si="0"/>
        <v>0.144613159797542</v>
      </c>
      <c r="G13" s="97" t="s">
        <v>371</v>
      </c>
      <c r="H13" s="98" t="s">
        <v>372</v>
      </c>
      <c r="I13" s="98" t="s">
        <v>373</v>
      </c>
      <c r="J13" s="117">
        <v>0.599430540986063</v>
      </c>
      <c r="K13" s="97" t="s">
        <v>382</v>
      </c>
      <c r="L13" s="98" t="s">
        <v>383</v>
      </c>
      <c r="M13" s="98" t="s">
        <v>384</v>
      </c>
      <c r="N13" s="118">
        <v>0.0646830530401035</v>
      </c>
    </row>
    <row r="14" spans="1:14">
      <c r="A14" s="85" t="s">
        <v>61</v>
      </c>
      <c r="B14" s="86" t="s">
        <v>385</v>
      </c>
      <c r="C14" s="87" t="s">
        <v>386</v>
      </c>
      <c r="D14" s="88">
        <f t="shared" si="0"/>
        <v>0.193977013723874</v>
      </c>
      <c r="G14" s="97" t="s">
        <v>47</v>
      </c>
      <c r="H14" s="98" t="s">
        <v>375</v>
      </c>
      <c r="I14" s="98" t="s">
        <v>376</v>
      </c>
      <c r="J14" s="117">
        <v>0.606961852447574</v>
      </c>
      <c r="K14" s="97" t="s">
        <v>387</v>
      </c>
      <c r="L14" s="98" t="s">
        <v>388</v>
      </c>
      <c r="M14" s="98" t="s">
        <v>389</v>
      </c>
      <c r="N14" s="118">
        <v>0.00135138787534798</v>
      </c>
    </row>
    <row r="15" spans="1:14">
      <c r="A15" s="85" t="s">
        <v>390</v>
      </c>
      <c r="B15" s="86" t="s">
        <v>391</v>
      </c>
      <c r="C15" s="87" t="s">
        <v>392</v>
      </c>
      <c r="D15" s="88">
        <f t="shared" si="0"/>
        <v>0.0866</v>
      </c>
      <c r="G15" s="97" t="s">
        <v>49</v>
      </c>
      <c r="H15" s="98" t="s">
        <v>50</v>
      </c>
      <c r="I15" s="98" t="s">
        <v>308</v>
      </c>
      <c r="J15" s="117">
        <v>2.6525198938992</v>
      </c>
      <c r="K15" s="97" t="s">
        <v>171</v>
      </c>
      <c r="L15" s="98" t="s">
        <v>172</v>
      </c>
      <c r="M15" s="98" t="s">
        <v>311</v>
      </c>
      <c r="N15" s="118">
        <v>0.0454198857874459</v>
      </c>
    </row>
    <row r="16" spans="1:14">
      <c r="A16" s="85" t="s">
        <v>393</v>
      </c>
      <c r="B16" s="86" t="s">
        <v>394</v>
      </c>
      <c r="C16" s="87" t="s">
        <v>315</v>
      </c>
      <c r="D16" s="88"/>
      <c r="G16" s="97" t="s">
        <v>51</v>
      </c>
      <c r="H16" s="98" t="s">
        <v>52</v>
      </c>
      <c r="I16" s="98" t="s">
        <v>299</v>
      </c>
      <c r="J16" s="117">
        <v>0.722673893405601</v>
      </c>
      <c r="K16" s="97" t="s">
        <v>175</v>
      </c>
      <c r="L16" s="98" t="s">
        <v>176</v>
      </c>
      <c r="M16" s="98" t="s">
        <v>312</v>
      </c>
      <c r="N16" s="118">
        <v>0.235838338863717</v>
      </c>
    </row>
    <row r="17" spans="1:14">
      <c r="A17" s="85" t="s">
        <v>67</v>
      </c>
      <c r="B17" s="86" t="s">
        <v>395</v>
      </c>
      <c r="C17" s="87" t="s">
        <v>299</v>
      </c>
      <c r="D17" s="88">
        <f t="shared" ref="D17:D48" si="1">IFERROR(VLOOKUP(A17,G:N,4,FALSE),VLOOKUP(A17,K:N,4,FALSE))</f>
        <v>0.745246821669912</v>
      </c>
      <c r="G17" s="97" t="s">
        <v>53</v>
      </c>
      <c r="H17" s="98" t="s">
        <v>380</v>
      </c>
      <c r="I17" s="98" t="s">
        <v>381</v>
      </c>
      <c r="J17" s="117">
        <v>0.144613159797542</v>
      </c>
      <c r="K17" s="97" t="s">
        <v>179</v>
      </c>
      <c r="L17" s="98" t="s">
        <v>396</v>
      </c>
      <c r="M17" s="98" t="s">
        <v>397</v>
      </c>
      <c r="N17" s="118">
        <v>0.0026246719160105</v>
      </c>
    </row>
    <row r="18" spans="1:14">
      <c r="A18" s="85" t="s">
        <v>69</v>
      </c>
      <c r="B18" s="86" t="s">
        <v>70</v>
      </c>
      <c r="C18" s="87" t="s">
        <v>302</v>
      </c>
      <c r="D18" s="88">
        <f t="shared" si="1"/>
        <v>1.10097640590998</v>
      </c>
      <c r="G18" s="97" t="s">
        <v>61</v>
      </c>
      <c r="H18" s="98" t="s">
        <v>385</v>
      </c>
      <c r="I18" s="98" t="s">
        <v>386</v>
      </c>
      <c r="J18" s="117">
        <v>0.193977013723874</v>
      </c>
      <c r="K18" s="97" t="s">
        <v>183</v>
      </c>
      <c r="L18" s="98" t="s">
        <v>184</v>
      </c>
      <c r="M18" s="98" t="s">
        <v>303</v>
      </c>
      <c r="N18" s="118">
        <v>0.110392491318227</v>
      </c>
    </row>
    <row r="19" spans="1:14">
      <c r="A19" s="85" t="s">
        <v>73</v>
      </c>
      <c r="B19" s="86" t="s">
        <v>74</v>
      </c>
      <c r="C19" s="87" t="s">
        <v>311</v>
      </c>
      <c r="D19" s="88">
        <f t="shared" si="1"/>
        <v>0.00131319763624425</v>
      </c>
      <c r="G19" s="97" t="s">
        <v>390</v>
      </c>
      <c r="H19" s="98" t="s">
        <v>391</v>
      </c>
      <c r="I19" s="98" t="s">
        <v>392</v>
      </c>
      <c r="J19" s="117">
        <v>0.0866</v>
      </c>
      <c r="K19" s="97" t="s">
        <v>185</v>
      </c>
      <c r="L19" s="98" t="s">
        <v>186</v>
      </c>
      <c r="M19" s="98" t="s">
        <v>307</v>
      </c>
      <c r="N19" s="118">
        <v>0.00835073068893528</v>
      </c>
    </row>
    <row r="20" spans="1:14">
      <c r="A20" s="85" t="s">
        <v>75</v>
      </c>
      <c r="B20" s="86" t="s">
        <v>76</v>
      </c>
      <c r="C20" s="87" t="s">
        <v>299</v>
      </c>
      <c r="D20" s="88">
        <f t="shared" si="1"/>
        <v>0.143168021990608</v>
      </c>
      <c r="G20" s="97" t="s">
        <v>398</v>
      </c>
      <c r="H20" s="98" t="s">
        <v>394</v>
      </c>
      <c r="I20" s="98" t="s">
        <v>315</v>
      </c>
      <c r="J20" s="117">
        <v>0.409182045091861</v>
      </c>
      <c r="K20" s="97" t="s">
        <v>187</v>
      </c>
      <c r="L20" s="98" t="s">
        <v>188</v>
      </c>
      <c r="M20" s="98" t="s">
        <v>299</v>
      </c>
      <c r="N20" s="118">
        <v>0.669067117168709</v>
      </c>
    </row>
    <row r="21" spans="1:14">
      <c r="A21" s="85" t="s">
        <v>77</v>
      </c>
      <c r="B21" s="86" t="s">
        <v>78</v>
      </c>
      <c r="C21" s="87" t="s">
        <v>311</v>
      </c>
      <c r="D21" s="88">
        <f t="shared" si="1"/>
        <v>0.000268665538271406</v>
      </c>
      <c r="G21" s="97" t="s">
        <v>67</v>
      </c>
      <c r="H21" s="98" t="s">
        <v>395</v>
      </c>
      <c r="I21" s="98" t="s">
        <v>299</v>
      </c>
      <c r="J21" s="117">
        <v>0.745246821669912</v>
      </c>
      <c r="K21" s="97" t="s">
        <v>189</v>
      </c>
      <c r="L21" s="98" t="s">
        <v>190</v>
      </c>
      <c r="M21" s="98" t="s">
        <v>301</v>
      </c>
      <c r="N21" s="118">
        <v>2.59730140384141</v>
      </c>
    </row>
    <row r="22" spans="1:14">
      <c r="A22" s="85" t="s">
        <v>83</v>
      </c>
      <c r="B22" s="86" t="s">
        <v>84</v>
      </c>
      <c r="C22" s="87" t="s">
        <v>303</v>
      </c>
      <c r="D22" s="88">
        <f t="shared" si="1"/>
        <v>0.045157939894782</v>
      </c>
      <c r="G22" s="97" t="s">
        <v>69</v>
      </c>
      <c r="H22" s="98" t="s">
        <v>70</v>
      </c>
      <c r="I22" s="98" t="s">
        <v>302</v>
      </c>
      <c r="J22" s="117">
        <v>1.10097640590998</v>
      </c>
      <c r="K22" s="97" t="s">
        <v>195</v>
      </c>
      <c r="L22" s="98" t="s">
        <v>399</v>
      </c>
      <c r="M22" s="98" t="s">
        <v>400</v>
      </c>
      <c r="N22" s="118">
        <v>0.284535495803101</v>
      </c>
    </row>
    <row r="23" spans="1:14">
      <c r="A23" s="85" t="s">
        <v>87</v>
      </c>
      <c r="B23" s="86" t="s">
        <v>88</v>
      </c>
      <c r="C23" s="87" t="s">
        <v>303</v>
      </c>
      <c r="D23" s="88">
        <f t="shared" si="1"/>
        <v>0.159429868586423</v>
      </c>
      <c r="G23" s="97" t="s">
        <v>73</v>
      </c>
      <c r="H23" s="98" t="s">
        <v>74</v>
      </c>
      <c r="I23" s="98" t="s">
        <v>311</v>
      </c>
      <c r="J23" s="117">
        <v>0.00131319763624425</v>
      </c>
      <c r="K23" s="97" t="s">
        <v>201</v>
      </c>
      <c r="L23" s="98" t="s">
        <v>202</v>
      </c>
      <c r="M23" s="98" t="s">
        <v>311</v>
      </c>
      <c r="N23" s="118">
        <v>0.0203458799593082</v>
      </c>
    </row>
    <row r="24" ht="24" spans="1:14">
      <c r="A24" s="85" t="s">
        <v>91</v>
      </c>
      <c r="B24" s="86" t="s">
        <v>92</v>
      </c>
      <c r="C24" s="87" t="s">
        <v>308</v>
      </c>
      <c r="D24" s="88">
        <f t="shared" si="1"/>
        <v>0.00782625709254549</v>
      </c>
      <c r="G24" s="97" t="s">
        <v>75</v>
      </c>
      <c r="H24" s="98" t="s">
        <v>76</v>
      </c>
      <c r="I24" s="98" t="s">
        <v>299</v>
      </c>
      <c r="J24" s="117">
        <v>0.143168021990608</v>
      </c>
      <c r="K24" s="97" t="s">
        <v>203</v>
      </c>
      <c r="L24" s="98" t="s">
        <v>204</v>
      </c>
      <c r="M24" s="98" t="s">
        <v>307</v>
      </c>
      <c r="N24" s="118">
        <v>0.0059708621925006</v>
      </c>
    </row>
    <row r="25" spans="1:14">
      <c r="A25" s="85" t="s">
        <v>97</v>
      </c>
      <c r="B25" s="86" t="s">
        <v>98</v>
      </c>
      <c r="C25" s="87" t="s">
        <v>305</v>
      </c>
      <c r="D25" s="88">
        <f t="shared" si="1"/>
        <v>0.0626174076393237</v>
      </c>
      <c r="G25" s="97" t="s">
        <v>77</v>
      </c>
      <c r="H25" s="98" t="s">
        <v>78</v>
      </c>
      <c r="I25" s="98" t="s">
        <v>311</v>
      </c>
      <c r="J25" s="117">
        <v>0.000268665538271406</v>
      </c>
      <c r="K25" s="97" t="s">
        <v>205</v>
      </c>
      <c r="L25" s="98" t="s">
        <v>401</v>
      </c>
      <c r="M25" s="98" t="s">
        <v>402</v>
      </c>
      <c r="N25" s="118">
        <v>0.269122940694402</v>
      </c>
    </row>
    <row r="26" spans="1:14">
      <c r="A26" s="85" t="s">
        <v>8</v>
      </c>
      <c r="B26" s="86" t="s">
        <v>7</v>
      </c>
      <c r="C26" s="87" t="s">
        <v>304</v>
      </c>
      <c r="D26" s="88">
        <f t="shared" si="1"/>
        <v>1.18660519986256</v>
      </c>
      <c r="G26" s="97" t="s">
        <v>83</v>
      </c>
      <c r="H26" s="98" t="s">
        <v>84</v>
      </c>
      <c r="I26" s="98" t="s">
        <v>303</v>
      </c>
      <c r="J26" s="117">
        <v>0.045157939894782</v>
      </c>
      <c r="K26" s="97" t="s">
        <v>211</v>
      </c>
      <c r="L26" s="98" t="s">
        <v>403</v>
      </c>
      <c r="M26" s="98" t="s">
        <v>404</v>
      </c>
      <c r="N26" s="118">
        <v>0.000144194651243607</v>
      </c>
    </row>
    <row r="27" spans="1:14">
      <c r="A27" s="85" t="s">
        <v>11</v>
      </c>
      <c r="B27" s="86" t="s">
        <v>10</v>
      </c>
      <c r="C27" s="87" t="s">
        <v>405</v>
      </c>
      <c r="D27" s="88">
        <f t="shared" si="1"/>
        <v>1.31127591341198</v>
      </c>
      <c r="G27" s="97" t="s">
        <v>87</v>
      </c>
      <c r="H27" s="98" t="s">
        <v>88</v>
      </c>
      <c r="I27" s="98" t="s">
        <v>303</v>
      </c>
      <c r="J27" s="117">
        <v>0.159429868586423</v>
      </c>
      <c r="K27" s="97" t="s">
        <v>213</v>
      </c>
      <c r="L27" s="98" t="s">
        <v>214</v>
      </c>
      <c r="M27" s="98" t="s">
        <v>301</v>
      </c>
      <c r="N27" s="118">
        <v>0.274649821477616</v>
      </c>
    </row>
    <row r="28" ht="24" spans="1:14">
      <c r="A28" s="85" t="s">
        <v>406</v>
      </c>
      <c r="B28" s="86" t="s">
        <v>407</v>
      </c>
      <c r="C28" s="87" t="s">
        <v>408</v>
      </c>
      <c r="D28" s="88">
        <f t="shared" si="1"/>
        <v>0.17286084701815</v>
      </c>
      <c r="G28" s="97" t="s">
        <v>91</v>
      </c>
      <c r="H28" s="98" t="s">
        <v>92</v>
      </c>
      <c r="I28" s="98" t="s">
        <v>308</v>
      </c>
      <c r="J28" s="117">
        <v>0.00782625709254549</v>
      </c>
      <c r="K28" s="97" t="s">
        <v>409</v>
      </c>
      <c r="L28" s="98" t="s">
        <v>410</v>
      </c>
      <c r="M28" s="98" t="s">
        <v>411</v>
      </c>
      <c r="N28" s="118">
        <v>0.245944982107503</v>
      </c>
    </row>
    <row r="29" spans="1:14">
      <c r="A29" s="85" t="s">
        <v>412</v>
      </c>
      <c r="B29" s="86" t="s">
        <v>413</v>
      </c>
      <c r="C29" s="87" t="s">
        <v>299</v>
      </c>
      <c r="D29" s="88">
        <f t="shared" si="1"/>
        <v>0.00477977200487537</v>
      </c>
      <c r="G29" s="97" t="s">
        <v>97</v>
      </c>
      <c r="H29" s="98" t="s">
        <v>98</v>
      </c>
      <c r="I29" s="98" t="s">
        <v>305</v>
      </c>
      <c r="J29" s="117">
        <v>0.0626174076393237</v>
      </c>
      <c r="K29" s="97" t="s">
        <v>414</v>
      </c>
      <c r="L29" s="98" t="s">
        <v>415</v>
      </c>
      <c r="M29" s="98" t="s">
        <v>308</v>
      </c>
      <c r="N29" s="118">
        <v>0.0100938730190774</v>
      </c>
    </row>
    <row r="30" spans="1:14">
      <c r="A30" s="85" t="s">
        <v>2</v>
      </c>
      <c r="B30" s="86" t="s">
        <v>1</v>
      </c>
      <c r="C30" s="87" t="s">
        <v>299</v>
      </c>
      <c r="D30" s="88">
        <f t="shared" si="1"/>
        <v>0.129030179819036</v>
      </c>
      <c r="G30" s="97" t="s">
        <v>8</v>
      </c>
      <c r="H30" s="98" t="s">
        <v>7</v>
      </c>
      <c r="I30" s="98" t="s">
        <v>304</v>
      </c>
      <c r="J30" s="117">
        <v>1.18660519986256</v>
      </c>
      <c r="K30" s="97" t="s">
        <v>215</v>
      </c>
      <c r="L30" s="98" t="s">
        <v>216</v>
      </c>
      <c r="M30" s="98" t="s">
        <v>315</v>
      </c>
      <c r="N30" s="118">
        <v>0.0136886309258725</v>
      </c>
    </row>
    <row r="31" spans="1:14">
      <c r="A31" s="85" t="s">
        <v>113</v>
      </c>
      <c r="B31" s="86" t="s">
        <v>114</v>
      </c>
      <c r="C31" s="87" t="s">
        <v>416</v>
      </c>
      <c r="D31" s="88">
        <f t="shared" si="1"/>
        <v>0.158557758627524</v>
      </c>
      <c r="G31" s="97" t="s">
        <v>11</v>
      </c>
      <c r="H31" s="98" t="s">
        <v>10</v>
      </c>
      <c r="I31" s="98" t="s">
        <v>405</v>
      </c>
      <c r="J31" s="117">
        <v>1.31127591341198</v>
      </c>
      <c r="K31" s="97" t="s">
        <v>219</v>
      </c>
      <c r="L31" s="98" t="s">
        <v>220</v>
      </c>
      <c r="M31" s="98" t="s">
        <v>301</v>
      </c>
      <c r="N31" s="118">
        <v>0.266547553601817</v>
      </c>
    </row>
    <row r="32" spans="1:14">
      <c r="A32" s="85" t="s">
        <v>115</v>
      </c>
      <c r="B32" s="86" t="s">
        <v>116</v>
      </c>
      <c r="C32" s="87" t="s">
        <v>417</v>
      </c>
      <c r="D32" s="88">
        <f t="shared" si="1"/>
        <v>0.00343902585587955</v>
      </c>
      <c r="G32" s="97" t="s">
        <v>406</v>
      </c>
      <c r="H32" s="98" t="s">
        <v>407</v>
      </c>
      <c r="I32" s="98" t="s">
        <v>408</v>
      </c>
      <c r="J32" s="117">
        <v>0.17286084701815</v>
      </c>
      <c r="K32" s="97" t="s">
        <v>223</v>
      </c>
      <c r="L32" s="98" t="s">
        <v>418</v>
      </c>
      <c r="M32" s="98" t="s">
        <v>305</v>
      </c>
      <c r="N32" s="118">
        <v>0.0181397010940054</v>
      </c>
    </row>
    <row r="33" ht="24" spans="1:14">
      <c r="A33" s="85" t="s">
        <v>117</v>
      </c>
      <c r="B33" s="86" t="s">
        <v>306</v>
      </c>
      <c r="C33" s="87" t="s">
        <v>307</v>
      </c>
      <c r="D33" s="88">
        <f t="shared" si="1"/>
        <v>6.84931506849315e-5</v>
      </c>
      <c r="E33" s="99"/>
      <c r="G33" s="97" t="s">
        <v>412</v>
      </c>
      <c r="H33" s="98" t="s">
        <v>413</v>
      </c>
      <c r="I33" s="98" t="s">
        <v>299</v>
      </c>
      <c r="J33" s="117">
        <v>0.00477977200487537</v>
      </c>
      <c r="K33" s="97" t="s">
        <v>227</v>
      </c>
      <c r="L33" s="98" t="s">
        <v>228</v>
      </c>
      <c r="M33" s="98" t="s">
        <v>316</v>
      </c>
      <c r="N33" s="118">
        <v>1.40706</v>
      </c>
    </row>
    <row r="34" spans="1:14">
      <c r="A34" s="85" t="s">
        <v>279</v>
      </c>
      <c r="B34" s="86" t="s">
        <v>419</v>
      </c>
      <c r="C34" s="87" t="s">
        <v>420</v>
      </c>
      <c r="D34" s="88">
        <f t="shared" si="1"/>
        <v>0.293711633917819</v>
      </c>
      <c r="E34" s="99"/>
      <c r="F34" s="70"/>
      <c r="G34" s="97" t="s">
        <v>2</v>
      </c>
      <c r="H34" s="98" t="s">
        <v>1</v>
      </c>
      <c r="I34" s="98" t="s">
        <v>299</v>
      </c>
      <c r="J34" s="117">
        <v>0.129030179819036</v>
      </c>
      <c r="K34" s="97" t="s">
        <v>229</v>
      </c>
      <c r="L34" s="98" t="s">
        <v>230</v>
      </c>
      <c r="M34" s="98" t="s">
        <v>303</v>
      </c>
      <c r="N34" s="118">
        <v>0.115170156858345</v>
      </c>
    </row>
    <row r="35" s="70" customFormat="1" spans="1:14">
      <c r="A35" s="85" t="s">
        <v>121</v>
      </c>
      <c r="B35" s="86" t="s">
        <v>122</v>
      </c>
      <c r="C35" s="87" t="s">
        <v>307</v>
      </c>
      <c r="D35" s="88">
        <f t="shared" si="1"/>
        <v>0.0133553251020013</v>
      </c>
      <c r="E35" s="99"/>
      <c r="G35" s="97" t="s">
        <v>113</v>
      </c>
      <c r="H35" s="98" t="s">
        <v>114</v>
      </c>
      <c r="I35" s="98" t="s">
        <v>416</v>
      </c>
      <c r="J35" s="117">
        <v>0.158557758627524</v>
      </c>
      <c r="K35" s="97" t="s">
        <v>231</v>
      </c>
      <c r="L35" s="98" t="s">
        <v>232</v>
      </c>
      <c r="M35" s="98" t="s">
        <v>299</v>
      </c>
      <c r="N35" s="118">
        <v>0.729254953613561</v>
      </c>
    </row>
    <row r="36" s="70" customFormat="1" spans="1:14">
      <c r="A36" s="85" t="s">
        <v>123</v>
      </c>
      <c r="B36" s="86" t="s">
        <v>124</v>
      </c>
      <c r="C36" s="87" t="s">
        <v>308</v>
      </c>
      <c r="D36" s="88">
        <f t="shared" si="1"/>
        <v>0.000837654233085667</v>
      </c>
      <c r="E36" s="99"/>
      <c r="G36" s="97" t="s">
        <v>115</v>
      </c>
      <c r="H36" s="98" t="s">
        <v>116</v>
      </c>
      <c r="I36" s="98" t="s">
        <v>417</v>
      </c>
      <c r="J36" s="117">
        <v>0.00343902585587955</v>
      </c>
      <c r="K36" s="97" t="s">
        <v>421</v>
      </c>
      <c r="L36" s="98" t="s">
        <v>422</v>
      </c>
      <c r="M36" s="98" t="s">
        <v>423</v>
      </c>
      <c r="N36" s="118">
        <v>0.000102775081359324</v>
      </c>
    </row>
    <row r="37" s="70" customFormat="1" spans="1:14">
      <c r="A37" s="85" t="s">
        <v>127</v>
      </c>
      <c r="B37" s="86" t="s">
        <v>128</v>
      </c>
      <c r="C37" s="87" t="s">
        <v>301</v>
      </c>
      <c r="D37" s="88">
        <f t="shared" si="1"/>
        <v>2.38095238095238e-5</v>
      </c>
      <c r="E37" s="99"/>
      <c r="G37" s="97" t="s">
        <v>117</v>
      </c>
      <c r="H37" s="98" t="s">
        <v>306</v>
      </c>
      <c r="I37" s="98" t="s">
        <v>307</v>
      </c>
      <c r="J37" s="117">
        <v>6.84931506849315e-5</v>
      </c>
      <c r="K37" s="97" t="s">
        <v>424</v>
      </c>
      <c r="L37" s="98" t="s">
        <v>425</v>
      </c>
      <c r="M37" s="98" t="s">
        <v>299</v>
      </c>
      <c r="N37" s="118">
        <v>0.133779264214047</v>
      </c>
    </row>
    <row r="38" s="70" customFormat="1" spans="1:14">
      <c r="A38" s="85" t="s">
        <v>129</v>
      </c>
      <c r="B38" s="86" t="s">
        <v>130</v>
      </c>
      <c r="C38" s="87" t="s">
        <v>303</v>
      </c>
      <c r="D38" s="88">
        <f t="shared" si="1"/>
        <v>0.00743798579344713</v>
      </c>
      <c r="E38" s="99"/>
      <c r="G38" s="97" t="s">
        <v>279</v>
      </c>
      <c r="H38" s="98" t="s">
        <v>419</v>
      </c>
      <c r="I38" s="98" t="s">
        <v>420</v>
      </c>
      <c r="J38" s="117">
        <v>0.293711633917819</v>
      </c>
      <c r="K38" s="97" t="s">
        <v>426</v>
      </c>
      <c r="L38" s="98" t="s">
        <v>427</v>
      </c>
      <c r="M38" s="98" t="s">
        <v>305</v>
      </c>
      <c r="N38" s="118">
        <v>0.0061434816277646</v>
      </c>
    </row>
    <row r="39" s="70" customFormat="1" spans="1:14">
      <c r="A39" s="85" t="s">
        <v>135</v>
      </c>
      <c r="B39" s="86" t="s">
        <v>136</v>
      </c>
      <c r="C39" s="87" t="s">
        <v>308</v>
      </c>
      <c r="D39" s="88">
        <f t="shared" si="1"/>
        <v>1.41043723554302</v>
      </c>
      <c r="E39" s="99"/>
      <c r="G39" s="97" t="s">
        <v>121</v>
      </c>
      <c r="H39" s="98" t="s">
        <v>122</v>
      </c>
      <c r="I39" s="98" t="s">
        <v>307</v>
      </c>
      <c r="J39" s="117">
        <v>0.0133553251020013</v>
      </c>
      <c r="K39" s="97" t="s">
        <v>239</v>
      </c>
      <c r="L39" s="98" t="s">
        <v>240</v>
      </c>
      <c r="M39" s="98" t="s">
        <v>305</v>
      </c>
      <c r="N39" s="118">
        <v>0.000795228628230616</v>
      </c>
    </row>
    <row r="40" s="70" customFormat="1" spans="1:14">
      <c r="A40" s="85" t="s">
        <v>137</v>
      </c>
      <c r="B40" s="86" t="s">
        <v>352</v>
      </c>
      <c r="C40" s="87" t="s">
        <v>299</v>
      </c>
      <c r="D40" s="88">
        <f t="shared" si="1"/>
        <v>0.00955302943534532</v>
      </c>
      <c r="E40" s="34"/>
      <c r="G40" s="97" t="s">
        <v>123</v>
      </c>
      <c r="H40" s="98" t="s">
        <v>124</v>
      </c>
      <c r="I40" s="98" t="s">
        <v>308</v>
      </c>
      <c r="J40" s="117">
        <v>0.000837654233085667</v>
      </c>
      <c r="K40" s="97" t="s">
        <v>241</v>
      </c>
      <c r="L40" s="98" t="s">
        <v>242</v>
      </c>
      <c r="M40" s="98" t="s">
        <v>318</v>
      </c>
      <c r="N40" s="118">
        <v>0.0319051594479104</v>
      </c>
    </row>
    <row r="41" s="70" customFormat="1" spans="1:14">
      <c r="A41" s="85" t="s">
        <v>139</v>
      </c>
      <c r="B41" s="86" t="s">
        <v>140</v>
      </c>
      <c r="C41" s="87" t="s">
        <v>320</v>
      </c>
      <c r="D41" s="88">
        <f t="shared" si="1"/>
        <v>0.00928074245939675</v>
      </c>
      <c r="E41" s="34"/>
      <c r="F41" s="35"/>
      <c r="G41" s="97" t="s">
        <v>127</v>
      </c>
      <c r="H41" s="98" t="s">
        <v>128</v>
      </c>
      <c r="I41" s="98" t="s">
        <v>301</v>
      </c>
      <c r="J41" s="117">
        <v>2.38095238095238e-5</v>
      </c>
      <c r="K41" s="97" t="s">
        <v>243</v>
      </c>
      <c r="L41" s="98" t="s">
        <v>244</v>
      </c>
      <c r="M41" s="98" t="s">
        <v>308</v>
      </c>
      <c r="N41" s="118">
        <v>0.362943471554305</v>
      </c>
    </row>
    <row r="42" spans="1:14">
      <c r="A42" s="85" t="s">
        <v>145</v>
      </c>
      <c r="B42" s="86" t="s">
        <v>428</v>
      </c>
      <c r="C42" s="87" t="s">
        <v>299</v>
      </c>
      <c r="D42" s="88">
        <f t="shared" si="1"/>
        <v>0.000840631918211545</v>
      </c>
      <c r="G42" s="97" t="s">
        <v>129</v>
      </c>
      <c r="H42" s="98" t="s">
        <v>130</v>
      </c>
      <c r="I42" s="98" t="s">
        <v>303</v>
      </c>
      <c r="J42" s="117">
        <v>0.00743798579344713</v>
      </c>
      <c r="K42" s="97" t="s">
        <v>247</v>
      </c>
      <c r="L42" s="98" t="s">
        <v>246</v>
      </c>
      <c r="M42" s="98" t="s">
        <v>323</v>
      </c>
      <c r="N42" s="118">
        <v>0.143324245418114</v>
      </c>
    </row>
    <row r="43" spans="1:14">
      <c r="A43" s="85" t="s">
        <v>147</v>
      </c>
      <c r="B43" s="86" t="s">
        <v>148</v>
      </c>
      <c r="C43" s="87" t="s">
        <v>308</v>
      </c>
      <c r="D43" s="88">
        <f t="shared" si="1"/>
        <v>3.2741798179556</v>
      </c>
      <c r="G43" s="97" t="s">
        <v>135</v>
      </c>
      <c r="H43" s="98" t="s">
        <v>136</v>
      </c>
      <c r="I43" s="98" t="s">
        <v>308</v>
      </c>
      <c r="J43" s="117">
        <v>1.41043723554302</v>
      </c>
      <c r="K43" s="97" t="s">
        <v>251</v>
      </c>
      <c r="L43" s="98" t="s">
        <v>319</v>
      </c>
      <c r="M43" s="98" t="s">
        <v>299</v>
      </c>
      <c r="N43" s="118">
        <v>0.0341413451689997</v>
      </c>
    </row>
    <row r="44" spans="1:14">
      <c r="A44" s="85" t="s">
        <v>429</v>
      </c>
      <c r="B44" s="86" t="s">
        <v>430</v>
      </c>
      <c r="C44" s="87" t="s">
        <v>431</v>
      </c>
      <c r="D44" s="88">
        <f t="shared" si="1"/>
        <v>0.00237036288544564</v>
      </c>
      <c r="G44" s="97" t="s">
        <v>137</v>
      </c>
      <c r="H44" s="98" t="s">
        <v>352</v>
      </c>
      <c r="I44" s="98" t="s">
        <v>299</v>
      </c>
      <c r="J44" s="117">
        <v>0.00955302943534532</v>
      </c>
      <c r="K44" s="97" t="s">
        <v>253</v>
      </c>
      <c r="L44" s="98" t="s">
        <v>254</v>
      </c>
      <c r="M44" s="98" t="s">
        <v>320</v>
      </c>
      <c r="N44" s="118">
        <v>0.00043010752688172</v>
      </c>
    </row>
    <row r="45" spans="1:14">
      <c r="A45" s="85" t="s">
        <v>281</v>
      </c>
      <c r="B45" s="86" t="s">
        <v>282</v>
      </c>
      <c r="C45" s="87" t="s">
        <v>432</v>
      </c>
      <c r="D45" s="88">
        <f t="shared" si="1"/>
        <v>0.000110277900308778</v>
      </c>
      <c r="G45" s="97" t="s">
        <v>139</v>
      </c>
      <c r="H45" s="98" t="s">
        <v>140</v>
      </c>
      <c r="I45" s="98" t="s">
        <v>320</v>
      </c>
      <c r="J45" s="117">
        <v>0.00928074245939675</v>
      </c>
      <c r="K45" s="97" t="s">
        <v>255</v>
      </c>
      <c r="L45" s="98" t="s">
        <v>256</v>
      </c>
      <c r="M45" s="98" t="s">
        <v>334</v>
      </c>
      <c r="N45" s="118">
        <v>0.0360971735913078</v>
      </c>
    </row>
    <row r="46" spans="1:14">
      <c r="A46" s="85" t="s">
        <v>151</v>
      </c>
      <c r="B46" s="86" t="s">
        <v>152</v>
      </c>
      <c r="C46" s="87" t="s">
        <v>305</v>
      </c>
      <c r="D46" s="88">
        <f t="shared" si="1"/>
        <v>0.000661288189392937</v>
      </c>
      <c r="G46" s="97" t="s">
        <v>145</v>
      </c>
      <c r="H46" s="98" t="s">
        <v>428</v>
      </c>
      <c r="I46" s="98" t="s">
        <v>299</v>
      </c>
      <c r="J46" s="117">
        <v>0.000840631918211545</v>
      </c>
      <c r="K46" s="97" t="s">
        <v>433</v>
      </c>
      <c r="L46" s="98" t="s">
        <v>434</v>
      </c>
      <c r="M46" s="98" t="s">
        <v>320</v>
      </c>
      <c r="N46" s="118">
        <v>0.00027114967462039</v>
      </c>
    </row>
    <row r="47" spans="1:14">
      <c r="A47" s="85" t="s">
        <v>153</v>
      </c>
      <c r="B47" s="86" t="s">
        <v>154</v>
      </c>
      <c r="C47" s="87" t="s">
        <v>307</v>
      </c>
      <c r="D47" s="88">
        <f t="shared" si="1"/>
        <v>0.00538647993536224</v>
      </c>
      <c r="G47" s="97" t="s">
        <v>147</v>
      </c>
      <c r="H47" s="98" t="s">
        <v>148</v>
      </c>
      <c r="I47" s="98" t="s">
        <v>308</v>
      </c>
      <c r="J47" s="117">
        <v>3.2741798179556</v>
      </c>
      <c r="K47" s="97" t="s">
        <v>435</v>
      </c>
      <c r="L47" s="98" t="s">
        <v>436</v>
      </c>
      <c r="M47" s="98" t="s">
        <v>311</v>
      </c>
      <c r="N47" s="118">
        <v>0.0235155790711346</v>
      </c>
    </row>
    <row r="48" ht="24" spans="1:14">
      <c r="A48" s="85" t="s">
        <v>157</v>
      </c>
      <c r="B48" s="86" t="s">
        <v>158</v>
      </c>
      <c r="C48" s="87" t="s">
        <v>308</v>
      </c>
      <c r="D48" s="88">
        <f t="shared" si="1"/>
        <v>0.732332478945441</v>
      </c>
      <c r="G48" s="97" t="s">
        <v>429</v>
      </c>
      <c r="H48" s="98" t="s">
        <v>430</v>
      </c>
      <c r="I48" s="98" t="s">
        <v>431</v>
      </c>
      <c r="J48" s="117">
        <v>0.00237036288544564</v>
      </c>
      <c r="K48" s="97" t="s">
        <v>437</v>
      </c>
      <c r="L48" s="98" t="s">
        <v>438</v>
      </c>
      <c r="M48" s="98" t="s">
        <v>439</v>
      </c>
      <c r="N48" s="118">
        <v>9.79653574902843e-5</v>
      </c>
    </row>
    <row r="49" spans="1:14">
      <c r="A49" s="85" t="s">
        <v>159</v>
      </c>
      <c r="B49" s="86" t="s">
        <v>160</v>
      </c>
      <c r="C49" s="87" t="s">
        <v>295</v>
      </c>
      <c r="D49" s="88">
        <f t="shared" ref="D49:D80" si="2">IFERROR(VLOOKUP(A49,G:N,4,FALSE),VLOOKUP(A49,K:N,4,FALSE))</f>
        <v>0.107519944949788</v>
      </c>
      <c r="G49" s="97" t="s">
        <v>281</v>
      </c>
      <c r="H49" s="98" t="s">
        <v>282</v>
      </c>
      <c r="I49" s="98" t="s">
        <v>432</v>
      </c>
      <c r="J49" s="117">
        <v>0.000110277900308778</v>
      </c>
      <c r="K49" s="97" t="s">
        <v>261</v>
      </c>
      <c r="L49" s="98" t="s">
        <v>440</v>
      </c>
      <c r="M49" s="98" t="s">
        <v>441</v>
      </c>
      <c r="N49" s="118">
        <v>4.02380546162941e-6</v>
      </c>
    </row>
    <row r="50" ht="15" spans="1:14">
      <c r="A50" s="100" t="s">
        <v>442</v>
      </c>
      <c r="B50" s="101" t="s">
        <v>443</v>
      </c>
      <c r="C50" s="102" t="s">
        <v>411</v>
      </c>
      <c r="D50" s="88">
        <f t="shared" si="2"/>
        <v>0.0603263656381021</v>
      </c>
      <c r="G50" s="97" t="s">
        <v>151</v>
      </c>
      <c r="H50" s="98" t="s">
        <v>152</v>
      </c>
      <c r="I50" s="98" t="s">
        <v>305</v>
      </c>
      <c r="J50" s="117">
        <v>0.000661288189392937</v>
      </c>
      <c r="K50" s="97" t="s">
        <v>263</v>
      </c>
      <c r="L50" s="98" t="s">
        <v>264</v>
      </c>
      <c r="M50" s="98" t="s">
        <v>324</v>
      </c>
      <c r="N50" s="118">
        <v>4.31452917700356e-5</v>
      </c>
    </row>
    <row r="51" ht="24" spans="1:14">
      <c r="A51" s="103" t="s">
        <v>369</v>
      </c>
      <c r="B51" s="104" t="s">
        <v>370</v>
      </c>
      <c r="C51" s="105" t="s">
        <v>308</v>
      </c>
      <c r="D51" s="88">
        <f t="shared" si="2"/>
        <v>0.0191204588910134</v>
      </c>
      <c r="G51" s="97" t="s">
        <v>153</v>
      </c>
      <c r="H51" s="98" t="s">
        <v>154</v>
      </c>
      <c r="I51" s="98" t="s">
        <v>307</v>
      </c>
      <c r="J51" s="117">
        <v>0.00538647993536224</v>
      </c>
      <c r="K51" s="97" t="s">
        <v>444</v>
      </c>
      <c r="L51" s="98" t="s">
        <v>445</v>
      </c>
      <c r="M51" s="98" t="s">
        <v>302</v>
      </c>
      <c r="N51" s="118">
        <v>0.00178088046730303</v>
      </c>
    </row>
    <row r="52" spans="1:14">
      <c r="A52" s="85" t="s">
        <v>163</v>
      </c>
      <c r="B52" s="86" t="s">
        <v>374</v>
      </c>
      <c r="C52" s="87" t="s">
        <v>299</v>
      </c>
      <c r="D52" s="88">
        <f t="shared" si="2"/>
        <v>0.000732600732600733</v>
      </c>
      <c r="G52" s="97" t="s">
        <v>157</v>
      </c>
      <c r="H52" s="98" t="s">
        <v>158</v>
      </c>
      <c r="I52" s="98" t="s">
        <v>308</v>
      </c>
      <c r="J52" s="117">
        <v>0.732332478945441</v>
      </c>
      <c r="K52" s="97" t="s">
        <v>271</v>
      </c>
      <c r="L52" s="98" t="s">
        <v>272</v>
      </c>
      <c r="M52" s="98" t="s">
        <v>301</v>
      </c>
      <c r="N52" s="118">
        <v>0.00400464538865083</v>
      </c>
    </row>
    <row r="53" spans="1:14">
      <c r="A53" s="85" t="s">
        <v>377</v>
      </c>
      <c r="B53" s="86" t="s">
        <v>378</v>
      </c>
      <c r="C53" s="87" t="s">
        <v>379</v>
      </c>
      <c r="D53" s="88">
        <f t="shared" si="2"/>
        <v>0.000353466378606084</v>
      </c>
      <c r="G53" s="97" t="s">
        <v>159</v>
      </c>
      <c r="H53" s="98" t="s">
        <v>160</v>
      </c>
      <c r="I53" s="98" t="s">
        <v>295</v>
      </c>
      <c r="J53" s="117">
        <v>0.107519944949788</v>
      </c>
      <c r="K53" s="97" t="s">
        <v>277</v>
      </c>
      <c r="L53" s="98" t="s">
        <v>278</v>
      </c>
      <c r="M53" s="98" t="s">
        <v>325</v>
      </c>
      <c r="N53" s="118">
        <v>0.0597329864780575</v>
      </c>
    </row>
    <row r="54" ht="15" spans="1:14">
      <c r="A54" s="85" t="s">
        <v>165</v>
      </c>
      <c r="B54" s="86" t="s">
        <v>166</v>
      </c>
      <c r="C54" s="87" t="s">
        <v>299</v>
      </c>
      <c r="D54" s="88">
        <f t="shared" si="2"/>
        <v>0.125266190655142</v>
      </c>
      <c r="G54" s="106" t="s">
        <v>442</v>
      </c>
      <c r="H54" s="107" t="s">
        <v>443</v>
      </c>
      <c r="I54" s="107" t="s">
        <v>411</v>
      </c>
      <c r="J54" s="119">
        <v>0.0603263656381021</v>
      </c>
      <c r="K54" s="106" t="s">
        <v>446</v>
      </c>
      <c r="L54" s="107" t="s">
        <v>447</v>
      </c>
      <c r="M54" s="107" t="s">
        <v>389</v>
      </c>
      <c r="N54" s="120">
        <v>0.0547675119119338</v>
      </c>
    </row>
    <row r="55" customHeight="1" spans="1:14">
      <c r="A55" s="85" t="s">
        <v>382</v>
      </c>
      <c r="B55" s="86" t="s">
        <v>383</v>
      </c>
      <c r="C55" s="87" t="s">
        <v>384</v>
      </c>
      <c r="D55" s="88">
        <f t="shared" si="2"/>
        <v>0.0646830530401035</v>
      </c>
      <c r="E55" s="108"/>
      <c r="F55" s="71"/>
      <c r="G55" s="109"/>
      <c r="H55" s="110"/>
      <c r="I55" s="110"/>
      <c r="J55" s="121"/>
      <c r="K55" s="109"/>
      <c r="L55" s="110"/>
      <c r="M55" s="110"/>
      <c r="N55" s="121"/>
    </row>
    <row r="56" s="71" customFormat="1" ht="13.5" customHeight="1" spans="1:14">
      <c r="A56" s="85" t="s">
        <v>387</v>
      </c>
      <c r="B56" s="86" t="s">
        <v>388</v>
      </c>
      <c r="C56" s="87" t="s">
        <v>389</v>
      </c>
      <c r="D56" s="88">
        <f t="shared" si="2"/>
        <v>0.00135138787534798</v>
      </c>
      <c r="E56" s="108"/>
      <c r="G56" s="111" t="s">
        <v>448</v>
      </c>
      <c r="H56" s="111"/>
      <c r="I56" s="111"/>
      <c r="J56" s="111"/>
      <c r="K56" s="109"/>
      <c r="L56" s="110"/>
      <c r="M56" s="110"/>
      <c r="N56" s="122"/>
    </row>
    <row r="57" s="71" customFormat="1" ht="27.95" customHeight="1" spans="1:14">
      <c r="A57" s="85" t="s">
        <v>171</v>
      </c>
      <c r="B57" s="86" t="s">
        <v>172</v>
      </c>
      <c r="C57" s="87" t="s">
        <v>311</v>
      </c>
      <c r="D57" s="88">
        <f t="shared" si="2"/>
        <v>0.0454198857874459</v>
      </c>
      <c r="E57" s="108"/>
      <c r="G57" s="112" t="s">
        <v>449</v>
      </c>
      <c r="H57" s="112"/>
      <c r="I57" s="112"/>
      <c r="J57" s="112"/>
      <c r="K57" s="112"/>
      <c r="L57" s="112"/>
      <c r="M57" s="112"/>
      <c r="N57" s="112"/>
    </row>
    <row r="58" spans="1:14">
      <c r="A58" s="85" t="s">
        <v>175</v>
      </c>
      <c r="B58" s="86" t="s">
        <v>176</v>
      </c>
      <c r="C58" s="87" t="s">
        <v>312</v>
      </c>
      <c r="D58" s="88">
        <f t="shared" si="2"/>
        <v>0.235838338863717</v>
      </c>
      <c r="F58" s="71"/>
      <c r="G58" s="71"/>
      <c r="H58" s="71"/>
      <c r="I58" s="71"/>
      <c r="J58" s="71"/>
      <c r="K58" s="71"/>
      <c r="L58" s="71"/>
      <c r="M58" s="71"/>
      <c r="N58" s="71"/>
    </row>
    <row r="59" spans="1:4">
      <c r="A59" s="85" t="s">
        <v>179</v>
      </c>
      <c r="B59" s="86" t="s">
        <v>396</v>
      </c>
      <c r="C59" s="87" t="s">
        <v>397</v>
      </c>
      <c r="D59" s="88">
        <f t="shared" si="2"/>
        <v>0.0026246719160105</v>
      </c>
    </row>
    <row r="60" spans="1:4">
      <c r="A60" s="85" t="s">
        <v>183</v>
      </c>
      <c r="B60" s="86" t="s">
        <v>184</v>
      </c>
      <c r="C60" s="87" t="s">
        <v>303</v>
      </c>
      <c r="D60" s="88">
        <f t="shared" si="2"/>
        <v>0.110392491318227</v>
      </c>
    </row>
    <row r="61" spans="1:4">
      <c r="A61" s="85" t="s">
        <v>185</v>
      </c>
      <c r="B61" s="86" t="s">
        <v>186</v>
      </c>
      <c r="C61" s="87" t="s">
        <v>307</v>
      </c>
      <c r="D61" s="88">
        <f t="shared" si="2"/>
        <v>0.00835073068893528</v>
      </c>
    </row>
    <row r="62" spans="1:4">
      <c r="A62" s="85" t="s">
        <v>187</v>
      </c>
      <c r="B62" s="86" t="s">
        <v>188</v>
      </c>
      <c r="C62" s="87" t="s">
        <v>299</v>
      </c>
      <c r="D62" s="88">
        <f t="shared" si="2"/>
        <v>0.669067117168709</v>
      </c>
    </row>
    <row r="63" spans="1:4">
      <c r="A63" s="85" t="s">
        <v>189</v>
      </c>
      <c r="B63" s="86" t="s">
        <v>190</v>
      </c>
      <c r="C63" s="87" t="s">
        <v>301</v>
      </c>
      <c r="D63" s="88">
        <f t="shared" si="2"/>
        <v>2.59730140384141</v>
      </c>
    </row>
    <row r="64" spans="1:4">
      <c r="A64" s="85" t="s">
        <v>195</v>
      </c>
      <c r="B64" s="86" t="s">
        <v>399</v>
      </c>
      <c r="C64" s="87" t="s">
        <v>400</v>
      </c>
      <c r="D64" s="88">
        <f t="shared" si="2"/>
        <v>0.284535495803101</v>
      </c>
    </row>
    <row r="65" spans="1:4">
      <c r="A65" s="85" t="s">
        <v>201</v>
      </c>
      <c r="B65" s="86" t="s">
        <v>202</v>
      </c>
      <c r="C65" s="87" t="s">
        <v>311</v>
      </c>
      <c r="D65" s="88">
        <f t="shared" si="2"/>
        <v>0.0203458799593082</v>
      </c>
    </row>
    <row r="66" spans="1:4">
      <c r="A66" s="85" t="s">
        <v>203</v>
      </c>
      <c r="B66" s="86" t="s">
        <v>204</v>
      </c>
      <c r="C66" s="87" t="s">
        <v>307</v>
      </c>
      <c r="D66" s="88">
        <f t="shared" si="2"/>
        <v>0.0059708621925006</v>
      </c>
    </row>
    <row r="67" spans="1:4">
      <c r="A67" s="85" t="s">
        <v>205</v>
      </c>
      <c r="B67" s="86" t="s">
        <v>401</v>
      </c>
      <c r="C67" s="87" t="s">
        <v>402</v>
      </c>
      <c r="D67" s="88">
        <f t="shared" si="2"/>
        <v>0.269122940694402</v>
      </c>
    </row>
    <row r="68" spans="1:4">
      <c r="A68" s="85" t="s">
        <v>211</v>
      </c>
      <c r="B68" s="86" t="s">
        <v>403</v>
      </c>
      <c r="C68" s="87" t="s">
        <v>404</v>
      </c>
      <c r="D68" s="88">
        <f t="shared" si="2"/>
        <v>0.000144194651243607</v>
      </c>
    </row>
    <row r="69" spans="1:4">
      <c r="A69" s="85" t="s">
        <v>213</v>
      </c>
      <c r="B69" s="86" t="s">
        <v>214</v>
      </c>
      <c r="C69" s="87" t="s">
        <v>301</v>
      </c>
      <c r="D69" s="88">
        <f t="shared" si="2"/>
        <v>0.274649821477616</v>
      </c>
    </row>
    <row r="70" spans="1:4">
      <c r="A70" s="85" t="s">
        <v>409</v>
      </c>
      <c r="B70" s="86" t="s">
        <v>410</v>
      </c>
      <c r="C70" s="87" t="s">
        <v>411</v>
      </c>
      <c r="D70" s="88">
        <f t="shared" si="2"/>
        <v>0.245944982107503</v>
      </c>
    </row>
    <row r="71" spans="1:4">
      <c r="A71" s="85" t="s">
        <v>414</v>
      </c>
      <c r="B71" s="86" t="s">
        <v>415</v>
      </c>
      <c r="C71" s="87" t="s">
        <v>308</v>
      </c>
      <c r="D71" s="88">
        <f t="shared" si="2"/>
        <v>0.0100938730190774</v>
      </c>
    </row>
    <row r="72" spans="1:4">
      <c r="A72" s="85" t="s">
        <v>215</v>
      </c>
      <c r="B72" s="86" t="s">
        <v>216</v>
      </c>
      <c r="C72" s="87" t="s">
        <v>315</v>
      </c>
      <c r="D72" s="88">
        <f t="shared" si="2"/>
        <v>0.0136886309258725</v>
      </c>
    </row>
    <row r="73" spans="1:4">
      <c r="A73" s="85" t="s">
        <v>219</v>
      </c>
      <c r="B73" s="86" t="s">
        <v>220</v>
      </c>
      <c r="C73" s="87" t="s">
        <v>301</v>
      </c>
      <c r="D73" s="88">
        <f t="shared" si="2"/>
        <v>0.266547553601817</v>
      </c>
    </row>
    <row r="74" spans="1:4">
      <c r="A74" s="85" t="s">
        <v>223</v>
      </c>
      <c r="B74" s="86" t="s">
        <v>418</v>
      </c>
      <c r="C74" s="87" t="s">
        <v>305</v>
      </c>
      <c r="D74" s="88">
        <f t="shared" si="2"/>
        <v>0.0181397010940054</v>
      </c>
    </row>
    <row r="75" spans="1:4">
      <c r="A75" s="85" t="s">
        <v>227</v>
      </c>
      <c r="B75" s="86" t="s">
        <v>228</v>
      </c>
      <c r="C75" s="87" t="s">
        <v>316</v>
      </c>
      <c r="D75" s="88">
        <f t="shared" si="2"/>
        <v>1.40706</v>
      </c>
    </row>
    <row r="76" spans="1:4">
      <c r="A76" s="85" t="s">
        <v>229</v>
      </c>
      <c r="B76" s="86" t="s">
        <v>230</v>
      </c>
      <c r="C76" s="87" t="s">
        <v>303</v>
      </c>
      <c r="D76" s="88">
        <f t="shared" si="2"/>
        <v>0.115170156858345</v>
      </c>
    </row>
    <row r="77" spans="1:4">
      <c r="A77" s="85" t="s">
        <v>231</v>
      </c>
      <c r="B77" s="86" t="s">
        <v>232</v>
      </c>
      <c r="C77" s="87" t="s">
        <v>299</v>
      </c>
      <c r="D77" s="88">
        <f t="shared" si="2"/>
        <v>0.729254953613561</v>
      </c>
    </row>
    <row r="78" spans="1:4">
      <c r="A78" s="85" t="s">
        <v>421</v>
      </c>
      <c r="B78" s="86" t="s">
        <v>422</v>
      </c>
      <c r="C78" s="87" t="s">
        <v>423</v>
      </c>
      <c r="D78" s="88">
        <f t="shared" si="2"/>
        <v>0.000102775081359324</v>
      </c>
    </row>
    <row r="79" spans="1:4">
      <c r="A79" s="85" t="s">
        <v>424</v>
      </c>
      <c r="B79" s="86" t="s">
        <v>425</v>
      </c>
      <c r="C79" s="87" t="s">
        <v>299</v>
      </c>
      <c r="D79" s="88">
        <f t="shared" si="2"/>
        <v>0.133779264214047</v>
      </c>
    </row>
    <row r="80" spans="1:4">
      <c r="A80" s="85" t="s">
        <v>426</v>
      </c>
      <c r="B80" s="86" t="s">
        <v>427</v>
      </c>
      <c r="C80" s="87" t="s">
        <v>305</v>
      </c>
      <c r="D80" s="88">
        <f t="shared" si="2"/>
        <v>0.0061434816277646</v>
      </c>
    </row>
    <row r="81" spans="1:4">
      <c r="A81" s="85" t="s">
        <v>239</v>
      </c>
      <c r="B81" s="86" t="s">
        <v>240</v>
      </c>
      <c r="C81" s="87" t="s">
        <v>305</v>
      </c>
      <c r="D81" s="88">
        <f t="shared" ref="D81:D98" si="3">IFERROR(VLOOKUP(A81,G:N,4,FALSE),VLOOKUP(A81,K:N,4,FALSE))</f>
        <v>0.000795228628230616</v>
      </c>
    </row>
    <row r="82" spans="1:4">
      <c r="A82" s="85" t="s">
        <v>241</v>
      </c>
      <c r="B82" s="86" t="s">
        <v>242</v>
      </c>
      <c r="C82" s="87" t="s">
        <v>318</v>
      </c>
      <c r="D82" s="88">
        <f t="shared" si="3"/>
        <v>0.0319051594479104</v>
      </c>
    </row>
    <row r="83" spans="1:4">
      <c r="A83" s="85" t="s">
        <v>243</v>
      </c>
      <c r="B83" s="86" t="s">
        <v>244</v>
      </c>
      <c r="C83" s="87" t="s">
        <v>308</v>
      </c>
      <c r="D83" s="88">
        <f t="shared" si="3"/>
        <v>0.362943471554305</v>
      </c>
    </row>
    <row r="84" spans="1:4">
      <c r="A84" s="85" t="s">
        <v>247</v>
      </c>
      <c r="B84" s="86" t="s">
        <v>246</v>
      </c>
      <c r="C84" s="87" t="s">
        <v>323</v>
      </c>
      <c r="D84" s="88">
        <f t="shared" si="3"/>
        <v>0.143324245418114</v>
      </c>
    </row>
    <row r="85" spans="1:4">
      <c r="A85" s="85" t="s">
        <v>251</v>
      </c>
      <c r="B85" s="86" t="s">
        <v>319</v>
      </c>
      <c r="C85" s="87" t="s">
        <v>299</v>
      </c>
      <c r="D85" s="88">
        <f t="shared" si="3"/>
        <v>0.0341413451689997</v>
      </c>
    </row>
    <row r="86" spans="1:4">
      <c r="A86" s="85" t="s">
        <v>253</v>
      </c>
      <c r="B86" s="86" t="s">
        <v>254</v>
      </c>
      <c r="C86" s="87" t="s">
        <v>320</v>
      </c>
      <c r="D86" s="88">
        <f t="shared" si="3"/>
        <v>0.00043010752688172</v>
      </c>
    </row>
    <row r="87" spans="1:4">
      <c r="A87" s="85" t="s">
        <v>255</v>
      </c>
      <c r="B87" s="86" t="s">
        <v>256</v>
      </c>
      <c r="C87" s="87" t="s">
        <v>334</v>
      </c>
      <c r="D87" s="88">
        <f t="shared" si="3"/>
        <v>0.0360971735913078</v>
      </c>
    </row>
    <row r="88" spans="1:4">
      <c r="A88" s="85" t="s">
        <v>433</v>
      </c>
      <c r="B88" s="86" t="s">
        <v>434</v>
      </c>
      <c r="C88" s="87" t="s">
        <v>320</v>
      </c>
      <c r="D88" s="88">
        <f t="shared" si="3"/>
        <v>0.00027114967462039</v>
      </c>
    </row>
    <row r="89" spans="1:4">
      <c r="A89" s="85" t="s">
        <v>435</v>
      </c>
      <c r="B89" s="86" t="s">
        <v>436</v>
      </c>
      <c r="C89" s="87" t="s">
        <v>311</v>
      </c>
      <c r="D89" s="88">
        <f t="shared" si="3"/>
        <v>0.0235155790711346</v>
      </c>
    </row>
    <row r="90" ht="24" spans="1:4">
      <c r="A90" s="85" t="s">
        <v>437</v>
      </c>
      <c r="B90" s="86" t="s">
        <v>438</v>
      </c>
      <c r="C90" s="87" t="s">
        <v>439</v>
      </c>
      <c r="D90" s="88">
        <f t="shared" si="3"/>
        <v>9.79653574902843e-5</v>
      </c>
    </row>
    <row r="91" spans="1:4">
      <c r="A91" s="85" t="s">
        <v>261</v>
      </c>
      <c r="B91" s="86" t="s">
        <v>440</v>
      </c>
      <c r="C91" s="87" t="s">
        <v>441</v>
      </c>
      <c r="D91" s="88">
        <f t="shared" si="3"/>
        <v>4.02380546162941e-6</v>
      </c>
    </row>
    <row r="92" spans="1:4">
      <c r="A92" s="85" t="s">
        <v>263</v>
      </c>
      <c r="B92" s="86" t="s">
        <v>264</v>
      </c>
      <c r="C92" s="87" t="s">
        <v>324</v>
      </c>
      <c r="D92" s="88">
        <f t="shared" si="3"/>
        <v>4.31452917700356e-5</v>
      </c>
    </row>
    <row r="93" ht="24" spans="1:4">
      <c r="A93" s="85" t="s">
        <v>444</v>
      </c>
      <c r="B93" s="86" t="s">
        <v>445</v>
      </c>
      <c r="C93" s="87" t="s">
        <v>302</v>
      </c>
      <c r="D93" s="88">
        <f t="shared" si="3"/>
        <v>0.00178088046730303</v>
      </c>
    </row>
    <row r="94" spans="1:4">
      <c r="A94" s="85" t="s">
        <v>271</v>
      </c>
      <c r="B94" s="86" t="s">
        <v>272</v>
      </c>
      <c r="C94" s="87" t="s">
        <v>301</v>
      </c>
      <c r="D94" s="88">
        <f t="shared" si="3"/>
        <v>0.00400464538865083</v>
      </c>
    </row>
    <row r="95" spans="1:4">
      <c r="A95" s="85" t="s">
        <v>277</v>
      </c>
      <c r="B95" s="86" t="s">
        <v>278</v>
      </c>
      <c r="C95" s="87" t="s">
        <v>325</v>
      </c>
      <c r="D95" s="88">
        <f t="shared" si="3"/>
        <v>0.0597329864780575</v>
      </c>
    </row>
    <row r="96" ht="15" spans="1:4">
      <c r="A96" s="100" t="s">
        <v>446</v>
      </c>
      <c r="B96" s="101" t="s">
        <v>447</v>
      </c>
      <c r="C96" s="102" t="s">
        <v>389</v>
      </c>
      <c r="D96" s="123">
        <f t="shared" si="3"/>
        <v>0.0547675119119338</v>
      </c>
    </row>
    <row r="97" ht="15" spans="1:4">
      <c r="A97" s="124" t="s">
        <v>169</v>
      </c>
      <c r="B97" s="125" t="s">
        <v>170</v>
      </c>
      <c r="C97" s="125" t="s">
        <v>307</v>
      </c>
      <c r="D97" s="123">
        <f t="shared" si="3"/>
        <v>0.025</v>
      </c>
    </row>
    <row r="98" ht="15" spans="1:4">
      <c r="A98" s="124" t="s">
        <v>398</v>
      </c>
      <c r="B98" s="125" t="s">
        <v>394</v>
      </c>
      <c r="C98" s="125" t="s">
        <v>315</v>
      </c>
      <c r="D98" s="123">
        <f t="shared" si="3"/>
        <v>0.409182045091861</v>
      </c>
    </row>
    <row r="99" spans="1:4">
      <c r="A99" s="99"/>
      <c r="B99" s="99"/>
      <c r="C99" s="99"/>
      <c r="D99" s="99"/>
    </row>
    <row r="100" spans="1:4">
      <c r="A100" s="99"/>
      <c r="B100" s="99"/>
      <c r="C100" s="99"/>
      <c r="D100" s="99"/>
    </row>
    <row r="101" spans="1:4">
      <c r="A101" s="99"/>
      <c r="B101" s="99"/>
      <c r="C101" s="99"/>
      <c r="D101" s="99"/>
    </row>
    <row r="102" spans="1:4">
      <c r="A102" s="99"/>
      <c r="B102" s="99"/>
      <c r="C102" s="99"/>
      <c r="D102" s="99"/>
    </row>
    <row r="103" spans="1:4">
      <c r="A103" s="99"/>
      <c r="B103" s="99"/>
      <c r="C103" s="99"/>
      <c r="D103" s="99"/>
    </row>
    <row r="104" spans="1:4">
      <c r="A104" s="99"/>
      <c r="B104" s="99"/>
      <c r="C104" s="99"/>
      <c r="D104" s="99"/>
    </row>
    <row r="105" spans="1:4">
      <c r="A105" s="99"/>
      <c r="B105" s="99"/>
      <c r="C105" s="99"/>
      <c r="D105" s="99"/>
    </row>
    <row r="106" spans="1:4">
      <c r="A106" s="99"/>
      <c r="B106" s="99"/>
      <c r="C106" s="99"/>
      <c r="D106" s="99"/>
    </row>
    <row r="107" spans="1:4">
      <c r="A107" s="99"/>
      <c r="B107" s="99"/>
      <c r="C107" s="99"/>
      <c r="D107" s="99"/>
    </row>
    <row r="108" spans="1:4">
      <c r="A108" s="99"/>
      <c r="B108" s="99"/>
      <c r="C108" s="99"/>
      <c r="D108" s="99"/>
    </row>
    <row r="109" spans="1:4">
      <c r="A109" s="99"/>
      <c r="B109" s="99"/>
      <c r="C109" s="99"/>
      <c r="D109" s="99"/>
    </row>
    <row r="110" spans="1:4">
      <c r="A110" s="99"/>
      <c r="B110" s="99"/>
      <c r="C110" s="99"/>
      <c r="D110" s="99"/>
    </row>
    <row r="111" spans="1:4">
      <c r="A111" s="99"/>
      <c r="B111" s="99"/>
      <c r="C111" s="99"/>
      <c r="D111" s="99"/>
    </row>
    <row r="112" spans="1:4">
      <c r="A112" s="99"/>
      <c r="B112" s="99"/>
      <c r="C112" s="99"/>
      <c r="D112" s="99"/>
    </row>
    <row r="113" spans="1:4">
      <c r="A113" s="99"/>
      <c r="B113" s="99"/>
      <c r="C113" s="99"/>
      <c r="D113" s="99"/>
    </row>
  </sheetData>
  <sheetProtection password="CC7A" sheet="1"/>
  <mergeCells count="7">
    <mergeCell ref="A2:D2"/>
    <mergeCell ref="A3:B3"/>
    <mergeCell ref="G3:N3"/>
    <mergeCell ref="G4:N4"/>
    <mergeCell ref="G7:H7"/>
    <mergeCell ref="K7:L7"/>
    <mergeCell ref="G57:N57"/>
  </mergeCells>
  <conditionalFormatting sqref="E4">
    <cfRule type="containsText" dxfId="3" priority="1" stopIfTrue="1" operator="between" text="TRUE">
      <formula>NOT(ISERROR(SEARCH("TRUE",E4)))</formula>
    </cfRule>
    <cfRule type="cellIs" dxfId="4" priority="2" stopIfTrue="1" operator="equal">
      <formula>"TURE"</formula>
    </cfRule>
  </conditionalFormatting>
  <pageMargins left="0.75" right="0.75" top="1" bottom="1" header="0.5" footer="0.5"/>
  <pageSetup paperSize="9" orientation="portrait" verticalDpi="1200"/>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tabColor rgb="FF92D050"/>
  </sheetPr>
  <dimension ref="A1:J98"/>
  <sheetViews>
    <sheetView workbookViewId="0">
      <pane ySplit="2" topLeftCell="A3" activePane="bottomLeft" state="frozen"/>
      <selection/>
      <selection pane="bottomLeft" activeCell="H72" sqref="H72"/>
    </sheetView>
  </sheetViews>
  <sheetFormatPr defaultColWidth="9" defaultRowHeight="14.25"/>
  <cols>
    <col min="1" max="1" width="13.625" style="34" customWidth="1"/>
    <col min="2" max="2" width="22.25" style="34" customWidth="1"/>
    <col min="3" max="4" width="11.625" style="34" customWidth="1"/>
    <col min="5" max="5" width="9" style="34"/>
    <col min="6" max="6" width="9" style="35"/>
    <col min="7" max="7" width="22.25" style="35" customWidth="1"/>
    <col min="8" max="8" width="11.625" style="35" customWidth="1"/>
    <col min="9" max="9" width="9" style="35"/>
    <col min="10" max="10" width="11.625" style="35" customWidth="1"/>
    <col min="11" max="16384" width="9" style="35"/>
  </cols>
  <sheetData>
    <row r="1" spans="1:3">
      <c r="A1" s="36" t="s">
        <v>450</v>
      </c>
      <c r="B1" s="37"/>
      <c r="C1" s="38"/>
    </row>
    <row r="2" spans="1:5">
      <c r="A2" s="39" t="str">
        <f>汇率表!A2</f>
        <v>二〇二〇年八月三十一日折算匯率</v>
      </c>
      <c r="C2" s="35"/>
      <c r="E2" s="40" t="s">
        <v>350</v>
      </c>
    </row>
    <row r="3" ht="18.75" spans="1:8">
      <c r="A3" s="41" t="s">
        <v>451</v>
      </c>
      <c r="B3" s="41"/>
      <c r="C3" s="41"/>
      <c r="E3" s="42" t="b">
        <f>IFERROR(SUMIF(C:C,"&gt;0")=SUM(H:H),FALSE)</f>
        <v>1</v>
      </c>
      <c r="F3" s="43" t="s">
        <v>21</v>
      </c>
      <c r="G3" s="44"/>
      <c r="H3" s="45">
        <v>0.049</v>
      </c>
    </row>
    <row r="4" spans="1:10">
      <c r="A4" s="46" t="s">
        <v>21</v>
      </c>
      <c r="B4" s="47"/>
      <c r="C4" s="48">
        <f t="shared" ref="C4:C35" si="0">VLOOKUP(A4,F$3:H$97,3,0)</f>
        <v>0.049</v>
      </c>
      <c r="D4" s="49"/>
      <c r="F4" s="50" t="s">
        <v>23</v>
      </c>
      <c r="G4" s="44" t="s">
        <v>24</v>
      </c>
      <c r="H4" s="45">
        <v>4.37866</v>
      </c>
      <c r="J4" s="64"/>
    </row>
    <row r="5" spans="1:10">
      <c r="A5" s="51" t="s">
        <v>23</v>
      </c>
      <c r="B5" s="47" t="s">
        <v>24</v>
      </c>
      <c r="C5" s="48">
        <f t="shared" si="0"/>
        <v>4.37866</v>
      </c>
      <c r="D5" s="49"/>
      <c r="F5" s="43" t="s">
        <v>25</v>
      </c>
      <c r="G5" s="44"/>
      <c r="H5" s="45">
        <v>1e-5</v>
      </c>
      <c r="I5" s="65"/>
      <c r="J5" s="65"/>
    </row>
    <row r="6" spans="1:10">
      <c r="A6" s="46" t="s">
        <v>29</v>
      </c>
      <c r="B6" s="47" t="s">
        <v>30</v>
      </c>
      <c r="C6" s="48" t="e">
        <f t="shared" si="0"/>
        <v>#N/A</v>
      </c>
      <c r="D6" s="49"/>
      <c r="F6" s="43" t="s">
        <v>27</v>
      </c>
      <c r="G6" s="44" t="s">
        <v>28</v>
      </c>
      <c r="H6" s="45">
        <v>0.00078</v>
      </c>
      <c r="J6" s="64"/>
    </row>
    <row r="7" spans="1:10">
      <c r="A7" s="46" t="s">
        <v>25</v>
      </c>
      <c r="B7" s="47"/>
      <c r="C7" s="48">
        <f t="shared" si="0"/>
        <v>1e-5</v>
      </c>
      <c r="D7" s="49"/>
      <c r="F7" s="50" t="s">
        <v>33</v>
      </c>
      <c r="G7" s="44" t="s">
        <v>326</v>
      </c>
      <c r="H7" s="45">
        <v>0.67032</v>
      </c>
      <c r="J7" s="64"/>
    </row>
    <row r="8" spans="1:10">
      <c r="A8" s="46" t="s">
        <v>27</v>
      </c>
      <c r="B8" s="47" t="s">
        <v>28</v>
      </c>
      <c r="C8" s="48">
        <f t="shared" si="0"/>
        <v>0.00078</v>
      </c>
      <c r="D8" s="49"/>
      <c r="F8" s="50" t="s">
        <v>37</v>
      </c>
      <c r="G8" s="44" t="s">
        <v>38</v>
      </c>
      <c r="H8" s="45">
        <v>3.87512</v>
      </c>
      <c r="J8" s="64"/>
    </row>
    <row r="9" spans="1:10">
      <c r="A9" s="51" t="s">
        <v>33</v>
      </c>
      <c r="B9" s="47" t="s">
        <v>326</v>
      </c>
      <c r="C9" s="48">
        <f t="shared" si="0"/>
        <v>0.67032</v>
      </c>
      <c r="D9" s="49"/>
      <c r="F9" s="43" t="s">
        <v>39</v>
      </c>
      <c r="G9" s="44"/>
      <c r="H9" s="45">
        <v>0.00074</v>
      </c>
      <c r="J9" s="64"/>
    </row>
    <row r="10" spans="1:10">
      <c r="A10" s="51" t="s">
        <v>37</v>
      </c>
      <c r="B10" s="47" t="s">
        <v>38</v>
      </c>
      <c r="C10" s="48">
        <f t="shared" si="0"/>
        <v>3.87512</v>
      </c>
      <c r="D10" s="49"/>
      <c r="F10" s="52" t="s">
        <v>41</v>
      </c>
      <c r="G10" s="44" t="s">
        <v>42</v>
      </c>
      <c r="H10" s="45">
        <v>0.09136</v>
      </c>
      <c r="J10" s="64"/>
    </row>
    <row r="11" spans="1:10">
      <c r="A11" s="46" t="s">
        <v>39</v>
      </c>
      <c r="B11" s="47"/>
      <c r="C11" s="48">
        <f t="shared" si="0"/>
        <v>0.00074</v>
      </c>
      <c r="D11" s="49"/>
      <c r="F11" s="50" t="s">
        <v>43</v>
      </c>
      <c r="G11" s="44" t="s">
        <v>44</v>
      </c>
      <c r="H11" s="45">
        <v>0.22865</v>
      </c>
      <c r="J11" s="64"/>
    </row>
    <row r="12" spans="1:10">
      <c r="A12" s="51" t="s">
        <v>43</v>
      </c>
      <c r="B12" s="47" t="s">
        <v>44</v>
      </c>
      <c r="C12" s="48">
        <f t="shared" si="0"/>
        <v>0.22865</v>
      </c>
      <c r="D12" s="49"/>
      <c r="F12" s="43" t="s">
        <v>55</v>
      </c>
      <c r="G12" s="44"/>
      <c r="H12" s="45">
        <v>0.0078</v>
      </c>
      <c r="J12" s="64"/>
    </row>
    <row r="13" spans="1:10">
      <c r="A13" s="51" t="s">
        <v>49</v>
      </c>
      <c r="B13" s="47" t="s">
        <v>50</v>
      </c>
      <c r="C13" s="48" t="e">
        <f t="shared" si="0"/>
        <v>#N/A</v>
      </c>
      <c r="D13" s="49"/>
      <c r="F13" s="43" t="s">
        <v>57</v>
      </c>
      <c r="G13" s="44"/>
      <c r="H13" s="45">
        <v>0.00015</v>
      </c>
      <c r="J13" s="64"/>
    </row>
    <row r="14" spans="1:10">
      <c r="A14" s="51" t="s">
        <v>51</v>
      </c>
      <c r="B14" s="47" t="s">
        <v>52</v>
      </c>
      <c r="C14" s="48" t="e">
        <f t="shared" si="0"/>
        <v>#N/A</v>
      </c>
      <c r="D14" s="49"/>
      <c r="F14" s="43" t="s">
        <v>59</v>
      </c>
      <c r="G14" s="44"/>
      <c r="H14" s="45">
        <v>0.003</v>
      </c>
      <c r="J14" s="64"/>
    </row>
    <row r="15" spans="1:10">
      <c r="A15" s="46" t="s">
        <v>53</v>
      </c>
      <c r="B15" s="47" t="s">
        <v>54</v>
      </c>
      <c r="C15" s="48" t="e">
        <f t="shared" si="0"/>
        <v>#N/A</v>
      </c>
      <c r="D15" s="49"/>
      <c r="F15" s="50" t="s">
        <v>63</v>
      </c>
      <c r="G15" s="53" t="s">
        <v>64</v>
      </c>
      <c r="H15" s="45">
        <v>7.75023</v>
      </c>
      <c r="J15" s="64"/>
    </row>
    <row r="16" spans="1:10">
      <c r="A16" s="46" t="s">
        <v>55</v>
      </c>
      <c r="B16" s="47"/>
      <c r="C16" s="48">
        <f t="shared" si="0"/>
        <v>0.0078</v>
      </c>
      <c r="D16" s="49"/>
      <c r="F16" s="43" t="s">
        <v>65</v>
      </c>
      <c r="G16" s="44" t="s">
        <v>66</v>
      </c>
      <c r="H16" s="45">
        <v>0.10351</v>
      </c>
      <c r="J16" s="64"/>
    </row>
    <row r="17" spans="1:10">
      <c r="A17" s="46" t="s">
        <v>57</v>
      </c>
      <c r="B17" s="47"/>
      <c r="C17" s="48">
        <f t="shared" si="0"/>
        <v>0.00015</v>
      </c>
      <c r="D17" s="49"/>
      <c r="F17" s="43" t="s">
        <v>45</v>
      </c>
      <c r="G17" s="44" t="s">
        <v>46</v>
      </c>
      <c r="H17" s="45">
        <v>0.00408</v>
      </c>
      <c r="J17" s="64"/>
    </row>
    <row r="18" spans="1:10">
      <c r="A18" s="46" t="s">
        <v>59</v>
      </c>
      <c r="B18" s="47"/>
      <c r="C18" s="48">
        <f t="shared" si="0"/>
        <v>0.003</v>
      </c>
      <c r="D18" s="49"/>
      <c r="F18" s="50" t="s">
        <v>71</v>
      </c>
      <c r="G18" s="44"/>
      <c r="H18" s="45">
        <v>1</v>
      </c>
      <c r="J18" s="64"/>
    </row>
    <row r="19" spans="1:10">
      <c r="A19" s="51" t="s">
        <v>63</v>
      </c>
      <c r="B19" s="54" t="s">
        <v>64</v>
      </c>
      <c r="C19" s="48">
        <f t="shared" si="0"/>
        <v>7.75023</v>
      </c>
      <c r="D19" s="49"/>
      <c r="F19" s="43" t="s">
        <v>79</v>
      </c>
      <c r="G19" s="44" t="s">
        <v>80</v>
      </c>
      <c r="H19" s="45">
        <v>0.0131</v>
      </c>
      <c r="J19" s="64"/>
    </row>
    <row r="20" spans="1:10">
      <c r="A20" s="46" t="s">
        <v>163</v>
      </c>
      <c r="B20" s="47" t="s">
        <v>327</v>
      </c>
      <c r="C20" s="48" t="e">
        <f t="shared" si="0"/>
        <v>#N/A</v>
      </c>
      <c r="D20" s="49"/>
      <c r="F20" s="43" t="s">
        <v>81</v>
      </c>
      <c r="G20" s="44"/>
      <c r="H20" s="45">
        <v>1</v>
      </c>
      <c r="J20" s="64"/>
    </row>
    <row r="21" spans="1:10">
      <c r="A21" s="46" t="s">
        <v>45</v>
      </c>
      <c r="B21" s="47" t="s">
        <v>46</v>
      </c>
      <c r="C21" s="48">
        <f t="shared" si="0"/>
        <v>0.00408</v>
      </c>
      <c r="D21" s="49"/>
      <c r="F21" s="43" t="s">
        <v>267</v>
      </c>
      <c r="G21" s="44" t="s">
        <v>268</v>
      </c>
      <c r="H21" s="45">
        <v>2.90271</v>
      </c>
      <c r="J21" s="64"/>
    </row>
    <row r="22" spans="1:10">
      <c r="A22" s="46" t="s">
        <v>47</v>
      </c>
      <c r="B22" s="47" t="s">
        <v>48</v>
      </c>
      <c r="C22" s="48" t="e">
        <f t="shared" si="0"/>
        <v>#N/A</v>
      </c>
      <c r="D22" s="49"/>
      <c r="F22" s="43" t="s">
        <v>89</v>
      </c>
      <c r="G22" s="44" t="s">
        <v>90</v>
      </c>
      <c r="H22" s="45">
        <v>0.13282</v>
      </c>
      <c r="J22" s="64"/>
    </row>
    <row r="23" spans="1:10">
      <c r="A23" s="46" t="s">
        <v>71</v>
      </c>
      <c r="B23" s="47"/>
      <c r="C23" s="48">
        <f t="shared" si="0"/>
        <v>1</v>
      </c>
      <c r="D23" s="49"/>
      <c r="F23" s="50" t="s">
        <v>93</v>
      </c>
      <c r="G23" s="44"/>
      <c r="H23" s="45">
        <v>7.75023</v>
      </c>
      <c r="J23" s="64"/>
    </row>
    <row r="24" spans="1:10">
      <c r="A24" s="51" t="s">
        <v>73</v>
      </c>
      <c r="B24" s="47" t="s">
        <v>74</v>
      </c>
      <c r="C24" s="48" t="e">
        <f t="shared" si="0"/>
        <v>#N/A</v>
      </c>
      <c r="D24" s="49"/>
      <c r="F24" s="43" t="s">
        <v>95</v>
      </c>
      <c r="G24" s="44" t="s">
        <v>96</v>
      </c>
      <c r="H24" s="45">
        <v>0.00031</v>
      </c>
      <c r="J24" s="64"/>
    </row>
    <row r="25" spans="1:10">
      <c r="A25" s="51" t="s">
        <v>77</v>
      </c>
      <c r="B25" s="47" t="s">
        <v>78</v>
      </c>
      <c r="C25" s="48" t="e">
        <f t="shared" si="0"/>
        <v>#N/A</v>
      </c>
      <c r="D25" s="49"/>
      <c r="F25" s="50" t="s">
        <v>269</v>
      </c>
      <c r="G25" s="44" t="s">
        <v>270</v>
      </c>
      <c r="H25" s="45">
        <v>11.2631</v>
      </c>
      <c r="J25" s="64"/>
    </row>
    <row r="26" spans="1:10">
      <c r="A26" s="51" t="s">
        <v>79</v>
      </c>
      <c r="B26" s="47" t="s">
        <v>80</v>
      </c>
      <c r="C26" s="48">
        <f t="shared" si="0"/>
        <v>0.0131</v>
      </c>
      <c r="D26" s="49"/>
      <c r="F26" s="50" t="s">
        <v>99</v>
      </c>
      <c r="G26" s="44" t="s">
        <v>100</v>
      </c>
      <c r="H26" s="45">
        <v>0.05544</v>
      </c>
      <c r="J26" s="64"/>
    </row>
    <row r="27" spans="1:10">
      <c r="A27" s="46" t="s">
        <v>83</v>
      </c>
      <c r="B27" s="47" t="s">
        <v>84</v>
      </c>
      <c r="C27" s="48" t="e">
        <f t="shared" si="0"/>
        <v>#N/A</v>
      </c>
      <c r="D27" s="49"/>
      <c r="F27" s="50" t="s">
        <v>101</v>
      </c>
      <c r="G27" s="44" t="s">
        <v>328</v>
      </c>
      <c r="H27" s="45">
        <v>1.55133</v>
      </c>
      <c r="J27" s="64"/>
    </row>
    <row r="28" spans="1:10">
      <c r="A28" s="46" t="s">
        <v>81</v>
      </c>
      <c r="B28" s="47"/>
      <c r="C28" s="48">
        <f t="shared" si="0"/>
        <v>1</v>
      </c>
      <c r="D28" s="49"/>
      <c r="F28" s="50" t="s">
        <v>103</v>
      </c>
      <c r="G28" s="44" t="s">
        <v>104</v>
      </c>
      <c r="H28" s="45">
        <v>3.64261</v>
      </c>
      <c r="J28" s="64"/>
    </row>
    <row r="29" spans="1:10">
      <c r="A29" s="46" t="s">
        <v>267</v>
      </c>
      <c r="B29" s="47" t="s">
        <v>268</v>
      </c>
      <c r="C29" s="48">
        <f t="shared" si="0"/>
        <v>2.90271</v>
      </c>
      <c r="D29" s="49"/>
      <c r="F29" s="50" t="s">
        <v>105</v>
      </c>
      <c r="G29" s="44" t="s">
        <v>106</v>
      </c>
      <c r="H29" s="45">
        <v>1.40616</v>
      </c>
      <c r="J29" s="64"/>
    </row>
    <row r="30" spans="1:10">
      <c r="A30" s="46" t="s">
        <v>89</v>
      </c>
      <c r="B30" s="47" t="s">
        <v>90</v>
      </c>
      <c r="C30" s="48">
        <f t="shared" si="0"/>
        <v>0.13282</v>
      </c>
      <c r="D30" s="49"/>
      <c r="F30" s="50" t="s">
        <v>107</v>
      </c>
      <c r="G30" s="44" t="s">
        <v>108</v>
      </c>
      <c r="H30" s="45">
        <v>0.02707</v>
      </c>
      <c r="J30" s="64"/>
    </row>
    <row r="31" spans="1:10">
      <c r="A31" s="51" t="s">
        <v>91</v>
      </c>
      <c r="B31" s="47" t="s">
        <v>92</v>
      </c>
      <c r="C31" s="48" t="e">
        <f t="shared" si="0"/>
        <v>#N/A</v>
      </c>
      <c r="D31" s="49"/>
      <c r="F31" s="50" t="s">
        <v>109</v>
      </c>
      <c r="G31" s="44" t="s">
        <v>110</v>
      </c>
      <c r="H31" s="45">
        <v>1.00522</v>
      </c>
      <c r="J31" s="64"/>
    </row>
    <row r="32" spans="1:10">
      <c r="A32" s="46" t="s">
        <v>93</v>
      </c>
      <c r="B32" s="47"/>
      <c r="C32" s="48">
        <f t="shared" si="0"/>
        <v>7.75023</v>
      </c>
      <c r="D32" s="49"/>
      <c r="F32" s="50" t="s">
        <v>111</v>
      </c>
      <c r="G32" s="44" t="s">
        <v>112</v>
      </c>
      <c r="H32" s="45">
        <v>0.31828</v>
      </c>
      <c r="J32" s="64"/>
    </row>
    <row r="33" spans="1:10">
      <c r="A33" s="51" t="s">
        <v>95</v>
      </c>
      <c r="B33" s="47" t="s">
        <v>96</v>
      </c>
      <c r="C33" s="48">
        <f t="shared" si="0"/>
        <v>0.00031</v>
      </c>
      <c r="D33" s="49"/>
      <c r="F33" s="43" t="s">
        <v>119</v>
      </c>
      <c r="G33" s="44" t="s">
        <v>120</v>
      </c>
      <c r="H33" s="45">
        <v>11.7118</v>
      </c>
      <c r="J33" s="64"/>
    </row>
    <row r="34" spans="1:10">
      <c r="A34" s="46" t="s">
        <v>269</v>
      </c>
      <c r="B34" s="47" t="s">
        <v>270</v>
      </c>
      <c r="C34" s="48">
        <f t="shared" si="0"/>
        <v>11.2631</v>
      </c>
      <c r="D34" s="49"/>
      <c r="F34" s="50" t="s">
        <v>125</v>
      </c>
      <c r="G34" s="44"/>
      <c r="H34" s="45">
        <v>25</v>
      </c>
      <c r="J34" s="64"/>
    </row>
    <row r="35" spans="1:10">
      <c r="A35" s="51" t="s">
        <v>97</v>
      </c>
      <c r="B35" s="47" t="s">
        <v>98</v>
      </c>
      <c r="C35" s="48" t="e">
        <f t="shared" si="0"/>
        <v>#N/A</v>
      </c>
      <c r="D35" s="49"/>
      <c r="F35" s="50" t="s">
        <v>131</v>
      </c>
      <c r="G35" s="44" t="s">
        <v>132</v>
      </c>
      <c r="H35" s="45">
        <v>0.00476</v>
      </c>
      <c r="J35" s="64"/>
    </row>
    <row r="36" spans="1:10">
      <c r="A36" s="51" t="s">
        <v>99</v>
      </c>
      <c r="B36" s="47" t="s">
        <v>100</v>
      </c>
      <c r="C36" s="48">
        <f t="shared" ref="C36:C67" si="1">VLOOKUP(A36,F$3:H$97,3,0)</f>
        <v>0.05544</v>
      </c>
      <c r="D36" s="49"/>
      <c r="F36" s="52" t="s">
        <v>133</v>
      </c>
      <c r="G36" s="44" t="s">
        <v>134</v>
      </c>
      <c r="H36" s="45">
        <v>0.05221</v>
      </c>
      <c r="J36" s="64"/>
    </row>
    <row r="37" spans="1:10">
      <c r="A37" s="51" t="s">
        <v>101</v>
      </c>
      <c r="B37" s="47" t="s">
        <v>328</v>
      </c>
      <c r="C37" s="48">
        <f t="shared" si="1"/>
        <v>1.55133</v>
      </c>
      <c r="D37" s="49"/>
      <c r="F37" s="43" t="s">
        <v>141</v>
      </c>
      <c r="G37" s="44" t="s">
        <v>142</v>
      </c>
      <c r="H37" s="45">
        <v>0.00191</v>
      </c>
      <c r="J37" s="64"/>
    </row>
    <row r="38" spans="1:10">
      <c r="A38" s="51" t="s">
        <v>103</v>
      </c>
      <c r="B38" s="47" t="s">
        <v>104</v>
      </c>
      <c r="C38" s="48">
        <f t="shared" si="1"/>
        <v>3.64261</v>
      </c>
      <c r="D38" s="49"/>
      <c r="F38" s="50" t="s">
        <v>143</v>
      </c>
      <c r="G38" s="44" t="s">
        <v>144</v>
      </c>
      <c r="H38" s="45">
        <v>3.54</v>
      </c>
      <c r="J38" s="64"/>
    </row>
    <row r="39" spans="1:10">
      <c r="A39" s="51" t="s">
        <v>105</v>
      </c>
      <c r="B39" s="47" t="s">
        <v>106</v>
      </c>
      <c r="C39" s="48">
        <f t="shared" si="1"/>
        <v>1.40616</v>
      </c>
      <c r="D39" s="49"/>
      <c r="F39" s="50" t="s">
        <v>149</v>
      </c>
      <c r="G39" s="44" t="s">
        <v>150</v>
      </c>
      <c r="H39" s="45">
        <v>9.45528</v>
      </c>
      <c r="J39" s="64"/>
    </row>
    <row r="40" spans="1:10">
      <c r="A40" s="51" t="s">
        <v>107</v>
      </c>
      <c r="B40" s="47" t="s">
        <v>108</v>
      </c>
      <c r="C40" s="48">
        <f t="shared" si="1"/>
        <v>0.02707</v>
      </c>
      <c r="D40" s="49"/>
      <c r="F40" s="43" t="s">
        <v>155</v>
      </c>
      <c r="G40" s="44" t="s">
        <v>156</v>
      </c>
      <c r="H40" s="45">
        <v>0.22865</v>
      </c>
      <c r="J40" s="64"/>
    </row>
    <row r="41" spans="1:10">
      <c r="A41" s="51" t="s">
        <v>109</v>
      </c>
      <c r="B41" s="47" t="s">
        <v>110</v>
      </c>
      <c r="C41" s="48">
        <f t="shared" si="1"/>
        <v>1.00522</v>
      </c>
      <c r="D41" s="49"/>
      <c r="F41" s="50" t="s">
        <v>161</v>
      </c>
      <c r="G41" s="44"/>
      <c r="H41" s="45">
        <v>0.00248</v>
      </c>
      <c r="J41" s="64"/>
    </row>
    <row r="42" spans="1:10">
      <c r="A42" s="51" t="s">
        <v>111</v>
      </c>
      <c r="B42" s="47" t="s">
        <v>112</v>
      </c>
      <c r="C42" s="48">
        <f t="shared" si="1"/>
        <v>0.31828</v>
      </c>
      <c r="D42" s="49"/>
      <c r="F42" s="43" t="s">
        <v>167</v>
      </c>
      <c r="G42" s="55" t="s">
        <v>168</v>
      </c>
      <c r="H42" s="56">
        <v>21.48565</v>
      </c>
      <c r="J42" s="64"/>
    </row>
    <row r="43" spans="1:10">
      <c r="A43" s="51" t="s">
        <v>113</v>
      </c>
      <c r="B43" s="47" t="s">
        <v>114</v>
      </c>
      <c r="C43" s="48" t="e">
        <f t="shared" si="1"/>
        <v>#N/A</v>
      </c>
      <c r="D43" s="49"/>
      <c r="F43" s="57" t="s">
        <v>173</v>
      </c>
      <c r="G43" s="58" t="s">
        <v>174</v>
      </c>
      <c r="H43" s="45">
        <v>0.0029</v>
      </c>
      <c r="J43" s="64"/>
    </row>
    <row r="44" spans="1:10">
      <c r="A44" s="51" t="s">
        <v>115</v>
      </c>
      <c r="B44" s="47" t="s">
        <v>329</v>
      </c>
      <c r="C44" s="48"/>
      <c r="D44" s="49"/>
      <c r="F44" s="50" t="s">
        <v>177</v>
      </c>
      <c r="G44" s="44" t="s">
        <v>178</v>
      </c>
      <c r="H44" s="45">
        <v>0.46744</v>
      </c>
      <c r="J44" s="64"/>
    </row>
    <row r="45" spans="1:10">
      <c r="A45" s="51" t="s">
        <v>119</v>
      </c>
      <c r="B45" s="47" t="s">
        <v>120</v>
      </c>
      <c r="C45" s="48">
        <f t="shared" si="1"/>
        <v>11.7118</v>
      </c>
      <c r="D45" s="49"/>
      <c r="F45" s="43" t="s">
        <v>181</v>
      </c>
      <c r="G45" s="44" t="s">
        <v>182</v>
      </c>
      <c r="H45" s="45">
        <v>4.18557</v>
      </c>
      <c r="J45" s="64"/>
    </row>
    <row r="46" spans="1:10">
      <c r="A46" s="51" t="s">
        <v>123</v>
      </c>
      <c r="B46" s="47" t="s">
        <v>124</v>
      </c>
      <c r="C46" s="48" t="e">
        <f t="shared" si="1"/>
        <v>#N/A</v>
      </c>
      <c r="D46" s="49"/>
      <c r="F46" s="43" t="s">
        <v>191</v>
      </c>
      <c r="G46" s="44"/>
      <c r="H46" s="45">
        <v>61.788</v>
      </c>
      <c r="J46" s="64"/>
    </row>
    <row r="47" spans="1:10">
      <c r="A47" s="46" t="s">
        <v>125</v>
      </c>
      <c r="B47" s="47"/>
      <c r="C47" s="48">
        <f t="shared" si="1"/>
        <v>25</v>
      </c>
      <c r="D47" s="49"/>
      <c r="F47" s="43" t="s">
        <v>193</v>
      </c>
      <c r="G47" s="44" t="s">
        <v>330</v>
      </c>
      <c r="H47" s="45">
        <v>0.0387</v>
      </c>
      <c r="J47" s="64"/>
    </row>
    <row r="48" spans="1:10">
      <c r="A48" s="51" t="s">
        <v>129</v>
      </c>
      <c r="B48" s="47" t="s">
        <v>130</v>
      </c>
      <c r="C48" s="48" t="e">
        <f t="shared" si="1"/>
        <v>#N/A</v>
      </c>
      <c r="D48" s="49"/>
      <c r="F48" s="50" t="s">
        <v>197</v>
      </c>
      <c r="G48" s="44"/>
      <c r="H48" s="45">
        <v>2e-5</v>
      </c>
      <c r="J48" s="64"/>
    </row>
    <row r="49" spans="1:10">
      <c r="A49" s="51" t="s">
        <v>131</v>
      </c>
      <c r="B49" s="47" t="s">
        <v>132</v>
      </c>
      <c r="C49" s="48">
        <f t="shared" si="1"/>
        <v>0.00476</v>
      </c>
      <c r="D49" s="49"/>
      <c r="F49" s="43" t="s">
        <v>199</v>
      </c>
      <c r="G49" s="44" t="s">
        <v>200</v>
      </c>
      <c r="H49" s="45">
        <v>2.24757</v>
      </c>
      <c r="J49" s="64"/>
    </row>
    <row r="50" spans="1:10">
      <c r="A50" s="51" t="s">
        <v>133</v>
      </c>
      <c r="B50" s="47" t="s">
        <v>134</v>
      </c>
      <c r="C50" s="48">
        <f t="shared" si="1"/>
        <v>0.05221</v>
      </c>
      <c r="D50" s="49"/>
      <c r="F50" s="50" t="s">
        <v>207</v>
      </c>
      <c r="G50" s="44"/>
      <c r="H50" s="45">
        <v>7.75023</v>
      </c>
      <c r="J50" s="64"/>
    </row>
    <row r="51" spans="1:10">
      <c r="A51" s="51" t="s">
        <v>139</v>
      </c>
      <c r="B51" s="47" t="s">
        <v>140</v>
      </c>
      <c r="C51" s="48" t="e">
        <f t="shared" si="1"/>
        <v>#N/A</v>
      </c>
      <c r="D51" s="49"/>
      <c r="F51" s="43" t="s">
        <v>209</v>
      </c>
      <c r="G51" s="44" t="s">
        <v>210</v>
      </c>
      <c r="H51" s="45">
        <v>0.04601</v>
      </c>
      <c r="J51" s="64"/>
    </row>
    <row r="52" spans="1:10">
      <c r="A52" s="46" t="s">
        <v>143</v>
      </c>
      <c r="B52" s="47" t="s">
        <v>144</v>
      </c>
      <c r="C52" s="48">
        <f t="shared" si="1"/>
        <v>3.54</v>
      </c>
      <c r="D52" s="49"/>
      <c r="F52" s="50" t="s">
        <v>237</v>
      </c>
      <c r="G52" s="44" t="s">
        <v>238</v>
      </c>
      <c r="H52" s="45">
        <v>0.88574</v>
      </c>
      <c r="J52" s="64"/>
    </row>
    <row r="53" spans="1:10">
      <c r="A53" s="51" t="s">
        <v>149</v>
      </c>
      <c r="B53" s="47" t="s">
        <v>150</v>
      </c>
      <c r="C53" s="48">
        <f t="shared" si="1"/>
        <v>9.45528</v>
      </c>
      <c r="D53" s="49"/>
      <c r="F53" s="50" t="s">
        <v>221</v>
      </c>
      <c r="G53" s="44" t="s">
        <v>222</v>
      </c>
      <c r="H53" s="45">
        <v>0.039</v>
      </c>
      <c r="J53" s="64"/>
    </row>
    <row r="54" spans="1:10">
      <c r="A54" s="51" t="s">
        <v>151</v>
      </c>
      <c r="B54" s="47" t="s">
        <v>152</v>
      </c>
      <c r="C54" s="48" t="e">
        <f t="shared" si="1"/>
        <v>#N/A</v>
      </c>
      <c r="D54" s="49"/>
      <c r="F54" s="50" t="s">
        <v>225</v>
      </c>
      <c r="G54" s="44" t="s">
        <v>226</v>
      </c>
      <c r="H54" s="45">
        <v>0.0859</v>
      </c>
      <c r="J54" s="64"/>
    </row>
    <row r="55" spans="1:10">
      <c r="A55" s="51" t="s">
        <v>153</v>
      </c>
      <c r="B55" s="47" t="s">
        <v>154</v>
      </c>
      <c r="C55" s="48" t="e">
        <f t="shared" si="1"/>
        <v>#N/A</v>
      </c>
      <c r="D55" s="49"/>
      <c r="F55" s="43" t="s">
        <v>233</v>
      </c>
      <c r="G55" s="44" t="s">
        <v>234</v>
      </c>
      <c r="H55" s="45">
        <v>0.03849</v>
      </c>
      <c r="J55" s="64"/>
    </row>
    <row r="56" spans="1:10">
      <c r="A56" s="51" t="s">
        <v>155</v>
      </c>
      <c r="B56" s="47" t="s">
        <v>156</v>
      </c>
      <c r="C56" s="48">
        <f t="shared" si="1"/>
        <v>0.22865</v>
      </c>
      <c r="D56" s="49"/>
      <c r="F56" s="43" t="s">
        <v>235</v>
      </c>
      <c r="G56" s="55"/>
      <c r="H56" s="56">
        <v>1</v>
      </c>
      <c r="J56" s="64"/>
    </row>
    <row r="57" spans="1:10">
      <c r="A57" s="51" t="s">
        <v>157</v>
      </c>
      <c r="B57" s="47" t="s">
        <v>158</v>
      </c>
      <c r="C57" s="48" t="e">
        <f t="shared" si="1"/>
        <v>#N/A</v>
      </c>
      <c r="D57" s="49"/>
      <c r="F57" s="43" t="s">
        <v>217</v>
      </c>
      <c r="G57" s="55" t="s">
        <v>218</v>
      </c>
      <c r="H57" s="56">
        <v>0.0013</v>
      </c>
      <c r="J57" s="64"/>
    </row>
    <row r="58" spans="1:10">
      <c r="A58" s="51" t="s">
        <v>159</v>
      </c>
      <c r="B58" s="47" t="s">
        <v>160</v>
      </c>
      <c r="C58" s="48" t="e">
        <f t="shared" si="1"/>
        <v>#N/A</v>
      </c>
      <c r="D58" s="49"/>
      <c r="F58" s="50" t="s">
        <v>245</v>
      </c>
      <c r="G58" s="44" t="s">
        <v>246</v>
      </c>
      <c r="H58" s="45">
        <v>1e-5</v>
      </c>
      <c r="J58" s="64"/>
    </row>
    <row r="59" spans="1:10">
      <c r="A59" s="46" t="s">
        <v>161</v>
      </c>
      <c r="B59" s="47"/>
      <c r="C59" s="48">
        <f t="shared" si="1"/>
        <v>0.00248</v>
      </c>
      <c r="D59" s="49"/>
      <c r="F59" s="43" t="s">
        <v>249</v>
      </c>
      <c r="G59" s="44" t="s">
        <v>250</v>
      </c>
      <c r="H59" s="45">
        <v>1.15159</v>
      </c>
      <c r="J59" s="64"/>
    </row>
    <row r="60" spans="1:10">
      <c r="A60" s="46" t="s">
        <v>169</v>
      </c>
      <c r="B60" s="47" t="s">
        <v>170</v>
      </c>
      <c r="C60" s="48" t="e">
        <f t="shared" si="1"/>
        <v>#N/A</v>
      </c>
      <c r="D60" s="49"/>
      <c r="F60" s="50" t="s">
        <v>257</v>
      </c>
      <c r="G60" s="44"/>
      <c r="H60" s="45">
        <v>291.85921</v>
      </c>
      <c r="J60" s="64"/>
    </row>
    <row r="61" spans="1:10">
      <c r="A61" s="51" t="s">
        <v>167</v>
      </c>
      <c r="B61" s="47" t="s">
        <v>168</v>
      </c>
      <c r="C61" s="48">
        <f t="shared" si="1"/>
        <v>21.48565</v>
      </c>
      <c r="D61" s="49"/>
      <c r="F61" s="50" t="s">
        <v>259</v>
      </c>
      <c r="G61" s="44" t="s">
        <v>260</v>
      </c>
      <c r="H61" s="45">
        <v>0.0036</v>
      </c>
      <c r="J61" s="64"/>
    </row>
    <row r="62" spans="1:10">
      <c r="A62" s="46" t="s">
        <v>173</v>
      </c>
      <c r="B62" s="47" t="s">
        <v>174</v>
      </c>
      <c r="C62" s="48">
        <f t="shared" si="1"/>
        <v>0.0029</v>
      </c>
      <c r="D62" s="49"/>
      <c r="F62" s="43" t="s">
        <v>265</v>
      </c>
      <c r="G62" s="44" t="s">
        <v>332</v>
      </c>
      <c r="H62" s="45">
        <v>2.94509</v>
      </c>
      <c r="J62" s="64"/>
    </row>
    <row r="63" spans="1:10">
      <c r="A63" s="59" t="s">
        <v>177</v>
      </c>
      <c r="B63" s="60" t="s">
        <v>178</v>
      </c>
      <c r="C63" s="48">
        <f t="shared" si="1"/>
        <v>0.46744</v>
      </c>
      <c r="D63" s="49"/>
      <c r="F63" s="43" t="s">
        <v>273</v>
      </c>
      <c r="G63" s="44"/>
      <c r="H63" s="45">
        <v>0.00014</v>
      </c>
      <c r="J63" s="64"/>
    </row>
    <row r="64" spans="1:10">
      <c r="A64" s="51" t="s">
        <v>179</v>
      </c>
      <c r="B64" s="47" t="s">
        <v>180</v>
      </c>
      <c r="C64" s="48" t="e">
        <f t="shared" si="1"/>
        <v>#N/A</v>
      </c>
      <c r="D64" s="49"/>
      <c r="F64" s="61" t="s">
        <v>275</v>
      </c>
      <c r="G64" s="62" t="s">
        <v>276</v>
      </c>
      <c r="H64" s="63">
        <v>8e-5</v>
      </c>
      <c r="J64" s="64"/>
    </row>
    <row r="65" spans="1:10">
      <c r="A65" s="51" t="s">
        <v>181</v>
      </c>
      <c r="B65" s="47" t="s">
        <v>182</v>
      </c>
      <c r="C65" s="48">
        <f t="shared" si="1"/>
        <v>4.18557</v>
      </c>
      <c r="D65" s="49"/>
      <c r="F65" s="66"/>
      <c r="G65" s="67"/>
      <c r="H65" s="63"/>
      <c r="J65" s="64"/>
    </row>
    <row r="66" spans="1:10">
      <c r="A66" s="46" t="s">
        <v>191</v>
      </c>
      <c r="B66" s="47"/>
      <c r="C66" s="48">
        <f t="shared" si="1"/>
        <v>61.788</v>
      </c>
      <c r="D66" s="49"/>
      <c r="F66" s="68"/>
      <c r="G66" s="62"/>
      <c r="H66" s="63"/>
      <c r="J66" s="64"/>
    </row>
    <row r="67" spans="1:10">
      <c r="A67" s="46" t="s">
        <v>193</v>
      </c>
      <c r="B67" s="47" t="s">
        <v>330</v>
      </c>
      <c r="C67" s="48">
        <f t="shared" si="1"/>
        <v>0.0387</v>
      </c>
      <c r="D67" s="49"/>
      <c r="F67" s="68"/>
      <c r="G67" s="62"/>
      <c r="H67" s="63"/>
      <c r="J67" s="64"/>
    </row>
    <row r="68" spans="1:10">
      <c r="A68" s="46" t="s">
        <v>197</v>
      </c>
      <c r="B68" s="47"/>
      <c r="C68" s="48">
        <f t="shared" ref="C68:C98" si="2">VLOOKUP(A68,F$3:H$97,3,0)</f>
        <v>2e-5</v>
      </c>
      <c r="D68" s="49"/>
      <c r="F68" s="34"/>
      <c r="G68" s="62"/>
      <c r="H68" s="63"/>
      <c r="J68" s="64"/>
    </row>
    <row r="69" spans="1:10">
      <c r="A69" s="46" t="s">
        <v>195</v>
      </c>
      <c r="B69" s="47" t="s">
        <v>331</v>
      </c>
      <c r="C69" s="48" t="e">
        <f t="shared" si="2"/>
        <v>#N/A</v>
      </c>
      <c r="D69" s="49"/>
      <c r="F69" s="61"/>
      <c r="G69" s="62"/>
      <c r="H69" s="63"/>
      <c r="J69" s="64"/>
    </row>
    <row r="70" spans="1:10">
      <c r="A70" s="51" t="s">
        <v>199</v>
      </c>
      <c r="B70" s="47" t="s">
        <v>200</v>
      </c>
      <c r="C70" s="48">
        <f t="shared" si="2"/>
        <v>2.24757</v>
      </c>
      <c r="D70" s="49"/>
      <c r="F70" s="61"/>
      <c r="G70" s="62"/>
      <c r="H70" s="63"/>
      <c r="J70" s="64"/>
    </row>
    <row r="71" spans="1:10">
      <c r="A71" s="51" t="s">
        <v>205</v>
      </c>
      <c r="B71" s="47" t="s">
        <v>206</v>
      </c>
      <c r="C71" s="48"/>
      <c r="D71" s="49"/>
      <c r="F71" s="61"/>
      <c r="G71" s="62"/>
      <c r="H71" s="63"/>
      <c r="J71" s="64"/>
    </row>
    <row r="72" spans="1:10">
      <c r="A72" s="46" t="s">
        <v>207</v>
      </c>
      <c r="B72" s="47"/>
      <c r="C72" s="48">
        <f t="shared" si="2"/>
        <v>7.75023</v>
      </c>
      <c r="D72" s="49"/>
      <c r="F72" s="61"/>
      <c r="G72" s="62"/>
      <c r="H72" s="63"/>
      <c r="J72" s="64"/>
    </row>
    <row r="73" spans="1:10">
      <c r="A73" s="51" t="s">
        <v>209</v>
      </c>
      <c r="B73" s="47" t="s">
        <v>210</v>
      </c>
      <c r="C73" s="48">
        <f t="shared" si="2"/>
        <v>0.04601</v>
      </c>
      <c r="D73" s="49"/>
      <c r="F73" s="68"/>
      <c r="G73" s="62"/>
      <c r="H73" s="63"/>
      <c r="J73" s="64"/>
    </row>
    <row r="74" spans="1:10">
      <c r="A74" s="51" t="s">
        <v>211</v>
      </c>
      <c r="B74" s="47" t="s">
        <v>212</v>
      </c>
      <c r="C74" s="48" t="e">
        <f t="shared" si="2"/>
        <v>#N/A</v>
      </c>
      <c r="D74" s="49"/>
      <c r="F74" s="68"/>
      <c r="G74" s="62"/>
      <c r="H74" s="63"/>
      <c r="J74" s="64"/>
    </row>
    <row r="75" spans="1:10">
      <c r="A75" s="51" t="s">
        <v>213</v>
      </c>
      <c r="B75" s="47" t="s">
        <v>214</v>
      </c>
      <c r="C75" s="48" t="e">
        <f t="shared" si="2"/>
        <v>#N/A</v>
      </c>
      <c r="D75" s="49"/>
      <c r="F75" s="61"/>
      <c r="G75" s="62"/>
      <c r="H75" s="63"/>
      <c r="J75" s="64"/>
    </row>
    <row r="76" spans="1:10">
      <c r="A76" s="51" t="s">
        <v>219</v>
      </c>
      <c r="B76" s="47" t="s">
        <v>220</v>
      </c>
      <c r="C76" s="48" t="e">
        <f t="shared" si="2"/>
        <v>#N/A</v>
      </c>
      <c r="D76" s="49"/>
      <c r="F76" s="68"/>
      <c r="G76" s="62"/>
      <c r="H76" s="63"/>
      <c r="J76" s="64"/>
    </row>
    <row r="77" spans="1:10">
      <c r="A77" s="46" t="s">
        <v>237</v>
      </c>
      <c r="B77" s="47" t="s">
        <v>238</v>
      </c>
      <c r="C77" s="48">
        <f t="shared" si="2"/>
        <v>0.88574</v>
      </c>
      <c r="D77" s="49"/>
      <c r="F77" s="68"/>
      <c r="G77" s="62"/>
      <c r="H77" s="63"/>
      <c r="J77" s="64"/>
    </row>
    <row r="78" spans="1:10">
      <c r="A78" s="51" t="s">
        <v>221</v>
      </c>
      <c r="B78" s="47" t="s">
        <v>222</v>
      </c>
      <c r="C78" s="48">
        <f t="shared" si="2"/>
        <v>0.039</v>
      </c>
      <c r="D78" s="49"/>
      <c r="F78" s="68"/>
      <c r="G78" s="62"/>
      <c r="H78" s="63"/>
      <c r="J78" s="64"/>
    </row>
    <row r="79" spans="1:10">
      <c r="A79" s="46" t="s">
        <v>223</v>
      </c>
      <c r="B79" s="47"/>
      <c r="C79" s="48" t="e">
        <f t="shared" si="2"/>
        <v>#N/A</v>
      </c>
      <c r="D79" s="49"/>
      <c r="F79" s="68"/>
      <c r="G79" s="62"/>
      <c r="H79" s="63"/>
      <c r="J79" s="64"/>
    </row>
    <row r="80" spans="1:10">
      <c r="A80" s="51" t="s">
        <v>225</v>
      </c>
      <c r="B80" s="47" t="s">
        <v>226</v>
      </c>
      <c r="C80" s="48">
        <f t="shared" si="2"/>
        <v>0.0859</v>
      </c>
      <c r="D80" s="49"/>
      <c r="F80" s="61"/>
      <c r="G80" s="62"/>
      <c r="H80" s="63"/>
      <c r="J80" s="64"/>
    </row>
    <row r="81" spans="1:10">
      <c r="A81" s="51" t="s">
        <v>233</v>
      </c>
      <c r="B81" s="47" t="s">
        <v>234</v>
      </c>
      <c r="C81" s="48">
        <f t="shared" si="2"/>
        <v>0.03849</v>
      </c>
      <c r="D81" s="49"/>
      <c r="F81" s="68"/>
      <c r="G81" s="62"/>
      <c r="H81" s="63"/>
      <c r="J81" s="64"/>
    </row>
    <row r="82" spans="1:10">
      <c r="A82" s="46" t="s">
        <v>235</v>
      </c>
      <c r="B82" s="47"/>
      <c r="C82" s="48">
        <f t="shared" si="2"/>
        <v>1</v>
      </c>
      <c r="D82" s="49"/>
      <c r="F82" s="61"/>
      <c r="G82" s="62"/>
      <c r="H82" s="63"/>
      <c r="J82" s="64"/>
    </row>
    <row r="83" spans="1:10">
      <c r="A83" s="46" t="s">
        <v>217</v>
      </c>
      <c r="B83" s="47" t="s">
        <v>218</v>
      </c>
      <c r="C83" s="48">
        <f t="shared" si="2"/>
        <v>0.0013</v>
      </c>
      <c r="D83" s="49"/>
      <c r="F83" s="68"/>
      <c r="G83" s="62"/>
      <c r="H83" s="63"/>
      <c r="J83" s="64"/>
    </row>
    <row r="84" spans="1:10">
      <c r="A84" s="51" t="s">
        <v>239</v>
      </c>
      <c r="B84" s="47" t="s">
        <v>240</v>
      </c>
      <c r="C84" s="48" t="e">
        <f t="shared" si="2"/>
        <v>#N/A</v>
      </c>
      <c r="D84" s="49"/>
      <c r="F84" s="68"/>
      <c r="G84" s="62"/>
      <c r="H84" s="63"/>
      <c r="J84" s="64"/>
    </row>
    <row r="85" spans="1:10">
      <c r="A85" s="51" t="s">
        <v>243</v>
      </c>
      <c r="B85" s="47" t="s">
        <v>244</v>
      </c>
      <c r="C85" s="48" t="e">
        <f t="shared" si="2"/>
        <v>#N/A</v>
      </c>
      <c r="D85" s="49"/>
      <c r="F85" s="61"/>
      <c r="G85" s="62"/>
      <c r="H85" s="63"/>
      <c r="J85" s="64"/>
    </row>
    <row r="86" spans="1:10">
      <c r="A86" s="51" t="s">
        <v>245</v>
      </c>
      <c r="B86" s="47" t="s">
        <v>246</v>
      </c>
      <c r="C86" s="48">
        <f t="shared" si="2"/>
        <v>1e-5</v>
      </c>
      <c r="D86" s="49"/>
      <c r="F86" s="61"/>
      <c r="G86" s="62"/>
      <c r="H86" s="63"/>
      <c r="J86" s="64"/>
    </row>
    <row r="87" spans="1:10">
      <c r="A87" s="51" t="s">
        <v>249</v>
      </c>
      <c r="B87" s="47" t="s">
        <v>250</v>
      </c>
      <c r="C87" s="48">
        <f t="shared" si="2"/>
        <v>1.15159</v>
      </c>
      <c r="D87" s="49"/>
      <c r="F87" s="68"/>
      <c r="G87" s="62"/>
      <c r="H87" s="63"/>
      <c r="J87" s="64"/>
    </row>
    <row r="88" spans="1:10">
      <c r="A88" s="46" t="s">
        <v>257</v>
      </c>
      <c r="B88" s="47"/>
      <c r="C88" s="48">
        <f t="shared" si="2"/>
        <v>291.85921</v>
      </c>
      <c r="D88" s="49"/>
      <c r="F88" s="68"/>
      <c r="G88" s="62"/>
      <c r="H88" s="63"/>
      <c r="J88" s="64"/>
    </row>
    <row r="89" spans="1:10">
      <c r="A89" s="51" t="s">
        <v>259</v>
      </c>
      <c r="B89" s="47" t="s">
        <v>260</v>
      </c>
      <c r="C89" s="48">
        <f t="shared" si="2"/>
        <v>0.0036</v>
      </c>
      <c r="D89" s="49"/>
      <c r="F89" s="68"/>
      <c r="G89" s="62"/>
      <c r="H89" s="63"/>
      <c r="J89" s="64"/>
    </row>
    <row r="90" spans="1:10">
      <c r="A90" s="46" t="s">
        <v>261</v>
      </c>
      <c r="B90" s="47"/>
      <c r="C90" s="48" t="e">
        <f t="shared" si="2"/>
        <v>#N/A</v>
      </c>
      <c r="D90" s="49"/>
      <c r="F90" s="68"/>
      <c r="G90" s="62"/>
      <c r="H90" s="63"/>
      <c r="J90" s="64"/>
    </row>
    <row r="91" spans="1:10">
      <c r="A91" s="51" t="s">
        <v>265</v>
      </c>
      <c r="B91" s="47" t="s">
        <v>332</v>
      </c>
      <c r="C91" s="48">
        <f t="shared" si="2"/>
        <v>2.94509</v>
      </c>
      <c r="D91" s="49"/>
      <c r="F91" s="61"/>
      <c r="G91" s="62"/>
      <c r="H91" s="63"/>
      <c r="J91" s="64"/>
    </row>
    <row r="92" spans="1:10">
      <c r="A92" s="51" t="s">
        <v>271</v>
      </c>
      <c r="B92" s="47" t="s">
        <v>272</v>
      </c>
      <c r="C92" s="48" t="e">
        <f t="shared" si="2"/>
        <v>#N/A</v>
      </c>
      <c r="D92" s="49"/>
      <c r="F92" s="68"/>
      <c r="G92" s="62"/>
      <c r="H92" s="63"/>
      <c r="J92" s="64"/>
    </row>
    <row r="93" spans="1:10">
      <c r="A93" s="46" t="s">
        <v>273</v>
      </c>
      <c r="B93" s="47"/>
      <c r="C93" s="48">
        <f t="shared" si="2"/>
        <v>0.00014</v>
      </c>
      <c r="D93" s="49"/>
      <c r="F93" s="61"/>
      <c r="G93" s="62"/>
      <c r="H93" s="63"/>
      <c r="J93" s="64"/>
    </row>
    <row r="94" spans="1:10">
      <c r="A94" s="46" t="s">
        <v>275</v>
      </c>
      <c r="B94" s="47" t="s">
        <v>276</v>
      </c>
      <c r="C94" s="48">
        <f t="shared" si="2"/>
        <v>8e-5</v>
      </c>
      <c r="D94" s="49"/>
      <c r="F94" s="61"/>
      <c r="G94" s="62"/>
      <c r="H94" s="63"/>
      <c r="J94" s="64"/>
    </row>
    <row r="95" spans="1:8">
      <c r="A95" s="46" t="s">
        <v>279</v>
      </c>
      <c r="B95" s="47" t="s">
        <v>280</v>
      </c>
      <c r="C95" s="48" t="e">
        <f t="shared" si="2"/>
        <v>#N/A</v>
      </c>
      <c r="F95" s="68"/>
      <c r="G95" s="62"/>
      <c r="H95" s="63"/>
    </row>
    <row r="96" spans="1:8">
      <c r="A96" s="46" t="s">
        <v>41</v>
      </c>
      <c r="B96" s="47" t="s">
        <v>42</v>
      </c>
      <c r="C96" s="48">
        <f t="shared" si="2"/>
        <v>0.09136</v>
      </c>
      <c r="F96" s="61"/>
      <c r="G96" s="62"/>
      <c r="H96" s="63"/>
    </row>
    <row r="97" spans="1:8">
      <c r="A97" s="51" t="s">
        <v>141</v>
      </c>
      <c r="B97" s="47" t="s">
        <v>142</v>
      </c>
      <c r="C97" s="48">
        <f t="shared" si="2"/>
        <v>0.00191</v>
      </c>
      <c r="F97" s="61"/>
      <c r="G97" s="62"/>
      <c r="H97" s="63"/>
    </row>
    <row r="98" spans="1:3">
      <c r="A98" s="43" t="s">
        <v>65</v>
      </c>
      <c r="B98" s="44" t="s">
        <v>66</v>
      </c>
      <c r="C98" s="48">
        <f t="shared" si="2"/>
        <v>0.10351</v>
      </c>
    </row>
  </sheetData>
  <mergeCells count="2">
    <mergeCell ref="A1:C1"/>
    <mergeCell ref="A3:C3"/>
  </mergeCells>
  <conditionalFormatting sqref="E3">
    <cfRule type="containsText" dxfId="3" priority="1" stopIfTrue="1" operator="between" text="TRUE">
      <formula>NOT(ISERROR(SEARCH("TRUE",E3)))</formula>
    </cfRule>
    <cfRule type="cellIs" dxfId="4" priority="2" stopIfTrue="1" operator="equal">
      <formula>"TURE"</formula>
    </cfRule>
  </conditionalFormatting>
  <pageMargins left="0.75" right="0.75" top="1" bottom="1" header="0.5" footer="0.5"/>
  <pageSetup paperSize="9" orientation="portrait" verticalDpi="300"/>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tabColor rgb="FF92D050"/>
  </sheetPr>
  <dimension ref="A1:G31"/>
  <sheetViews>
    <sheetView workbookViewId="0">
      <selection activeCell="E19" sqref="E19"/>
    </sheetView>
  </sheetViews>
  <sheetFormatPr defaultColWidth="9" defaultRowHeight="12" outlineLevelCol="6"/>
  <cols>
    <col min="1" max="1" width="10.375" style="2" customWidth="1"/>
    <col min="2" max="2" width="19.375" style="2" customWidth="1"/>
    <col min="3" max="3" width="14.625" style="2" customWidth="1"/>
    <col min="4" max="4" width="43.375" style="2" customWidth="1"/>
    <col min="5" max="5" width="14.25" style="3" customWidth="1"/>
    <col min="6" max="6" width="8" style="2" customWidth="1"/>
    <col min="7" max="7" width="9" style="2"/>
    <col min="8" max="8" width="10.25" style="2" customWidth="1"/>
    <col min="9" max="16384" width="9" style="2"/>
  </cols>
  <sheetData>
    <row r="1" spans="1:1">
      <c r="A1" s="2" t="s">
        <v>452</v>
      </c>
    </row>
    <row r="2" ht="14.25" spans="1:6">
      <c r="A2" s="4" t="s">
        <v>2</v>
      </c>
      <c r="B2" s="4" t="s">
        <v>1</v>
      </c>
      <c r="C2" s="4"/>
      <c r="D2" s="5" t="s">
        <v>453</v>
      </c>
      <c r="E2" s="6">
        <v>0.8852</v>
      </c>
      <c r="F2" s="7" t="s">
        <v>454</v>
      </c>
    </row>
    <row r="3" s="1" customFormat="1" ht="12.75" spans="1:7">
      <c r="A3" s="8" t="s">
        <v>117</v>
      </c>
      <c r="B3" s="8" t="s">
        <v>306</v>
      </c>
      <c r="C3" s="9" t="s">
        <v>455</v>
      </c>
      <c r="D3" s="10" t="s">
        <v>456</v>
      </c>
      <c r="E3" s="11">
        <f>D18/G3</f>
        <v>0</v>
      </c>
      <c r="F3" s="12" t="s">
        <v>457</v>
      </c>
      <c r="G3" s="1">
        <v>100</v>
      </c>
    </row>
    <row r="4" s="1" customFormat="1" ht="12.75" spans="1:6">
      <c r="A4" s="8" t="s">
        <v>85</v>
      </c>
      <c r="B4" s="8" t="s">
        <v>86</v>
      </c>
      <c r="C4" s="13"/>
      <c r="E4" s="14">
        <f>D6/D5</f>
        <v>4.174647080779</v>
      </c>
      <c r="F4" s="1" t="s">
        <v>457</v>
      </c>
    </row>
    <row r="5" s="1" customFormat="1" ht="12.75" spans="1:6">
      <c r="A5" s="8"/>
      <c r="B5" s="8" t="s">
        <v>458</v>
      </c>
      <c r="C5" s="15"/>
      <c r="D5" s="16">
        <v>1.95583</v>
      </c>
      <c r="E5" s="14"/>
      <c r="F5" s="1" t="s">
        <v>457</v>
      </c>
    </row>
    <row r="6" s="1" customFormat="1" ht="18.75" customHeight="1" spans="1:6">
      <c r="A6" s="8"/>
      <c r="B6" s="8" t="s">
        <v>459</v>
      </c>
      <c r="C6" s="17"/>
      <c r="D6" s="18">
        <f>计算过程!G14</f>
        <v>8.1649</v>
      </c>
      <c r="E6" s="14"/>
      <c r="F6" s="1" t="s">
        <v>457</v>
      </c>
    </row>
    <row r="7" s="1" customFormat="1" ht="14.25" spans="1:6">
      <c r="A7" s="19" t="s">
        <v>141</v>
      </c>
      <c r="B7" s="8" t="s">
        <v>142</v>
      </c>
      <c r="C7" s="9" t="s">
        <v>460</v>
      </c>
      <c r="D7" s="20"/>
      <c r="E7" s="21">
        <f>太平再!H36</f>
        <v>0.05221</v>
      </c>
      <c r="F7" s="12" t="s">
        <v>461</v>
      </c>
    </row>
    <row r="8" s="1" customFormat="1" ht="12.75" spans="1:6">
      <c r="A8" s="19" t="s">
        <v>189</v>
      </c>
      <c r="B8" s="8" t="s">
        <v>190</v>
      </c>
      <c r="C8" s="9" t="s">
        <v>462</v>
      </c>
      <c r="D8" s="10"/>
      <c r="E8" s="21"/>
      <c r="F8" s="12" t="s">
        <v>461</v>
      </c>
    </row>
    <row r="9" s="1" customFormat="1" ht="12.75" spans="1:6">
      <c r="A9" s="19" t="s">
        <v>41</v>
      </c>
      <c r="B9" s="8" t="s">
        <v>321</v>
      </c>
      <c r="C9" s="9" t="s">
        <v>463</v>
      </c>
      <c r="D9" s="10"/>
      <c r="E9" s="21">
        <f>太平再!H10</f>
        <v>0.09136</v>
      </c>
      <c r="F9" s="12" t="s">
        <v>461</v>
      </c>
    </row>
    <row r="10" s="1" customFormat="1" ht="12.75" customHeight="1" spans="1:6">
      <c r="A10" s="19" t="s">
        <v>247</v>
      </c>
      <c r="B10" s="8" t="s">
        <v>248</v>
      </c>
      <c r="C10" s="9" t="s">
        <v>464</v>
      </c>
      <c r="D10" s="10" t="s">
        <v>456</v>
      </c>
      <c r="E10" s="11">
        <v>1.8509</v>
      </c>
      <c r="F10" s="12" t="s">
        <v>457</v>
      </c>
    </row>
    <row r="11" s="1" customFormat="1" ht="15" spans="1:6">
      <c r="A11" s="19" t="s">
        <v>263</v>
      </c>
      <c r="B11" s="22" t="s">
        <v>264</v>
      </c>
      <c r="C11" s="9" t="s">
        <v>465</v>
      </c>
      <c r="D11" s="20"/>
      <c r="E11" s="23"/>
      <c r="F11" s="12" t="s">
        <v>457</v>
      </c>
    </row>
    <row r="12" s="1" customFormat="1" ht="12.75" customHeight="1" spans="1:6">
      <c r="A12" s="8" t="s">
        <v>277</v>
      </c>
      <c r="B12" s="8" t="s">
        <v>278</v>
      </c>
      <c r="C12" s="9" t="s">
        <v>466</v>
      </c>
      <c r="D12" s="10" t="s">
        <v>456</v>
      </c>
      <c r="E12" s="24">
        <v>8.3602</v>
      </c>
      <c r="F12" s="12" t="s">
        <v>457</v>
      </c>
    </row>
    <row r="13" spans="1:1">
      <c r="A13" s="25"/>
    </row>
    <row r="15" ht="14.25" spans="4:5">
      <c r="D15" s="26"/>
      <c r="E15" s="27"/>
    </row>
    <row r="16" ht="14.25" spans="1:6">
      <c r="A16" s="28"/>
      <c r="F16" s="29"/>
    </row>
    <row r="17" ht="14.25" spans="1:5">
      <c r="A17" s="28"/>
      <c r="E17" s="30"/>
    </row>
    <row r="18" ht="14.25" spans="1:5">
      <c r="A18" s="28"/>
      <c r="D18" s="31"/>
      <c r="E18" s="32"/>
    </row>
    <row r="19" ht="12.75" spans="1:1">
      <c r="A19" s="31"/>
    </row>
    <row r="20" ht="12.75" spans="1:1">
      <c r="A20" s="28"/>
    </row>
    <row r="31" spans="5:5">
      <c r="E31" s="33"/>
    </row>
  </sheetData>
  <hyperlinks>
    <hyperlink ref="D3" r:id="rId2" display="http://markets.ft.com/ft/markets/currencies.asp"/>
    <hyperlink ref="D2" r:id="rId3" display="http://www.chinamoney.com.cn/fe/Channel/17383" tooltip="http://www.chinamoney.com.cn/fe/Channel/17383"/>
  </hyperlinks>
  <pageMargins left="0.75" right="0.75" top="1" bottom="1" header="0.5" footer="0.5"/>
  <pageSetup paperSize="9" orientation="portrait" verticalDpi="1200"/>
  <headerFooter alignWithMargins="0"/>
  <drawing r:id="rId1"/>
</worksheet>
</file>

<file path=docProps/app.xml><?xml version="1.0" encoding="utf-8"?>
<Properties xmlns="http://schemas.openxmlformats.org/officeDocument/2006/extended-properties" xmlns:vt="http://schemas.openxmlformats.org/officeDocument/2006/docPropsVTypes">
  <Company>CHINA INSURANCE HK (HOLDINGS) CO., LTD</Company>
  <Application>Microsoft Excel</Application>
  <HeadingPairs>
    <vt:vector size="2" baseType="variant">
      <vt:variant>
        <vt:lpstr>工作表</vt:lpstr>
      </vt:variant>
      <vt:variant>
        <vt:i4>7</vt:i4>
      </vt:variant>
    </vt:vector>
  </HeadingPairs>
  <TitlesOfParts>
    <vt:vector size="7" baseType="lpstr">
      <vt:lpstr>主要外币对人民币汇率走势</vt:lpstr>
      <vt:lpstr>汇率表</vt:lpstr>
      <vt:lpstr>计算过程</vt:lpstr>
      <vt:lpstr>中国银行</vt:lpstr>
      <vt:lpstr>外管局</vt:lpstr>
      <vt:lpstr>太平再</vt:lpstr>
      <vt:lpstr>其他</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hewei</dc:creator>
  <cp:lastModifiedBy>jiali</cp:lastModifiedBy>
  <cp:revision>1</cp:revision>
  <dcterms:created xsi:type="dcterms:W3CDTF">2007-04-30T07:06:00Z</dcterms:created>
  <cp:lastPrinted>2017-04-27T06:59:00Z</cp:lastPrinted>
  <dcterms:modified xsi:type="dcterms:W3CDTF">2020-08-31T05:56:07Z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KSOProductBuildVer">
    <vt:lpwstr>2052-11.8.2.8555</vt:lpwstr>
  </property>
  <property fmtid="{D5CDD505-2E9C-101B-9397-08002B2CF9AE}" pid="4" name="_NewReviewCycle">
    <vt:lpwstr/>
  </property>
  <property fmtid="{D5CDD505-2E9C-101B-9397-08002B2CF9AE}" pid="5" name="SV_HIDDEN_GRID_QUERY_LIST_4F35BF76-6C0D-4D9B-82B2-816C12CF3733">
    <vt:lpwstr>empty_477D106A-C0D6-4607-AEBD-E2C9D60EA279</vt:lpwstr>
  </property>
  <property fmtid="{D5CDD505-2E9C-101B-9397-08002B2CF9AE}" pid="6" name="KSOReadingLayout">
    <vt:bool>false</vt:bool>
  </property>
</Properties>
</file>