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showInkAnnotation="0" defaultThemeVersion="124226"/>
  <mc:AlternateContent xmlns:mc="http://schemas.openxmlformats.org/markup-compatibility/2006">
    <mc:Choice Requires="x15">
      <x15ac:absPath xmlns:x15ac="http://schemas.microsoft.com/office/spreadsheetml/2010/11/ac" url="C:\Users\11700247\Downloads\PE2\"/>
    </mc:Choice>
  </mc:AlternateContent>
  <xr:revisionPtr revIDLastSave="0" documentId="13_ncr:1_{2A6F4C67-110D-4AC1-9E86-E808FFE4CBED}" xr6:coauthVersionLast="38" xr6:coauthVersionMax="38" xr10:uidLastSave="{00000000-0000-0000-0000-000000000000}"/>
  <bookViews>
    <workbookView xWindow="480" yWindow="60" windowWidth="11355" windowHeight="9210" activeTab="3" xr2:uid="{00000000-000D-0000-FFFF-FFFF00000000}"/>
  </bookViews>
  <sheets>
    <sheet name="Scenario 1" sheetId="1" r:id="rId1"/>
    <sheet name="Scenario 2" sheetId="4" r:id="rId2"/>
    <sheet name="Scenario 3" sheetId="5" r:id="rId3"/>
    <sheet name="Verklaring uitwerking" sheetId="6" r:id="rId4"/>
  </sheets>
  <calcPr calcId="179021" concurrentCalc="0"/>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8" i="1" l="1"/>
  <c r="B48" i="4"/>
  <c r="B45" i="5"/>
  <c r="A34" i="5"/>
  <c r="B44" i="5"/>
  <c r="C39" i="5"/>
  <c r="D39" i="5"/>
  <c r="E39" i="5"/>
  <c r="F39" i="5"/>
  <c r="B39" i="5"/>
  <c r="A39" i="5"/>
  <c r="B38" i="5"/>
  <c r="C37" i="5"/>
  <c r="B37" i="5"/>
  <c r="D28" i="5"/>
  <c r="E28" i="5"/>
  <c r="F28" i="5"/>
  <c r="C28" i="5"/>
  <c r="B47" i="4"/>
  <c r="C42" i="4"/>
  <c r="D42" i="4"/>
  <c r="E42" i="4"/>
  <c r="F42" i="4"/>
  <c r="B42" i="4"/>
  <c r="A42" i="4"/>
  <c r="B41" i="4"/>
  <c r="C40" i="4"/>
  <c r="B40" i="4"/>
  <c r="F32" i="4"/>
  <c r="E32" i="4"/>
  <c r="F31" i="4"/>
  <c r="E31" i="4"/>
  <c r="D31" i="4"/>
  <c r="C31" i="4"/>
  <c r="B31" i="4"/>
  <c r="B46" i="1"/>
  <c r="B47" i="1"/>
  <c r="C42" i="1"/>
  <c r="D42" i="1"/>
  <c r="E42" i="1"/>
  <c r="F42" i="1"/>
  <c r="B42" i="1"/>
  <c r="A42" i="1"/>
  <c r="B41" i="1"/>
  <c r="C40" i="1"/>
  <c r="B40" i="1"/>
  <c r="F32" i="1"/>
  <c r="E32" i="1"/>
  <c r="F31" i="1"/>
  <c r="E31" i="1"/>
  <c r="D31" i="1"/>
  <c r="C31" i="1"/>
  <c r="B31" i="1"/>
  <c r="B26" i="1"/>
  <c r="F23" i="1"/>
  <c r="E23" i="1"/>
  <c r="D23" i="1"/>
  <c r="C23" i="1"/>
  <c r="B23" i="1"/>
  <c r="E8" i="6"/>
  <c r="E7" i="6"/>
  <c r="E6" i="6"/>
  <c r="D8" i="6"/>
  <c r="D7" i="6"/>
  <c r="D6" i="6"/>
  <c r="B9" i="5"/>
  <c r="B15" i="5"/>
  <c r="B23" i="5"/>
  <c r="B25" i="5"/>
  <c r="B30" i="5"/>
  <c r="B31" i="5"/>
  <c r="B34" i="5"/>
  <c r="B35" i="5"/>
  <c r="C15" i="5"/>
  <c r="C23" i="5"/>
  <c r="C25" i="5"/>
  <c r="C30" i="5"/>
  <c r="C31" i="5"/>
  <c r="C34" i="5"/>
  <c r="C35" i="5"/>
  <c r="D15" i="5"/>
  <c r="D23" i="5"/>
  <c r="D25" i="5"/>
  <c r="D30" i="5"/>
  <c r="D31" i="5"/>
  <c r="D34" i="5"/>
  <c r="D35" i="5"/>
  <c r="E15" i="5"/>
  <c r="E23" i="5"/>
  <c r="E25" i="5"/>
  <c r="E30" i="5"/>
  <c r="E31" i="5"/>
  <c r="E34" i="5"/>
  <c r="E35" i="5"/>
  <c r="F15" i="5"/>
  <c r="F23" i="5"/>
  <c r="F25" i="5"/>
  <c r="F30" i="5"/>
  <c r="F31" i="5"/>
  <c r="F34" i="5"/>
  <c r="F35" i="5"/>
  <c r="B43" i="5"/>
  <c r="C8" i="6"/>
  <c r="B9" i="4"/>
  <c r="A37" i="4"/>
  <c r="B15" i="4"/>
  <c r="B26" i="4"/>
  <c r="B28" i="4"/>
  <c r="B33" i="4"/>
  <c r="B34" i="4"/>
  <c r="B37" i="4"/>
  <c r="B38" i="4"/>
  <c r="C15" i="4"/>
  <c r="C26" i="4"/>
  <c r="C28" i="4"/>
  <c r="C33" i="4"/>
  <c r="C34" i="4"/>
  <c r="C37" i="4"/>
  <c r="C38" i="4"/>
  <c r="D15" i="4"/>
  <c r="D26" i="4"/>
  <c r="D28" i="4"/>
  <c r="D33" i="4"/>
  <c r="D34" i="4"/>
  <c r="D37" i="4"/>
  <c r="D38" i="4"/>
  <c r="E15" i="4"/>
  <c r="E26" i="4"/>
  <c r="E28" i="4"/>
  <c r="E33" i="4"/>
  <c r="E34" i="4"/>
  <c r="E37" i="4"/>
  <c r="E38" i="4"/>
  <c r="F15" i="4"/>
  <c r="F26" i="4"/>
  <c r="F28" i="4"/>
  <c r="F33" i="4"/>
  <c r="F34" i="4"/>
  <c r="F37" i="4"/>
  <c r="F38" i="4"/>
  <c r="B46" i="4"/>
  <c r="C7" i="6"/>
  <c r="B9" i="1"/>
  <c r="A37" i="1"/>
  <c r="B15" i="1"/>
  <c r="B28" i="1"/>
  <c r="B33" i="1"/>
  <c r="C26" i="1"/>
  <c r="C15" i="1"/>
  <c r="C28" i="1"/>
  <c r="C33" i="1"/>
  <c r="C34" i="1"/>
  <c r="C37" i="1"/>
  <c r="D26" i="1"/>
  <c r="D15" i="1"/>
  <c r="D28" i="1"/>
  <c r="D33" i="1"/>
  <c r="D34" i="1"/>
  <c r="D37" i="1"/>
  <c r="E26" i="1"/>
  <c r="E15" i="1"/>
  <c r="E28" i="1"/>
  <c r="E33" i="1"/>
  <c r="E34" i="1"/>
  <c r="E37" i="1"/>
  <c r="F33" i="1"/>
  <c r="F26" i="1"/>
  <c r="F15" i="1"/>
  <c r="F28" i="1"/>
  <c r="F34" i="1"/>
  <c r="F37" i="1"/>
  <c r="B34" i="1"/>
  <c r="B37" i="1"/>
  <c r="B38" i="1"/>
  <c r="C38" i="1"/>
  <c r="D38" i="1"/>
  <c r="E38" i="1"/>
  <c r="F38" i="1"/>
  <c r="C6" i="6"/>
</calcChain>
</file>

<file path=xl/sharedStrings.xml><?xml version="1.0" encoding="utf-8"?>
<sst xmlns="http://schemas.openxmlformats.org/spreadsheetml/2006/main" count="108" uniqueCount="60">
  <si>
    <t>PROJECTCALCULATIEFORMULIER</t>
  </si>
  <si>
    <t>EENMALIGE KOSTEN</t>
  </si>
  <si>
    <t>TOTAAL EENMALIGE KOSTEN</t>
  </si>
  <si>
    <t>EXPLOITATIE OUDE SYSTEEM</t>
  </si>
  <si>
    <t>TOTALE WERKINGSKOSTEN OS</t>
  </si>
  <si>
    <t>EXPLOITATIE NIEUWE SYSTEEM</t>
  </si>
  <si>
    <t>TOTALE WERKINGKOSTEN  NS</t>
  </si>
  <si>
    <t>TOTALE  BESPARINGEN</t>
  </si>
  <si>
    <t>ANDERE  OPBRENGSTEN</t>
  </si>
  <si>
    <t>TOTAAL  ANDERE OPBRENGSTEN</t>
  </si>
  <si>
    <t>TOTAAL  OPBRENGSTEN</t>
  </si>
  <si>
    <t>Actualiseren van de opbrengsten</t>
  </si>
  <si>
    <t>Gecum. NCW</t>
  </si>
  <si>
    <t>Scenario 1</t>
  </si>
  <si>
    <t>Scenario 2</t>
  </si>
  <si>
    <t>Scenario 3</t>
  </si>
  <si>
    <t>Scenario</t>
  </si>
  <si>
    <t>NCW</t>
  </si>
  <si>
    <t>IR('R)</t>
  </si>
  <si>
    <t>TVT</t>
  </si>
  <si>
    <t>Interne Rentabiliteit</t>
  </si>
  <si>
    <t>Terugverdientijd</t>
  </si>
  <si>
    <t>Vergelijking van de interne rentabiliteit tussen situatie 1 en situatie 3
Concludeer welke solution het meest geschikt is voor de ondernemer.</t>
  </si>
  <si>
    <t>Als je weet dat een IT-project bij voorkeur winst maakt binnen 3 jaren. Welke keuze is geschikt?</t>
  </si>
  <si>
    <t>Gelieve hier de waarden uit de tabbladen te plakken</t>
  </si>
  <si>
    <t>Vergelijking van de terugverdientijd tussen situatie 1 en situatie 3
Concludeer welke solution het meest geschikt is voor de ondernemer.</t>
  </si>
  <si>
    <t>Plak hier de waarden uit je berekeningen
(kopiëren &gt; waarden plakken)</t>
  </si>
  <si>
    <t>Welke risico’s kunnen zich voordoen indien je voor je favoriete systeem kiest? (Gebruik je boerenverstand voor de argumentatie).</t>
  </si>
  <si>
    <t>Analyse van ontwikkeling webshop</t>
  </si>
  <si>
    <t>Kosten development backend</t>
  </si>
  <si>
    <t>Unieke gebruiksvriendelijke site</t>
  </si>
  <si>
    <t>Selecteren en implementeren van geschikte Cloudtools</t>
  </si>
  <si>
    <t>Conversie van de huidige DB naar het geschikte datatype voor de Cloud solution</t>
  </si>
  <si>
    <t>Kosten pieten regio Vlaanderen</t>
  </si>
  <si>
    <t>Kosten domeinnaam en hosting</t>
  </si>
  <si>
    <t>SaaS-oplossing voor ERP/CRM</t>
  </si>
  <si>
    <t>Upgrade en securitypatches</t>
  </si>
  <si>
    <t>Huur kantoorruimten</t>
  </si>
  <si>
    <t>Verwerkingskosten business solutions voor helpdesk</t>
  </si>
  <si>
    <t>Personeel voor de helpdesk</t>
  </si>
  <si>
    <t>Marketingkosten</t>
  </si>
  <si>
    <t>Licentiekosten software</t>
  </si>
  <si>
    <t>Besparing pietenbestand</t>
  </si>
  <si>
    <t>Andere opbrengsten</t>
  </si>
  <si>
    <t>TvT</t>
  </si>
  <si>
    <t>IR</t>
  </si>
  <si>
    <t>1j275d</t>
  </si>
  <si>
    <t>Aankoop licenties software &amp; rechten</t>
  </si>
  <si>
    <t>Kosten analyse</t>
  </si>
  <si>
    <t>Aankoop servers voor eigen hosting</t>
  </si>
  <si>
    <t>Kosten domeinnaam</t>
  </si>
  <si>
    <t>Upgrades en onderhoud servers</t>
  </si>
  <si>
    <t>Kosten voor de helpdesk</t>
  </si>
  <si>
    <t>Verzendingskosten van hardware</t>
  </si>
  <si>
    <t>Besparing pieten bestand</t>
  </si>
  <si>
    <t>4j287d</t>
  </si>
  <si>
    <t>Kosten interim</t>
  </si>
  <si>
    <t>Opleidingen</t>
  </si>
  <si>
    <t>Jaarlijks verwachte omzet</t>
  </si>
  <si>
    <t>2j77d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</si>
</sst>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6" formatCode="0.0000"/>
  </numFmts>
  <fonts count="11" x14ac:knownFonts="1">
    <font>
      <sz val="10"/>
      <name val="Arial"/>
    </font>
    <font>
      <b/>
      <sz val="10"/>
      <name val="Arial"/>
      <family val="2"/>
    </font>
    <font>
      <sz val="10"/>
      <name val="Arial"/>
      <family val="2"/>
    </font>
    <font>
      <b/>
      <sz val="11"/>
      <color rgb="FF222222"/>
      <name val="Arial"/>
      <family val="2"/>
    </font>
    <font>
      <sz val="11"/>
      <color rgb="FF9C5700"/>
      <name val="Calibri"/>
      <family val="2"/>
      <scheme val="minor"/>
    </font>
    <font>
      <sz val="10"/>
      <name val="Arial"/>
      <family val="2"/>
    </font>
    <font>
      <sz val="11"/>
      <color rgb="FF9C0006"/>
      <name val="Calibri"/>
      <family val="2"/>
      <scheme val="minor"/>
    </font>
    <font>
      <sz val="11"/>
      <color rgb="FF3F3F76"/>
      <name val="Calibri"/>
      <family val="2"/>
      <scheme val="minor"/>
    </font>
    <font>
      <b/>
      <sz val="11"/>
      <color theme="0"/>
      <name val="Calibri"/>
      <family val="2"/>
      <scheme val="minor"/>
    </font>
    <font>
      <sz val="12"/>
      <name val="Arial"/>
      <family val="2"/>
    </font>
    <font>
      <sz val="14"/>
      <color rgb="FF9C0006"/>
      <name val="Calibri"/>
      <family val="2"/>
      <scheme val="minor"/>
    </font>
  </fonts>
  <fills count="8">
    <fill>
      <patternFill patternType="none"/>
    </fill>
    <fill>
      <patternFill patternType="gray125"/>
    </fill>
    <fill>
      <patternFill patternType="solid">
        <fgColor rgb="FFFFEB9C"/>
      </patternFill>
    </fill>
    <fill>
      <patternFill patternType="solid">
        <fgColor theme="0" tint="-0.499984740745262"/>
        <bgColor indexed="64"/>
      </patternFill>
    </fill>
    <fill>
      <patternFill patternType="solid">
        <fgColor rgb="FFFFC7CE"/>
      </patternFill>
    </fill>
    <fill>
      <patternFill patternType="solid">
        <fgColor rgb="FFFFCC99"/>
      </patternFill>
    </fill>
    <fill>
      <patternFill patternType="solid">
        <fgColor rgb="FFA5A5A5"/>
      </patternFill>
    </fill>
    <fill>
      <patternFill patternType="solid">
        <fgColor rgb="FFFFFFCC"/>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indexed="64"/>
      </left>
      <right style="double">
        <color rgb="FF3F3F3F"/>
      </right>
      <top style="double">
        <color rgb="FF3F3F3F"/>
      </top>
      <bottom style="double">
        <color rgb="FF3F3F3F"/>
      </bottom>
      <diagonal/>
    </border>
    <border>
      <left style="thin">
        <color rgb="FF7F7F7F"/>
      </left>
      <right style="medium">
        <color indexed="64"/>
      </right>
      <top style="thin">
        <color rgb="FF7F7F7F"/>
      </top>
      <bottom style="thin">
        <color rgb="FF7F7F7F"/>
      </bottom>
      <diagonal/>
    </border>
    <border>
      <left style="medium">
        <color indexed="64"/>
      </left>
      <right style="double">
        <color rgb="FF3F3F3F"/>
      </right>
      <top style="double">
        <color rgb="FF3F3F3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rgb="FF3F3F3F"/>
      </bottom>
      <diagonal/>
    </border>
    <border>
      <left/>
      <right style="medium">
        <color indexed="64"/>
      </right>
      <top style="medium">
        <color indexed="64"/>
      </top>
      <bottom style="double">
        <color rgb="FF3F3F3F"/>
      </bottom>
      <diagonal/>
    </border>
    <border>
      <left style="double">
        <color rgb="FF3F3F3F"/>
      </left>
      <right style="medium">
        <color indexed="64"/>
      </right>
      <top style="double">
        <color rgb="FF3F3F3F"/>
      </top>
      <bottom style="double">
        <color rgb="FF3F3F3F"/>
      </bottom>
      <diagonal/>
    </border>
  </borders>
  <cellStyleXfs count="7">
    <xf numFmtId="0" fontId="0" fillId="0" borderId="0"/>
    <xf numFmtId="0" fontId="4" fillId="2" borderId="0" applyNumberFormat="0" applyBorder="0" applyAlignment="0" applyProtection="0"/>
    <xf numFmtId="9" fontId="5" fillId="0" borderId="0" applyFont="0" applyFill="0" applyBorder="0" applyAlignment="0" applyProtection="0"/>
    <xf numFmtId="0" fontId="6" fillId="4" borderId="0" applyNumberFormat="0" applyBorder="0" applyAlignment="0" applyProtection="0"/>
    <xf numFmtId="0" fontId="7" fillId="5" borderId="1" applyNumberFormat="0" applyAlignment="0" applyProtection="0"/>
    <xf numFmtId="0" fontId="8" fillId="6" borderId="2" applyNumberFormat="0" applyAlignment="0" applyProtection="0"/>
    <xf numFmtId="0" fontId="5" fillId="7" borderId="3" applyNumberFormat="0" applyFont="0" applyAlignment="0" applyProtection="0"/>
  </cellStyleXfs>
  <cellXfs count="33">
    <xf numFmtId="0" fontId="0" fillId="0" borderId="0" xfId="0"/>
    <xf numFmtId="0" fontId="1" fillId="0" borderId="0" xfId="0" applyFont="1"/>
    <xf numFmtId="0" fontId="2" fillId="0" borderId="0" xfId="0" applyFont="1"/>
    <xf numFmtId="0" fontId="0" fillId="3" borderId="0" xfId="0" applyFill="1"/>
    <xf numFmtId="15" fontId="3" fillId="3" borderId="0" xfId="0" applyNumberFormat="1" applyFont="1" applyFill="1"/>
    <xf numFmtId="0" fontId="4" fillId="2" borderId="0" xfId="1"/>
    <xf numFmtId="0" fontId="4" fillId="2" borderId="0" xfId="1" applyAlignment="1">
      <alignment horizontal="center"/>
    </xf>
    <xf numFmtId="9" fontId="0" fillId="0" borderId="0" xfId="0" applyNumberFormat="1"/>
    <xf numFmtId="0" fontId="0" fillId="0" borderId="0" xfId="0" applyFont="1" applyFill="1"/>
    <xf numFmtId="0" fontId="8" fillId="6" borderId="4" xfId="5" applyBorder="1" applyProtection="1"/>
    <xf numFmtId="0" fontId="8" fillId="6" borderId="6" xfId="5" applyBorder="1" applyProtection="1"/>
    <xf numFmtId="0" fontId="9" fillId="3" borderId="0" xfId="0" applyFont="1" applyFill="1"/>
    <xf numFmtId="0" fontId="9" fillId="0" borderId="0" xfId="0" applyFont="1" applyFill="1"/>
    <xf numFmtId="44" fontId="9" fillId="0" borderId="0" xfId="0" applyNumberFormat="1" applyFont="1" applyFill="1"/>
    <xf numFmtId="14" fontId="9" fillId="0" borderId="0" xfId="0" applyNumberFormat="1" applyFont="1" applyFill="1"/>
    <xf numFmtId="9" fontId="9" fillId="0" borderId="0" xfId="0" applyNumberFormat="1" applyFont="1" applyFill="1"/>
    <xf numFmtId="9" fontId="7" fillId="5" borderId="5" xfId="2" applyFont="1" applyFill="1" applyBorder="1" applyAlignment="1"/>
    <xf numFmtId="44" fontId="8" fillId="6" borderId="16" xfId="5" applyNumberFormat="1" applyBorder="1" applyAlignment="1"/>
    <xf numFmtId="0" fontId="2" fillId="7" borderId="14" xfId="6" applyFont="1" applyBorder="1" applyAlignment="1">
      <alignment horizontal="center" wrapText="1"/>
    </xf>
    <xf numFmtId="0" fontId="2" fillId="7" borderId="15" xfId="6" applyFont="1" applyBorder="1" applyAlignment="1">
      <alignment horizontal="center" wrapText="1"/>
    </xf>
    <xf numFmtId="0" fontId="10" fillId="4" borderId="8" xfId="3" applyFont="1" applyBorder="1" applyAlignment="1">
      <alignment horizontal="center" wrapText="1"/>
    </xf>
    <xf numFmtId="0" fontId="10" fillId="4" borderId="9" xfId="3" applyFont="1" applyBorder="1" applyAlignment="1">
      <alignment horizontal="center"/>
    </xf>
    <xf numFmtId="0" fontId="10" fillId="4" borderId="10" xfId="3" applyFont="1" applyBorder="1" applyAlignment="1">
      <alignment horizontal="center"/>
    </xf>
    <xf numFmtId="0" fontId="10" fillId="4" borderId="11" xfId="3" applyFont="1" applyBorder="1" applyAlignment="1">
      <alignment horizontal="center"/>
    </xf>
    <xf numFmtId="0" fontId="10" fillId="4" borderId="12" xfId="3" applyFont="1" applyBorder="1" applyAlignment="1">
      <alignment horizontal="center"/>
    </xf>
    <xf numFmtId="0" fontId="10" fillId="4" borderId="13" xfId="3" applyFont="1" applyBorder="1" applyAlignment="1">
      <alignment horizontal="center"/>
    </xf>
    <xf numFmtId="0" fontId="4" fillId="2" borderId="0" xfId="1" applyAlignment="1">
      <alignment horizontal="left" wrapText="1"/>
    </xf>
    <xf numFmtId="0" fontId="4" fillId="2" borderId="0" xfId="1" applyAlignment="1">
      <alignment horizontal="left"/>
    </xf>
    <xf numFmtId="166" fontId="1" fillId="0" borderId="0" xfId="0" applyNumberFormat="1" applyFont="1"/>
    <xf numFmtId="0" fontId="0" fillId="0" borderId="0" xfId="0" applyFill="1"/>
    <xf numFmtId="0" fontId="2" fillId="0" borderId="0" xfId="0" applyFont="1" applyFill="1"/>
    <xf numFmtId="1" fontId="0" fillId="0" borderId="0" xfId="0" applyNumberFormat="1"/>
    <xf numFmtId="14" fontId="7" fillId="5" borderId="7" xfId="4" applyNumberFormat="1" applyBorder="1" applyAlignment="1">
      <alignment horizontal="right"/>
    </xf>
  </cellXfs>
  <cellStyles count="7">
    <cellStyle name="Controlecel" xfId="5" builtinId="23"/>
    <cellStyle name="Invoer" xfId="4" builtinId="20"/>
    <cellStyle name="Neutraal" xfId="1" builtinId="28"/>
    <cellStyle name="Notitie" xfId="6" builtinId="10"/>
    <cellStyle name="Ongeldig" xfId="3" builtinId="27"/>
    <cellStyle name="Procent" xfId="2" builtinId="5"/>
    <cellStyle name="Standaard" xfId="0" builtinId="0"/>
  </cellStyles>
  <dxfs count="6">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600075</xdr:colOff>
      <xdr:row>11</xdr:row>
      <xdr:rowOff>9525</xdr:rowOff>
    </xdr:from>
    <xdr:to>
      <xdr:col>4</xdr:col>
      <xdr:colOff>1600200</xdr:colOff>
      <xdr:row>18</xdr:row>
      <xdr:rowOff>114300</xdr:rowOff>
    </xdr:to>
    <xdr:sp macro="" textlink="">
      <xdr:nvSpPr>
        <xdr:cNvPr id="2" name="Tekstvak 1">
          <a:extLst>
            <a:ext uri="{FF2B5EF4-FFF2-40B4-BE49-F238E27FC236}">
              <a16:creationId xmlns:a16="http://schemas.microsoft.com/office/drawing/2014/main" id="{C66253F1-5B12-48A6-9C9B-FBF4E72A2018}"/>
            </a:ext>
          </a:extLst>
        </xdr:cNvPr>
        <xdr:cNvSpPr txBox="1"/>
      </xdr:nvSpPr>
      <xdr:spPr>
        <a:xfrm>
          <a:off x="600075" y="2362200"/>
          <a:ext cx="50292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We</a:t>
          </a:r>
          <a:r>
            <a:rPr lang="nl-BE" sz="1100" baseline="0"/>
            <a:t> kunnen concluderen dat scenario 1 de beste optie is. Dit is omdat scenario 1 de grootste IR of interne rentabiliteit heeft. Dit betekent dat je de maximale winst ten opzichte van de gemaakte investering eruit haalt. ("get the most bang for your buck")</a:t>
          </a:r>
        </a:p>
      </xdr:txBody>
    </xdr:sp>
    <xdr:clientData/>
  </xdr:twoCellAnchor>
  <xdr:twoCellAnchor>
    <xdr:from>
      <xdr:col>0</xdr:col>
      <xdr:colOff>600075</xdr:colOff>
      <xdr:row>20</xdr:row>
      <xdr:rowOff>0</xdr:rowOff>
    </xdr:from>
    <xdr:to>
      <xdr:col>4</xdr:col>
      <xdr:colOff>1600200</xdr:colOff>
      <xdr:row>27</xdr:row>
      <xdr:rowOff>104775</xdr:rowOff>
    </xdr:to>
    <xdr:sp macro="" textlink="">
      <xdr:nvSpPr>
        <xdr:cNvPr id="3" name="Tekstvak 2">
          <a:extLst>
            <a:ext uri="{FF2B5EF4-FFF2-40B4-BE49-F238E27FC236}">
              <a16:creationId xmlns:a16="http://schemas.microsoft.com/office/drawing/2014/main" id="{E12C1638-AA33-4EA7-AD10-312D8883BEB8}"/>
            </a:ext>
          </a:extLst>
        </xdr:cNvPr>
        <xdr:cNvSpPr txBox="1"/>
      </xdr:nvSpPr>
      <xdr:spPr>
        <a:xfrm>
          <a:off x="600075" y="4019550"/>
          <a:ext cx="50292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nl-BE" sz="1100">
              <a:solidFill>
                <a:schemeClr val="dk1"/>
              </a:solidFill>
              <a:effectLst/>
              <a:latin typeface="+mn-lt"/>
              <a:ea typeface="+mn-ea"/>
              <a:cs typeface="+mn-cs"/>
            </a:rPr>
            <a:t>We</a:t>
          </a:r>
          <a:r>
            <a:rPr lang="nl-BE" sz="1100" baseline="0">
              <a:solidFill>
                <a:schemeClr val="dk1"/>
              </a:solidFill>
              <a:effectLst/>
              <a:latin typeface="+mn-lt"/>
              <a:ea typeface="+mn-ea"/>
              <a:cs typeface="+mn-cs"/>
            </a:rPr>
            <a:t> kunnen concluderen dat scenario 1 de beste optie is. Dit is omdat scenario 1 de kortste TvT heeft. Dit wil zeggen dat de investering zo snel mogelijk terugverdiend is.</a:t>
          </a:r>
          <a:endParaRPr lang="nl-BE">
            <a:effectLst/>
          </a:endParaRPr>
        </a:p>
      </xdr:txBody>
    </xdr:sp>
    <xdr:clientData/>
  </xdr:twoCellAnchor>
  <xdr:twoCellAnchor>
    <xdr:from>
      <xdr:col>0</xdr:col>
      <xdr:colOff>600075</xdr:colOff>
      <xdr:row>29</xdr:row>
      <xdr:rowOff>9525</xdr:rowOff>
    </xdr:from>
    <xdr:to>
      <xdr:col>4</xdr:col>
      <xdr:colOff>1600200</xdr:colOff>
      <xdr:row>36</xdr:row>
      <xdr:rowOff>114300</xdr:rowOff>
    </xdr:to>
    <xdr:sp macro="" textlink="">
      <xdr:nvSpPr>
        <xdr:cNvPr id="4" name="Tekstvak 3">
          <a:extLst>
            <a:ext uri="{FF2B5EF4-FFF2-40B4-BE49-F238E27FC236}">
              <a16:creationId xmlns:a16="http://schemas.microsoft.com/office/drawing/2014/main" id="{0BF0D410-AD31-465F-BA19-87CF1137DD8E}"/>
            </a:ext>
          </a:extLst>
        </xdr:cNvPr>
        <xdr:cNvSpPr txBox="1"/>
      </xdr:nvSpPr>
      <xdr:spPr>
        <a:xfrm>
          <a:off x="600075" y="5705475"/>
          <a:ext cx="50292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Scenario</a:t>
          </a:r>
          <a:r>
            <a:rPr lang="nl-BE" sz="1100" baseline="0"/>
            <a:t> 1 is hier ook weer de beste optie. Deze betaald zichzelf terug in de kortst mogelijke tijd. Scenario 3 is slechter dan scenario 1 maar nog binnen de voorkeurstijd. Scenario 2 is niet rendabel genoeg omdat deze langer dan 3 jaar duurt.</a:t>
          </a:r>
          <a:endParaRPr lang="nl-BE" sz="1100"/>
        </a:p>
      </xdr:txBody>
    </xdr:sp>
    <xdr:clientData/>
  </xdr:twoCellAnchor>
  <xdr:twoCellAnchor>
    <xdr:from>
      <xdr:col>1</xdr:col>
      <xdr:colOff>0</xdr:colOff>
      <xdr:row>38</xdr:row>
      <xdr:rowOff>0</xdr:rowOff>
    </xdr:from>
    <xdr:to>
      <xdr:col>5</xdr:col>
      <xdr:colOff>0</xdr:colOff>
      <xdr:row>45</xdr:row>
      <xdr:rowOff>104775</xdr:rowOff>
    </xdr:to>
    <xdr:sp macro="" textlink="">
      <xdr:nvSpPr>
        <xdr:cNvPr id="5" name="Tekstvak 4">
          <a:extLst>
            <a:ext uri="{FF2B5EF4-FFF2-40B4-BE49-F238E27FC236}">
              <a16:creationId xmlns:a16="http://schemas.microsoft.com/office/drawing/2014/main" id="{36D2022D-1215-40B3-A8B3-A80403D4C3CF}"/>
            </a:ext>
          </a:extLst>
        </xdr:cNvPr>
        <xdr:cNvSpPr txBox="1"/>
      </xdr:nvSpPr>
      <xdr:spPr>
        <a:xfrm>
          <a:off x="609600" y="7362825"/>
          <a:ext cx="50292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We zouden hier eerder voor scenario 3 kiezen</a:t>
          </a:r>
          <a:r>
            <a:rPr lang="nl-BE" sz="1100" baseline="0"/>
            <a:t> omdat men een kleinere eenmalige inverstering moet doen dan scenario 1 en/of 2. Daarnaast is het uitbreiden van een personeelsbestand waarschijnlijk haalbaarder dan zelf een eigen Cloudoplossing te ontwikkelen. Ontwikkeling van een Cloudoplossing is risicovoller omdat je meer problemen kan tegenkomen tijdens de ontwikkeling.</a:t>
          </a:r>
          <a:endParaRPr lang="nl-BE"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05D471-F646-4C76-92AC-6BF880730E33}" name="Tabel1" displayName="Tabel1" ref="B5:E8" totalsRowShown="0" headerRowDxfId="5" dataDxfId="4">
  <autoFilter ref="B5:E8" xr:uid="{C90AFDDB-C909-4D0E-8AA7-4E222205F347}"/>
  <tableColumns count="4">
    <tableColumn id="1" xr3:uid="{7D94A5AC-0CF3-4DBB-815E-A0527259D1A3}" name="Scenario" dataDxfId="3"/>
    <tableColumn id="2" xr3:uid="{A274A4DB-7C64-4230-A25C-F8AD8AC93BC8}" name="NCW" dataDxfId="2"/>
    <tableColumn id="3" xr3:uid="{1A6A16A1-EF39-4661-B274-01167AA62030}" name="IR('R)" dataDxfId="1"/>
    <tableColumn id="4" xr3:uid="{EF466F49-7060-445F-9BFA-A2709A59DAB5}" name="TVT" dataDxfId="0">
      <calculatedColumnFormula>'Scenario 1'!B48:C48</calculatedColumnFormula>
    </tableColumn>
  </tableColumns>
  <tableStyleInfo name="TableStyleDark4" showFirstColumn="1"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8"/>
  <sheetViews>
    <sheetView zoomScale="130" zoomScaleNormal="130" workbookViewId="0">
      <pane ySplit="1" topLeftCell="A21" activePane="bottomLeft" state="frozen"/>
      <selection pane="bottomLeft" activeCell="F32" sqref="F32"/>
    </sheetView>
  </sheetViews>
  <sheetFormatPr defaultRowHeight="12.75" x14ac:dyDescent="0.2"/>
  <cols>
    <col min="1" max="1" width="68.7109375" style="3" bestFit="1" customWidth="1"/>
    <col min="2" max="2" width="13.28515625" style="3" bestFit="1" customWidth="1"/>
    <col min="3" max="6" width="12.7109375" style="3" customWidth="1"/>
    <col min="7" max="7" width="9.140625" style="3"/>
    <col min="8" max="8" width="16.42578125" style="3" bestFit="1" customWidth="1"/>
    <col min="9" max="9" width="10.140625" style="3" bestFit="1" customWidth="1"/>
    <col min="10" max="16384" width="9.140625" style="3"/>
  </cols>
  <sheetData>
    <row r="1" spans="1:6" ht="18" customHeight="1" x14ac:dyDescent="0.25">
      <c r="A1" s="5" t="s">
        <v>0</v>
      </c>
      <c r="B1" s="6">
        <v>2018</v>
      </c>
      <c r="C1" s="6">
        <v>2019</v>
      </c>
      <c r="D1" s="6">
        <v>2020</v>
      </c>
      <c r="E1" s="6">
        <v>2021</v>
      </c>
      <c r="F1" s="6">
        <v>2022</v>
      </c>
    </row>
    <row r="2" spans="1:6" ht="18" customHeight="1" x14ac:dyDescent="0.2">
      <c r="A2" s="1" t="s">
        <v>1</v>
      </c>
      <c r="B2"/>
      <c r="C2"/>
      <c r="D2"/>
      <c r="E2"/>
      <c r="F2"/>
    </row>
    <row r="3" spans="1:6" ht="18" customHeight="1" x14ac:dyDescent="0.2">
      <c r="A3" s="2" t="s">
        <v>28</v>
      </c>
      <c r="B3">
        <v>8000</v>
      </c>
      <c r="C3"/>
      <c r="D3"/>
      <c r="E3"/>
      <c r="F3"/>
    </row>
    <row r="4" spans="1:6" ht="18" customHeight="1" x14ac:dyDescent="0.2">
      <c r="A4" s="2" t="s">
        <v>29</v>
      </c>
      <c r="B4">
        <v>14000</v>
      </c>
      <c r="C4"/>
      <c r="D4"/>
      <c r="E4"/>
      <c r="F4"/>
    </row>
    <row r="5" spans="1:6" ht="18" customHeight="1" x14ac:dyDescent="0.2">
      <c r="A5" s="2" t="s">
        <v>30</v>
      </c>
      <c r="B5">
        <v>13500</v>
      </c>
      <c r="C5"/>
      <c r="D5"/>
      <c r="E5"/>
      <c r="F5"/>
    </row>
    <row r="6" spans="1:6" ht="18" customHeight="1" x14ac:dyDescent="0.2">
      <c r="A6" s="2" t="s">
        <v>31</v>
      </c>
      <c r="B6">
        <v>6000</v>
      </c>
      <c r="C6"/>
      <c r="D6"/>
      <c r="E6"/>
      <c r="F6"/>
    </row>
    <row r="7" spans="1:6" ht="18" customHeight="1" x14ac:dyDescent="0.2">
      <c r="A7" s="2" t="s">
        <v>32</v>
      </c>
      <c r="B7">
        <v>6000</v>
      </c>
      <c r="C7"/>
      <c r="D7"/>
      <c r="E7"/>
      <c r="F7"/>
    </row>
    <row r="8" spans="1:6" ht="18" customHeight="1" x14ac:dyDescent="0.2">
      <c r="A8" s="28">
        <v>3.3500000000000002E-2</v>
      </c>
      <c r="B8"/>
      <c r="C8"/>
      <c r="D8"/>
      <c r="E8"/>
      <c r="F8"/>
    </row>
    <row r="9" spans="1:6" ht="18" customHeight="1" x14ac:dyDescent="0.2">
      <c r="A9" s="1" t="s">
        <v>2</v>
      </c>
      <c r="B9">
        <f>SUM(B3:B8)</f>
        <v>47500</v>
      </c>
      <c r="C9"/>
      <c r="D9"/>
      <c r="E9"/>
      <c r="F9"/>
    </row>
    <row r="10" spans="1:6" ht="18" customHeight="1" x14ac:dyDescent="0.2"/>
    <row r="11" spans="1:6" ht="18" customHeight="1" x14ac:dyDescent="0.2">
      <c r="A11" s="1" t="s">
        <v>3</v>
      </c>
      <c r="B11"/>
      <c r="C11"/>
      <c r="D11"/>
      <c r="E11"/>
      <c r="F11"/>
    </row>
    <row r="12" spans="1:6" ht="18" customHeight="1" x14ac:dyDescent="0.2">
      <c r="A12" s="2" t="s">
        <v>33</v>
      </c>
      <c r="B12">
        <v>65000</v>
      </c>
      <c r="C12">
        <v>65000</v>
      </c>
      <c r="D12">
        <v>65000</v>
      </c>
      <c r="E12">
        <v>65000</v>
      </c>
      <c r="F12">
        <v>65000</v>
      </c>
    </row>
    <row r="13" spans="1:6" ht="18" customHeight="1" x14ac:dyDescent="0.2">
      <c r="A13" s="2"/>
      <c r="B13"/>
      <c r="C13"/>
      <c r="D13"/>
      <c r="E13"/>
      <c r="F13"/>
    </row>
    <row r="14" spans="1:6" ht="18" customHeight="1" x14ac:dyDescent="0.2">
      <c r="A14"/>
      <c r="B14"/>
      <c r="C14"/>
      <c r="D14"/>
      <c r="E14"/>
      <c r="F14"/>
    </row>
    <row r="15" spans="1:6" ht="18" customHeight="1" x14ac:dyDescent="0.2">
      <c r="A15" s="1" t="s">
        <v>4</v>
      </c>
      <c r="B15">
        <f>SUM(B12:B14)</f>
        <v>65000</v>
      </c>
      <c r="C15">
        <f>SUM(C12:C14)</f>
        <v>65000</v>
      </c>
      <c r="D15">
        <f>SUM(D12:D14)</f>
        <v>65000</v>
      </c>
      <c r="E15">
        <f>SUM(E12:E14)</f>
        <v>65000</v>
      </c>
      <c r="F15">
        <f>SUM(F12:F14)</f>
        <v>65000</v>
      </c>
    </row>
    <row r="16" spans="1:6" ht="18" customHeight="1" x14ac:dyDescent="0.2"/>
    <row r="17" spans="1:6" ht="18" customHeight="1" x14ac:dyDescent="0.2">
      <c r="A17" s="1" t="s">
        <v>5</v>
      </c>
      <c r="B17"/>
      <c r="C17"/>
      <c r="D17"/>
      <c r="E17"/>
      <c r="F17"/>
    </row>
    <row r="18" spans="1:6" ht="18" customHeight="1" x14ac:dyDescent="0.2">
      <c r="A18" s="2" t="s">
        <v>34</v>
      </c>
      <c r="B18">
        <v>1000</v>
      </c>
      <c r="C18">
        <v>1000</v>
      </c>
      <c r="D18">
        <v>1000</v>
      </c>
      <c r="E18">
        <v>1000</v>
      </c>
      <c r="F18">
        <v>1000</v>
      </c>
    </row>
    <row r="19" spans="1:6" ht="18" customHeight="1" x14ac:dyDescent="0.2">
      <c r="A19" s="2" t="s">
        <v>35</v>
      </c>
      <c r="B19" s="2">
        <v>12000</v>
      </c>
      <c r="C19" s="2">
        <v>12000</v>
      </c>
      <c r="D19" s="2">
        <v>12000</v>
      </c>
      <c r="E19" s="2">
        <v>12000</v>
      </c>
      <c r="F19" s="2">
        <v>12000</v>
      </c>
    </row>
    <row r="20" spans="1:6" ht="18" customHeight="1" x14ac:dyDescent="0.2">
      <c r="A20" s="2" t="s">
        <v>36</v>
      </c>
      <c r="B20">
        <v>1000</v>
      </c>
      <c r="C20">
        <v>1000</v>
      </c>
      <c r="D20">
        <v>1000</v>
      </c>
      <c r="E20">
        <v>1000</v>
      </c>
      <c r="F20">
        <v>1000</v>
      </c>
    </row>
    <row r="21" spans="1:6" ht="18" customHeight="1" x14ac:dyDescent="0.2">
      <c r="A21" s="2" t="s">
        <v>37</v>
      </c>
      <c r="B21">
        <v>10000</v>
      </c>
      <c r="C21">
        <v>10000</v>
      </c>
      <c r="D21">
        <v>10000</v>
      </c>
      <c r="E21">
        <v>10000</v>
      </c>
      <c r="F21">
        <v>10000</v>
      </c>
    </row>
    <row r="22" spans="1:6" ht="18" customHeight="1" x14ac:dyDescent="0.2">
      <c r="A22" s="2" t="s">
        <v>38</v>
      </c>
      <c r="B22">
        <v>20000</v>
      </c>
      <c r="C22">
        <v>20000</v>
      </c>
      <c r="D22">
        <v>20000</v>
      </c>
      <c r="E22">
        <v>20000</v>
      </c>
      <c r="F22">
        <v>20000</v>
      </c>
    </row>
    <row r="23" spans="1:6" ht="18" customHeight="1" x14ac:dyDescent="0.2">
      <c r="A23" s="2" t="s">
        <v>39</v>
      </c>
      <c r="B23">
        <f>4000*12</f>
        <v>48000</v>
      </c>
      <c r="C23">
        <f>4000*12</f>
        <v>48000</v>
      </c>
      <c r="D23">
        <f>4000*12</f>
        <v>48000</v>
      </c>
      <c r="E23">
        <f>4000*12</f>
        <v>48000</v>
      </c>
      <c r="F23">
        <f>4000*12</f>
        <v>48000</v>
      </c>
    </row>
    <row r="24" spans="1:6" ht="18" customHeight="1" x14ac:dyDescent="0.2">
      <c r="A24" s="2" t="s">
        <v>40</v>
      </c>
      <c r="B24">
        <v>35000</v>
      </c>
      <c r="C24">
        <v>35000</v>
      </c>
      <c r="D24">
        <v>35000</v>
      </c>
      <c r="E24">
        <v>35000</v>
      </c>
      <c r="F24">
        <v>35000</v>
      </c>
    </row>
    <row r="25" spans="1:6" ht="18" customHeight="1" x14ac:dyDescent="0.2">
      <c r="A25" s="30" t="s">
        <v>41</v>
      </c>
      <c r="B25" s="29">
        <v>15000</v>
      </c>
      <c r="C25" s="29">
        <v>15000</v>
      </c>
      <c r="D25" s="29">
        <v>15000</v>
      </c>
      <c r="E25" s="29">
        <v>15000</v>
      </c>
      <c r="F25" s="29">
        <v>15000</v>
      </c>
    </row>
    <row r="26" spans="1:6" ht="18" customHeight="1" x14ac:dyDescent="0.2">
      <c r="A26" s="1" t="s">
        <v>6</v>
      </c>
      <c r="B26">
        <f>SUM(B18:B25)</f>
        <v>142000</v>
      </c>
      <c r="C26">
        <f>SUM(C18:C24)</f>
        <v>127000</v>
      </c>
      <c r="D26">
        <f>SUM(D18:D24)</f>
        <v>127000</v>
      </c>
      <c r="E26">
        <f>SUM(E18:E24)</f>
        <v>127000</v>
      </c>
      <c r="F26">
        <f>SUM(F18:F24)</f>
        <v>127000</v>
      </c>
    </row>
    <row r="27" spans="1:6" ht="18" customHeight="1" x14ac:dyDescent="0.2"/>
    <row r="28" spans="1:6" ht="18" customHeight="1" x14ac:dyDescent="0.2">
      <c r="A28" s="1" t="s">
        <v>7</v>
      </c>
      <c r="B28">
        <f>B15-B26</f>
        <v>-77000</v>
      </c>
      <c r="C28">
        <f>C15-C26</f>
        <v>-62000</v>
      </c>
      <c r="D28">
        <f>D15-D26</f>
        <v>-62000</v>
      </c>
      <c r="E28">
        <f>E15-E26</f>
        <v>-62000</v>
      </c>
      <c r="F28">
        <f>F15-F26</f>
        <v>-62000</v>
      </c>
    </row>
    <row r="29" spans="1:6" ht="18" customHeight="1" x14ac:dyDescent="0.2"/>
    <row r="30" spans="1:6" ht="18" customHeight="1" x14ac:dyDescent="0.2">
      <c r="A30" s="1" t="s">
        <v>8</v>
      </c>
      <c r="B30"/>
      <c r="C30"/>
      <c r="D30"/>
      <c r="E30"/>
      <c r="F30"/>
    </row>
    <row r="31" spans="1:6" ht="18" customHeight="1" x14ac:dyDescent="0.2">
      <c r="A31" s="8" t="s">
        <v>42</v>
      </c>
      <c r="B31">
        <f>3000*12</f>
        <v>36000</v>
      </c>
      <c r="C31">
        <f>3000*12</f>
        <v>36000</v>
      </c>
      <c r="D31">
        <f>3000*12</f>
        <v>36000</v>
      </c>
      <c r="E31">
        <f>3000*12</f>
        <v>36000</v>
      </c>
      <c r="F31">
        <f>3000*12</f>
        <v>36000</v>
      </c>
    </row>
    <row r="32" spans="1:6" ht="18" customHeight="1" x14ac:dyDescent="0.2">
      <c r="A32" s="2" t="s">
        <v>43</v>
      </c>
      <c r="B32">
        <v>60000</v>
      </c>
      <c r="C32">
        <v>65000</v>
      </c>
      <c r="D32">
        <v>65000</v>
      </c>
      <c r="E32">
        <f>D32*1.1</f>
        <v>71500</v>
      </c>
      <c r="F32">
        <f>E32*1.1</f>
        <v>78650</v>
      </c>
    </row>
    <row r="33" spans="1:8" ht="18" customHeight="1" x14ac:dyDescent="0.2">
      <c r="A33" s="1" t="s">
        <v>9</v>
      </c>
      <c r="B33">
        <f>SUM(B31:B32)</f>
        <v>96000</v>
      </c>
      <c r="C33">
        <f>SUM(C31:C32)</f>
        <v>101000</v>
      </c>
      <c r="D33">
        <f>SUM(D31:D32)</f>
        <v>101000</v>
      </c>
      <c r="E33">
        <f>SUM(E31:E32)</f>
        <v>107500</v>
      </c>
      <c r="F33">
        <f>SUM(F31:F32)</f>
        <v>114650</v>
      </c>
    </row>
    <row r="34" spans="1:8" ht="18" customHeight="1" x14ac:dyDescent="0.2">
      <c r="A34" s="1" t="s">
        <v>10</v>
      </c>
      <c r="B34">
        <f>B28+B33</f>
        <v>19000</v>
      </c>
      <c r="C34">
        <f>C28+C33</f>
        <v>39000</v>
      </c>
      <c r="D34">
        <f>D28+D33</f>
        <v>39000</v>
      </c>
      <c r="E34">
        <f>E28+E33</f>
        <v>45500</v>
      </c>
      <c r="F34">
        <f>F28+F33</f>
        <v>52650</v>
      </c>
    </row>
    <row r="35" spans="1:8" ht="18" customHeight="1" x14ac:dyDescent="0.2"/>
    <row r="36" spans="1:8" ht="18" customHeight="1" x14ac:dyDescent="0.2">
      <c r="A36" s="1" t="s">
        <v>11</v>
      </c>
      <c r="B36"/>
      <c r="C36"/>
      <c r="D36"/>
      <c r="E36"/>
      <c r="F36"/>
    </row>
    <row r="37" spans="1:8" ht="18" customHeight="1" x14ac:dyDescent="0.2">
      <c r="A37" s="1">
        <f>-B9</f>
        <v>-47500</v>
      </c>
      <c r="B37">
        <f>B34/(1+$A$8)^0</f>
        <v>19000</v>
      </c>
      <c r="C37">
        <f>C34/(1+$A$8)^1</f>
        <v>37735.849056603773</v>
      </c>
      <c r="D37">
        <f>D34/(1+$A$8)^2</f>
        <v>36512.674462122653</v>
      </c>
      <c r="E37">
        <f>E34/(1+$A$8)^3</f>
        <v>41217.339337987192</v>
      </c>
      <c r="F37">
        <f>F34/(1+$A$8)^4</f>
        <v>46148.379105355751</v>
      </c>
    </row>
    <row r="38" spans="1:8" ht="18" customHeight="1" x14ac:dyDescent="0.2">
      <c r="A38" s="1" t="s">
        <v>12</v>
      </c>
      <c r="B38">
        <f>A37+B37</f>
        <v>-28500</v>
      </c>
      <c r="C38">
        <f>B38+C37</f>
        <v>9235.8490566037726</v>
      </c>
      <c r="D38">
        <f>C38+D37</f>
        <v>45748.523518726426</v>
      </c>
      <c r="E38">
        <f>D38+E37</f>
        <v>86965.862856713618</v>
      </c>
      <c r="F38">
        <f>E38+F37</f>
        <v>133114.24196206935</v>
      </c>
    </row>
    <row r="39" spans="1:8" x14ac:dyDescent="0.2">
      <c r="A39"/>
      <c r="B39"/>
      <c r="C39"/>
      <c r="D39"/>
      <c r="E39"/>
      <c r="F39"/>
    </row>
    <row r="40" spans="1:8" x14ac:dyDescent="0.2">
      <c r="A40" s="2" t="s">
        <v>44</v>
      </c>
      <c r="B40">
        <f>-B38/C37</f>
        <v>0.75524999999999998</v>
      </c>
      <c r="C40">
        <f>B40*365</f>
        <v>275.66624999999999</v>
      </c>
      <c r="D40" s="2" t="s">
        <v>46</v>
      </c>
      <c r="E40"/>
      <c r="F40"/>
    </row>
    <row r="41" spans="1:8" x14ac:dyDescent="0.2">
      <c r="A41" s="1" t="s">
        <v>45</v>
      </c>
      <c r="B41" s="7">
        <f>IRR(A42:F42)</f>
        <v>0.61441758837892402</v>
      </c>
      <c r="C41"/>
      <c r="D41"/>
      <c r="E41"/>
      <c r="F41"/>
    </row>
    <row r="42" spans="1:8" x14ac:dyDescent="0.2">
      <c r="A42" s="31">
        <f>A37</f>
        <v>-47500</v>
      </c>
      <c r="B42">
        <f>B34</f>
        <v>19000</v>
      </c>
      <c r="C42">
        <f t="shared" ref="C42:F42" si="0">C34</f>
        <v>39000</v>
      </c>
      <c r="D42">
        <f t="shared" si="0"/>
        <v>39000</v>
      </c>
      <c r="E42">
        <f t="shared" si="0"/>
        <v>45500</v>
      </c>
      <c r="F42">
        <f t="shared" si="0"/>
        <v>52650</v>
      </c>
    </row>
    <row r="43" spans="1:8" ht="15" x14ac:dyDescent="0.25">
      <c r="A43" s="2"/>
      <c r="B43"/>
      <c r="C43"/>
      <c r="D43" s="2"/>
      <c r="E43"/>
      <c r="F43"/>
      <c r="H43" s="4"/>
    </row>
    <row r="44" spans="1:8" ht="13.5" thickBot="1" x14ac:dyDescent="0.25"/>
    <row r="45" spans="1:8" ht="26.25" customHeight="1" thickBot="1" x14ac:dyDescent="0.25">
      <c r="A45" s="18" t="s">
        <v>26</v>
      </c>
      <c r="B45" s="19"/>
    </row>
    <row r="46" spans="1:8" ht="16.5" thickTop="1" thickBot="1" x14ac:dyDescent="0.3">
      <c r="A46" s="9" t="s">
        <v>17</v>
      </c>
      <c r="B46" s="17">
        <f>F38</f>
        <v>133114.24196206935</v>
      </c>
    </row>
    <row r="47" spans="1:8" ht="16.5" thickTop="1" thickBot="1" x14ac:dyDescent="0.3">
      <c r="A47" s="9" t="s">
        <v>20</v>
      </c>
      <c r="B47" s="16">
        <f>B41</f>
        <v>0.61441758837892402</v>
      </c>
    </row>
    <row r="48" spans="1:8" ht="16.5" thickTop="1" thickBot="1" x14ac:dyDescent="0.3">
      <c r="A48" s="10" t="s">
        <v>21</v>
      </c>
      <c r="B48" s="32">
        <f>DATE(2018,1,1) + (1 * 365) + 275</f>
        <v>43741</v>
      </c>
    </row>
  </sheetData>
  <mergeCells count="1">
    <mergeCell ref="A45:B45"/>
  </mergeCells>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5E4CE-D220-4A15-A71C-EED87139ABF7}">
  <dimension ref="A1:H48"/>
  <sheetViews>
    <sheetView zoomScale="130" zoomScaleNormal="130" workbookViewId="0">
      <pane ySplit="1" topLeftCell="A23" activePane="bottomLeft" state="frozen"/>
      <selection pane="bottomLeft" activeCell="B49" sqref="B49"/>
    </sheetView>
  </sheetViews>
  <sheetFormatPr defaultRowHeight="12.75" x14ac:dyDescent="0.2"/>
  <cols>
    <col min="1" max="1" width="33.7109375" style="3" customWidth="1"/>
    <col min="2" max="6" width="12.7109375" style="3" customWidth="1"/>
    <col min="7" max="7" width="9.140625" style="3"/>
    <col min="8" max="8" width="16.42578125" style="3" bestFit="1" customWidth="1"/>
    <col min="9" max="9" width="10.140625" style="3" bestFit="1" customWidth="1"/>
    <col min="10" max="16384" width="9.140625" style="3"/>
  </cols>
  <sheetData>
    <row r="1" spans="1:6" ht="18" customHeight="1" x14ac:dyDescent="0.25">
      <c r="A1" s="5" t="s">
        <v>0</v>
      </c>
      <c r="B1" s="6">
        <v>2018</v>
      </c>
      <c r="C1" s="6">
        <v>2019</v>
      </c>
      <c r="D1" s="6">
        <v>2020</v>
      </c>
      <c r="E1" s="6">
        <v>2021</v>
      </c>
      <c r="F1" s="6">
        <v>2022</v>
      </c>
    </row>
    <row r="2" spans="1:6" ht="18" customHeight="1" x14ac:dyDescent="0.2">
      <c r="A2" s="1" t="s">
        <v>1</v>
      </c>
      <c r="B2"/>
      <c r="C2"/>
      <c r="D2"/>
      <c r="E2"/>
      <c r="F2"/>
    </row>
    <row r="3" spans="1:6" ht="18" customHeight="1" x14ac:dyDescent="0.2">
      <c r="A3" s="2" t="s">
        <v>30</v>
      </c>
      <c r="B3">
        <v>45000</v>
      </c>
      <c r="C3"/>
      <c r="D3"/>
      <c r="E3"/>
      <c r="F3"/>
    </row>
    <row r="4" spans="1:6" ht="18" customHeight="1" x14ac:dyDescent="0.2">
      <c r="A4" s="2" t="s">
        <v>47</v>
      </c>
      <c r="B4" s="2">
        <v>20000</v>
      </c>
      <c r="C4"/>
      <c r="D4"/>
      <c r="E4"/>
      <c r="F4"/>
    </row>
    <row r="5" spans="1:6" ht="18" customHeight="1" x14ac:dyDescent="0.2">
      <c r="A5" s="2" t="s">
        <v>48</v>
      </c>
      <c r="B5" s="2">
        <v>6000</v>
      </c>
      <c r="C5"/>
      <c r="D5"/>
      <c r="E5"/>
      <c r="F5"/>
    </row>
    <row r="6" spans="1:6" ht="18" customHeight="1" x14ac:dyDescent="0.2">
      <c r="A6" s="2" t="s">
        <v>49</v>
      </c>
      <c r="B6" s="2">
        <v>12000</v>
      </c>
      <c r="C6"/>
      <c r="D6"/>
      <c r="E6"/>
      <c r="F6"/>
    </row>
    <row r="7" spans="1:6" ht="18" customHeight="1" x14ac:dyDescent="0.2">
      <c r="A7" s="2"/>
      <c r="B7"/>
      <c r="C7"/>
      <c r="D7"/>
      <c r="E7"/>
      <c r="F7"/>
    </row>
    <row r="8" spans="1:6" ht="18" customHeight="1" x14ac:dyDescent="0.2">
      <c r="A8" s="1">
        <v>3.3500000000000002E-2</v>
      </c>
      <c r="B8"/>
      <c r="C8"/>
      <c r="D8"/>
      <c r="E8"/>
      <c r="F8"/>
    </row>
    <row r="9" spans="1:6" ht="18" customHeight="1" x14ac:dyDescent="0.2">
      <c r="A9" s="1" t="s">
        <v>2</v>
      </c>
      <c r="B9">
        <f>SUM(B3:B8)</f>
        <v>83000</v>
      </c>
      <c r="C9"/>
      <c r="D9"/>
      <c r="E9"/>
      <c r="F9"/>
    </row>
    <row r="10" spans="1:6" ht="18" customHeight="1" x14ac:dyDescent="0.2"/>
    <row r="11" spans="1:6" ht="18" customHeight="1" x14ac:dyDescent="0.2">
      <c r="A11" s="1" t="s">
        <v>3</v>
      </c>
      <c r="B11"/>
      <c r="C11"/>
      <c r="D11"/>
      <c r="E11"/>
      <c r="F11"/>
    </row>
    <row r="12" spans="1:6" ht="18" customHeight="1" x14ac:dyDescent="0.2">
      <c r="A12" s="2" t="s">
        <v>33</v>
      </c>
      <c r="B12">
        <v>45000</v>
      </c>
      <c r="C12">
        <v>45000</v>
      </c>
      <c r="D12">
        <v>45000</v>
      </c>
      <c r="E12">
        <v>45000</v>
      </c>
      <c r="F12">
        <v>45000</v>
      </c>
    </row>
    <row r="13" spans="1:6" ht="18" customHeight="1" x14ac:dyDescent="0.2">
      <c r="A13" s="2"/>
      <c r="B13"/>
      <c r="C13"/>
      <c r="D13"/>
      <c r="E13"/>
      <c r="F13"/>
    </row>
    <row r="14" spans="1:6" ht="18" customHeight="1" x14ac:dyDescent="0.2">
      <c r="A14"/>
      <c r="B14"/>
      <c r="C14"/>
      <c r="D14"/>
      <c r="E14"/>
      <c r="F14"/>
    </row>
    <row r="15" spans="1:6" ht="18" customHeight="1" x14ac:dyDescent="0.2">
      <c r="A15" s="1" t="s">
        <v>4</v>
      </c>
      <c r="B15">
        <f>SUM(B12:B14)</f>
        <v>45000</v>
      </c>
      <c r="C15">
        <f>SUM(C12:C14)</f>
        <v>45000</v>
      </c>
      <c r="D15">
        <f>SUM(D12:D14)</f>
        <v>45000</v>
      </c>
      <c r="E15">
        <f>SUM(E12:E14)</f>
        <v>45000</v>
      </c>
      <c r="F15">
        <f>SUM(F12:F14)</f>
        <v>45000</v>
      </c>
    </row>
    <row r="16" spans="1:6" ht="18" customHeight="1" x14ac:dyDescent="0.2"/>
    <row r="17" spans="1:6" ht="18" customHeight="1" x14ac:dyDescent="0.2">
      <c r="A17" s="1" t="s">
        <v>5</v>
      </c>
      <c r="B17"/>
      <c r="C17"/>
      <c r="D17"/>
      <c r="E17"/>
      <c r="F17"/>
    </row>
    <row r="18" spans="1:6" ht="18" customHeight="1" x14ac:dyDescent="0.2">
      <c r="A18" s="2" t="s">
        <v>37</v>
      </c>
      <c r="B18">
        <v>10000</v>
      </c>
      <c r="C18">
        <v>10000</v>
      </c>
      <c r="D18">
        <v>10000</v>
      </c>
      <c r="E18">
        <v>10000</v>
      </c>
      <c r="F18">
        <v>10000</v>
      </c>
    </row>
    <row r="19" spans="1:6" ht="18" customHeight="1" x14ac:dyDescent="0.2">
      <c r="A19" s="2" t="s">
        <v>39</v>
      </c>
      <c r="B19">
        <v>48000</v>
      </c>
      <c r="C19">
        <v>48000</v>
      </c>
      <c r="D19">
        <v>48000</v>
      </c>
      <c r="E19">
        <v>48000</v>
      </c>
      <c r="F19">
        <v>48000</v>
      </c>
    </row>
    <row r="20" spans="1:6" ht="18" customHeight="1" x14ac:dyDescent="0.2">
      <c r="A20" s="2" t="s">
        <v>40</v>
      </c>
      <c r="B20">
        <v>35000</v>
      </c>
      <c r="C20">
        <v>35000</v>
      </c>
      <c r="D20">
        <v>35000</v>
      </c>
      <c r="E20">
        <v>35000</v>
      </c>
      <c r="F20">
        <v>35000</v>
      </c>
    </row>
    <row r="21" spans="1:6" ht="18" customHeight="1" x14ac:dyDescent="0.2">
      <c r="A21" s="2" t="s">
        <v>50</v>
      </c>
      <c r="B21">
        <v>250</v>
      </c>
      <c r="C21">
        <v>250</v>
      </c>
      <c r="D21">
        <v>250</v>
      </c>
      <c r="E21">
        <v>250</v>
      </c>
      <c r="F21">
        <v>250</v>
      </c>
    </row>
    <row r="22" spans="1:6" ht="18" customHeight="1" x14ac:dyDescent="0.2">
      <c r="A22" s="2" t="s">
        <v>51</v>
      </c>
      <c r="B22">
        <v>6000</v>
      </c>
      <c r="C22">
        <v>6000</v>
      </c>
      <c r="D22">
        <v>6000</v>
      </c>
      <c r="E22">
        <v>6000</v>
      </c>
      <c r="F22">
        <v>6000</v>
      </c>
    </row>
    <row r="23" spans="1:6" ht="18" customHeight="1" x14ac:dyDescent="0.2">
      <c r="A23" s="2" t="s">
        <v>41</v>
      </c>
      <c r="B23">
        <v>10000</v>
      </c>
      <c r="C23">
        <v>10000</v>
      </c>
      <c r="D23">
        <v>10000</v>
      </c>
      <c r="E23">
        <v>10000</v>
      </c>
      <c r="F23">
        <v>10000</v>
      </c>
    </row>
    <row r="24" spans="1:6" ht="18" customHeight="1" x14ac:dyDescent="0.2">
      <c r="A24" s="2" t="s">
        <v>52</v>
      </c>
      <c r="B24">
        <v>20000</v>
      </c>
      <c r="C24">
        <v>20000</v>
      </c>
      <c r="D24">
        <v>20000</v>
      </c>
      <c r="E24">
        <v>20000</v>
      </c>
      <c r="F24">
        <v>20000</v>
      </c>
    </row>
    <row r="25" spans="1:6" ht="18" customHeight="1" x14ac:dyDescent="0.2">
      <c r="A25" s="2" t="s">
        <v>53</v>
      </c>
      <c r="B25">
        <v>600</v>
      </c>
      <c r="C25">
        <v>600</v>
      </c>
      <c r="D25">
        <v>600</v>
      </c>
      <c r="E25">
        <v>600</v>
      </c>
      <c r="F25">
        <v>600</v>
      </c>
    </row>
    <row r="26" spans="1:6" ht="18" customHeight="1" x14ac:dyDescent="0.2">
      <c r="A26" s="1" t="s">
        <v>6</v>
      </c>
      <c r="B26">
        <f>SUM(B18:B25)</f>
        <v>129850</v>
      </c>
      <c r="C26">
        <f>SUM(C18:C25)</f>
        <v>129850</v>
      </c>
      <c r="D26">
        <f>SUM(D18:D25)</f>
        <v>129850</v>
      </c>
      <c r="E26">
        <f>SUM(E18:E25)</f>
        <v>129850</v>
      </c>
      <c r="F26">
        <f>SUM(F18:F25)</f>
        <v>129850</v>
      </c>
    </row>
    <row r="27" spans="1:6" ht="18" customHeight="1" x14ac:dyDescent="0.2"/>
    <row r="28" spans="1:6" ht="18" customHeight="1" x14ac:dyDescent="0.2">
      <c r="A28" s="1" t="s">
        <v>7</v>
      </c>
      <c r="B28">
        <f>B15-B26</f>
        <v>-84850</v>
      </c>
      <c r="C28">
        <f>C15-C26</f>
        <v>-84850</v>
      </c>
      <c r="D28">
        <f>D15-D26</f>
        <v>-84850</v>
      </c>
      <c r="E28">
        <f>E15-E26</f>
        <v>-84850</v>
      </c>
      <c r="F28">
        <f>F15-F26</f>
        <v>-84850</v>
      </c>
    </row>
    <row r="29" spans="1:6" ht="18" customHeight="1" x14ac:dyDescent="0.2"/>
    <row r="30" spans="1:6" ht="18" customHeight="1" x14ac:dyDescent="0.2">
      <c r="A30" s="1" t="s">
        <v>8</v>
      </c>
      <c r="B30"/>
      <c r="C30"/>
      <c r="D30"/>
      <c r="E30"/>
      <c r="F30"/>
    </row>
    <row r="31" spans="1:6" ht="18" customHeight="1" x14ac:dyDescent="0.2">
      <c r="A31" t="s">
        <v>54</v>
      </c>
      <c r="B31">
        <f>3000*12</f>
        <v>36000</v>
      </c>
      <c r="C31">
        <f>3000*12</f>
        <v>36000</v>
      </c>
      <c r="D31">
        <f>3000*12</f>
        <v>36000</v>
      </c>
      <c r="E31">
        <f>3000*12</f>
        <v>36000</v>
      </c>
      <c r="F31">
        <f>3000*12</f>
        <v>36000</v>
      </c>
    </row>
    <row r="32" spans="1:6" ht="18" customHeight="1" x14ac:dyDescent="0.2">
      <c r="A32" s="2" t="s">
        <v>43</v>
      </c>
      <c r="B32">
        <v>60000</v>
      </c>
      <c r="C32">
        <v>65000</v>
      </c>
      <c r="D32">
        <v>65000</v>
      </c>
      <c r="E32">
        <f>D32*1.1</f>
        <v>71500</v>
      </c>
      <c r="F32">
        <f>E32*1.1</f>
        <v>78650</v>
      </c>
    </row>
    <row r="33" spans="1:8" ht="18" customHeight="1" x14ac:dyDescent="0.2">
      <c r="A33" s="1" t="s">
        <v>9</v>
      </c>
      <c r="B33">
        <f>SUM(B31:B32)</f>
        <v>96000</v>
      </c>
      <c r="C33">
        <f>SUM(C31:C32)</f>
        <v>101000</v>
      </c>
      <c r="D33">
        <f>SUM(D31:D32)</f>
        <v>101000</v>
      </c>
      <c r="E33">
        <f>SUM(E31:E32)</f>
        <v>107500</v>
      </c>
      <c r="F33">
        <f>SUM(F31:F32)</f>
        <v>114650</v>
      </c>
    </row>
    <row r="34" spans="1:8" ht="18" customHeight="1" x14ac:dyDescent="0.2">
      <c r="A34" s="1" t="s">
        <v>10</v>
      </c>
      <c r="B34">
        <f>B28+B33</f>
        <v>11150</v>
      </c>
      <c r="C34">
        <f>C28+C33</f>
        <v>16150</v>
      </c>
      <c r="D34">
        <f>D28+D33</f>
        <v>16150</v>
      </c>
      <c r="E34">
        <f>E28+E33</f>
        <v>22650</v>
      </c>
      <c r="F34">
        <f>F28+F33</f>
        <v>29800</v>
      </c>
    </row>
    <row r="35" spans="1:8" ht="18" customHeight="1" x14ac:dyDescent="0.2"/>
    <row r="36" spans="1:8" ht="18" customHeight="1" x14ac:dyDescent="0.2">
      <c r="A36" s="1" t="s">
        <v>11</v>
      </c>
      <c r="B36"/>
      <c r="C36"/>
      <c r="D36"/>
      <c r="E36"/>
      <c r="F36"/>
    </row>
    <row r="37" spans="1:8" ht="18" customHeight="1" x14ac:dyDescent="0.2">
      <c r="A37" s="1">
        <f>-B9</f>
        <v>-83000</v>
      </c>
      <c r="B37">
        <f>B34/(1+$A$8)^0</f>
        <v>11150</v>
      </c>
      <c r="C37">
        <f>C34/(1+$A$8)^1</f>
        <v>15626.511852926946</v>
      </c>
      <c r="D37">
        <f>D34/(1+$A$8)^2</f>
        <v>15119.992117007201</v>
      </c>
      <c r="E37">
        <f>E34/(1+$A$8)^3</f>
        <v>20518.082110009007</v>
      </c>
      <c r="F37">
        <f>F34/(1+$A$8)^4</f>
        <v>26120.070224873722</v>
      </c>
    </row>
    <row r="38" spans="1:8" ht="18" customHeight="1" x14ac:dyDescent="0.2">
      <c r="A38" s="1" t="s">
        <v>12</v>
      </c>
      <c r="B38">
        <f>A37+B37</f>
        <v>-71850</v>
      </c>
      <c r="C38">
        <f>B38+C37</f>
        <v>-56223.488147073054</v>
      </c>
      <c r="D38">
        <f>C38+D37</f>
        <v>-41103.496030065857</v>
      </c>
      <c r="E38">
        <f>D38+E37</f>
        <v>-20585.41392005685</v>
      </c>
      <c r="F38">
        <f>E38+F37</f>
        <v>5534.6563048168719</v>
      </c>
    </row>
    <row r="39" spans="1:8" x14ac:dyDescent="0.2">
      <c r="A39"/>
      <c r="B39"/>
      <c r="C39"/>
      <c r="D39"/>
      <c r="E39"/>
      <c r="F39"/>
    </row>
    <row r="40" spans="1:8" x14ac:dyDescent="0.2">
      <c r="A40" s="2" t="s">
        <v>44</v>
      </c>
      <c r="B40">
        <f>-E38/F37</f>
        <v>0.78810714300659468</v>
      </c>
      <c r="C40">
        <f>B40*365</f>
        <v>287.65910719740708</v>
      </c>
      <c r="D40" s="2" t="s">
        <v>55</v>
      </c>
      <c r="E40"/>
      <c r="F40"/>
    </row>
    <row r="41" spans="1:8" x14ac:dyDescent="0.2">
      <c r="A41" s="1" t="s">
        <v>45</v>
      </c>
      <c r="B41" s="7">
        <f>IRR(A42:F42)</f>
        <v>4.3195762867907384E-2</v>
      </c>
      <c r="C41"/>
      <c r="D41"/>
      <c r="E41"/>
      <c r="F41"/>
    </row>
    <row r="42" spans="1:8" x14ac:dyDescent="0.2">
      <c r="A42" s="31">
        <f>A37</f>
        <v>-83000</v>
      </c>
      <c r="B42">
        <f>B34</f>
        <v>11150</v>
      </c>
      <c r="C42">
        <f t="shared" ref="C42:F42" si="0">C34</f>
        <v>16150</v>
      </c>
      <c r="D42">
        <f t="shared" si="0"/>
        <v>16150</v>
      </c>
      <c r="E42">
        <f t="shared" si="0"/>
        <v>22650</v>
      </c>
      <c r="F42">
        <f t="shared" si="0"/>
        <v>29800</v>
      </c>
    </row>
    <row r="43" spans="1:8" ht="15" x14ac:dyDescent="0.25">
      <c r="A43" s="2"/>
      <c r="B43"/>
      <c r="C43"/>
      <c r="D43" s="2"/>
      <c r="E43"/>
      <c r="F43"/>
      <c r="H43" s="4"/>
    </row>
    <row r="44" spans="1:8" ht="13.5" thickBot="1" x14ac:dyDescent="0.25"/>
    <row r="45" spans="1:8" ht="13.5" thickBot="1" x14ac:dyDescent="0.25">
      <c r="A45" s="18" t="s">
        <v>26</v>
      </c>
      <c r="B45" s="19"/>
    </row>
    <row r="46" spans="1:8" ht="16.5" thickTop="1" thickBot="1" x14ac:dyDescent="0.3">
      <c r="A46" s="9" t="s">
        <v>17</v>
      </c>
      <c r="B46" s="17">
        <f>F38</f>
        <v>5534.6563048168719</v>
      </c>
    </row>
    <row r="47" spans="1:8" ht="16.5" thickTop="1" thickBot="1" x14ac:dyDescent="0.3">
      <c r="A47" s="9" t="s">
        <v>20</v>
      </c>
      <c r="B47" s="16">
        <f>B41</f>
        <v>4.3195762867907384E-2</v>
      </c>
    </row>
    <row r="48" spans="1:8" ht="16.5" thickTop="1" thickBot="1" x14ac:dyDescent="0.3">
      <c r="A48" s="10" t="s">
        <v>21</v>
      </c>
      <c r="B48" s="32">
        <f>DATE(2018,1,1) + (4 * 365) + 287</f>
        <v>44848</v>
      </c>
    </row>
  </sheetData>
  <mergeCells count="1">
    <mergeCell ref="A45:B45"/>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8033E-4C17-4C39-A765-5422E8443C8A}">
  <dimension ref="A1:H45"/>
  <sheetViews>
    <sheetView zoomScale="130" zoomScaleNormal="130" workbookViewId="0">
      <pane ySplit="1" topLeftCell="A27" activePane="bottomLeft" state="frozen"/>
      <selection pane="bottomLeft" activeCell="E22" sqref="E22"/>
    </sheetView>
  </sheetViews>
  <sheetFormatPr defaultRowHeight="12.75" x14ac:dyDescent="0.2"/>
  <cols>
    <col min="1" max="1" width="33.7109375" style="3" customWidth="1"/>
    <col min="2" max="6" width="12.7109375" style="3" customWidth="1"/>
    <col min="7" max="7" width="9.140625" style="3"/>
    <col min="8" max="8" width="16.42578125" style="3" bestFit="1" customWidth="1"/>
    <col min="9" max="9" width="10.140625" style="3" bestFit="1" customWidth="1"/>
    <col min="10" max="16384" width="9.140625" style="3"/>
  </cols>
  <sheetData>
    <row r="1" spans="1:6" ht="18" customHeight="1" x14ac:dyDescent="0.25">
      <c r="A1" s="5" t="s">
        <v>0</v>
      </c>
      <c r="B1" s="6">
        <v>2018</v>
      </c>
      <c r="C1" s="6">
        <v>2019</v>
      </c>
      <c r="D1" s="6">
        <v>2020</v>
      </c>
      <c r="E1" s="6">
        <v>2021</v>
      </c>
      <c r="F1" s="6">
        <v>2022</v>
      </c>
    </row>
    <row r="2" spans="1:6" ht="18" customHeight="1" x14ac:dyDescent="0.2">
      <c r="A2" s="1" t="s">
        <v>1</v>
      </c>
      <c r="B2"/>
      <c r="C2"/>
      <c r="D2"/>
      <c r="E2"/>
      <c r="F2"/>
    </row>
    <row r="3" spans="1:6" ht="18" customHeight="1" x14ac:dyDescent="0.2">
      <c r="A3" s="2" t="s">
        <v>56</v>
      </c>
      <c r="B3">
        <v>16000</v>
      </c>
      <c r="C3"/>
      <c r="D3"/>
      <c r="E3"/>
      <c r="F3"/>
    </row>
    <row r="4" spans="1:6" ht="18" customHeight="1" x14ac:dyDescent="0.2">
      <c r="A4" s="2" t="s">
        <v>57</v>
      </c>
      <c r="B4">
        <v>30000</v>
      </c>
      <c r="C4"/>
      <c r="D4"/>
      <c r="E4"/>
      <c r="F4"/>
    </row>
    <row r="5" spans="1:6" ht="18" customHeight="1" x14ac:dyDescent="0.2">
      <c r="A5"/>
      <c r="B5"/>
      <c r="C5"/>
      <c r="D5"/>
      <c r="E5"/>
      <c r="F5"/>
    </row>
    <row r="6" spans="1:6" ht="18" customHeight="1" x14ac:dyDescent="0.2">
      <c r="A6" s="2"/>
      <c r="B6"/>
      <c r="C6"/>
      <c r="D6"/>
      <c r="E6"/>
      <c r="F6"/>
    </row>
    <row r="7" spans="1:6" ht="18" customHeight="1" x14ac:dyDescent="0.2">
      <c r="A7" s="2"/>
      <c r="B7"/>
      <c r="C7"/>
      <c r="D7"/>
      <c r="E7"/>
      <c r="F7"/>
    </row>
    <row r="8" spans="1:6" ht="18" customHeight="1" x14ac:dyDescent="0.2">
      <c r="A8" s="1">
        <v>3.3500000000000002E-2</v>
      </c>
      <c r="B8"/>
      <c r="C8"/>
      <c r="D8"/>
      <c r="E8"/>
      <c r="F8"/>
    </row>
    <row r="9" spans="1:6" ht="18" customHeight="1" x14ac:dyDescent="0.2">
      <c r="A9" s="1" t="s">
        <v>2</v>
      </c>
      <c r="B9">
        <f>SUM(B3:B8)</f>
        <v>46000</v>
      </c>
      <c r="C9"/>
      <c r="D9"/>
      <c r="E9"/>
      <c r="F9"/>
    </row>
    <row r="10" spans="1:6" ht="18" customHeight="1" x14ac:dyDescent="0.2"/>
    <row r="11" spans="1:6" ht="18" customHeight="1" x14ac:dyDescent="0.2">
      <c r="A11" s="1" t="s">
        <v>3</v>
      </c>
      <c r="B11"/>
      <c r="C11"/>
      <c r="D11"/>
      <c r="E11"/>
      <c r="F11"/>
    </row>
    <row r="12" spans="1:6" ht="18" customHeight="1" x14ac:dyDescent="0.2">
      <c r="A12" s="2" t="s">
        <v>33</v>
      </c>
      <c r="B12">
        <v>50000</v>
      </c>
      <c r="C12">
        <v>50000</v>
      </c>
      <c r="D12">
        <v>50000</v>
      </c>
      <c r="E12">
        <v>50000</v>
      </c>
      <c r="F12">
        <v>50000</v>
      </c>
    </row>
    <row r="13" spans="1:6" ht="18" customHeight="1" x14ac:dyDescent="0.2">
      <c r="A13" s="2"/>
      <c r="B13"/>
      <c r="C13"/>
      <c r="D13"/>
      <c r="E13"/>
      <c r="F13"/>
    </row>
    <row r="14" spans="1:6" ht="18" customHeight="1" x14ac:dyDescent="0.2">
      <c r="A14"/>
      <c r="B14"/>
      <c r="C14"/>
      <c r="D14"/>
      <c r="E14"/>
      <c r="F14"/>
    </row>
    <row r="15" spans="1:6" ht="18" customHeight="1" x14ac:dyDescent="0.2">
      <c r="A15" s="1" t="s">
        <v>4</v>
      </c>
      <c r="B15">
        <f>SUM(B12:B14)</f>
        <v>50000</v>
      </c>
      <c r="C15">
        <f>SUM(C12:C14)</f>
        <v>50000</v>
      </c>
      <c r="D15">
        <f>SUM(D12:D14)</f>
        <v>50000</v>
      </c>
      <c r="E15">
        <f>SUM(E12:E14)</f>
        <v>50000</v>
      </c>
      <c r="F15">
        <f>SUM(F12:F14)</f>
        <v>50000</v>
      </c>
    </row>
    <row r="16" spans="1:6" ht="18" customHeight="1" x14ac:dyDescent="0.2"/>
    <row r="17" spans="1:6" ht="18" customHeight="1" x14ac:dyDescent="0.2">
      <c r="A17" s="1" t="s">
        <v>5</v>
      </c>
      <c r="B17"/>
      <c r="C17"/>
      <c r="D17"/>
      <c r="E17"/>
      <c r="F17"/>
    </row>
    <row r="18" spans="1:6" ht="18" customHeight="1" x14ac:dyDescent="0.2">
      <c r="A18" s="2" t="s">
        <v>33</v>
      </c>
      <c r="B18">
        <v>95000</v>
      </c>
      <c r="C18">
        <v>95000</v>
      </c>
      <c r="D18">
        <v>95000</v>
      </c>
      <c r="E18">
        <v>95000</v>
      </c>
      <c r="F18">
        <v>95000</v>
      </c>
    </row>
    <row r="19" spans="1:6" ht="18" customHeight="1" x14ac:dyDescent="0.2">
      <c r="A19"/>
      <c r="B19"/>
      <c r="C19"/>
      <c r="D19"/>
      <c r="E19"/>
      <c r="F19"/>
    </row>
    <row r="20" spans="1:6" ht="18" customHeight="1" x14ac:dyDescent="0.2">
      <c r="A20" s="2"/>
      <c r="B20"/>
      <c r="C20"/>
      <c r="D20"/>
      <c r="E20"/>
      <c r="F20"/>
    </row>
    <row r="21" spans="1:6" ht="18" customHeight="1" x14ac:dyDescent="0.2">
      <c r="A21" s="2"/>
      <c r="B21"/>
      <c r="C21"/>
      <c r="D21"/>
      <c r="E21"/>
      <c r="F21"/>
    </row>
    <row r="22" spans="1:6" ht="18" customHeight="1" x14ac:dyDescent="0.2">
      <c r="A22" s="2"/>
      <c r="B22"/>
      <c r="C22"/>
      <c r="D22"/>
      <c r="E22"/>
      <c r="F22"/>
    </row>
    <row r="23" spans="1:6" ht="18" customHeight="1" x14ac:dyDescent="0.2">
      <c r="A23" s="1" t="s">
        <v>6</v>
      </c>
      <c r="B23">
        <f>SUM(B18:B22)</f>
        <v>95000</v>
      </c>
      <c r="C23">
        <f>SUM(C18:C22)</f>
        <v>95000</v>
      </c>
      <c r="D23">
        <f>SUM(D18:D22)</f>
        <v>95000</v>
      </c>
      <c r="E23">
        <f>SUM(E18:E22)</f>
        <v>95000</v>
      </c>
      <c r="F23">
        <f>SUM(F18:F22)</f>
        <v>95000</v>
      </c>
    </row>
    <row r="24" spans="1:6" ht="18" customHeight="1" x14ac:dyDescent="0.2"/>
    <row r="25" spans="1:6" ht="18" customHeight="1" x14ac:dyDescent="0.2">
      <c r="A25" s="1" t="s">
        <v>7</v>
      </c>
      <c r="B25">
        <f>B15-B23</f>
        <v>-45000</v>
      </c>
      <c r="C25">
        <f>C15-C23</f>
        <v>-45000</v>
      </c>
      <c r="D25">
        <f>D15-D23</f>
        <v>-45000</v>
      </c>
      <c r="E25">
        <f>E15-E23</f>
        <v>-45000</v>
      </c>
      <c r="F25">
        <f>F15-F23</f>
        <v>-45000</v>
      </c>
    </row>
    <row r="26" spans="1:6" ht="18" customHeight="1" x14ac:dyDescent="0.2"/>
    <row r="27" spans="1:6" ht="18" customHeight="1" x14ac:dyDescent="0.2">
      <c r="A27" s="1" t="s">
        <v>8</v>
      </c>
      <c r="B27"/>
      <c r="C27"/>
      <c r="D27"/>
      <c r="E27"/>
      <c r="F27"/>
    </row>
    <row r="28" spans="1:6" ht="18" customHeight="1" x14ac:dyDescent="0.2">
      <c r="A28" s="2" t="s">
        <v>58</v>
      </c>
      <c r="B28">
        <v>65000</v>
      </c>
      <c r="C28">
        <f>B28*1.03</f>
        <v>66950</v>
      </c>
      <c r="D28">
        <f t="shared" ref="D28:F28" si="0">C28*1.03</f>
        <v>68958.5</v>
      </c>
      <c r="E28">
        <f t="shared" si="0"/>
        <v>71027.255000000005</v>
      </c>
      <c r="F28">
        <f t="shared" si="0"/>
        <v>73158.072650000002</v>
      </c>
    </row>
    <row r="29" spans="1:6" ht="18" customHeight="1" x14ac:dyDescent="0.2">
      <c r="A29" s="2"/>
      <c r="B29"/>
      <c r="C29"/>
      <c r="D29"/>
      <c r="E29"/>
      <c r="F29"/>
    </row>
    <row r="30" spans="1:6" ht="18" customHeight="1" x14ac:dyDescent="0.2">
      <c r="A30" s="1" t="s">
        <v>9</v>
      </c>
      <c r="B30">
        <f>SUM(B28:B29)</f>
        <v>65000</v>
      </c>
      <c r="C30">
        <f>SUM(C28:C29)</f>
        <v>66950</v>
      </c>
      <c r="D30">
        <f>SUM(D28:D29)</f>
        <v>68958.5</v>
      </c>
      <c r="E30">
        <f>SUM(E28:E29)</f>
        <v>71027.255000000005</v>
      </c>
      <c r="F30">
        <f>SUM(F28:F29)</f>
        <v>73158.072650000002</v>
      </c>
    </row>
    <row r="31" spans="1:6" ht="18" customHeight="1" x14ac:dyDescent="0.2">
      <c r="A31" s="1" t="s">
        <v>10</v>
      </c>
      <c r="B31">
        <f>B25+B30</f>
        <v>20000</v>
      </c>
      <c r="C31">
        <f>C25+C30</f>
        <v>21950</v>
      </c>
      <c r="D31">
        <f>D25+D30</f>
        <v>23958.5</v>
      </c>
      <c r="E31">
        <f>E25+E30</f>
        <v>26027.255000000005</v>
      </c>
      <c r="F31">
        <f>F25+F30</f>
        <v>28158.072650000002</v>
      </c>
    </row>
    <row r="32" spans="1:6" ht="18" customHeight="1" x14ac:dyDescent="0.2"/>
    <row r="33" spans="1:8" ht="18" customHeight="1" x14ac:dyDescent="0.2">
      <c r="A33" s="1" t="s">
        <v>11</v>
      </c>
      <c r="B33"/>
      <c r="C33"/>
      <c r="D33"/>
      <c r="E33"/>
      <c r="F33"/>
    </row>
    <row r="34" spans="1:8" ht="18" customHeight="1" x14ac:dyDescent="0.2">
      <c r="A34" s="1">
        <f>-B9</f>
        <v>-46000</v>
      </c>
      <c r="B34">
        <f>B31/(1+$A$8)^0</f>
        <v>20000</v>
      </c>
      <c r="C34">
        <f>C31/(1+$A$8)^1</f>
        <v>21238.5099177552</v>
      </c>
      <c r="D34">
        <f>D31/(1+$A$8)^2</f>
        <v>22430.48490001963</v>
      </c>
      <c r="E34">
        <f>E31/(1+$A$8)^3</f>
        <v>23577.454975193934</v>
      </c>
      <c r="F34">
        <f>F31/(1+$A$8)^4</f>
        <v>24680.900503862285</v>
      </c>
    </row>
    <row r="35" spans="1:8" ht="18" customHeight="1" x14ac:dyDescent="0.2">
      <c r="A35" s="1" t="s">
        <v>12</v>
      </c>
      <c r="B35">
        <f>A34+B34</f>
        <v>-26000</v>
      </c>
      <c r="C35">
        <f>B35+C34</f>
        <v>-4761.4900822447999</v>
      </c>
      <c r="D35">
        <f>C35+D34</f>
        <v>17668.99481777483</v>
      </c>
      <c r="E35">
        <f>D35+E34</f>
        <v>41246.449792968764</v>
      </c>
      <c r="F35">
        <f>E35+F34</f>
        <v>65927.350296831049</v>
      </c>
    </row>
    <row r="36" spans="1:8" x14ac:dyDescent="0.2">
      <c r="A36"/>
      <c r="B36"/>
      <c r="C36"/>
      <c r="D36"/>
      <c r="E36"/>
      <c r="F36"/>
    </row>
    <row r="37" spans="1:8" x14ac:dyDescent="0.2">
      <c r="A37" s="2" t="s">
        <v>44</v>
      </c>
      <c r="B37">
        <f>-C35/D34</f>
        <v>0.21227762589477647</v>
      </c>
      <c r="C37">
        <f>B37*365</f>
        <v>77.481333451593414</v>
      </c>
      <c r="D37" s="2" t="s">
        <v>59</v>
      </c>
      <c r="E37"/>
      <c r="F37"/>
    </row>
    <row r="38" spans="1:8" x14ac:dyDescent="0.2">
      <c r="A38" s="1" t="s">
        <v>45</v>
      </c>
      <c r="B38" s="7">
        <f>IRR(A39:F39)</f>
        <v>0.40274239177930826</v>
      </c>
      <c r="C38"/>
      <c r="D38"/>
      <c r="E38"/>
      <c r="F38"/>
    </row>
    <row r="39" spans="1:8" x14ac:dyDescent="0.2">
      <c r="A39" s="31">
        <f>A34</f>
        <v>-46000</v>
      </c>
      <c r="B39">
        <f>B31</f>
        <v>20000</v>
      </c>
      <c r="C39">
        <f t="shared" ref="C39:F39" si="1">C31</f>
        <v>21950</v>
      </c>
      <c r="D39">
        <f t="shared" si="1"/>
        <v>23958.5</v>
      </c>
      <c r="E39">
        <f t="shared" si="1"/>
        <v>26027.255000000005</v>
      </c>
      <c r="F39">
        <f t="shared" si="1"/>
        <v>28158.072650000002</v>
      </c>
    </row>
    <row r="40" spans="1:8" ht="15" x14ac:dyDescent="0.25">
      <c r="A40" s="2"/>
      <c r="B40"/>
      <c r="C40"/>
      <c r="D40" s="2"/>
      <c r="E40"/>
      <c r="F40"/>
      <c r="H40" s="4"/>
    </row>
    <row r="41" spans="1:8" ht="13.5" thickBot="1" x14ac:dyDescent="0.25"/>
    <row r="42" spans="1:8" ht="13.5" thickBot="1" x14ac:dyDescent="0.25">
      <c r="A42" s="18" t="s">
        <v>26</v>
      </c>
      <c r="B42" s="19"/>
    </row>
    <row r="43" spans="1:8" ht="16.5" thickTop="1" thickBot="1" x14ac:dyDescent="0.3">
      <c r="A43" s="9" t="s">
        <v>17</v>
      </c>
      <c r="B43" s="17">
        <f>F35</f>
        <v>65927.350296831049</v>
      </c>
    </row>
    <row r="44" spans="1:8" ht="16.5" thickTop="1" thickBot="1" x14ac:dyDescent="0.3">
      <c r="A44" s="9" t="s">
        <v>20</v>
      </c>
      <c r="B44" s="16">
        <f>B38</f>
        <v>0.40274239177930826</v>
      </c>
    </row>
    <row r="45" spans="1:8" ht="16.5" thickTop="1" thickBot="1" x14ac:dyDescent="0.3">
      <c r="A45" s="10" t="s">
        <v>21</v>
      </c>
      <c r="B45" s="32">
        <f>DATE(2018,1,1) + (2 * 365) + 77</f>
        <v>43908</v>
      </c>
    </row>
  </sheetData>
  <mergeCells count="1">
    <mergeCell ref="A42:B42"/>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9B996-F920-4E53-921C-5FF39FA7878D}">
  <dimension ref="B2:E38"/>
  <sheetViews>
    <sheetView tabSelected="1" topLeftCell="A14" zoomScale="118" zoomScaleNormal="118" workbookViewId="0">
      <selection activeCell="F41" sqref="F41"/>
    </sheetView>
  </sheetViews>
  <sheetFormatPr defaultRowHeight="12.75" x14ac:dyDescent="0.2"/>
  <cols>
    <col min="1" max="1" width="9.140625" style="3"/>
    <col min="2" max="2" width="13.28515625" style="3" bestFit="1" customWidth="1"/>
    <col min="3" max="3" width="17" style="3" customWidth="1"/>
    <col min="4" max="4" width="21" style="3" customWidth="1"/>
    <col min="5" max="5" width="24.140625" style="3" customWidth="1"/>
    <col min="6" max="16384" width="9.140625" style="3"/>
  </cols>
  <sheetData>
    <row r="2" spans="2:5" ht="13.5" thickBot="1" x14ac:dyDescent="0.25"/>
    <row r="3" spans="2:5" ht="18.75" customHeight="1" x14ac:dyDescent="0.2">
      <c r="B3" s="20" t="s">
        <v>24</v>
      </c>
      <c r="C3" s="21"/>
      <c r="D3" s="21"/>
      <c r="E3" s="22"/>
    </row>
    <row r="4" spans="2:5" ht="27.75" customHeight="1" thickBot="1" x14ac:dyDescent="0.25">
      <c r="B4" s="23"/>
      <c r="C4" s="24"/>
      <c r="D4" s="24"/>
      <c r="E4" s="25"/>
    </row>
    <row r="5" spans="2:5" s="11" customFormat="1" ht="15" x14ac:dyDescent="0.2">
      <c r="B5" s="12" t="s">
        <v>16</v>
      </c>
      <c r="C5" s="12" t="s">
        <v>17</v>
      </c>
      <c r="D5" s="12" t="s">
        <v>18</v>
      </c>
      <c r="E5" s="12" t="s">
        <v>19</v>
      </c>
    </row>
    <row r="6" spans="2:5" ht="15" x14ac:dyDescent="0.2">
      <c r="B6" s="12" t="s">
        <v>13</v>
      </c>
      <c r="C6" s="13">
        <f>'Scenario 1'!B46</f>
        <v>133114.24196206935</v>
      </c>
      <c r="D6" s="15">
        <f>'Scenario 1'!B47</f>
        <v>0.61441758837892402</v>
      </c>
      <c r="E6" s="14">
        <f>'Scenario 1'!B48</f>
        <v>43741</v>
      </c>
    </row>
    <row r="7" spans="2:5" ht="15" x14ac:dyDescent="0.2">
      <c r="B7" s="12" t="s">
        <v>14</v>
      </c>
      <c r="C7" s="13">
        <f>'Scenario 2'!B46</f>
        <v>5534.6563048168719</v>
      </c>
      <c r="D7" s="15">
        <f>'Scenario 2'!B47</f>
        <v>4.3195762867907384E-2</v>
      </c>
      <c r="E7" s="14">
        <f>'Scenario 2'!B48</f>
        <v>44848</v>
      </c>
    </row>
    <row r="8" spans="2:5" ht="15" x14ac:dyDescent="0.2">
      <c r="B8" s="12" t="s">
        <v>15</v>
      </c>
      <c r="C8" s="13">
        <f>'Scenario 3'!B43</f>
        <v>65927.350296831049</v>
      </c>
      <c r="D8" s="15">
        <f>'Scenario 3'!B44</f>
        <v>0.40274239177930826</v>
      </c>
      <c r="E8" s="14">
        <f>'Scenario 3'!B45</f>
        <v>43908</v>
      </c>
    </row>
    <row r="11" spans="2:5" ht="27" customHeight="1" x14ac:dyDescent="0.25">
      <c r="B11" s="26" t="s">
        <v>22</v>
      </c>
      <c r="C11" s="27"/>
      <c r="D11" s="27"/>
      <c r="E11" s="27"/>
    </row>
    <row r="20" spans="2:5" ht="29.25" customHeight="1" x14ac:dyDescent="0.25">
      <c r="B20" s="26" t="s">
        <v>25</v>
      </c>
      <c r="C20" s="26"/>
      <c r="D20" s="26"/>
      <c r="E20" s="26"/>
    </row>
    <row r="29" spans="2:5" ht="30" customHeight="1" x14ac:dyDescent="0.25">
      <c r="B29" s="26" t="s">
        <v>23</v>
      </c>
      <c r="C29" s="26"/>
      <c r="D29" s="26"/>
      <c r="E29" s="26"/>
    </row>
    <row r="38" spans="2:5" ht="29.25" customHeight="1" x14ac:dyDescent="0.25">
      <c r="B38" s="26" t="s">
        <v>27</v>
      </c>
      <c r="C38" s="26"/>
      <c r="D38" s="26"/>
      <c r="E38" s="26"/>
    </row>
  </sheetData>
  <mergeCells count="5">
    <mergeCell ref="B3:E4"/>
    <mergeCell ref="B11:E11"/>
    <mergeCell ref="B20:E20"/>
    <mergeCell ref="B29:E29"/>
    <mergeCell ref="B38:E38"/>
  </mergeCells>
  <pageMargins left="0.7" right="0.7" top="0.75" bottom="0.75" header="0.3" footer="0.3"/>
  <pageSetup paperSize="9" orientation="portrait" horizontalDpi="1200" verticalDpi="1200" r:id="rId1"/>
  <cellWatches>
    <cellWatch r="G3"/>
  </cellWatche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Scenario 1</vt:lpstr>
      <vt:lpstr>Scenario 2</vt:lpstr>
      <vt:lpstr>Scenario 3</vt:lpstr>
      <vt:lpstr>Verklaring uitwerking</vt:lpstr>
    </vt:vector>
  </TitlesOfParts>
  <Company>PHL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PHL</dc:creator>
  <cp:lastModifiedBy>Veulemans Joachim</cp:lastModifiedBy>
  <dcterms:created xsi:type="dcterms:W3CDTF">2004-11-17T07:52:36Z</dcterms:created>
  <dcterms:modified xsi:type="dcterms:W3CDTF">2018-11-14T14:09:11Z</dcterms:modified>
</cp:coreProperties>
</file>