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te\Downloads\"/>
    </mc:Choice>
  </mc:AlternateContent>
  <xr:revisionPtr revIDLastSave="0" documentId="13_ncr:1_{8F333280-17DC-4C32-A6A7-480F7E0282A6}" xr6:coauthVersionLast="47" xr6:coauthVersionMax="47" xr10:uidLastSave="{00000000-0000-0000-0000-000000000000}"/>
  <bookViews>
    <workbookView xWindow="-108" yWindow="-108" windowWidth="23256" windowHeight="12576" tabRatio="345" xr2:uid="{D63472A4-8300-4934-9C87-0EC792DCF89D}"/>
  </bookViews>
  <sheets>
    <sheet name="Base" sheetId="1" r:id="rId1"/>
    <sheet name="Apoio" sheetId="2" r:id="rId2"/>
  </sheets>
  <definedNames>
    <definedName name="_xlnm._FilterDatabase" localSheetId="0" hidden="1">Base!$D$43:$F$43</definedName>
    <definedName name="aporte">Base!$F$18</definedName>
    <definedName name="patrimonio">Base!$F$21</definedName>
    <definedName name="qtd_anos">Base!$F$19</definedName>
    <definedName name="rendimento_carteira">Base!$F$7</definedName>
    <definedName name="salario">Base!$F$6</definedName>
    <definedName name="sugestao_investimento">Base!#REF!</definedName>
    <definedName name="taxa_mensal">Base!$F$20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1" l="1"/>
  <c r="F8" i="1"/>
  <c r="E29" i="1"/>
  <c r="F29" i="1" s="1"/>
  <c r="E12" i="2"/>
  <c r="E21" i="2"/>
  <c r="E30" i="2"/>
  <c r="B15" i="2"/>
  <c r="B16" i="2"/>
  <c r="B17" i="2"/>
  <c r="B18" i="2"/>
  <c r="B19" i="2"/>
  <c r="B20" i="2"/>
  <c r="B24" i="2"/>
  <c r="B25" i="2"/>
  <c r="B26" i="2"/>
  <c r="B27" i="2"/>
  <c r="B28" i="2"/>
  <c r="B29" i="2"/>
  <c r="B7" i="2"/>
  <c r="B8" i="2"/>
  <c r="B9" i="2"/>
  <c r="B10" i="2"/>
  <c r="B11" i="2"/>
  <c r="B6" i="2"/>
  <c r="E47" i="1" s="1"/>
  <c r="F21" i="1"/>
  <c r="F22" i="1" s="1"/>
  <c r="E32" i="1"/>
  <c r="F32" i="1" s="1"/>
  <c r="E31" i="1"/>
  <c r="F31" i="1" s="1"/>
  <c r="E30" i="1"/>
  <c r="F30" i="1" s="1"/>
  <c r="E33" i="1"/>
  <c r="F33" i="1" s="1"/>
  <c r="E44" i="1" l="1"/>
  <c r="F44" i="1" s="1"/>
  <c r="E48" i="1"/>
  <c r="F48" i="1" s="1"/>
  <c r="H7" i="2"/>
  <c r="E45" i="1"/>
  <c r="F45" i="1" s="1"/>
  <c r="E46" i="1"/>
  <c r="F46" i="1" s="1"/>
  <c r="E49" i="1"/>
  <c r="F49" i="1" s="1"/>
  <c r="F47" i="1"/>
  <c r="F50" i="1" l="1"/>
</calcChain>
</file>

<file path=xl/sharedStrings.xml><?xml version="1.0" encoding="utf-8"?>
<sst xmlns="http://schemas.openxmlformats.org/spreadsheetml/2006/main" count="87" uniqueCount="40">
  <si>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</si>
  <si>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</si>
  <si>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</si>
  <si>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</si>
  <si>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</si>
  <si>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</si>
  <si>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</si>
  <si>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</si>
  <si>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</si>
  <si>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</si>
  <si>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</si>
  <si>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>Dividendo</t>
  </si>
  <si>
    <t>Rendimento Carteira</t>
  </si>
  <si>
    <t>Salário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</si>
  <si>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</si>
  <si>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</si>
  <si>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</si>
  <si>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</si>
  <si>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</si>
  <si>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</si>
  <si>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</si>
  <si>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</si>
  <si>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</si>
  <si>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</si>
  <si>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</si>
  <si>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</si>
  <si>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</si>
  <si>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</si>
  <si>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</si>
  <si>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</si>
  <si>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</si>
  <si>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</si>
  <si>
    <t>Total</t>
  </si>
  <si>
    <t>Verificação formula</t>
  </si>
  <si>
    <t>PROJEÇÃO</t>
  </si>
  <si>
    <t>Consolidado</t>
  </si>
  <si>
    <t>SUGESTÃO DE INVESTIMENTO</t>
  </si>
  <si>
    <t>EVOLUÇÃO PATRIMONIAL</t>
  </si>
  <si>
    <t>Configurações de investimento</t>
  </si>
  <si>
    <r>
      <rPr>
        <b/>
        <sz val="16"/>
        <color theme="5" tint="-0.499984740745262"/>
        <rFont val="Aptos Narrow"/>
        <family val="2"/>
        <scheme val="minor"/>
      </rPr>
      <t xml:space="preserve">SELECIONE   </t>
    </r>
    <r>
      <rPr>
        <b/>
        <sz val="14"/>
        <color theme="5" tint="-0.499984740745262"/>
        <rFont val="Aptos Narrow"/>
        <family val="2"/>
        <scheme val="minor"/>
      </rPr>
      <t xml:space="preserve"> O TIPO DE PERFIL: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</si>
</sst>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&quot;R$&quot;\ #,##0.00"/>
    <numFmt numFmtId="172" formatCode="&quot;R$&quot;#,##0.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1"/>
      <color theme="0"/>
      <name val="Aptos Narrow"/>
      <family val="2"/>
      <scheme val="minor"/>
    </font>
    <font>
      <b/>
      <sz val="12"/>
      <color theme="0"/>
      <name val="Segoe UI"/>
      <family val="2"/>
    </font>
    <font>
      <b/>
      <sz val="20"/>
      <color theme="0"/>
      <name val="Segoe UI"/>
      <family val="2"/>
    </font>
    <font>
      <b/>
      <sz val="18"/>
      <color theme="2" tint="-0.749992370372631"/>
      <name val="Segoe UI"/>
      <family val="2"/>
    </font>
    <font>
      <sz val="11"/>
      <color theme="5" tint="-0.499984740745262"/>
      <name val="Aptos Narrow"/>
      <family val="2"/>
      <scheme val="minor"/>
    </font>
    <font>
      <b/>
      <sz val="11"/>
      <color theme="5" tint="-0.499984740745262"/>
      <name val="Aptos Narrow"/>
      <family val="2"/>
      <scheme val="minor"/>
    </font>
    <font>
      <b/>
      <sz val="14"/>
      <color theme="5" tint="-0.499984740745262"/>
      <name val="Aptos Narrow"/>
      <family val="2"/>
      <scheme val="minor"/>
    </font>
    <font>
      <b/>
      <sz val="12"/>
      <color theme="5" tint="0.79998168889431442"/>
      <name val="Segoe UI"/>
      <family val="2"/>
    </font>
    <font>
      <b/>
      <sz val="12"/>
      <color theme="1"/>
      <name val="Aptos Narrow"/>
      <family val="2"/>
      <scheme val="minor"/>
    </font>
    <font>
      <sz val="11"/>
      <color theme="3" tint="0.89999084444715716"/>
      <name val="Aptos Narrow"/>
      <family val="2"/>
      <scheme val="minor"/>
    </font>
    <font>
      <b/>
      <sz val="16"/>
      <color theme="5" tint="-0.499984740745262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theme="1"/>
      </right>
      <top/>
      <bottom style="hair">
        <color theme="0" tint="-0.14996795556505021"/>
      </bottom>
      <diagonal/>
    </border>
    <border>
      <left style="medium">
        <color theme="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theme="1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theme="1"/>
      </left>
      <right style="hair">
        <color theme="0" tint="-0.14996795556505021"/>
      </right>
      <top style="hair">
        <color theme="0" tint="-0.14996795556505021"/>
      </top>
      <bottom style="medium">
        <color theme="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theme="1"/>
      </bottom>
      <diagonal/>
    </border>
    <border>
      <left style="hair">
        <color theme="0" tint="-0.14996795556505021"/>
      </left>
      <right style="medium">
        <color theme="1"/>
      </right>
      <top style="hair">
        <color theme="0" tint="-0.1499679555650502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2" fillId="2" borderId="0" xfId="3"/>
    <xf numFmtId="0" fontId="5" fillId="4" borderId="6" xfId="0" applyFont="1" applyFill="1" applyBorder="1" applyAlignment="1">
      <alignment horizontal="left" indent="3"/>
    </xf>
    <xf numFmtId="0" fontId="5" fillId="4" borderId="7" xfId="0" applyFont="1" applyFill="1" applyBorder="1" applyAlignment="1">
      <alignment horizontal="left" indent="3"/>
    </xf>
    <xf numFmtId="0" fontId="5" fillId="4" borderId="9" xfId="0" applyFont="1" applyFill="1" applyBorder="1" applyAlignment="1">
      <alignment horizontal="left" indent="3"/>
    </xf>
    <xf numFmtId="0" fontId="5" fillId="4" borderId="10" xfId="0" applyFont="1" applyFill="1" applyBorder="1" applyAlignment="1">
      <alignment horizontal="left" indent="3"/>
    </xf>
    <xf numFmtId="0" fontId="0" fillId="0" borderId="0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Fill="1"/>
    <xf numFmtId="9" fontId="0" fillId="0" borderId="0" xfId="0" applyNumberForma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9" fillId="0" borderId="0" xfId="0" applyNumberFormat="1" applyFont="1" applyFill="1" applyAlignment="1">
      <alignment horizontal="center"/>
    </xf>
    <xf numFmtId="0" fontId="5" fillId="7" borderId="17" xfId="0" applyFont="1" applyFill="1" applyBorder="1" applyAlignment="1">
      <alignment horizontal="left" indent="3"/>
    </xf>
    <xf numFmtId="0" fontId="5" fillId="7" borderId="18" xfId="0" applyFont="1" applyFill="1" applyBorder="1" applyAlignment="1">
      <alignment horizontal="left" indent="3"/>
    </xf>
    <xf numFmtId="0" fontId="0" fillId="0" borderId="0" xfId="0" applyAlignment="1"/>
    <xf numFmtId="0" fontId="10" fillId="8" borderId="2" xfId="0" applyFont="1" applyFill="1" applyBorder="1" applyAlignment="1">
      <alignment horizontal="center" vertical="center"/>
    </xf>
    <xf numFmtId="0" fontId="0" fillId="0" borderId="0" xfId="0" applyFill="1" applyAlignment="1"/>
    <xf numFmtId="0" fontId="11" fillId="8" borderId="1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72" fontId="6" fillId="7" borderId="19" xfId="0" applyNumberFormat="1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166" fontId="6" fillId="3" borderId="4" xfId="0" applyNumberFormat="1" applyFont="1" applyFill="1" applyBorder="1" applyAlignment="1">
      <alignment horizontal="center" vertical="center"/>
    </xf>
    <xf numFmtId="166" fontId="6" fillId="3" borderId="5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166" fontId="7" fillId="0" borderId="8" xfId="0" applyNumberFormat="1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10" fontId="7" fillId="0" borderId="11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>
      <alignment horizontal="left" indent="3"/>
    </xf>
    <xf numFmtId="172" fontId="6" fillId="0" borderId="0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166" fontId="7" fillId="0" borderId="8" xfId="1" applyNumberFormat="1" applyFont="1" applyBorder="1" applyAlignment="1" applyProtection="1">
      <alignment horizontal="center"/>
      <protection locked="0"/>
    </xf>
    <xf numFmtId="10" fontId="7" fillId="0" borderId="11" xfId="0" applyNumberFormat="1" applyFont="1" applyBorder="1" applyAlignment="1" applyProtection="1">
      <alignment horizontal="center"/>
      <protection locked="0"/>
    </xf>
    <xf numFmtId="164" fontId="6" fillId="3" borderId="11" xfId="0" applyNumberFormat="1" applyFont="1" applyFill="1" applyBorder="1" applyAlignment="1">
      <alignment horizontal="center" vertical="center"/>
    </xf>
    <xf numFmtId="164" fontId="6" fillId="3" borderId="12" xfId="0" applyNumberFormat="1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13" fillId="0" borderId="0" xfId="3" applyFont="1" applyFill="1" applyBorder="1" applyAlignment="1">
      <alignment horizontal="center" vertical="center"/>
    </xf>
    <xf numFmtId="0" fontId="0" fillId="0" borderId="20" xfId="0" applyBorder="1"/>
    <xf numFmtId="0" fontId="16" fillId="6" borderId="21" xfId="0" applyFont="1" applyFill="1" applyBorder="1" applyAlignment="1">
      <alignment horizontal="center" vertical="center"/>
    </xf>
    <xf numFmtId="0" fontId="16" fillId="6" borderId="22" xfId="0" applyFont="1" applyFill="1" applyBorder="1" applyAlignment="1">
      <alignment horizontal="center" vertical="center"/>
    </xf>
    <xf numFmtId="0" fontId="16" fillId="6" borderId="23" xfId="0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11" fillId="8" borderId="26" xfId="0" applyFont="1" applyFill="1" applyBorder="1" applyAlignment="1">
      <alignment horizontal="center" vertical="center"/>
    </xf>
    <xf numFmtId="0" fontId="10" fillId="8" borderId="2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166" fontId="6" fillId="3" borderId="29" xfId="0" applyNumberFormat="1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166" fontId="6" fillId="3" borderId="31" xfId="0" applyNumberFormat="1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166" fontId="6" fillId="3" borderId="33" xfId="0" applyNumberFormat="1" applyFont="1" applyFill="1" applyBorder="1" applyAlignment="1">
      <alignment horizontal="center" vertical="center"/>
    </xf>
    <xf numFmtId="166" fontId="6" fillId="3" borderId="34" xfId="0" applyNumberFormat="1" applyFont="1" applyFill="1" applyBorder="1" applyAlignment="1">
      <alignment horizontal="center" vertical="center"/>
    </xf>
    <xf numFmtId="0" fontId="13" fillId="0" borderId="24" xfId="3" applyFont="1" applyFill="1" applyBorder="1" applyAlignment="1">
      <alignment horizontal="center" vertical="center"/>
    </xf>
    <xf numFmtId="0" fontId="14" fillId="0" borderId="25" xfId="3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166" fontId="0" fillId="4" borderId="25" xfId="0" applyNumberFormat="1" applyFill="1" applyBorder="1" applyAlignment="1">
      <alignment horizontal="center"/>
    </xf>
    <xf numFmtId="166" fontId="3" fillId="5" borderId="37" xfId="0" applyNumberFormat="1" applyFont="1" applyFill="1" applyBorder="1" applyAlignment="1">
      <alignment horizontal="center"/>
    </xf>
    <xf numFmtId="0" fontId="15" fillId="10" borderId="38" xfId="3" applyFont="1" applyFill="1" applyBorder="1" applyAlignment="1">
      <alignment horizontal="center" vertical="center"/>
    </xf>
    <xf numFmtId="0" fontId="15" fillId="10" borderId="39" xfId="3" applyFont="1" applyFill="1" applyBorder="1" applyAlignment="1">
      <alignment horizontal="center" vertical="center"/>
    </xf>
    <xf numFmtId="0" fontId="15" fillId="9" borderId="40" xfId="3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Alignment="1">
      <alignment horizontal="center"/>
    </xf>
    <xf numFmtId="0" fontId="4" fillId="6" borderId="21" xfId="0" applyFont="1" applyFill="1" applyBorder="1"/>
    <xf numFmtId="0" fontId="4" fillId="6" borderId="2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0" fontId="0" fillId="0" borderId="24" xfId="0" applyFill="1" applyBorder="1"/>
    <xf numFmtId="9" fontId="0" fillId="0" borderId="25" xfId="0" applyNumberFormat="1" applyFill="1" applyBorder="1" applyAlignment="1">
      <alignment horizontal="center"/>
    </xf>
    <xf numFmtId="0" fontId="9" fillId="6" borderId="35" xfId="0" applyFont="1" applyFill="1" applyBorder="1" applyAlignment="1">
      <alignment horizontal="right"/>
    </xf>
    <xf numFmtId="0" fontId="9" fillId="6" borderId="36" xfId="0" applyFont="1" applyFill="1" applyBorder="1" applyAlignment="1">
      <alignment horizontal="center"/>
    </xf>
    <xf numFmtId="9" fontId="9" fillId="6" borderId="37" xfId="0" applyNumberFormat="1" applyFont="1" applyFill="1" applyBorder="1" applyAlignment="1">
      <alignment horizontal="center"/>
    </xf>
    <xf numFmtId="0" fontId="9" fillId="6" borderId="35" xfId="0" applyFont="1" applyFill="1" applyBorder="1" applyAlignment="1">
      <alignment horizontal="right" indent="1"/>
    </xf>
    <xf numFmtId="9" fontId="0" fillId="0" borderId="25" xfId="0" applyNumberFormat="1" applyBorder="1" applyAlignment="1">
      <alignment horizontal="center"/>
    </xf>
    <xf numFmtId="9" fontId="2" fillId="2" borderId="0" xfId="2" applyFont="1" applyFill="1" applyAlignment="1">
      <alignment horizontal="center"/>
    </xf>
    <xf numFmtId="9" fontId="3" fillId="11" borderId="0" xfId="0" applyNumberFormat="1" applyFont="1" applyFill="1" applyBorder="1" applyAlignment="1">
      <alignment horizontal="center"/>
    </xf>
    <xf numFmtId="166" fontId="17" fillId="4" borderId="25" xfId="1" applyNumberFormat="1" applyFont="1" applyFill="1" applyBorder="1" applyAlignment="1" applyProtection="1">
      <alignment horizontal="center" vertical="center"/>
    </xf>
    <xf numFmtId="0" fontId="0" fillId="0" borderId="20" xfId="0" applyBorder="1" applyAlignment="1"/>
    <xf numFmtId="0" fontId="0" fillId="0" borderId="20" xfId="0" applyFill="1" applyBorder="1"/>
    <xf numFmtId="0" fontId="4" fillId="0" borderId="20" xfId="0" applyFont="1" applyFill="1" applyBorder="1" applyAlignment="1">
      <alignment horizontal="center" vertical="center"/>
    </xf>
    <xf numFmtId="0" fontId="0" fillId="4" borderId="20" xfId="0" applyFill="1" applyBorder="1"/>
    <xf numFmtId="0" fontId="0" fillId="4" borderId="0" xfId="0" applyFill="1"/>
    <xf numFmtId="0" fontId="0" fillId="4" borderId="20" xfId="0" applyFill="1" applyBorder="1" applyAlignment="1"/>
    <xf numFmtId="0" fontId="0" fillId="4" borderId="0" xfId="0" applyFill="1" applyAlignment="1"/>
    <xf numFmtId="0" fontId="0" fillId="4" borderId="2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8" fillId="4" borderId="0" xfId="0" applyFont="1" applyFill="1"/>
    <xf numFmtId="0" fontId="18" fillId="4" borderId="0" xfId="0" applyFont="1" applyFill="1" applyAlignment="1"/>
    <xf numFmtId="0" fontId="18" fillId="4" borderId="0" xfId="0" applyFont="1" applyFill="1" applyAlignment="1">
      <alignment horizontal="center" vertical="center"/>
    </xf>
    <xf numFmtId="0" fontId="0" fillId="0" borderId="0" xfId="0" applyBorder="1" applyAlignment="1"/>
    <xf numFmtId="0" fontId="4" fillId="0" borderId="0" xfId="0" applyFont="1" applyFill="1" applyBorder="1" applyAlignment="1">
      <alignment horizontal="center" vertical="center"/>
    </xf>
    <xf numFmtId="0" fontId="3" fillId="5" borderId="36" xfId="0" applyFont="1" applyFill="1" applyBorder="1" applyAlignment="1"/>
    <xf numFmtId="0" fontId="3" fillId="5" borderId="35" xfId="0" applyFont="1" applyFill="1" applyBorder="1" applyAlignment="1">
      <alignment horizontal="right"/>
    </xf>
    <xf numFmtId="0" fontId="3" fillId="10" borderId="0" xfId="0" applyFont="1" applyFill="1" applyBorder="1" applyAlignment="1" applyProtection="1">
      <alignment horizontal="center"/>
      <protection locked="0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  <color rgb="FFF2F2F2"/>
      <color rgb="FF929292"/>
      <color rgb="FFD9D9D9"/>
      <color rgb="FF92FFFF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Base!$E$43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B7-476F-9A90-097BB9ABF1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B7-476F-9A90-097BB9ABF1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B7-476F-9A90-097BB9ABF1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B7-476F-9A90-097BB9ABF17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AB7-476F-9A90-097BB9ABF17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AB7-476F-9A90-097BB9ABF1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Base!$D$44:$D$49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DESENVOLVIMENTO</c:v>
                </c:pt>
                <c:pt idx="4">
                  <c:v>FOFs</c:v>
                </c:pt>
                <c:pt idx="5">
                  <c:v>HOTELARIAS</c:v>
                </c:pt>
              </c:strCache>
            </c:strRef>
          </c:cat>
          <c:val>
            <c:numRef>
              <c:f>Base!$E$44:$E$49</c:f>
              <c:numCache>
                <c:formatCode>0%</c:formatCode>
                <c:ptCount val="6"/>
                <c:pt idx="0">
                  <c:v>0.45</c:v>
                </c:pt>
                <c:pt idx="1">
                  <c:v>0.32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0.05</c:v>
                </c:pt>
                <c:pt idx="5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Base!$E$28</c:f>
              <c:strCache>
                <c:ptCount val="1"/>
                <c:pt idx="0">
                  <c:v>Consolidado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Base!$D$29:$D$33</c:f>
              <c:strCache>
                <c:ptCount val="5"/>
                <c:pt idx="0">
                  <c:v>Quanto em 2 Anos ?</c:v>
                </c:pt>
                <c:pt idx="1">
                  <c:v>Quanto em 5 Anos ?</c:v>
                </c:pt>
                <c:pt idx="2">
                  <c:v>Quanto em 10 Anos ?</c:v>
                </c:pt>
                <c:pt idx="3">
                  <c:v>Quanto em 20 Anos ?</c:v>
                </c:pt>
                <c:pt idx="4">
                  <c:v>Quanto em 30 Anos ?</c:v>
                </c:pt>
              </c:strCache>
            </c:strRef>
          </c:cat>
          <c:val>
            <c:numRef>
              <c:f>Base!$E$29:$E$33</c:f>
              <c:numCache>
                <c:formatCode>"R$"\ #,##0.00</c:formatCode>
                <c:ptCount val="5"/>
                <c:pt idx="0">
                  <c:v>4295.028119290203</c:v>
                </c:pt>
                <c:pt idx="1">
                  <c:v>14432.197756897222</c:v>
                </c:pt>
                <c:pt idx="2">
                  <c:v>49693.228723213389</c:v>
                </c:pt>
                <c:pt idx="3">
                  <c:v>346328.15554018668</c:v>
                </c:pt>
                <c:pt idx="4">
                  <c:v>2117037.808918112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7-4B2D-9461-F5B366AA2D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4641000"/>
        <c:axId val="854638120"/>
      </c:lineChart>
      <c:catAx>
        <c:axId val="85464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638120"/>
        <c:crosses val="autoZero"/>
        <c:auto val="1"/>
        <c:lblAlgn val="ctr"/>
        <c:lblOffset val="100"/>
        <c:noMultiLvlLbl val="0"/>
      </c:catAx>
      <c:valAx>
        <c:axId val="85463812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64100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accent1">
          <a:lumMod val="20000"/>
          <a:lumOff val="80000"/>
          <a:alpha val="98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0C1-4D0B-8A1D-4503031EF25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C1-4D0B-8A1D-4503031EF2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Base!$D$21:$D$22</c:f>
              <c:strCache>
                <c:ptCount val="2"/>
                <c:pt idx="0">
                  <c:v>Patrimônio acumulado ?</c:v>
                </c:pt>
                <c:pt idx="1">
                  <c:v>Dividendos Mensais ?</c:v>
                </c:pt>
              </c:strCache>
            </c:strRef>
          </c:cat>
          <c:val>
            <c:numRef>
              <c:f>Base!$F$21:$F$22</c:f>
              <c:numCache>
                <c:formatCode>"R$"\ #,##0.00;[Red]\-"R$"\ #,##0.00</c:formatCode>
                <c:ptCount val="2"/>
                <c:pt idx="0">
                  <c:v>346328.15554018668</c:v>
                </c:pt>
                <c:pt idx="1">
                  <c:v>6926.5631108037342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1-4D0B-8A1D-4503031EF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854649640"/>
        <c:axId val="854645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Base!$D$21:$D$22</c15:sqref>
                        </c15:formulaRef>
                      </c:ext>
                    </c:extLst>
                    <c:strCache>
                      <c:ptCount val="2"/>
                      <c:pt idx="0">
                        <c:v>Patrimônio acumulado ?</c:v>
                      </c:pt>
                      <c:pt idx="1">
                        <c:v>Dividendos Mensais ?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Base!$E$21:$E$22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0C1-4D0B-8A1D-4503031EF255}"/>
                  </c:ext>
                </c:extLst>
              </c15:ser>
            </c15:filteredBarSeries>
          </c:ext>
        </c:extLst>
      </c:barChart>
      <c:catAx>
        <c:axId val="85464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645680"/>
        <c:crosses val="autoZero"/>
        <c:auto val="1"/>
        <c:lblAlgn val="ctr"/>
        <c:lblOffset val="100"/>
        <c:noMultiLvlLbl val="0"/>
      </c:catAx>
      <c:valAx>
        <c:axId val="8546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;[Red]\-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64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3" Type="http://schemas.openxmlformats.org/officeDocument/2006/relationships/chart" Target="../charts/chart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10" Type="http://schemas.openxmlformats.org/officeDocument/2006/relationships/image" Target="../media/image7.svg"/><Relationship Id="rId4" Type="http://schemas.openxmlformats.org/officeDocument/2006/relationships/chart" Target="../charts/chart3.xml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59265</xdr:colOff>
      <xdr:row>37</xdr:row>
      <xdr:rowOff>36284</xdr:rowOff>
    </xdr:from>
    <xdr:to>
      <xdr:col>12</xdr:col>
      <xdr:colOff>768561</xdr:colOff>
      <xdr:row>49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1495425</xdr:colOff>
      <xdr:row>10</xdr:row>
      <xdr:rowOff>143932</xdr:rowOff>
    </xdr:from>
    <xdr:ext cx="7267575" cy="706412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F1D470B6-802F-521F-623C-D32BEE0FAD07}"/>
            </a:ext>
          </a:extLst>
        </xdr:cNvPr>
        <xdr:cNvSpPr txBox="1"/>
      </xdr:nvSpPr>
      <xdr:spPr>
        <a:xfrm>
          <a:off x="1724025" y="2391832"/>
          <a:ext cx="7267575" cy="706412"/>
        </a:xfrm>
        <a:prstGeom prst="rect">
          <a:avLst/>
        </a:prstGeom>
        <a:ln>
          <a:solidFill>
            <a:schemeClr val="accent2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3600" b="1">
              <a:solidFill>
                <a:schemeClr val="accent2"/>
              </a:solidFill>
              <a:latin typeface="Segoe UI" panose="020B0502040204020203" pitchFamily="34" charset="0"/>
              <a:cs typeface="Segoe UI" panose="020B0502040204020203" pitchFamily="34" charset="0"/>
            </a:rPr>
            <a:t>SIMULADOR</a:t>
          </a:r>
          <a:r>
            <a:rPr lang="pt-BR" sz="3600" b="1" baseline="0">
              <a:solidFill>
                <a:schemeClr val="accent2"/>
              </a:solidFill>
              <a:latin typeface="Segoe UI" panose="020B0502040204020203" pitchFamily="34" charset="0"/>
              <a:cs typeface="Segoe UI" panose="020B0502040204020203" pitchFamily="34" charset="0"/>
            </a:rPr>
            <a:t> DE INVESTIMENTO</a:t>
          </a:r>
          <a:endParaRPr lang="pt-BR" sz="3600" b="1">
            <a:solidFill>
              <a:schemeClr val="accent2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  <xdr:twoCellAnchor editAs="absolute">
    <xdr:from>
      <xdr:col>1</xdr:col>
      <xdr:colOff>1584031</xdr:colOff>
      <xdr:row>4</xdr:row>
      <xdr:rowOff>48469</xdr:rowOff>
    </xdr:from>
    <xdr:to>
      <xdr:col>2</xdr:col>
      <xdr:colOff>847725</xdr:colOff>
      <xdr:row>7</xdr:row>
      <xdr:rowOff>232064</xdr:rowOff>
    </xdr:to>
    <xdr:pic>
      <xdr:nvPicPr>
        <xdr:cNvPr id="8" name="Imagem 7" descr="Imagem gerada">
          <a:extLst>
            <a:ext uri="{FF2B5EF4-FFF2-40B4-BE49-F238E27FC236}">
              <a16:creationId xmlns:a16="http://schemas.microsoft.com/office/drawing/2014/main" id="{7569D295-0158-6EDA-D135-64C6588E5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2631" y="781894"/>
          <a:ext cx="997244" cy="1021795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  <a:round/>
        </a:ln>
        <a:effectLst>
          <a:softEdge rad="12700"/>
        </a:effectLst>
      </xdr:spPr>
    </xdr:pic>
    <xdr:clientData/>
  </xdr:twoCellAnchor>
  <xdr:oneCellAnchor>
    <xdr:from>
      <xdr:col>5</xdr:col>
      <xdr:colOff>254000</xdr:colOff>
      <xdr:row>21</xdr:row>
      <xdr:rowOff>101600</xdr:rowOff>
    </xdr:from>
    <xdr:ext cx="184731" cy="26456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A11FB822-53B9-17FA-95FC-70A46B95BC44}"/>
            </a:ext>
          </a:extLst>
        </xdr:cNvPr>
        <xdr:cNvSpPr txBox="1"/>
      </xdr:nvSpPr>
      <xdr:spPr>
        <a:xfrm>
          <a:off x="3996267" y="25230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8</xdr:col>
      <xdr:colOff>19049</xdr:colOff>
      <xdr:row>26</xdr:row>
      <xdr:rowOff>49743</xdr:rowOff>
    </xdr:from>
    <xdr:to>
      <xdr:col>12</xdr:col>
      <xdr:colOff>769619</xdr:colOff>
      <xdr:row>32</xdr:row>
      <xdr:rowOff>333375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87C6DB9-2314-EF6B-2B10-99F0D915A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</xdr:col>
      <xdr:colOff>25399</xdr:colOff>
      <xdr:row>11</xdr:row>
      <xdr:rowOff>101597</xdr:rowOff>
    </xdr:from>
    <xdr:ext cx="6451602" cy="50174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DA844218-9E2A-4FEC-9686-474099BF94B3}"/>
            </a:ext>
          </a:extLst>
        </xdr:cNvPr>
        <xdr:cNvSpPr txBox="1"/>
      </xdr:nvSpPr>
      <xdr:spPr>
        <a:xfrm>
          <a:off x="10093324" y="2168522"/>
          <a:ext cx="6451602" cy="50174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2400" b="1">
              <a:solidFill>
                <a:schemeClr val="accent1">
                  <a:lumMod val="60000"/>
                  <a:lumOff val="4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Representação visual</a:t>
          </a:r>
        </a:p>
      </xdr:txBody>
    </xdr:sp>
    <xdr:clientData/>
  </xdr:oneCellAnchor>
  <xdr:twoCellAnchor editAs="oneCell">
    <xdr:from>
      <xdr:col>8</xdr:col>
      <xdr:colOff>32328</xdr:colOff>
      <xdr:row>16</xdr:row>
      <xdr:rowOff>22321</xdr:rowOff>
    </xdr:from>
    <xdr:to>
      <xdr:col>12</xdr:col>
      <xdr:colOff>768715</xdr:colOff>
      <xdr:row>21</xdr:row>
      <xdr:rowOff>360988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B298BB7-6B75-AB1C-EBBC-023E4890C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1559170</xdr:colOff>
      <xdr:row>38</xdr:row>
      <xdr:rowOff>0</xdr:rowOff>
    </xdr:from>
    <xdr:to>
      <xdr:col>5</xdr:col>
      <xdr:colOff>398584</xdr:colOff>
      <xdr:row>38</xdr:row>
      <xdr:rowOff>422029</xdr:rowOff>
    </xdr:to>
    <xdr:pic>
      <xdr:nvPicPr>
        <xdr:cNvPr id="18" name="Gráfico 17" descr="Filtro estrutura de tópicos">
          <a:extLst>
            <a:ext uri="{FF2B5EF4-FFF2-40B4-BE49-F238E27FC236}">
              <a16:creationId xmlns:a16="http://schemas.microsoft.com/office/drawing/2014/main" id="{D0EC5351-47F3-F4FE-9274-A3536965A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99893" y="10750062"/>
          <a:ext cx="404446" cy="422029"/>
        </a:xfrm>
        <a:prstGeom prst="rect">
          <a:avLst/>
        </a:prstGeom>
      </xdr:spPr>
    </xdr:pic>
    <xdr:clientData/>
  </xdr:twoCellAnchor>
  <xdr:twoCellAnchor editAs="oneCell">
    <xdr:from>
      <xdr:col>3</xdr:col>
      <xdr:colOff>170955</xdr:colOff>
      <xdr:row>15</xdr:row>
      <xdr:rowOff>256681</xdr:rowOff>
    </xdr:from>
    <xdr:to>
      <xdr:col>3</xdr:col>
      <xdr:colOff>861060</xdr:colOff>
      <xdr:row>16</xdr:row>
      <xdr:rowOff>624840</xdr:rowOff>
    </xdr:to>
    <xdr:pic>
      <xdr:nvPicPr>
        <xdr:cNvPr id="22" name="Gráfico 21" descr="Configurações estrutura de tópicos">
          <a:extLst>
            <a:ext uri="{FF2B5EF4-FFF2-40B4-BE49-F238E27FC236}">
              <a16:creationId xmlns:a16="http://schemas.microsoft.com/office/drawing/2014/main" id="{47426F4C-D042-FCD0-E732-EE0A1DC39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005595" y="3418981"/>
          <a:ext cx="690105" cy="627239"/>
        </a:xfrm>
        <a:prstGeom prst="rect">
          <a:avLst/>
        </a:prstGeom>
      </xdr:spPr>
    </xdr:pic>
    <xdr:clientData/>
  </xdr:twoCellAnchor>
  <xdr:twoCellAnchor editAs="oneCell">
    <xdr:from>
      <xdr:col>3</xdr:col>
      <xdr:colOff>220980</xdr:colOff>
      <xdr:row>3</xdr:row>
      <xdr:rowOff>167640</xdr:rowOff>
    </xdr:from>
    <xdr:to>
      <xdr:col>3</xdr:col>
      <xdr:colOff>601980</xdr:colOff>
      <xdr:row>5</xdr:row>
      <xdr:rowOff>15240</xdr:rowOff>
    </xdr:to>
    <xdr:pic>
      <xdr:nvPicPr>
        <xdr:cNvPr id="24" name="Gráfico 23" descr="Engrenagem única estrutura de tópicos">
          <a:extLst>
            <a:ext uri="{FF2B5EF4-FFF2-40B4-BE49-F238E27FC236}">
              <a16:creationId xmlns:a16="http://schemas.microsoft.com/office/drawing/2014/main" id="{FEF4984A-C080-97B0-02A6-05CEB13FD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055620" y="716280"/>
          <a:ext cx="381000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6626</xdr:colOff>
      <xdr:row>1</xdr:row>
      <xdr:rowOff>6627</xdr:rowOff>
    </xdr:from>
    <xdr:ext cx="5860774" cy="363951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5844883-A543-B290-B029-3177E5C941F7}"/>
            </a:ext>
          </a:extLst>
        </xdr:cNvPr>
        <xdr:cNvSpPr txBox="1"/>
      </xdr:nvSpPr>
      <xdr:spPr>
        <a:xfrm>
          <a:off x="249081" y="186736"/>
          <a:ext cx="5860774" cy="363951"/>
        </a:xfrm>
        <a:prstGeom prst="rect">
          <a:avLst/>
        </a:prstGeom>
        <a:solidFill>
          <a:schemeClr val="tx1"/>
        </a:solidFill>
        <a:ln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2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APOIO:</a:t>
          </a:r>
          <a:r>
            <a:rPr lang="pt-BR" sz="12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pt-BR" sz="12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SUGESTÃO DE INVESTIMENTO DE ACORDO COM O PERFIL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sheetPr>
    <tabColor theme="5" tint="-0.249977111117893"/>
  </sheetPr>
  <dimension ref="A4:Q50"/>
  <sheetViews>
    <sheetView showGridLines="0" showRowColHeaders="0" tabSelected="1" zoomScale="80" zoomScaleNormal="80" workbookViewId="0">
      <selection activeCell="F8" sqref="F8"/>
    </sheetView>
  </sheetViews>
  <sheetFormatPr defaultColWidth="0" defaultRowHeight="14.4" x14ac:dyDescent="0.3"/>
  <cols>
    <col min="1" max="1" width="3.33203125" style="10" bestFit="1" customWidth="1"/>
    <col min="2" max="2" width="25.21875" style="53" customWidth="1"/>
    <col min="3" max="3" width="12.77734375" style="7" customWidth="1"/>
    <col min="4" max="4" width="24.109375" customWidth="1"/>
    <col min="5" max="5" width="22.77734375" customWidth="1"/>
    <col min="6" max="6" width="26.33203125" customWidth="1"/>
    <col min="7" max="7" width="40.109375" customWidth="1"/>
    <col min="8" max="8" width="4.6640625" style="96" customWidth="1"/>
    <col min="9" max="9" width="18.88671875" style="97" customWidth="1"/>
    <col min="10" max="10" width="10.6640625" style="97" customWidth="1"/>
    <col min="11" max="11" width="11.5546875" style="97" customWidth="1"/>
    <col min="12" max="12" width="34.88671875" style="97" customWidth="1"/>
    <col min="13" max="13" width="11.5546875" style="97" customWidth="1"/>
    <col min="14" max="14" width="8.21875" style="97" customWidth="1"/>
    <col min="15" max="17" width="0" hidden="1" customWidth="1"/>
    <col min="18" max="16384" width="8.77734375" hidden="1"/>
  </cols>
  <sheetData>
    <row r="4" spans="1:10" ht="15" thickBot="1" x14ac:dyDescent="0.35"/>
    <row r="5" spans="1:10" ht="27" x14ac:dyDescent="0.3">
      <c r="D5" s="40" t="s">
        <v>38</v>
      </c>
      <c r="E5" s="41"/>
      <c r="F5" s="42"/>
    </row>
    <row r="6" spans="1:10" ht="19.2" x14ac:dyDescent="0.45">
      <c r="D6" s="3" t="s">
        <v>13</v>
      </c>
      <c r="E6" s="4"/>
      <c r="F6" s="43">
        <v>2500</v>
      </c>
    </row>
    <row r="7" spans="1:10" ht="19.2" x14ac:dyDescent="0.45">
      <c r="D7" s="5" t="s">
        <v>12</v>
      </c>
      <c r="E7" s="6"/>
      <c r="F7" s="44">
        <v>0.02</v>
      </c>
    </row>
    <row r="8" spans="1:10" ht="19.8" thickBot="1" x14ac:dyDescent="0.5">
      <c r="D8" s="16" t="s">
        <v>31</v>
      </c>
      <c r="E8" s="17"/>
      <c r="F8" s="25">
        <f>salario*0.3</f>
        <v>750</v>
      </c>
    </row>
    <row r="9" spans="1:10" ht="19.2" x14ac:dyDescent="0.45">
      <c r="D9" s="38"/>
      <c r="E9" s="38"/>
      <c r="F9" s="39"/>
    </row>
    <row r="10" spans="1:10" x14ac:dyDescent="0.3">
      <c r="A10" s="20"/>
      <c r="B10" s="93"/>
      <c r="C10" s="105"/>
      <c r="D10" s="18"/>
      <c r="E10" s="18"/>
      <c r="F10" s="18"/>
    </row>
    <row r="11" spans="1:10" x14ac:dyDescent="0.3">
      <c r="A11" s="20"/>
      <c r="B11" s="93"/>
      <c r="C11" s="105"/>
      <c r="D11" s="18"/>
      <c r="E11" s="18"/>
      <c r="F11" s="18"/>
    </row>
    <row r="12" spans="1:10" x14ac:dyDescent="0.3">
      <c r="A12" s="20"/>
      <c r="B12" s="93"/>
      <c r="C12" s="105"/>
      <c r="D12" s="18"/>
      <c r="E12" s="18"/>
      <c r="F12" s="18"/>
      <c r="G12" s="18"/>
      <c r="H12" s="98"/>
      <c r="I12" s="99"/>
      <c r="J12" s="99"/>
    </row>
    <row r="13" spans="1:10" x14ac:dyDescent="0.3">
      <c r="A13" s="20"/>
      <c r="B13" s="93"/>
      <c r="C13" s="105"/>
      <c r="D13" s="18"/>
      <c r="E13" s="18"/>
      <c r="F13" s="18"/>
      <c r="G13" s="18"/>
      <c r="H13" s="98"/>
      <c r="I13" s="99"/>
      <c r="J13" s="99"/>
    </row>
    <row r="14" spans="1:10" x14ac:dyDescent="0.3">
      <c r="A14" s="20"/>
      <c r="C14" s="105"/>
      <c r="D14" s="18"/>
      <c r="E14" s="18"/>
      <c r="F14" s="18"/>
      <c r="G14" s="18"/>
      <c r="H14" s="98"/>
      <c r="I14" s="99"/>
      <c r="J14" s="99"/>
    </row>
    <row r="15" spans="1:10" x14ac:dyDescent="0.3">
      <c r="A15" s="20"/>
      <c r="B15" s="93"/>
      <c r="C15" s="105"/>
      <c r="D15" s="18"/>
      <c r="E15" s="18"/>
      <c r="F15" s="18"/>
      <c r="G15" s="18"/>
      <c r="H15" s="98"/>
      <c r="I15" s="99"/>
      <c r="J15" s="99"/>
    </row>
    <row r="16" spans="1:10" ht="20.399999999999999" customHeight="1" thickBot="1" x14ac:dyDescent="0.35">
      <c r="A16" s="20"/>
      <c r="B16" s="93"/>
      <c r="C16" s="105"/>
      <c r="D16" s="18"/>
      <c r="E16" s="18"/>
      <c r="F16" s="18"/>
      <c r="G16" s="18"/>
      <c r="H16" s="98"/>
      <c r="I16" s="99"/>
      <c r="J16" s="99"/>
    </row>
    <row r="17" spans="1:14" ht="49.95" customHeight="1" x14ac:dyDescent="0.3">
      <c r="A17" s="20"/>
      <c r="B17" s="93"/>
      <c r="C17" s="105"/>
      <c r="D17" s="21" t="s">
        <v>5</v>
      </c>
      <c r="E17" s="22"/>
      <c r="F17" s="34"/>
      <c r="G17" s="18"/>
      <c r="H17" s="98"/>
      <c r="I17" s="99"/>
      <c r="J17" s="99"/>
    </row>
    <row r="18" spans="1:14" ht="30" customHeight="1" x14ac:dyDescent="0.3">
      <c r="A18" s="20"/>
      <c r="D18" s="26" t="s">
        <v>0</v>
      </c>
      <c r="E18" s="27"/>
      <c r="F18" s="35">
        <v>150</v>
      </c>
      <c r="G18" s="18"/>
      <c r="H18" s="98"/>
      <c r="I18" s="99"/>
      <c r="J18" s="99"/>
    </row>
    <row r="19" spans="1:14" ht="30" customHeight="1" x14ac:dyDescent="0.3">
      <c r="A19" s="20"/>
      <c r="D19" s="28" t="s">
        <v>1</v>
      </c>
      <c r="E19" s="29"/>
      <c r="F19" s="36">
        <v>20</v>
      </c>
      <c r="G19" s="18"/>
      <c r="H19" s="98"/>
      <c r="I19" s="99"/>
      <c r="J19" s="99"/>
    </row>
    <row r="20" spans="1:14" ht="30" customHeight="1" x14ac:dyDescent="0.3">
      <c r="A20" s="20"/>
      <c r="D20" s="28" t="s">
        <v>2</v>
      </c>
      <c r="E20" s="29"/>
      <c r="F20" s="37">
        <v>1.4999999999999999E-2</v>
      </c>
      <c r="G20" s="18"/>
      <c r="H20" s="98"/>
      <c r="I20" s="99"/>
      <c r="J20" s="99"/>
    </row>
    <row r="21" spans="1:14" ht="30" customHeight="1" x14ac:dyDescent="0.3">
      <c r="A21" s="20"/>
      <c r="D21" s="47" t="s">
        <v>3</v>
      </c>
      <c r="E21" s="48"/>
      <c r="F21" s="45">
        <f>FV(taxa_mensal,qtd_anos*12,aporte*-1)</f>
        <v>346328.15554018668</v>
      </c>
      <c r="G21" s="18"/>
      <c r="H21" s="98"/>
      <c r="I21" s="99"/>
      <c r="J21" s="99"/>
    </row>
    <row r="22" spans="1:14" ht="30" customHeight="1" thickBot="1" x14ac:dyDescent="0.35">
      <c r="A22" s="20"/>
      <c r="D22" s="49" t="s">
        <v>4</v>
      </c>
      <c r="E22" s="50"/>
      <c r="F22" s="46">
        <f>patrimonio*rendimento_carteira</f>
        <v>6926.5631108037342</v>
      </c>
      <c r="G22" s="18"/>
      <c r="H22" s="98"/>
      <c r="I22" s="99"/>
      <c r="J22" s="99"/>
    </row>
    <row r="23" spans="1:14" ht="19.2" x14ac:dyDescent="0.45">
      <c r="A23" s="20"/>
      <c r="D23" s="23"/>
      <c r="E23" s="23"/>
      <c r="F23" s="24"/>
      <c r="G23" s="18"/>
      <c r="H23" s="98"/>
      <c r="I23" s="99"/>
      <c r="J23" s="99"/>
    </row>
    <row r="24" spans="1:14" ht="19.2" x14ac:dyDescent="0.45">
      <c r="A24" s="20"/>
      <c r="D24" s="23"/>
      <c r="E24" s="23"/>
      <c r="F24" s="24"/>
      <c r="G24" s="18"/>
      <c r="H24" s="98"/>
      <c r="I24" s="99"/>
      <c r="J24" s="99"/>
    </row>
    <row r="25" spans="1:14" ht="15" thickBot="1" x14ac:dyDescent="0.35">
      <c r="F25" s="18"/>
      <c r="G25" s="18"/>
      <c r="H25" s="98"/>
      <c r="I25" s="99"/>
      <c r="J25" s="99"/>
    </row>
    <row r="26" spans="1:14" ht="19.2" x14ac:dyDescent="0.3">
      <c r="D26" s="54" t="s">
        <v>37</v>
      </c>
      <c r="E26" s="55"/>
      <c r="F26" s="56"/>
      <c r="G26" s="18"/>
      <c r="H26" s="98"/>
      <c r="I26" s="103"/>
      <c r="J26" s="103"/>
      <c r="K26" s="102"/>
      <c r="L26" s="102"/>
    </row>
    <row r="27" spans="1:14" ht="15" thickBot="1" x14ac:dyDescent="0.35">
      <c r="D27" s="57"/>
      <c r="E27" s="7"/>
      <c r="F27" s="58"/>
      <c r="G27" s="18"/>
      <c r="H27" s="98"/>
      <c r="I27" s="103"/>
      <c r="J27" s="103"/>
      <c r="K27" s="102"/>
      <c r="L27" s="102"/>
    </row>
    <row r="28" spans="1:14" ht="49.95" customHeight="1" x14ac:dyDescent="0.3">
      <c r="D28" s="59" t="s">
        <v>34</v>
      </c>
      <c r="E28" s="19" t="s">
        <v>35</v>
      </c>
      <c r="F28" s="60" t="s">
        <v>11</v>
      </c>
      <c r="G28" s="18"/>
      <c r="H28" s="98"/>
      <c r="I28" s="103"/>
      <c r="J28" s="103"/>
      <c r="K28" s="102"/>
      <c r="L28" s="102"/>
    </row>
    <row r="29" spans="1:14" s="33" customFormat="1" ht="30" customHeight="1" x14ac:dyDescent="0.3">
      <c r="A29" s="32"/>
      <c r="B29" s="95">
        <v>2</v>
      </c>
      <c r="C29" s="106"/>
      <c r="D29" s="61" t="s">
        <v>6</v>
      </c>
      <c r="E29" s="30">
        <f>FV($F$20,$B29*12,$F$18*-1)</f>
        <v>4295.028119290203</v>
      </c>
      <c r="F29" s="62">
        <f>E29*rendimento_carteira</f>
        <v>85.900562385804065</v>
      </c>
      <c r="H29" s="100"/>
      <c r="I29" s="104"/>
      <c r="J29" s="104"/>
      <c r="K29" s="104"/>
      <c r="L29" s="104"/>
      <c r="M29" s="101"/>
      <c r="N29" s="101"/>
    </row>
    <row r="30" spans="1:14" s="33" customFormat="1" ht="30" customHeight="1" x14ac:dyDescent="0.3">
      <c r="A30" s="32"/>
      <c r="B30" s="95">
        <v>5</v>
      </c>
      <c r="C30" s="106"/>
      <c r="D30" s="63" t="s">
        <v>7</v>
      </c>
      <c r="E30" s="31">
        <f>FV($F$20,$B30*12,$F$18*-1)</f>
        <v>14432.197756897222</v>
      </c>
      <c r="F30" s="64">
        <f>E30*rendimento_carteira</f>
        <v>288.64395513794443</v>
      </c>
      <c r="H30" s="100"/>
      <c r="I30" s="104"/>
      <c r="J30" s="104"/>
      <c r="K30" s="104"/>
      <c r="L30" s="104"/>
      <c r="M30" s="101"/>
      <c r="N30" s="101"/>
    </row>
    <row r="31" spans="1:14" s="33" customFormat="1" ht="30" customHeight="1" x14ac:dyDescent="0.3">
      <c r="A31" s="32"/>
      <c r="B31" s="95">
        <v>10</v>
      </c>
      <c r="C31" s="106"/>
      <c r="D31" s="63" t="s">
        <v>8</v>
      </c>
      <c r="E31" s="31">
        <f>FV($F$20,$B31*12,$F$18*-1)</f>
        <v>49693.228723213389</v>
      </c>
      <c r="F31" s="64">
        <f>E31*rendimento_carteira</f>
        <v>993.86457446426778</v>
      </c>
      <c r="H31" s="100"/>
      <c r="I31" s="104"/>
      <c r="J31" s="104"/>
      <c r="K31" s="104"/>
      <c r="L31" s="104"/>
      <c r="M31" s="101"/>
      <c r="N31" s="101"/>
    </row>
    <row r="32" spans="1:14" s="33" customFormat="1" ht="30" customHeight="1" x14ac:dyDescent="0.3">
      <c r="A32" s="32"/>
      <c r="B32" s="95">
        <v>20</v>
      </c>
      <c r="C32" s="106"/>
      <c r="D32" s="63" t="s">
        <v>9</v>
      </c>
      <c r="E32" s="31">
        <f>FV($F$20,$B32*12,$F$18*-1)</f>
        <v>346328.15554018668</v>
      </c>
      <c r="F32" s="64">
        <f>E32*rendimento_carteira</f>
        <v>6926.5631108037342</v>
      </c>
      <c r="H32" s="100"/>
      <c r="I32" s="104"/>
      <c r="J32" s="104"/>
      <c r="K32" s="104"/>
      <c r="L32" s="104"/>
      <c r="M32" s="101"/>
      <c r="N32" s="101"/>
    </row>
    <row r="33" spans="1:14" s="33" customFormat="1" ht="30" customHeight="1" thickBot="1" x14ac:dyDescent="0.35">
      <c r="A33" s="32"/>
      <c r="B33" s="95">
        <v>30</v>
      </c>
      <c r="C33" s="106"/>
      <c r="D33" s="65" t="s">
        <v>10</v>
      </c>
      <c r="E33" s="66">
        <f>FV($F$20,$B33*12,$F$18*-1)</f>
        <v>2117037.808918112</v>
      </c>
      <c r="F33" s="67">
        <f>E33*rendimento_carteira</f>
        <v>42340.756178362237</v>
      </c>
      <c r="H33" s="100"/>
      <c r="I33" s="104"/>
      <c r="J33" s="104"/>
      <c r="K33" s="104"/>
      <c r="L33" s="104"/>
      <c r="M33" s="101"/>
      <c r="N33" s="101"/>
    </row>
    <row r="34" spans="1:14" x14ac:dyDescent="0.3">
      <c r="B34" s="94"/>
      <c r="C34" s="12"/>
    </row>
    <row r="35" spans="1:14" x14ac:dyDescent="0.3">
      <c r="B35" s="94"/>
      <c r="C35" s="12"/>
    </row>
    <row r="36" spans="1:14" ht="15" thickBot="1" x14ac:dyDescent="0.35">
      <c r="B36" s="94"/>
      <c r="C36" s="12"/>
    </row>
    <row r="37" spans="1:14" ht="19.2" x14ac:dyDescent="0.3">
      <c r="D37" s="54" t="s">
        <v>36</v>
      </c>
      <c r="E37" s="55"/>
      <c r="F37" s="56"/>
      <c r="I37" s="102"/>
      <c r="J37" s="102"/>
      <c r="K37" s="102"/>
      <c r="L37" s="102"/>
    </row>
    <row r="38" spans="1:14" ht="15" thickBot="1" x14ac:dyDescent="0.35">
      <c r="D38" s="57"/>
      <c r="E38" s="7"/>
      <c r="F38" s="58"/>
      <c r="I38" s="102"/>
      <c r="J38" s="102"/>
      <c r="K38" s="102"/>
      <c r="L38" s="102"/>
    </row>
    <row r="39" spans="1:14" ht="34.950000000000003" customHeight="1" thickBot="1" x14ac:dyDescent="0.35">
      <c r="D39" s="76" t="s">
        <v>39</v>
      </c>
      <c r="E39" s="77"/>
      <c r="F39" s="78" t="s">
        <v>15</v>
      </c>
      <c r="I39" s="102"/>
      <c r="J39" s="102"/>
      <c r="K39" s="102"/>
      <c r="L39" s="102"/>
    </row>
    <row r="40" spans="1:14" s="10" customFormat="1" ht="15" customHeight="1" x14ac:dyDescent="0.3">
      <c r="B40" s="94"/>
      <c r="C40" s="12"/>
      <c r="D40" s="68"/>
      <c r="E40" s="52"/>
      <c r="F40" s="69"/>
      <c r="H40" s="96"/>
      <c r="I40" s="102"/>
      <c r="J40" s="102"/>
      <c r="K40" s="102"/>
      <c r="L40" s="102"/>
      <c r="M40" s="97"/>
      <c r="N40" s="97"/>
    </row>
    <row r="41" spans="1:14" ht="18.600000000000001" customHeight="1" x14ac:dyDescent="0.3">
      <c r="D41" s="70" t="s">
        <v>17</v>
      </c>
      <c r="E41" s="51"/>
      <c r="F41" s="92">
        <f>aporte</f>
        <v>150</v>
      </c>
      <c r="I41" s="102"/>
      <c r="J41" s="102"/>
      <c r="K41" s="102"/>
      <c r="L41" s="102"/>
    </row>
    <row r="42" spans="1:14" ht="10.8" customHeight="1" x14ac:dyDescent="0.3">
      <c r="D42" s="57"/>
      <c r="E42" s="7"/>
      <c r="F42" s="58"/>
      <c r="I42" s="102"/>
      <c r="J42" s="102"/>
      <c r="K42" s="102"/>
      <c r="L42" s="102"/>
    </row>
    <row r="43" spans="1:14" ht="16.05" customHeight="1" x14ac:dyDescent="0.3">
      <c r="D43" s="71" t="s">
        <v>19</v>
      </c>
      <c r="E43" s="109" t="s">
        <v>20</v>
      </c>
      <c r="F43" s="72" t="s">
        <v>21</v>
      </c>
      <c r="I43" s="102"/>
      <c r="J43" s="102"/>
      <c r="K43" s="102"/>
      <c r="L43" s="102"/>
    </row>
    <row r="44" spans="1:14" ht="16.05" customHeight="1" x14ac:dyDescent="0.3">
      <c r="D44" s="73" t="s">
        <v>22</v>
      </c>
      <c r="E44" s="91">
        <f>VLOOKUP($F$39&amp;"-"&amp;D44,Apoio!$B:$E,4,FALSE)</f>
        <v>0.45</v>
      </c>
      <c r="F44" s="74">
        <f>E44*$F$41</f>
        <v>67.5</v>
      </c>
      <c r="I44" s="102"/>
      <c r="J44" s="102"/>
      <c r="K44" s="102"/>
      <c r="L44" s="102"/>
    </row>
    <row r="45" spans="1:14" ht="16.05" customHeight="1" x14ac:dyDescent="0.3">
      <c r="D45" s="73" t="s">
        <v>23</v>
      </c>
      <c r="E45" s="91">
        <f>VLOOKUP($F$39&amp;"-"&amp;D45,Apoio!$B:$E,4,FALSE)</f>
        <v>0.32</v>
      </c>
      <c r="F45" s="74">
        <f>E45*$F$41</f>
        <v>48</v>
      </c>
      <c r="I45" s="102"/>
      <c r="J45" s="102"/>
      <c r="K45" s="102"/>
      <c r="L45" s="102"/>
    </row>
    <row r="46" spans="1:14" ht="16.05" customHeight="1" x14ac:dyDescent="0.3">
      <c r="D46" s="73" t="s">
        <v>24</v>
      </c>
      <c r="E46" s="91">
        <f>VLOOKUP($F$39&amp;"-"&amp;D46,Apoio!$B:$E,4,FALSE)</f>
        <v>0.08</v>
      </c>
      <c r="F46" s="74">
        <f>E46*$F$41</f>
        <v>12</v>
      </c>
      <c r="I46" s="102"/>
      <c r="J46" s="102"/>
      <c r="K46" s="102"/>
      <c r="L46" s="102"/>
    </row>
    <row r="47" spans="1:14" ht="16.05" customHeight="1" x14ac:dyDescent="0.3">
      <c r="D47" s="73" t="s">
        <v>26</v>
      </c>
      <c r="E47" s="91">
        <f>VLOOKUP($F$39&amp;"-"&amp;D47,Apoio!$B:$E,4,FALSE)</f>
        <v>7.0000000000000007E-2</v>
      </c>
      <c r="F47" s="74">
        <f>E47*$F$41</f>
        <v>10.500000000000002</v>
      </c>
      <c r="I47" s="102"/>
      <c r="J47" s="102"/>
      <c r="K47" s="102"/>
      <c r="L47" s="102"/>
    </row>
    <row r="48" spans="1:14" ht="16.05" customHeight="1" x14ac:dyDescent="0.3">
      <c r="D48" s="73" t="s">
        <v>25</v>
      </c>
      <c r="E48" s="91">
        <f>VLOOKUP($F$39&amp;"-"&amp;D48,Apoio!$B:$E,4,FALSE)</f>
        <v>0.05</v>
      </c>
      <c r="F48" s="74">
        <f>E48*$F$41</f>
        <v>7.5</v>
      </c>
      <c r="I48" s="102"/>
      <c r="J48" s="102"/>
      <c r="K48" s="102"/>
      <c r="L48" s="102"/>
    </row>
    <row r="49" spans="4:12" ht="16.05" customHeight="1" x14ac:dyDescent="0.3">
      <c r="D49" s="73" t="s">
        <v>27</v>
      </c>
      <c r="E49" s="91">
        <f>VLOOKUP($F$39&amp;"-"&amp;D49,Apoio!$B:$E,4,FALSE)</f>
        <v>0.03</v>
      </c>
      <c r="F49" s="74">
        <f>E49*$F$41</f>
        <v>4.5</v>
      </c>
      <c r="I49" s="102"/>
      <c r="J49" s="102"/>
      <c r="K49" s="102"/>
      <c r="L49" s="102"/>
    </row>
    <row r="50" spans="4:12" ht="16.05" customHeight="1" thickBot="1" x14ac:dyDescent="0.35">
      <c r="D50" s="108" t="s">
        <v>32</v>
      </c>
      <c r="E50" s="107"/>
      <c r="F50" s="75">
        <f>SUM(F44:F49)</f>
        <v>150</v>
      </c>
      <c r="I50" s="102"/>
      <c r="J50" s="102"/>
      <c r="K50" s="102"/>
      <c r="L50" s="102"/>
    </row>
  </sheetData>
  <autoFilter ref="D43:F43" xr:uid="{E6A0B514-4758-45B7-9E7C-BEE6ADE55698}">
    <sortState xmlns:xlrd2="http://schemas.microsoft.com/office/spreadsheetml/2017/richdata2" ref="D44:F50">
      <sortCondition descending="1" ref="E43"/>
    </sortState>
  </autoFilter>
  <mergeCells count="14">
    <mergeCell ref="D41:E41"/>
    <mergeCell ref="D37:F37"/>
    <mergeCell ref="D26:F26"/>
    <mergeCell ref="D17:F17"/>
    <mergeCell ref="D5:F5"/>
    <mergeCell ref="D39:E39"/>
    <mergeCell ref="D18:E18"/>
    <mergeCell ref="D19:E19"/>
    <mergeCell ref="D20:E20"/>
    <mergeCell ref="D21:E21"/>
    <mergeCell ref="D6:E6"/>
    <mergeCell ref="D7:E7"/>
    <mergeCell ref="D8:E8"/>
    <mergeCell ref="D22:E22"/>
  </mergeCells>
  <conditionalFormatting sqref="E44:E49">
    <cfRule type="dataBar" priority="1">
      <dataBar>
        <cfvo type="min"/>
        <cfvo type="max"/>
        <color rgb="FFE2BD74"/>
      </dataBar>
      <extLst>
        <ext xmlns:x14="http://schemas.microsoft.com/office/spreadsheetml/2009/9/main" uri="{B025F937-C7B1-47D3-B67F-A62EFF666E3E}">
          <x14:id>{40BBD715-940B-4004-86A1-69B1115464A3}</x14:id>
        </ext>
      </extLst>
    </cfRule>
  </conditionalFormatting>
  <dataValidations count="1">
    <dataValidation type="list" allowBlank="1" showInputMessage="1" showErrorMessage="1" sqref="F39:F40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F41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BBD715-940B-4004-86A1-69B1115464A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E44:E49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sheetPr>
    <tabColor theme="0" tint="-0.499984740745262"/>
  </sheetPr>
  <dimension ref="B4:M30"/>
  <sheetViews>
    <sheetView showGridLines="0" zoomScaleNormal="100" workbookViewId="0">
      <selection activeCell="D28" sqref="D28"/>
    </sheetView>
  </sheetViews>
  <sheetFormatPr defaultColWidth="0" defaultRowHeight="14.4" x14ac:dyDescent="0.3"/>
  <cols>
    <col min="1" max="1" width="3.5546875" customWidth="1"/>
    <col min="2" max="2" width="28.88671875" customWidth="1"/>
    <col min="3" max="3" width="16.33203125" style="1" customWidth="1"/>
    <col min="4" max="4" width="20.77734375" style="1" customWidth="1"/>
    <col min="5" max="5" width="19.33203125" style="1" customWidth="1"/>
    <col min="6" max="6" width="12.109375" style="10" customWidth="1"/>
    <col min="7" max="7" width="17" bestFit="1" customWidth="1"/>
    <col min="8" max="8" width="9.6640625" customWidth="1"/>
    <col min="9" max="9" width="8.88671875" customWidth="1"/>
    <col min="10" max="10" width="9.44140625" hidden="1"/>
    <col min="12" max="13" width="9.44140625" hidden="1"/>
    <col min="14" max="16384" width="8.88671875" hidden="1"/>
  </cols>
  <sheetData>
    <row r="4" spans="2:8" ht="15" thickBot="1" x14ac:dyDescent="0.35"/>
    <row r="5" spans="2:8" x14ac:dyDescent="0.3">
      <c r="B5" s="80" t="s">
        <v>29</v>
      </c>
      <c r="C5" s="81" t="s">
        <v>18</v>
      </c>
      <c r="D5" s="81" t="s">
        <v>19</v>
      </c>
      <c r="E5" s="82" t="s">
        <v>28</v>
      </c>
      <c r="F5" s="79"/>
    </row>
    <row r="6" spans="2:8" x14ac:dyDescent="0.3">
      <c r="B6" s="83" t="str">
        <f>C6&amp;"-"&amp;D6</f>
        <v>Conservador-PAPEL</v>
      </c>
      <c r="C6" s="13" t="s">
        <v>14</v>
      </c>
      <c r="D6" s="13" t="s">
        <v>22</v>
      </c>
      <c r="E6" s="84">
        <v>0.23</v>
      </c>
      <c r="F6" s="14"/>
      <c r="G6" t="s">
        <v>33</v>
      </c>
      <c r="H6" s="1" t="s">
        <v>28</v>
      </c>
    </row>
    <row r="7" spans="2:8" x14ac:dyDescent="0.3">
      <c r="B7" s="83" t="str">
        <f t="shared" ref="B7:B29" si="0">C7&amp;"-"&amp;D7</f>
        <v>Conservador-TIJOLO</v>
      </c>
      <c r="C7" s="13" t="s">
        <v>14</v>
      </c>
      <c r="D7" s="13" t="s">
        <v>23</v>
      </c>
      <c r="E7" s="84">
        <v>0.54</v>
      </c>
      <c r="F7" s="14"/>
      <c r="G7" s="2" t="s">
        <v>30</v>
      </c>
      <c r="H7" s="90">
        <f>VLOOKUP(G7,$B:$E,4,FALSE)</f>
        <v>0.32</v>
      </c>
    </row>
    <row r="8" spans="2:8" x14ac:dyDescent="0.3">
      <c r="B8" s="83" t="str">
        <f t="shared" si="0"/>
        <v>Conservador-HÍBRIDOS</v>
      </c>
      <c r="C8" s="13" t="s">
        <v>14</v>
      </c>
      <c r="D8" s="13" t="s">
        <v>24</v>
      </c>
      <c r="E8" s="84">
        <v>0.12</v>
      </c>
      <c r="F8" s="14"/>
      <c r="H8" s="1"/>
    </row>
    <row r="9" spans="2:8" x14ac:dyDescent="0.3">
      <c r="B9" s="83" t="str">
        <f t="shared" si="0"/>
        <v>Conservador-FOFs</v>
      </c>
      <c r="C9" s="13" t="s">
        <v>14</v>
      </c>
      <c r="D9" s="13" t="s">
        <v>25</v>
      </c>
      <c r="E9" s="84">
        <v>7.0000000000000007E-2</v>
      </c>
      <c r="F9" s="14"/>
    </row>
    <row r="10" spans="2:8" x14ac:dyDescent="0.3">
      <c r="B10" s="83" t="str">
        <f t="shared" si="0"/>
        <v>Conservador-DESENVOLVIMENTO</v>
      </c>
      <c r="C10" s="13" t="s">
        <v>14</v>
      </c>
      <c r="D10" s="13" t="s">
        <v>26</v>
      </c>
      <c r="E10" s="84">
        <v>0.02</v>
      </c>
      <c r="F10" s="14"/>
    </row>
    <row r="11" spans="2:8" x14ac:dyDescent="0.3">
      <c r="B11" s="83" t="str">
        <f t="shared" si="0"/>
        <v>Conservador-HOTELARIAS</v>
      </c>
      <c r="C11" s="13" t="s">
        <v>14</v>
      </c>
      <c r="D11" s="13" t="s">
        <v>27</v>
      </c>
      <c r="E11" s="84">
        <v>0.02</v>
      </c>
      <c r="F11" s="14"/>
    </row>
    <row r="12" spans="2:8" ht="15" thickBot="1" x14ac:dyDescent="0.35">
      <c r="B12" s="85" t="s">
        <v>32</v>
      </c>
      <c r="C12" s="86"/>
      <c r="D12" s="86"/>
      <c r="E12" s="87">
        <f>SUM(E6:E11)</f>
        <v>1</v>
      </c>
      <c r="F12" s="15"/>
    </row>
    <row r="13" spans="2:8" ht="15" thickBot="1" x14ac:dyDescent="0.35">
      <c r="B13" s="7"/>
      <c r="C13" s="8"/>
      <c r="D13" s="8"/>
      <c r="E13" s="9"/>
      <c r="F13" s="14"/>
    </row>
    <row r="14" spans="2:8" x14ac:dyDescent="0.3">
      <c r="B14" s="80" t="s">
        <v>29</v>
      </c>
      <c r="C14" s="81" t="s">
        <v>18</v>
      </c>
      <c r="D14" s="81" t="s">
        <v>19</v>
      </c>
      <c r="E14" s="82" t="s">
        <v>28</v>
      </c>
      <c r="F14" s="79"/>
    </row>
    <row r="15" spans="2:8" x14ac:dyDescent="0.3">
      <c r="B15" s="83" t="str">
        <f t="shared" si="0"/>
        <v>Moderado-PAPEL</v>
      </c>
      <c r="C15" s="13" t="s">
        <v>15</v>
      </c>
      <c r="D15" s="13" t="s">
        <v>22</v>
      </c>
      <c r="E15" s="84">
        <v>0.45</v>
      </c>
      <c r="F15" s="14"/>
    </row>
    <row r="16" spans="2:8" x14ac:dyDescent="0.3">
      <c r="B16" s="83" t="str">
        <f t="shared" si="0"/>
        <v>Moderado-TIJOLO</v>
      </c>
      <c r="C16" s="13" t="s">
        <v>15</v>
      </c>
      <c r="D16" s="13" t="s">
        <v>23</v>
      </c>
      <c r="E16" s="84">
        <v>0.32</v>
      </c>
      <c r="F16" s="14"/>
    </row>
    <row r="17" spans="2:6" x14ac:dyDescent="0.3">
      <c r="B17" s="83" t="str">
        <f t="shared" si="0"/>
        <v>Moderado-HÍBRIDOS</v>
      </c>
      <c r="C17" s="13" t="s">
        <v>15</v>
      </c>
      <c r="D17" s="13" t="s">
        <v>24</v>
      </c>
      <c r="E17" s="84">
        <v>0.08</v>
      </c>
      <c r="F17" s="14"/>
    </row>
    <row r="18" spans="2:6" x14ac:dyDescent="0.3">
      <c r="B18" s="83" t="str">
        <f t="shared" si="0"/>
        <v>Moderado-FOFs</v>
      </c>
      <c r="C18" s="13" t="s">
        <v>15</v>
      </c>
      <c r="D18" s="13" t="s">
        <v>25</v>
      </c>
      <c r="E18" s="84">
        <v>0.05</v>
      </c>
      <c r="F18" s="14"/>
    </row>
    <row r="19" spans="2:6" x14ac:dyDescent="0.3">
      <c r="B19" s="83" t="str">
        <f t="shared" si="0"/>
        <v>Moderado-DESENVOLVIMENTO</v>
      </c>
      <c r="C19" s="13" t="s">
        <v>15</v>
      </c>
      <c r="D19" s="13" t="s">
        <v>26</v>
      </c>
      <c r="E19" s="84">
        <v>7.0000000000000007E-2</v>
      </c>
      <c r="F19" s="14"/>
    </row>
    <row r="20" spans="2:6" x14ac:dyDescent="0.3">
      <c r="B20" s="83" t="str">
        <f t="shared" si="0"/>
        <v>Moderado-HOTELARIAS</v>
      </c>
      <c r="C20" s="13" t="s">
        <v>15</v>
      </c>
      <c r="D20" s="13" t="s">
        <v>27</v>
      </c>
      <c r="E20" s="84">
        <v>0.03</v>
      </c>
      <c r="F20" s="14"/>
    </row>
    <row r="21" spans="2:6" ht="15" thickBot="1" x14ac:dyDescent="0.35">
      <c r="B21" s="88" t="s">
        <v>32</v>
      </c>
      <c r="C21" s="86"/>
      <c r="D21" s="86"/>
      <c r="E21" s="87">
        <f>SUM(E15:E20)</f>
        <v>1</v>
      </c>
      <c r="F21" s="15"/>
    </row>
    <row r="22" spans="2:6" ht="15" thickBot="1" x14ac:dyDescent="0.35">
      <c r="B22" s="12"/>
      <c r="C22" s="13"/>
      <c r="D22" s="13"/>
      <c r="E22" s="14"/>
      <c r="F22" s="14"/>
    </row>
    <row r="23" spans="2:6" x14ac:dyDescent="0.3">
      <c r="B23" s="80" t="s">
        <v>29</v>
      </c>
      <c r="C23" s="81" t="s">
        <v>18</v>
      </c>
      <c r="D23" s="81" t="s">
        <v>19</v>
      </c>
      <c r="E23" s="82" t="s">
        <v>28</v>
      </c>
      <c r="F23" s="79"/>
    </row>
    <row r="24" spans="2:6" x14ac:dyDescent="0.3">
      <c r="B24" s="83" t="str">
        <f t="shared" si="0"/>
        <v>Agressivo-PAPEL</v>
      </c>
      <c r="C24" s="13" t="s">
        <v>16</v>
      </c>
      <c r="D24" s="13" t="s">
        <v>22</v>
      </c>
      <c r="E24" s="84">
        <v>0.6</v>
      </c>
      <c r="F24" s="14"/>
    </row>
    <row r="25" spans="2:6" x14ac:dyDescent="0.3">
      <c r="B25" s="83" t="str">
        <f t="shared" si="0"/>
        <v>Agressivo-TIJOLO</v>
      </c>
      <c r="C25" s="13" t="s">
        <v>16</v>
      </c>
      <c r="D25" s="13" t="s">
        <v>23</v>
      </c>
      <c r="E25" s="84">
        <v>0.05</v>
      </c>
      <c r="F25" s="14"/>
    </row>
    <row r="26" spans="2:6" x14ac:dyDescent="0.3">
      <c r="B26" s="83" t="str">
        <f t="shared" si="0"/>
        <v>Agressivo-HÍBRIDOS</v>
      </c>
      <c r="C26" s="13" t="s">
        <v>16</v>
      </c>
      <c r="D26" s="13" t="s">
        <v>24</v>
      </c>
      <c r="E26" s="84">
        <v>0.05</v>
      </c>
      <c r="F26" s="14"/>
    </row>
    <row r="27" spans="2:6" x14ac:dyDescent="0.3">
      <c r="B27" s="83" t="str">
        <f t="shared" si="0"/>
        <v>Agressivo-FOFs</v>
      </c>
      <c r="C27" s="13" t="s">
        <v>16</v>
      </c>
      <c r="D27" s="13" t="s">
        <v>25</v>
      </c>
      <c r="E27" s="84">
        <v>0.05</v>
      </c>
      <c r="F27" s="14"/>
    </row>
    <row r="28" spans="2:6" x14ac:dyDescent="0.3">
      <c r="B28" s="83" t="str">
        <f t="shared" si="0"/>
        <v>Agressivo-DESENVOLVIMENTO</v>
      </c>
      <c r="C28" s="13" t="s">
        <v>16</v>
      </c>
      <c r="D28" s="13" t="s">
        <v>26</v>
      </c>
      <c r="E28" s="84">
        <v>0.15</v>
      </c>
      <c r="F28" s="14"/>
    </row>
    <row r="29" spans="2:6" x14ac:dyDescent="0.3">
      <c r="B29" s="57" t="str">
        <f t="shared" si="0"/>
        <v>Agressivo-HOTELARIAS</v>
      </c>
      <c r="C29" s="8" t="s">
        <v>16</v>
      </c>
      <c r="D29" s="8" t="s">
        <v>27</v>
      </c>
      <c r="E29" s="89">
        <v>0.1</v>
      </c>
      <c r="F29" s="11"/>
    </row>
    <row r="30" spans="2:6" ht="15" thickBot="1" x14ac:dyDescent="0.35">
      <c r="B30" s="85" t="s">
        <v>32</v>
      </c>
      <c r="C30" s="86"/>
      <c r="D30" s="86"/>
      <c r="E30" s="87">
        <f>SUM(E24:E29)</f>
        <v>1.0000000000000002</v>
      </c>
      <c r="F30" s="15"/>
    </row>
  </sheetData>
  <sheetProtection sheet="1" objects="1" scenario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F24892C-C654-4CF0-B893-164B28751C66}">
            <x14:iconSet iconSet="3Triangles">
              <x14:cfvo type="percent">
                <xm:f>0</xm:f>
              </x14:cfvo>
              <x14:cfvo type="percent">
                <xm:f>10</xm:f>
              </x14:cfvo>
              <x14:cfvo type="percent">
                <xm:f>50</xm:f>
              </x14:cfvo>
            </x14:iconSet>
          </x14:cfRule>
          <xm:sqref>E24:E29 E15:E20 E6:E11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Base</vt:lpstr>
      <vt:lpstr>Apoio</vt:lpstr>
      <vt:lpstr>aporte</vt:lpstr>
      <vt:lpstr>patrimonio</vt:lpstr>
      <vt:lpstr>qtd_anos</vt:lpstr>
      <vt:lpstr>rendimento_carteira</vt:lpstr>
      <vt:lpstr>salario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Rute Emanuela Silva de Melo - 824134424</cp:lastModifiedBy>
  <dcterms:created xsi:type="dcterms:W3CDTF">2025-04-16T18:38:03Z</dcterms:created>
  <dcterms:modified xsi:type="dcterms:W3CDTF">2025-06-20T12:31:14Z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