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Jul-22" sheetId="4" r:id="rId4"/>
    <sheet name="Aug-22" sheetId="5" r:id="rId5"/>
    <sheet name="Sep-22" sheetId="6" r:id="rId6"/>
    <sheet name="Oct-22" sheetId="7" r:id="rId7"/>
    <sheet name="Nov-22" sheetId="8" r:id="rId8"/>
  </sheets>
  <calcPr calcId="125725"/>
</workbook>
</file>

<file path=xl/calcChain.xml><?xml version="1.0" encoding="utf-8"?>
<calcChain xmlns="http://schemas.openxmlformats.org/spreadsheetml/2006/main">
  <c r="B34" i="7"/>
  <c r="B34" i="6"/>
  <c r="B34" i="5"/>
  <c r="B34" i="8" l="1"/>
  <c r="G9" i="1"/>
  <c r="D9"/>
  <c r="E9"/>
  <c r="F9"/>
  <c r="C9"/>
  <c r="B32" i="8"/>
  <c r="B31"/>
  <c r="B30"/>
  <c r="B28"/>
  <c r="B27"/>
  <c r="E27" s="1"/>
  <c r="B24"/>
  <c r="C24" s="1"/>
  <c r="B23"/>
  <c r="B21"/>
  <c r="C21" s="1"/>
  <c r="B20"/>
  <c r="B19"/>
  <c r="B18"/>
  <c r="B17"/>
  <c r="B10"/>
  <c r="B9"/>
  <c r="B7"/>
  <c r="B6"/>
  <c r="B4"/>
  <c r="B3"/>
  <c r="J34"/>
  <c r="I34"/>
  <c r="H34"/>
  <c r="G34"/>
  <c r="F34"/>
  <c r="D33"/>
  <c r="C33" s="1"/>
  <c r="D32"/>
  <c r="D31"/>
  <c r="D30"/>
  <c r="E29"/>
  <c r="D29"/>
  <c r="C29"/>
  <c r="D28"/>
  <c r="D27"/>
  <c r="D26"/>
  <c r="E26" s="1"/>
  <c r="D25"/>
  <c r="E25" s="1"/>
  <c r="C25"/>
  <c r="D24"/>
  <c r="D23"/>
  <c r="D22"/>
  <c r="C22" s="1"/>
  <c r="E21"/>
  <c r="D21"/>
  <c r="D20"/>
  <c r="D19"/>
  <c r="D18"/>
  <c r="D17"/>
  <c r="D16"/>
  <c r="C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C8" s="1"/>
  <c r="D7"/>
  <c r="D6"/>
  <c r="D5"/>
  <c r="E5" s="1"/>
  <c r="D4"/>
  <c r="D3"/>
  <c r="G34" i="7"/>
  <c r="H34"/>
  <c r="I34"/>
  <c r="J34"/>
  <c r="F34"/>
  <c r="B30"/>
  <c r="B24"/>
  <c r="E24" s="1"/>
  <c r="B23"/>
  <c r="B21"/>
  <c r="E17"/>
  <c r="C17"/>
  <c r="D17"/>
  <c r="B17"/>
  <c r="B14"/>
  <c r="B13"/>
  <c r="C13" s="1"/>
  <c r="B10"/>
  <c r="B9"/>
  <c r="E9" s="1"/>
  <c r="B6"/>
  <c r="C6" s="1"/>
  <c r="B5"/>
  <c r="B3"/>
  <c r="D33"/>
  <c r="C33" s="1"/>
  <c r="D32"/>
  <c r="E32" s="1"/>
  <c r="D31"/>
  <c r="C31" s="1"/>
  <c r="D30"/>
  <c r="D29"/>
  <c r="C29" s="1"/>
  <c r="E28"/>
  <c r="D28"/>
  <c r="C28"/>
  <c r="D27"/>
  <c r="E27" s="1"/>
  <c r="D26"/>
  <c r="E26" s="1"/>
  <c r="D25"/>
  <c r="E25" s="1"/>
  <c r="D24"/>
  <c r="C24" s="1"/>
  <c r="D23"/>
  <c r="E22"/>
  <c r="D22"/>
  <c r="C22"/>
  <c r="D21"/>
  <c r="E20"/>
  <c r="D20"/>
  <c r="C20"/>
  <c r="D19"/>
  <c r="C19" s="1"/>
  <c r="E18"/>
  <c r="D18"/>
  <c r="C18"/>
  <c r="D16"/>
  <c r="C16" s="1"/>
  <c r="E15"/>
  <c r="D15"/>
  <c r="C15" s="1"/>
  <c r="D14"/>
  <c r="D13"/>
  <c r="D12"/>
  <c r="C12" s="1"/>
  <c r="E11"/>
  <c r="D11"/>
  <c r="C11"/>
  <c r="D10"/>
  <c r="D9"/>
  <c r="D8"/>
  <c r="C8" s="1"/>
  <c r="E7"/>
  <c r="D7"/>
  <c r="C7"/>
  <c r="D6"/>
  <c r="D5"/>
  <c r="E4"/>
  <c r="D4"/>
  <c r="C4"/>
  <c r="D3"/>
  <c r="B29" i="6"/>
  <c r="B28"/>
  <c r="B25"/>
  <c r="D21"/>
  <c r="C21"/>
  <c r="E21"/>
  <c r="B18"/>
  <c r="B17"/>
  <c r="B6"/>
  <c r="D33"/>
  <c r="C33" s="1"/>
  <c r="D32"/>
  <c r="E32" s="1"/>
  <c r="D31"/>
  <c r="C31" s="1"/>
  <c r="E30"/>
  <c r="D30"/>
  <c r="C30" s="1"/>
  <c r="D29"/>
  <c r="D28"/>
  <c r="D27"/>
  <c r="E27" s="1"/>
  <c r="D26"/>
  <c r="E26" s="1"/>
  <c r="D25"/>
  <c r="E24"/>
  <c r="D24"/>
  <c r="C24"/>
  <c r="D23"/>
  <c r="C23" s="1"/>
  <c r="D22"/>
  <c r="C22" s="1"/>
  <c r="D20"/>
  <c r="E20" s="1"/>
  <c r="C20"/>
  <c r="D19"/>
  <c r="E19" s="1"/>
  <c r="C19"/>
  <c r="D18"/>
  <c r="E16"/>
  <c r="D16"/>
  <c r="C16"/>
  <c r="D15"/>
  <c r="E15" s="1"/>
  <c r="C15"/>
  <c r="D14"/>
  <c r="E14" s="1"/>
  <c r="E13"/>
  <c r="D13"/>
  <c r="C13"/>
  <c r="D12"/>
  <c r="C12" s="1"/>
  <c r="D11"/>
  <c r="E11" s="1"/>
  <c r="D10"/>
  <c r="E10" s="1"/>
  <c r="D9"/>
  <c r="E9" s="1"/>
  <c r="D8"/>
  <c r="E8" s="1"/>
  <c r="D7"/>
  <c r="C7" s="1"/>
  <c r="D6"/>
  <c r="D5"/>
  <c r="C5" s="1"/>
  <c r="D4"/>
  <c r="E4" s="1"/>
  <c r="D3"/>
  <c r="C3" s="1"/>
  <c r="B31" i="5"/>
  <c r="B30"/>
  <c r="B25"/>
  <c r="B22"/>
  <c r="B21"/>
  <c r="B20"/>
  <c r="D18"/>
  <c r="E18" s="1"/>
  <c r="B19"/>
  <c r="D19"/>
  <c r="E19" s="1"/>
  <c r="B15"/>
  <c r="B11"/>
  <c r="B6"/>
  <c r="D33"/>
  <c r="C33" s="1"/>
  <c r="E32"/>
  <c r="D32"/>
  <c r="C32" s="1"/>
  <c r="D31"/>
  <c r="D30"/>
  <c r="D29"/>
  <c r="E29" s="1"/>
  <c r="D28"/>
  <c r="E28" s="1"/>
  <c r="C28"/>
  <c r="D27"/>
  <c r="C27" s="1"/>
  <c r="D26"/>
  <c r="E26" s="1"/>
  <c r="C26"/>
  <c r="D25"/>
  <c r="D24"/>
  <c r="E24" s="1"/>
  <c r="D23"/>
  <c r="C23" s="1"/>
  <c r="D22"/>
  <c r="C22" s="1"/>
  <c r="D20"/>
  <c r="D16"/>
  <c r="C16" s="1"/>
  <c r="D15"/>
  <c r="D14"/>
  <c r="E14" s="1"/>
  <c r="D13"/>
  <c r="E13" s="1"/>
  <c r="D12"/>
  <c r="C12" s="1"/>
  <c r="D11"/>
  <c r="D10"/>
  <c r="E10" s="1"/>
  <c r="D9"/>
  <c r="E9" s="1"/>
  <c r="D8"/>
  <c r="C8" s="1"/>
  <c r="D7"/>
  <c r="E7" s="1"/>
  <c r="D6"/>
  <c r="E6" s="1"/>
  <c r="D5"/>
  <c r="E5" s="1"/>
  <c r="D4"/>
  <c r="C4" s="1"/>
  <c r="D3"/>
  <c r="B32" i="4"/>
  <c r="B31"/>
  <c r="B20"/>
  <c r="B18"/>
  <c r="B15"/>
  <c r="G34"/>
  <c r="H34"/>
  <c r="I34"/>
  <c r="J34"/>
  <c r="F34"/>
  <c r="C8"/>
  <c r="C16"/>
  <c r="C28"/>
  <c r="D4"/>
  <c r="E4" s="1"/>
  <c r="D5"/>
  <c r="C5" s="1"/>
  <c r="D6"/>
  <c r="C6" s="1"/>
  <c r="D7"/>
  <c r="C7" s="1"/>
  <c r="D8"/>
  <c r="E8" s="1"/>
  <c r="D9"/>
  <c r="E9" s="1"/>
  <c r="D10"/>
  <c r="E10" s="1"/>
  <c r="D11"/>
  <c r="C11" s="1"/>
  <c r="D12"/>
  <c r="E12" s="1"/>
  <c r="D13"/>
  <c r="E13" s="1"/>
  <c r="D14"/>
  <c r="C14" s="1"/>
  <c r="D15"/>
  <c r="C15" s="1"/>
  <c r="D16"/>
  <c r="E16" s="1"/>
  <c r="D17"/>
  <c r="E17" s="1"/>
  <c r="D18"/>
  <c r="D19"/>
  <c r="C19" s="1"/>
  <c r="D20"/>
  <c r="E20" s="1"/>
  <c r="D21"/>
  <c r="E21" s="1"/>
  <c r="D22"/>
  <c r="C22" s="1"/>
  <c r="D23"/>
  <c r="C23" s="1"/>
  <c r="D24"/>
  <c r="E24" s="1"/>
  <c r="D25"/>
  <c r="E25" s="1"/>
  <c r="D26"/>
  <c r="E26" s="1"/>
  <c r="D27"/>
  <c r="C27" s="1"/>
  <c r="D28"/>
  <c r="E28" s="1"/>
  <c r="D29"/>
  <c r="E29" s="1"/>
  <c r="D30"/>
  <c r="C30" s="1"/>
  <c r="D31"/>
  <c r="C31" s="1"/>
  <c r="D32"/>
  <c r="D33"/>
  <c r="E33" s="1"/>
  <c r="D3"/>
  <c r="C3" s="1"/>
  <c r="C19" i="5" l="1"/>
  <c r="E32" i="8"/>
  <c r="E31"/>
  <c r="E30"/>
  <c r="C28"/>
  <c r="C27"/>
  <c r="E24"/>
  <c r="C23"/>
  <c r="E23"/>
  <c r="C20"/>
  <c r="E19"/>
  <c r="C18"/>
  <c r="E17"/>
  <c r="E7"/>
  <c r="E6"/>
  <c r="E4"/>
  <c r="D34"/>
  <c r="E34" s="1"/>
  <c r="C3"/>
  <c r="C5"/>
  <c r="C7"/>
  <c r="C9"/>
  <c r="C11"/>
  <c r="C13"/>
  <c r="C15"/>
  <c r="C17"/>
  <c r="E18"/>
  <c r="E20"/>
  <c r="C30"/>
  <c r="C32"/>
  <c r="E3"/>
  <c r="C6"/>
  <c r="C10"/>
  <c r="C14"/>
  <c r="C4"/>
  <c r="E8"/>
  <c r="C12"/>
  <c r="E16"/>
  <c r="C19"/>
  <c r="E22"/>
  <c r="C26"/>
  <c r="E28"/>
  <c r="C31"/>
  <c r="E33"/>
  <c r="C30" i="7"/>
  <c r="C23"/>
  <c r="E21"/>
  <c r="E14"/>
  <c r="E13"/>
  <c r="E10"/>
  <c r="C9"/>
  <c r="E6"/>
  <c r="E5"/>
  <c r="C3"/>
  <c r="C25"/>
  <c r="C27"/>
  <c r="E29"/>
  <c r="E31"/>
  <c r="E33"/>
  <c r="E3"/>
  <c r="C5"/>
  <c r="E8"/>
  <c r="C10"/>
  <c r="E12"/>
  <c r="C14"/>
  <c r="E16"/>
  <c r="E19"/>
  <c r="C21"/>
  <c r="E23"/>
  <c r="C26"/>
  <c r="E30"/>
  <c r="C32"/>
  <c r="D34"/>
  <c r="E34" s="1"/>
  <c r="E29" i="6"/>
  <c r="C28"/>
  <c r="E25"/>
  <c r="E22"/>
  <c r="C18"/>
  <c r="C11"/>
  <c r="E6"/>
  <c r="E5"/>
  <c r="E3"/>
  <c r="C6"/>
  <c r="C8"/>
  <c r="C10"/>
  <c r="C25"/>
  <c r="C27"/>
  <c r="C29"/>
  <c r="E31"/>
  <c r="E33"/>
  <c r="C4"/>
  <c r="E7"/>
  <c r="C9"/>
  <c r="E12"/>
  <c r="C14"/>
  <c r="E18"/>
  <c r="E23"/>
  <c r="C26"/>
  <c r="E28"/>
  <c r="C32"/>
  <c r="D34"/>
  <c r="E34" s="1"/>
  <c r="C31" i="5"/>
  <c r="C30"/>
  <c r="E30"/>
  <c r="E25"/>
  <c r="C24"/>
  <c r="E22"/>
  <c r="E20"/>
  <c r="C20"/>
  <c r="C18"/>
  <c r="E15"/>
  <c r="E11"/>
  <c r="D34"/>
  <c r="E34" s="1"/>
  <c r="C3"/>
  <c r="C5"/>
  <c r="C7"/>
  <c r="C9"/>
  <c r="C11"/>
  <c r="C13"/>
  <c r="C15"/>
  <c r="E16"/>
  <c r="E31"/>
  <c r="E3"/>
  <c r="E4"/>
  <c r="C6"/>
  <c r="E8"/>
  <c r="C10"/>
  <c r="E12"/>
  <c r="C14"/>
  <c r="E23"/>
  <c r="C25"/>
  <c r="E27"/>
  <c r="C29"/>
  <c r="E33"/>
  <c r="C32" i="4"/>
  <c r="E32"/>
  <c r="C24"/>
  <c r="C20"/>
  <c r="B34"/>
  <c r="C18"/>
  <c r="C12"/>
  <c r="E30"/>
  <c r="E22"/>
  <c r="E18"/>
  <c r="E6"/>
  <c r="C33"/>
  <c r="C29"/>
  <c r="C25"/>
  <c r="C21"/>
  <c r="C17"/>
  <c r="C13"/>
  <c r="C9"/>
  <c r="E31"/>
  <c r="E27"/>
  <c r="E23"/>
  <c r="E19"/>
  <c r="E15"/>
  <c r="E11"/>
  <c r="E7"/>
  <c r="E14"/>
  <c r="C26"/>
  <c r="C10"/>
  <c r="E5"/>
  <c r="C4"/>
  <c r="E3"/>
  <c r="D34"/>
  <c r="C34" i="8" l="1"/>
  <c r="C34" i="7"/>
  <c r="C34" i="6"/>
  <c r="C34" i="5"/>
  <c r="E34" i="4"/>
  <c r="C34"/>
</calcChain>
</file>

<file path=xl/sharedStrings.xml><?xml version="1.0" encoding="utf-8"?>
<sst xmlns="http://schemas.openxmlformats.org/spreadsheetml/2006/main" count="107" uniqueCount="41">
  <si>
    <t>No. of Defect</t>
  </si>
  <si>
    <t>July</t>
  </si>
  <si>
    <t>August</t>
  </si>
  <si>
    <t>September</t>
  </si>
  <si>
    <t>October</t>
  </si>
  <si>
    <t>Pin hole</t>
  </si>
  <si>
    <t>Burn</t>
  </si>
  <si>
    <t>Spatter</t>
  </si>
  <si>
    <t>Grit</t>
  </si>
  <si>
    <t>Less Coating</t>
  </si>
  <si>
    <t>Shot paint</t>
  </si>
  <si>
    <t>Tank Coating Defect  Data</t>
  </si>
  <si>
    <t xml:space="preserve">Total = </t>
  </si>
  <si>
    <t>Pareto Analysis</t>
  </si>
  <si>
    <t>Frequency</t>
  </si>
  <si>
    <t xml:space="preserve">Cumulatve Freqency </t>
  </si>
  <si>
    <t>(%) Cumulative</t>
  </si>
  <si>
    <t xml:space="preserve">Coating Crack </t>
  </si>
  <si>
    <t>Shot Paint</t>
  </si>
  <si>
    <t>CW</t>
  </si>
  <si>
    <t>Coating Crack</t>
  </si>
  <si>
    <t>Less Coacting</t>
  </si>
  <si>
    <t>Tank Coating Report</t>
  </si>
  <si>
    <t>Month</t>
  </si>
  <si>
    <t xml:space="preserve">Total </t>
  </si>
  <si>
    <t>Total Production</t>
  </si>
  <si>
    <t>Total Rejection</t>
  </si>
  <si>
    <t>% Rejection</t>
  </si>
  <si>
    <t>Other</t>
  </si>
  <si>
    <t>Total Ok</t>
  </si>
  <si>
    <t>Defect</t>
  </si>
  <si>
    <t>Ok Qty</t>
  </si>
  <si>
    <t>November</t>
  </si>
  <si>
    <t>Others</t>
  </si>
  <si>
    <t>Process Rejection</t>
  </si>
  <si>
    <t>Tank Coating Rejection for FY = 2022 - 23</t>
  </si>
  <si>
    <t>Total Check 
Qty</t>
  </si>
  <si>
    <t>Total Ok
Qty</t>
  </si>
  <si>
    <t>Total Rejection
Qty</t>
  </si>
  <si>
    <t>Target(%)</t>
  </si>
  <si>
    <t>Rej(%)</t>
  </si>
</sst>
</file>

<file path=xl/styles.xml><?xml version="1.0" encoding="utf-8"?>
<styleSheet xmlns="http://schemas.openxmlformats.org/spreadsheetml/2006/main">
  <numFmts count="1">
    <numFmt numFmtId="177" formatCode="[$-409]mmm\-yy;@"/>
  </numFmts>
  <fonts count="9">
    <font>
      <sz val="11"/>
      <color theme="1"/>
      <name val="Calibri"/>
      <family val="2"/>
      <scheme val="minor"/>
    </font>
    <font>
      <b/>
      <sz val="28"/>
      <color rgb="FF000000"/>
      <name val="Calibri"/>
    </font>
    <font>
      <b/>
      <sz val="16"/>
      <color rgb="FF000000"/>
      <name val="Calibri"/>
    </font>
    <font>
      <sz val="14"/>
      <color rgb="FF000000"/>
      <name val="Calibri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wrapText="1" readingOrder="1"/>
    </xf>
    <xf numFmtId="0" fontId="3" fillId="0" borderId="9" xfId="0" applyFont="1" applyBorder="1" applyAlignment="1">
      <alignment horizont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1" fillId="0" borderId="12" xfId="0" applyFont="1" applyBorder="1" applyAlignment="1">
      <alignment horizontal="center" vertical="center" wrapText="1" readingOrder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" fontId="0" fillId="0" borderId="2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177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Sheet1!$K$5</c:f>
              <c:strCache>
                <c:ptCount val="1"/>
                <c:pt idx="0">
                  <c:v>Total Check 
Qty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Sheet1!$J$6:$J$10</c:f>
              <c:numCache>
                <c:formatCode>[$-409]mmm\-yy;@</c:formatCode>
                <c:ptCount val="5"/>
                <c:pt idx="0">
                  <c:v>44764</c:v>
                </c:pt>
                <c:pt idx="1">
                  <c:v>44796</c:v>
                </c:pt>
                <c:pt idx="2">
                  <c:v>44828</c:v>
                </c:pt>
                <c:pt idx="3">
                  <c:v>44859</c:v>
                </c:pt>
                <c:pt idx="4">
                  <c:v>44891</c:v>
                </c:pt>
              </c:numCache>
            </c:numRef>
          </c:cat>
          <c:val>
            <c:numRef>
              <c:f>Sheet1!$K$6:$K$10</c:f>
              <c:numCache>
                <c:formatCode>General</c:formatCode>
                <c:ptCount val="5"/>
                <c:pt idx="0">
                  <c:v>6267</c:v>
                </c:pt>
                <c:pt idx="1">
                  <c:v>11351</c:v>
                </c:pt>
                <c:pt idx="2">
                  <c:v>12967</c:v>
                </c:pt>
                <c:pt idx="3">
                  <c:v>10371</c:v>
                </c:pt>
                <c:pt idx="4">
                  <c:v>18178</c:v>
                </c:pt>
              </c:numCache>
            </c:numRef>
          </c:val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Total Ok
Qty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Sheet1!$J$6:$J$10</c:f>
              <c:numCache>
                <c:formatCode>[$-409]mmm\-yy;@</c:formatCode>
                <c:ptCount val="5"/>
                <c:pt idx="0">
                  <c:v>44764</c:v>
                </c:pt>
                <c:pt idx="1">
                  <c:v>44796</c:v>
                </c:pt>
                <c:pt idx="2">
                  <c:v>44828</c:v>
                </c:pt>
                <c:pt idx="3">
                  <c:v>44859</c:v>
                </c:pt>
                <c:pt idx="4">
                  <c:v>44891</c:v>
                </c:pt>
              </c:numCache>
            </c:numRef>
          </c:cat>
          <c:val>
            <c:numRef>
              <c:f>Sheet1!$L$6:$L$10</c:f>
              <c:numCache>
                <c:formatCode>General</c:formatCode>
                <c:ptCount val="5"/>
                <c:pt idx="0">
                  <c:v>6037</c:v>
                </c:pt>
                <c:pt idx="1">
                  <c:v>10234</c:v>
                </c:pt>
                <c:pt idx="2">
                  <c:v>12474</c:v>
                </c:pt>
                <c:pt idx="3">
                  <c:v>9982</c:v>
                </c:pt>
                <c:pt idx="4">
                  <c:v>17180</c:v>
                </c:pt>
              </c:numCache>
            </c:numRef>
          </c:val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Sheet1!$J$6:$J$10</c:f>
              <c:numCache>
                <c:formatCode>[$-409]mmm\-yy;@</c:formatCode>
                <c:ptCount val="5"/>
                <c:pt idx="0">
                  <c:v>44764</c:v>
                </c:pt>
                <c:pt idx="1">
                  <c:v>44796</c:v>
                </c:pt>
                <c:pt idx="2">
                  <c:v>44828</c:v>
                </c:pt>
                <c:pt idx="3">
                  <c:v>44859</c:v>
                </c:pt>
                <c:pt idx="4">
                  <c:v>44891</c:v>
                </c:pt>
              </c:numCache>
            </c:numRef>
          </c:cat>
          <c:val>
            <c:numRef>
              <c:f>Sheet1!$M$6:$M$10</c:f>
              <c:numCache>
                <c:formatCode>General</c:formatCode>
                <c:ptCount val="5"/>
                <c:pt idx="0">
                  <c:v>230</c:v>
                </c:pt>
                <c:pt idx="1">
                  <c:v>431</c:v>
                </c:pt>
                <c:pt idx="2">
                  <c:v>493</c:v>
                </c:pt>
                <c:pt idx="3">
                  <c:v>389</c:v>
                </c:pt>
                <c:pt idx="4">
                  <c:v>998</c:v>
                </c:pt>
              </c:numCache>
            </c:numRef>
          </c:val>
        </c:ser>
        <c:dLbls>
          <c:showVal val="1"/>
        </c:dLbls>
        <c:gapWidth val="75"/>
        <c:axId val="152747392"/>
        <c:axId val="152749184"/>
      </c:barChart>
      <c:lineChart>
        <c:grouping val="standard"/>
        <c:ser>
          <c:idx val="3"/>
          <c:order val="3"/>
          <c:tx>
            <c:strRef>
              <c:f>Sheet1!$N$5</c:f>
              <c:strCache>
                <c:ptCount val="1"/>
                <c:pt idx="0">
                  <c:v>Target(%)</c:v>
                </c:pt>
              </c:strCache>
            </c:strRef>
          </c:tx>
          <c:marker>
            <c:symbol val="circle"/>
            <c:size val="7"/>
            <c:spPr>
              <a:solidFill>
                <a:schemeClr val="accent1"/>
              </a:solidFill>
            </c:spPr>
          </c:marker>
          <c:dLbls>
            <c:showVal val="1"/>
          </c:dLbls>
          <c:cat>
            <c:numRef>
              <c:f>Sheet1!$J$6:$J$10</c:f>
              <c:numCache>
                <c:formatCode>[$-409]mmm\-yy;@</c:formatCode>
                <c:ptCount val="5"/>
                <c:pt idx="0">
                  <c:v>44764</c:v>
                </c:pt>
                <c:pt idx="1">
                  <c:v>44796</c:v>
                </c:pt>
                <c:pt idx="2">
                  <c:v>44828</c:v>
                </c:pt>
                <c:pt idx="3">
                  <c:v>44859</c:v>
                </c:pt>
                <c:pt idx="4">
                  <c:v>44891</c:v>
                </c:pt>
              </c:numCache>
            </c:numRef>
          </c:cat>
          <c:val>
            <c:numRef>
              <c:f>Sheet1!$N$6:$N$10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Sheet1!$O$5</c:f>
              <c:strCache>
                <c:ptCount val="1"/>
                <c:pt idx="0">
                  <c:v>Rej(%)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numRef>
              <c:f>Sheet1!$J$6:$J$10</c:f>
              <c:numCache>
                <c:formatCode>[$-409]mmm\-yy;@</c:formatCode>
                <c:ptCount val="5"/>
                <c:pt idx="0">
                  <c:v>44764</c:v>
                </c:pt>
                <c:pt idx="1">
                  <c:v>44796</c:v>
                </c:pt>
                <c:pt idx="2">
                  <c:v>44828</c:v>
                </c:pt>
                <c:pt idx="3">
                  <c:v>44859</c:v>
                </c:pt>
                <c:pt idx="4">
                  <c:v>44891</c:v>
                </c:pt>
              </c:numCache>
            </c:numRef>
          </c:cat>
          <c:val>
            <c:numRef>
              <c:f>Sheet1!$O$6:$O$10</c:f>
              <c:numCache>
                <c:formatCode>0.00</c:formatCode>
                <c:ptCount val="5"/>
                <c:pt idx="0">
                  <c:v>3.67</c:v>
                </c:pt>
                <c:pt idx="1">
                  <c:v>3.8</c:v>
                </c:pt>
                <c:pt idx="2">
                  <c:v>3.8</c:v>
                </c:pt>
                <c:pt idx="3">
                  <c:v>3.75</c:v>
                </c:pt>
                <c:pt idx="4">
                  <c:v>5.49</c:v>
                </c:pt>
              </c:numCache>
            </c:numRef>
          </c:val>
        </c:ser>
        <c:marker val="1"/>
        <c:axId val="182734208"/>
        <c:axId val="182730112"/>
      </c:lineChart>
      <c:dateAx>
        <c:axId val="152747392"/>
        <c:scaling>
          <c:orientation val="minMax"/>
        </c:scaling>
        <c:axPos val="b"/>
        <c:numFmt formatCode="[$-409]mmm\-yy;@" sourceLinked="1"/>
        <c:majorTickMark val="none"/>
        <c:tickLblPos val="nextTo"/>
        <c:crossAx val="152749184"/>
        <c:crosses val="autoZero"/>
        <c:auto val="1"/>
        <c:lblOffset val="100"/>
      </c:dateAx>
      <c:valAx>
        <c:axId val="152749184"/>
        <c:scaling>
          <c:orientation val="minMax"/>
        </c:scaling>
        <c:axPos val="l"/>
        <c:numFmt formatCode="General" sourceLinked="1"/>
        <c:majorTickMark val="none"/>
        <c:tickLblPos val="nextTo"/>
        <c:crossAx val="152747392"/>
        <c:crosses val="autoZero"/>
        <c:crossBetween val="between"/>
      </c:valAx>
      <c:valAx>
        <c:axId val="182730112"/>
        <c:scaling>
          <c:orientation val="minMax"/>
        </c:scaling>
        <c:axPos val="r"/>
        <c:numFmt formatCode="General" sourceLinked="1"/>
        <c:tickLblPos val="nextTo"/>
        <c:crossAx val="182734208"/>
        <c:crosses val="max"/>
        <c:crossBetween val="between"/>
      </c:valAx>
      <c:dateAx>
        <c:axId val="182734208"/>
        <c:scaling>
          <c:orientation val="minMax"/>
        </c:scaling>
        <c:delete val="1"/>
        <c:axPos val="b"/>
        <c:numFmt formatCode="[$-409]mmm\-yy;@" sourceLinked="1"/>
        <c:tickLblPos val="none"/>
        <c:crossAx val="182730112"/>
        <c:auto val="1"/>
        <c:lblOffset val="100"/>
      </c:date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Sheet2!$H$9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Sheet2!$G$10:$G$17</c:f>
              <c:strCache>
                <c:ptCount val="8"/>
                <c:pt idx="0">
                  <c:v>Pin hole</c:v>
                </c:pt>
                <c:pt idx="1">
                  <c:v>Grit</c:v>
                </c:pt>
                <c:pt idx="2">
                  <c:v>Spatter</c:v>
                </c:pt>
                <c:pt idx="3">
                  <c:v>Coating Crack </c:v>
                </c:pt>
                <c:pt idx="4">
                  <c:v>Less Coating</c:v>
                </c:pt>
                <c:pt idx="5">
                  <c:v>Shot Paint</c:v>
                </c:pt>
                <c:pt idx="6">
                  <c:v>Burn</c:v>
                </c:pt>
                <c:pt idx="7">
                  <c:v>CW</c:v>
                </c:pt>
              </c:strCache>
            </c:strRef>
          </c:cat>
          <c:val>
            <c:numRef>
              <c:f>Sheet2!$H$10:$H$17</c:f>
              <c:numCache>
                <c:formatCode>General</c:formatCode>
                <c:ptCount val="8"/>
                <c:pt idx="0">
                  <c:v>205</c:v>
                </c:pt>
                <c:pt idx="1">
                  <c:v>65</c:v>
                </c:pt>
                <c:pt idx="2">
                  <c:v>50</c:v>
                </c:pt>
                <c:pt idx="3">
                  <c:v>26</c:v>
                </c:pt>
                <c:pt idx="4">
                  <c:v>20</c:v>
                </c:pt>
                <c:pt idx="5">
                  <c:v>16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</c:ser>
        <c:dLbls>
          <c:showVal val="1"/>
        </c:dLbls>
        <c:gapWidth val="75"/>
        <c:axId val="142606720"/>
        <c:axId val="142608256"/>
      </c:barChart>
      <c:lineChart>
        <c:grouping val="standard"/>
        <c:ser>
          <c:idx val="2"/>
          <c:order val="1"/>
          <c:tx>
            <c:strRef>
              <c:f>Sheet2!$J$9</c:f>
              <c:strCache>
                <c:ptCount val="1"/>
                <c:pt idx="0">
                  <c:v>(%) Cumulative</c:v>
                </c:pt>
              </c:strCache>
            </c:strRef>
          </c:tx>
          <c:dLbls>
            <c:showVal val="1"/>
          </c:dLbls>
          <c:cat>
            <c:strRef>
              <c:f>Sheet2!$G$10:$G$17</c:f>
              <c:strCache>
                <c:ptCount val="8"/>
                <c:pt idx="0">
                  <c:v>Pin hole</c:v>
                </c:pt>
                <c:pt idx="1">
                  <c:v>Grit</c:v>
                </c:pt>
                <c:pt idx="2">
                  <c:v>Spatter</c:v>
                </c:pt>
                <c:pt idx="3">
                  <c:v>Coating Crack </c:v>
                </c:pt>
                <c:pt idx="4">
                  <c:v>Less Coating</c:v>
                </c:pt>
                <c:pt idx="5">
                  <c:v>Shot Paint</c:v>
                </c:pt>
                <c:pt idx="6">
                  <c:v>Burn</c:v>
                </c:pt>
                <c:pt idx="7">
                  <c:v>CW</c:v>
                </c:pt>
              </c:strCache>
            </c:strRef>
          </c:cat>
          <c:val>
            <c:numRef>
              <c:f>Sheet2!$J$10:$J$17</c:f>
              <c:numCache>
                <c:formatCode>General</c:formatCode>
                <c:ptCount val="8"/>
                <c:pt idx="0">
                  <c:v>51.25</c:v>
                </c:pt>
                <c:pt idx="1">
                  <c:v>67.5</c:v>
                </c:pt>
                <c:pt idx="2">
                  <c:v>80</c:v>
                </c:pt>
                <c:pt idx="3">
                  <c:v>86.5</c:v>
                </c:pt>
                <c:pt idx="4">
                  <c:v>91.5</c:v>
                </c:pt>
                <c:pt idx="5">
                  <c:v>95.5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</c:ser>
        <c:marker val="1"/>
        <c:axId val="142615680"/>
        <c:axId val="142609792"/>
      </c:lineChart>
      <c:catAx>
        <c:axId val="142606720"/>
        <c:scaling>
          <c:orientation val="minMax"/>
        </c:scaling>
        <c:axPos val="b"/>
        <c:majorTickMark val="none"/>
        <c:tickLblPos val="nextTo"/>
        <c:crossAx val="142608256"/>
        <c:crosses val="autoZero"/>
        <c:auto val="1"/>
        <c:lblAlgn val="ctr"/>
        <c:lblOffset val="100"/>
      </c:catAx>
      <c:valAx>
        <c:axId val="142608256"/>
        <c:scaling>
          <c:orientation val="minMax"/>
        </c:scaling>
        <c:axPos val="l"/>
        <c:numFmt formatCode="General" sourceLinked="1"/>
        <c:majorTickMark val="none"/>
        <c:tickLblPos val="nextTo"/>
        <c:crossAx val="142606720"/>
        <c:crosses val="autoZero"/>
        <c:crossBetween val="between"/>
      </c:valAx>
      <c:valAx>
        <c:axId val="142609792"/>
        <c:scaling>
          <c:orientation val="minMax"/>
        </c:scaling>
        <c:axPos val="r"/>
        <c:numFmt formatCode="General" sourceLinked="1"/>
        <c:tickLblPos val="nextTo"/>
        <c:crossAx val="142615680"/>
        <c:crosses val="max"/>
        <c:crossBetween val="between"/>
      </c:valAx>
      <c:catAx>
        <c:axId val="142615680"/>
        <c:scaling>
          <c:orientation val="minMax"/>
        </c:scaling>
        <c:delete val="1"/>
        <c:axPos val="b"/>
        <c:tickLblPos val="none"/>
        <c:crossAx val="14260979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Sheet3!$B$2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Sheet3!$A$3:$A$9</c:f>
              <c:strCache>
                <c:ptCount val="7"/>
                <c:pt idx="0">
                  <c:v>Pin hole</c:v>
                </c:pt>
                <c:pt idx="1">
                  <c:v>Burn</c:v>
                </c:pt>
                <c:pt idx="2">
                  <c:v>Shot Paint</c:v>
                </c:pt>
                <c:pt idx="3">
                  <c:v>Coating Crack</c:v>
                </c:pt>
                <c:pt idx="4">
                  <c:v>Less Coacting</c:v>
                </c:pt>
                <c:pt idx="5">
                  <c:v>Spatter</c:v>
                </c:pt>
                <c:pt idx="6">
                  <c:v>Grit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7"/>
                <c:pt idx="0">
                  <c:v>81</c:v>
                </c:pt>
                <c:pt idx="1">
                  <c:v>40</c:v>
                </c:pt>
                <c:pt idx="2">
                  <c:v>30</c:v>
                </c:pt>
                <c:pt idx="3">
                  <c:v>19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</c:ser>
        <c:dLbls>
          <c:showVal val="1"/>
        </c:dLbls>
        <c:gapWidth val="75"/>
        <c:axId val="142658944"/>
        <c:axId val="142673024"/>
      </c:barChart>
      <c:lineChart>
        <c:grouping val="standard"/>
        <c:ser>
          <c:idx val="2"/>
          <c:order val="1"/>
          <c:tx>
            <c:strRef>
              <c:f>Sheet3!$D$2</c:f>
              <c:strCache>
                <c:ptCount val="1"/>
                <c:pt idx="0">
                  <c:v>(%) Cumulative</c:v>
                </c:pt>
              </c:strCache>
            </c:strRef>
          </c:tx>
          <c:dLbls>
            <c:showVal val="1"/>
          </c:dLbls>
          <c:cat>
            <c:strRef>
              <c:f>Sheet3!$A$3:$A$9</c:f>
              <c:strCache>
                <c:ptCount val="7"/>
                <c:pt idx="0">
                  <c:v>Pin hole</c:v>
                </c:pt>
                <c:pt idx="1">
                  <c:v>Burn</c:v>
                </c:pt>
                <c:pt idx="2">
                  <c:v>Shot Paint</c:v>
                </c:pt>
                <c:pt idx="3">
                  <c:v>Coating Crack</c:v>
                </c:pt>
                <c:pt idx="4">
                  <c:v>Less Coacting</c:v>
                </c:pt>
                <c:pt idx="5">
                  <c:v>Spatter</c:v>
                </c:pt>
                <c:pt idx="6">
                  <c:v>Grit</c:v>
                </c:pt>
              </c:strCache>
            </c:strRef>
          </c:cat>
          <c:val>
            <c:numRef>
              <c:f>Sheet3!$D$3:$D$9</c:f>
              <c:numCache>
                <c:formatCode>General</c:formatCode>
                <c:ptCount val="7"/>
                <c:pt idx="0">
                  <c:v>40.5</c:v>
                </c:pt>
                <c:pt idx="1">
                  <c:v>60.5</c:v>
                </c:pt>
                <c:pt idx="2">
                  <c:v>75.5</c:v>
                </c:pt>
                <c:pt idx="3">
                  <c:v>85</c:v>
                </c:pt>
                <c:pt idx="4">
                  <c:v>92.5</c:v>
                </c:pt>
                <c:pt idx="5">
                  <c:v>97.5</c:v>
                </c:pt>
                <c:pt idx="6">
                  <c:v>100</c:v>
                </c:pt>
              </c:numCache>
            </c:numRef>
          </c:val>
        </c:ser>
        <c:marker val="1"/>
        <c:axId val="142680448"/>
        <c:axId val="142674560"/>
      </c:lineChart>
      <c:catAx>
        <c:axId val="142658944"/>
        <c:scaling>
          <c:orientation val="minMax"/>
        </c:scaling>
        <c:axPos val="b"/>
        <c:majorTickMark val="none"/>
        <c:tickLblPos val="nextTo"/>
        <c:crossAx val="142673024"/>
        <c:crosses val="autoZero"/>
        <c:auto val="1"/>
        <c:lblAlgn val="ctr"/>
        <c:lblOffset val="100"/>
      </c:catAx>
      <c:valAx>
        <c:axId val="142673024"/>
        <c:scaling>
          <c:orientation val="minMax"/>
        </c:scaling>
        <c:axPos val="l"/>
        <c:numFmt formatCode="General" sourceLinked="1"/>
        <c:majorTickMark val="none"/>
        <c:tickLblPos val="nextTo"/>
        <c:crossAx val="142658944"/>
        <c:crosses val="autoZero"/>
        <c:crossBetween val="between"/>
      </c:valAx>
      <c:valAx>
        <c:axId val="142674560"/>
        <c:scaling>
          <c:orientation val="minMax"/>
        </c:scaling>
        <c:axPos val="r"/>
        <c:numFmt formatCode="General" sourceLinked="1"/>
        <c:tickLblPos val="nextTo"/>
        <c:crossAx val="142680448"/>
        <c:crosses val="max"/>
        <c:crossBetween val="between"/>
      </c:valAx>
      <c:catAx>
        <c:axId val="142680448"/>
        <c:scaling>
          <c:orientation val="minMax"/>
        </c:scaling>
        <c:delete val="1"/>
        <c:axPos val="b"/>
        <c:tickLblPos val="none"/>
        <c:crossAx val="142674560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17</xdr:row>
      <xdr:rowOff>152400</xdr:rowOff>
    </xdr:from>
    <xdr:to>
      <xdr:col>15</xdr:col>
      <xdr:colOff>523875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9</xdr:row>
      <xdr:rowOff>57150</xdr:rowOff>
    </xdr:from>
    <xdr:to>
      <xdr:col>17</xdr:col>
      <xdr:colOff>428625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990600</xdr:rowOff>
    </xdr:from>
    <xdr:to>
      <xdr:col>13</xdr:col>
      <xdr:colOff>352425</xdr:colOff>
      <xdr:row>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0"/>
  <sheetViews>
    <sheetView tabSelected="1" topLeftCell="A2" workbookViewId="0">
      <selection activeCell="F16" sqref="F16"/>
    </sheetView>
  </sheetViews>
  <sheetFormatPr defaultRowHeight="15"/>
  <cols>
    <col min="2" max="2" width="13.7109375" customWidth="1"/>
    <col min="3" max="3" width="12.42578125" customWidth="1"/>
    <col min="4" max="4" width="13.140625" customWidth="1"/>
    <col min="5" max="5" width="13" customWidth="1"/>
    <col min="6" max="6" width="12" customWidth="1"/>
    <col min="7" max="7" width="13" customWidth="1"/>
  </cols>
  <sheetData>
    <row r="2" spans="2:15" ht="26.25" customHeight="1">
      <c r="B2" s="31" t="s">
        <v>11</v>
      </c>
      <c r="C2" s="32"/>
      <c r="D2" s="32"/>
      <c r="E2" s="32"/>
      <c r="F2" s="32"/>
      <c r="G2" s="32"/>
    </row>
    <row r="3" spans="2:15" ht="25.5" customHeight="1">
      <c r="B3" s="15" t="s">
        <v>30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32</v>
      </c>
      <c r="J3" s="39" t="s">
        <v>34</v>
      </c>
      <c r="K3" s="39"/>
      <c r="L3" s="39"/>
      <c r="M3" s="39"/>
      <c r="N3" s="39"/>
      <c r="O3" s="39"/>
    </row>
    <row r="4" spans="2:15" ht="21.75" thickBot="1">
      <c r="B4" s="16" t="s">
        <v>5</v>
      </c>
      <c r="C4" s="16">
        <v>141</v>
      </c>
      <c r="D4" s="16"/>
      <c r="E4" s="16"/>
      <c r="F4" s="16"/>
      <c r="G4" s="28">
        <v>680</v>
      </c>
      <c r="J4" s="40" t="s">
        <v>35</v>
      </c>
      <c r="K4" s="41"/>
      <c r="L4" s="41"/>
      <c r="M4" s="41"/>
      <c r="N4" s="41"/>
      <c r="O4" s="42"/>
    </row>
    <row r="5" spans="2:15" ht="60">
      <c r="B5" s="16" t="s">
        <v>10</v>
      </c>
      <c r="C5" s="16">
        <v>27</v>
      </c>
      <c r="D5" s="16"/>
      <c r="E5" s="16"/>
      <c r="F5" s="16"/>
      <c r="G5" s="28">
        <v>10</v>
      </c>
      <c r="J5" s="43" t="s">
        <v>23</v>
      </c>
      <c r="K5" s="44" t="s">
        <v>36</v>
      </c>
      <c r="L5" s="45" t="s">
        <v>37</v>
      </c>
      <c r="M5" s="44" t="s">
        <v>38</v>
      </c>
      <c r="N5" s="46" t="s">
        <v>39</v>
      </c>
      <c r="O5" s="47" t="s">
        <v>40</v>
      </c>
    </row>
    <row r="6" spans="2:15" ht="15.75">
      <c r="B6" s="16" t="s">
        <v>6</v>
      </c>
      <c r="C6" s="16">
        <v>25</v>
      </c>
      <c r="D6" s="16"/>
      <c r="E6" s="16"/>
      <c r="F6" s="16"/>
      <c r="G6" s="28">
        <v>5</v>
      </c>
      <c r="J6" s="34">
        <v>44764</v>
      </c>
      <c r="K6" s="28">
        <v>6267</v>
      </c>
      <c r="L6" s="28">
        <v>6037</v>
      </c>
      <c r="M6" s="28">
        <v>230</v>
      </c>
      <c r="N6" s="23">
        <v>3</v>
      </c>
      <c r="O6" s="35">
        <v>3.67</v>
      </c>
    </row>
    <row r="7" spans="2:15" ht="15.75">
      <c r="B7" s="16" t="s">
        <v>9</v>
      </c>
      <c r="C7" s="16">
        <v>2</v>
      </c>
      <c r="D7" s="16"/>
      <c r="E7" s="16"/>
      <c r="F7" s="16"/>
      <c r="G7" s="28">
        <v>55</v>
      </c>
      <c r="J7" s="34">
        <v>44796</v>
      </c>
      <c r="K7" s="28">
        <v>11351</v>
      </c>
      <c r="L7" s="28">
        <v>10234</v>
      </c>
      <c r="M7" s="28">
        <v>431</v>
      </c>
      <c r="N7" s="23">
        <v>3</v>
      </c>
      <c r="O7" s="35">
        <v>3.8</v>
      </c>
    </row>
    <row r="8" spans="2:15" ht="15.75">
      <c r="B8" s="16" t="s">
        <v>33</v>
      </c>
      <c r="C8" s="16">
        <v>35</v>
      </c>
      <c r="D8" s="16"/>
      <c r="E8" s="16"/>
      <c r="F8" s="16"/>
      <c r="G8" s="28">
        <v>248</v>
      </c>
      <c r="J8" s="34">
        <v>44828</v>
      </c>
      <c r="K8" s="28">
        <v>12967</v>
      </c>
      <c r="L8" s="28">
        <v>12474</v>
      </c>
      <c r="M8" s="28">
        <v>493</v>
      </c>
      <c r="N8" s="23">
        <v>3</v>
      </c>
      <c r="O8" s="35">
        <v>3.8</v>
      </c>
    </row>
    <row r="9" spans="2:15" ht="16.5" thickBot="1">
      <c r="B9" s="16" t="s">
        <v>12</v>
      </c>
      <c r="C9" s="16">
        <f>SUM(C4:C8)</f>
        <v>230</v>
      </c>
      <c r="D9" s="16">
        <f t="shared" ref="D9:F9" si="0">SUM(D4:D8)</f>
        <v>0</v>
      </c>
      <c r="E9" s="16">
        <f t="shared" si="0"/>
        <v>0</v>
      </c>
      <c r="F9" s="16">
        <f t="shared" si="0"/>
        <v>0</v>
      </c>
      <c r="G9" s="16">
        <f>SUM(G4:G8)</f>
        <v>998</v>
      </c>
      <c r="J9" s="36">
        <v>44859</v>
      </c>
      <c r="K9" s="28">
        <v>10371</v>
      </c>
      <c r="L9" s="28">
        <v>9982</v>
      </c>
      <c r="M9" s="28">
        <v>389</v>
      </c>
      <c r="N9" s="23">
        <v>3</v>
      </c>
      <c r="O9" s="35">
        <v>3.75</v>
      </c>
    </row>
    <row r="10" spans="2:15" ht="16.5" thickBot="1">
      <c r="B10" s="33" t="s">
        <v>31</v>
      </c>
      <c r="C10" s="33">
        <v>6037</v>
      </c>
      <c r="D10" s="33">
        <v>10234</v>
      </c>
      <c r="E10" s="33">
        <v>12474</v>
      </c>
      <c r="F10" s="33">
        <v>9982</v>
      </c>
      <c r="G10" s="28">
        <v>17180</v>
      </c>
      <c r="J10" s="36">
        <v>44891</v>
      </c>
      <c r="K10" s="37">
        <v>18178</v>
      </c>
      <c r="L10" s="37">
        <v>17180</v>
      </c>
      <c r="M10" s="37">
        <v>998</v>
      </c>
      <c r="N10" s="48">
        <v>3</v>
      </c>
      <c r="O10" s="38">
        <v>5.49</v>
      </c>
    </row>
  </sheetData>
  <mergeCells count="3">
    <mergeCell ref="B2:G2"/>
    <mergeCell ref="J3:O3"/>
    <mergeCell ref="J4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G7:J17"/>
  <sheetViews>
    <sheetView topLeftCell="A7" workbookViewId="0">
      <selection activeCell="E9" sqref="E9"/>
    </sheetView>
  </sheetViews>
  <sheetFormatPr defaultRowHeight="15"/>
  <cols>
    <col min="7" max="7" width="15.5703125" customWidth="1"/>
    <col min="8" max="8" width="16.28515625" customWidth="1"/>
    <col min="9" max="9" width="17.5703125" customWidth="1"/>
    <col min="10" max="10" width="16.42578125" customWidth="1"/>
  </cols>
  <sheetData>
    <row r="7" spans="7:10" ht="15.75" thickBot="1"/>
    <row r="8" spans="7:10" ht="36" customHeight="1">
      <c r="G8" s="17" t="s">
        <v>13</v>
      </c>
      <c r="H8" s="18"/>
      <c r="I8" s="18"/>
      <c r="J8" s="19"/>
    </row>
    <row r="9" spans="7:10" ht="42">
      <c r="G9" s="1" t="s">
        <v>0</v>
      </c>
      <c r="H9" s="2" t="s">
        <v>14</v>
      </c>
      <c r="I9" s="2" t="s">
        <v>15</v>
      </c>
      <c r="J9" s="3" t="s">
        <v>16</v>
      </c>
    </row>
    <row r="10" spans="7:10" ht="18.75">
      <c r="G10" s="4" t="s">
        <v>5</v>
      </c>
      <c r="H10" s="5">
        <v>205</v>
      </c>
      <c r="I10" s="5">
        <v>205</v>
      </c>
      <c r="J10" s="6">
        <v>51.25</v>
      </c>
    </row>
    <row r="11" spans="7:10" ht="18.75">
      <c r="G11" s="4" t="s">
        <v>8</v>
      </c>
      <c r="H11" s="5">
        <v>65</v>
      </c>
      <c r="I11" s="5">
        <v>270</v>
      </c>
      <c r="J11" s="6">
        <v>67.5</v>
      </c>
    </row>
    <row r="12" spans="7:10" ht="18.75">
      <c r="G12" s="4" t="s">
        <v>7</v>
      </c>
      <c r="H12" s="5">
        <v>50</v>
      </c>
      <c r="I12" s="5">
        <v>320</v>
      </c>
      <c r="J12" s="6">
        <v>80</v>
      </c>
    </row>
    <row r="13" spans="7:10" ht="37.5">
      <c r="G13" s="4" t="s">
        <v>17</v>
      </c>
      <c r="H13" s="5">
        <v>26</v>
      </c>
      <c r="I13" s="5">
        <v>346</v>
      </c>
      <c r="J13" s="6">
        <v>86.5</v>
      </c>
    </row>
    <row r="14" spans="7:10" ht="18.75">
      <c r="G14" s="4" t="s">
        <v>9</v>
      </c>
      <c r="H14" s="5">
        <v>20</v>
      </c>
      <c r="I14" s="5">
        <v>366</v>
      </c>
      <c r="J14" s="6">
        <v>91.5</v>
      </c>
    </row>
    <row r="15" spans="7:10" ht="18.75">
      <c r="G15" s="4" t="s">
        <v>18</v>
      </c>
      <c r="H15" s="5">
        <v>16</v>
      </c>
      <c r="I15" s="5">
        <v>382</v>
      </c>
      <c r="J15" s="6">
        <v>95.5</v>
      </c>
    </row>
    <row r="16" spans="7:10" ht="18.75">
      <c r="G16" s="4" t="s">
        <v>6</v>
      </c>
      <c r="H16" s="5">
        <v>10</v>
      </c>
      <c r="I16" s="5">
        <v>392</v>
      </c>
      <c r="J16" s="6">
        <v>98</v>
      </c>
    </row>
    <row r="17" spans="7:10" ht="19.5" thickBot="1">
      <c r="G17" s="7" t="s">
        <v>19</v>
      </c>
      <c r="H17" s="8">
        <v>8</v>
      </c>
      <c r="I17" s="9">
        <v>400</v>
      </c>
      <c r="J17" s="10">
        <v>100</v>
      </c>
    </row>
  </sheetData>
  <mergeCells count="1">
    <mergeCell ref="G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G25" sqref="G25"/>
    </sheetView>
  </sheetViews>
  <sheetFormatPr defaultRowHeight="15"/>
  <cols>
    <col min="1" max="1" width="13" customWidth="1"/>
    <col min="2" max="2" width="15.28515625" customWidth="1"/>
    <col min="3" max="3" width="17.7109375" customWidth="1"/>
    <col min="4" max="4" width="17.42578125" customWidth="1"/>
  </cols>
  <sheetData>
    <row r="1" spans="1:4" ht="36.75" thickBot="1">
      <c r="A1" s="20" t="s">
        <v>13</v>
      </c>
      <c r="B1" s="21"/>
      <c r="C1" s="21"/>
      <c r="D1" s="22"/>
    </row>
    <row r="2" spans="1:4" ht="42">
      <c r="A2" s="11" t="s">
        <v>0</v>
      </c>
      <c r="B2" s="12" t="s">
        <v>14</v>
      </c>
      <c r="C2" s="12" t="s">
        <v>15</v>
      </c>
      <c r="D2" s="13" t="s">
        <v>16</v>
      </c>
    </row>
    <row r="3" spans="1:4" ht="18.75">
      <c r="A3" s="4" t="s">
        <v>5</v>
      </c>
      <c r="B3" s="5">
        <v>81</v>
      </c>
      <c r="C3" s="5">
        <v>81</v>
      </c>
      <c r="D3" s="6">
        <v>40.5</v>
      </c>
    </row>
    <row r="4" spans="1:4" ht="18.75">
      <c r="A4" s="4" t="s">
        <v>6</v>
      </c>
      <c r="B4" s="5">
        <v>40</v>
      </c>
      <c r="C4" s="5">
        <v>121</v>
      </c>
      <c r="D4" s="6">
        <v>60.5</v>
      </c>
    </row>
    <row r="5" spans="1:4" ht="18.75">
      <c r="A5" s="4" t="s">
        <v>18</v>
      </c>
      <c r="B5" s="5">
        <v>30</v>
      </c>
      <c r="C5" s="5">
        <v>151</v>
      </c>
      <c r="D5" s="6">
        <v>75.5</v>
      </c>
    </row>
    <row r="6" spans="1:4" ht="37.5">
      <c r="A6" s="4" t="s">
        <v>20</v>
      </c>
      <c r="B6" s="5">
        <v>19</v>
      </c>
      <c r="C6" s="5">
        <v>170</v>
      </c>
      <c r="D6" s="6">
        <v>85</v>
      </c>
    </row>
    <row r="7" spans="1:4" ht="37.5">
      <c r="A7" s="4" t="s">
        <v>21</v>
      </c>
      <c r="B7" s="5">
        <v>15</v>
      </c>
      <c r="C7" s="5">
        <v>185</v>
      </c>
      <c r="D7" s="6">
        <v>92.5</v>
      </c>
    </row>
    <row r="8" spans="1:4" ht="18.75">
      <c r="A8" s="4" t="s">
        <v>7</v>
      </c>
      <c r="B8" s="5">
        <v>10</v>
      </c>
      <c r="C8" s="5">
        <v>195</v>
      </c>
      <c r="D8" s="6">
        <v>97.5</v>
      </c>
    </row>
    <row r="9" spans="1:4" ht="19.5" thickBot="1">
      <c r="A9" s="7" t="s">
        <v>8</v>
      </c>
      <c r="B9" s="8">
        <v>5</v>
      </c>
      <c r="C9" s="8">
        <v>200</v>
      </c>
      <c r="D9" s="14">
        <v>100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2" topLeftCell="A20" activePane="bottomLeft" state="frozen"/>
      <selection pane="bottomLeft" activeCell="D38" sqref="D38"/>
    </sheetView>
  </sheetViews>
  <sheetFormatPr defaultRowHeight="15"/>
  <cols>
    <col min="1" max="1" width="12.140625" customWidth="1"/>
    <col min="2" max="3" width="16.42578125" customWidth="1"/>
    <col min="4" max="4" width="17.42578125" customWidth="1"/>
    <col min="5" max="6" width="17.5703125" customWidth="1"/>
    <col min="7" max="7" width="18" customWidth="1"/>
    <col min="8" max="8" width="14.85546875" customWidth="1"/>
    <col min="9" max="9" width="12.85546875" customWidth="1"/>
  </cols>
  <sheetData>
    <row r="1" spans="1:10" ht="29.25" customHeight="1" thickBo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7.75" customHeight="1">
      <c r="A2" s="24" t="s">
        <v>23</v>
      </c>
      <c r="B2" s="24" t="s">
        <v>25</v>
      </c>
      <c r="C2" s="24" t="s">
        <v>29</v>
      </c>
      <c r="D2" s="24" t="s">
        <v>26</v>
      </c>
      <c r="E2" s="24" t="s">
        <v>27</v>
      </c>
      <c r="F2" s="24" t="s">
        <v>5</v>
      </c>
      <c r="G2" s="24" t="s">
        <v>18</v>
      </c>
      <c r="H2" s="24" t="s">
        <v>6</v>
      </c>
      <c r="I2" s="24" t="s">
        <v>9</v>
      </c>
      <c r="J2" s="24" t="s">
        <v>28</v>
      </c>
    </row>
    <row r="3" spans="1:10">
      <c r="A3" s="29">
        <v>44743</v>
      </c>
      <c r="B3" s="28">
        <v>553</v>
      </c>
      <c r="C3" s="28">
        <f>(B3-D3)</f>
        <v>534</v>
      </c>
      <c r="D3" s="28">
        <f>(F3+G3+H3+I3+J3)</f>
        <v>19</v>
      </c>
      <c r="E3" s="30">
        <f>(D3/B3)*100</f>
        <v>3.4358047016274864</v>
      </c>
      <c r="F3" s="28">
        <v>9</v>
      </c>
      <c r="G3" s="28">
        <v>4</v>
      </c>
      <c r="H3" s="28">
        <v>1</v>
      </c>
      <c r="I3" s="28">
        <v>0</v>
      </c>
      <c r="J3" s="28">
        <v>5</v>
      </c>
    </row>
    <row r="4" spans="1:10">
      <c r="A4" s="29">
        <v>44744</v>
      </c>
      <c r="B4" s="28">
        <v>906</v>
      </c>
      <c r="C4" s="28">
        <f t="shared" ref="C4:C33" si="0">(B4-D4)</f>
        <v>869</v>
      </c>
      <c r="D4" s="28">
        <f t="shared" ref="D4:D33" si="1">(F4+G4+H4+I4+J4)</f>
        <v>37</v>
      </c>
      <c r="E4" s="30">
        <f t="shared" ref="E4:E34" si="2">(D4/B4)*100</f>
        <v>4.0838852097130243</v>
      </c>
      <c r="F4" s="28">
        <v>15</v>
      </c>
      <c r="G4" s="28">
        <v>9</v>
      </c>
      <c r="H4" s="28">
        <v>5</v>
      </c>
      <c r="I4" s="28">
        <v>0</v>
      </c>
      <c r="J4" s="28">
        <v>8</v>
      </c>
    </row>
    <row r="5" spans="1:10">
      <c r="A5" s="29">
        <v>44745</v>
      </c>
      <c r="B5" s="28"/>
      <c r="C5" s="28">
        <f t="shared" si="0"/>
        <v>0</v>
      </c>
      <c r="D5" s="28">
        <f t="shared" si="1"/>
        <v>0</v>
      </c>
      <c r="E5" s="30" t="e">
        <f t="shared" si="2"/>
        <v>#DIV/0!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</row>
    <row r="6" spans="1:10">
      <c r="A6" s="29">
        <v>44746</v>
      </c>
      <c r="B6" s="28"/>
      <c r="C6" s="28">
        <f t="shared" si="0"/>
        <v>0</v>
      </c>
      <c r="D6" s="28">
        <f t="shared" si="1"/>
        <v>0</v>
      </c>
      <c r="E6" s="30" t="e">
        <f t="shared" si="2"/>
        <v>#DIV/0!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</row>
    <row r="7" spans="1:10">
      <c r="A7" s="29">
        <v>44747</v>
      </c>
      <c r="B7" s="28"/>
      <c r="C7" s="28">
        <f t="shared" si="0"/>
        <v>0</v>
      </c>
      <c r="D7" s="28">
        <f t="shared" si="1"/>
        <v>0</v>
      </c>
      <c r="E7" s="30" t="e">
        <f t="shared" si="2"/>
        <v>#DIV/0!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</row>
    <row r="8" spans="1:10">
      <c r="A8" s="29">
        <v>44748</v>
      </c>
      <c r="B8" s="28"/>
      <c r="C8" s="28">
        <f t="shared" si="0"/>
        <v>0</v>
      </c>
      <c r="D8" s="28">
        <f t="shared" si="1"/>
        <v>0</v>
      </c>
      <c r="E8" s="30" t="e">
        <f t="shared" si="2"/>
        <v>#DIV/0!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</row>
    <row r="9" spans="1:10">
      <c r="A9" s="29">
        <v>44749</v>
      </c>
      <c r="B9" s="28"/>
      <c r="C9" s="28">
        <f t="shared" si="0"/>
        <v>0</v>
      </c>
      <c r="D9" s="28">
        <f t="shared" si="1"/>
        <v>0</v>
      </c>
      <c r="E9" s="30" t="e">
        <f t="shared" si="2"/>
        <v>#DIV/0!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</row>
    <row r="10" spans="1:10">
      <c r="A10" s="29">
        <v>44750</v>
      </c>
      <c r="B10" s="28"/>
      <c r="C10" s="28">
        <f t="shared" si="0"/>
        <v>0</v>
      </c>
      <c r="D10" s="28">
        <f t="shared" si="1"/>
        <v>0</v>
      </c>
      <c r="E10" s="30" t="e">
        <f t="shared" si="2"/>
        <v>#DIV/0!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</row>
    <row r="11" spans="1:10">
      <c r="A11" s="29">
        <v>44751</v>
      </c>
      <c r="B11" s="28"/>
      <c r="C11" s="28">
        <f t="shared" si="0"/>
        <v>0</v>
      </c>
      <c r="D11" s="28">
        <f t="shared" si="1"/>
        <v>0</v>
      </c>
      <c r="E11" s="30" t="e">
        <f t="shared" si="2"/>
        <v>#DIV/0!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</row>
    <row r="12" spans="1:10">
      <c r="A12" s="29">
        <v>44752</v>
      </c>
      <c r="B12" s="28">
        <v>438</v>
      </c>
      <c r="C12" s="28">
        <f t="shared" si="0"/>
        <v>426</v>
      </c>
      <c r="D12" s="28">
        <f t="shared" si="1"/>
        <v>12</v>
      </c>
      <c r="E12" s="30">
        <f t="shared" si="2"/>
        <v>2.7397260273972601</v>
      </c>
      <c r="F12" s="28">
        <v>7</v>
      </c>
      <c r="G12" s="28">
        <v>4</v>
      </c>
      <c r="H12" s="28">
        <v>0</v>
      </c>
      <c r="I12" s="28">
        <v>1</v>
      </c>
      <c r="J12" s="28">
        <v>0</v>
      </c>
    </row>
    <row r="13" spans="1:10">
      <c r="A13" s="29">
        <v>44753</v>
      </c>
      <c r="B13" s="28"/>
      <c r="C13" s="28">
        <f t="shared" si="0"/>
        <v>0</v>
      </c>
      <c r="D13" s="28">
        <f t="shared" si="1"/>
        <v>0</v>
      </c>
      <c r="E13" s="30" t="e">
        <f t="shared" si="2"/>
        <v>#DIV/0!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</row>
    <row r="14" spans="1:10">
      <c r="A14" s="29">
        <v>44754</v>
      </c>
      <c r="B14" s="28">
        <v>37</v>
      </c>
      <c r="C14" s="28">
        <f t="shared" si="0"/>
        <v>37</v>
      </c>
      <c r="D14" s="28">
        <f t="shared" si="1"/>
        <v>0</v>
      </c>
      <c r="E14" s="30">
        <f t="shared" si="2"/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</row>
    <row r="15" spans="1:10">
      <c r="A15" s="29">
        <v>44755</v>
      </c>
      <c r="B15" s="28">
        <f>74+495</f>
        <v>569</v>
      </c>
      <c r="C15" s="28">
        <f t="shared" si="0"/>
        <v>546</v>
      </c>
      <c r="D15" s="28">
        <f t="shared" si="1"/>
        <v>23</v>
      </c>
      <c r="E15" s="30">
        <f t="shared" si="2"/>
        <v>4.0421792618629171</v>
      </c>
      <c r="F15" s="28">
        <v>9</v>
      </c>
      <c r="G15" s="28">
        <v>3</v>
      </c>
      <c r="H15" s="28">
        <v>6</v>
      </c>
      <c r="I15" s="28">
        <v>0</v>
      </c>
      <c r="J15" s="28">
        <v>5</v>
      </c>
    </row>
    <row r="16" spans="1:10">
      <c r="A16" s="29">
        <v>44756</v>
      </c>
      <c r="B16" s="28"/>
      <c r="C16" s="28">
        <f t="shared" si="0"/>
        <v>0</v>
      </c>
      <c r="D16" s="28">
        <f t="shared" si="1"/>
        <v>0</v>
      </c>
      <c r="E16" s="30" t="e">
        <f t="shared" si="2"/>
        <v>#DIV/0!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</row>
    <row r="17" spans="1:10">
      <c r="A17" s="29">
        <v>44757</v>
      </c>
      <c r="B17" s="28"/>
      <c r="C17" s="28">
        <f t="shared" si="0"/>
        <v>0</v>
      </c>
      <c r="D17" s="28">
        <f t="shared" si="1"/>
        <v>0</v>
      </c>
      <c r="E17" s="30" t="e">
        <f t="shared" si="2"/>
        <v>#DIV/0!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</row>
    <row r="18" spans="1:10">
      <c r="A18" s="29">
        <v>44758</v>
      </c>
      <c r="B18" s="28">
        <f>52+393</f>
        <v>445</v>
      </c>
      <c r="C18" s="28">
        <f t="shared" si="0"/>
        <v>422</v>
      </c>
      <c r="D18" s="28">
        <f t="shared" si="1"/>
        <v>23</v>
      </c>
      <c r="E18" s="30">
        <f t="shared" si="2"/>
        <v>5.1685393258426959</v>
      </c>
      <c r="F18" s="28">
        <v>16</v>
      </c>
      <c r="G18" s="28">
        <v>2</v>
      </c>
      <c r="H18" s="28">
        <v>0</v>
      </c>
      <c r="I18" s="28">
        <v>1</v>
      </c>
      <c r="J18" s="28">
        <v>4</v>
      </c>
    </row>
    <row r="19" spans="1:10">
      <c r="A19" s="29">
        <v>44759</v>
      </c>
      <c r="B19" s="28"/>
      <c r="C19" s="28">
        <f t="shared" si="0"/>
        <v>0</v>
      </c>
      <c r="D19" s="28">
        <f t="shared" si="1"/>
        <v>0</v>
      </c>
      <c r="E19" s="30" t="e">
        <f t="shared" si="2"/>
        <v>#DIV/0!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</row>
    <row r="20" spans="1:10">
      <c r="A20" s="29">
        <v>44760</v>
      </c>
      <c r="B20" s="28">
        <f>188+80</f>
        <v>268</v>
      </c>
      <c r="C20" s="28">
        <f t="shared" si="0"/>
        <v>261</v>
      </c>
      <c r="D20" s="28">
        <f t="shared" si="1"/>
        <v>7</v>
      </c>
      <c r="E20" s="30">
        <f t="shared" si="2"/>
        <v>2.6119402985074625</v>
      </c>
      <c r="F20" s="28">
        <v>7</v>
      </c>
      <c r="G20" s="28">
        <v>0</v>
      </c>
      <c r="H20" s="28">
        <v>0</v>
      </c>
      <c r="I20" s="28">
        <v>0</v>
      </c>
      <c r="J20" s="28">
        <v>0</v>
      </c>
    </row>
    <row r="21" spans="1:10">
      <c r="A21" s="29">
        <v>44761</v>
      </c>
      <c r="B21" s="28"/>
      <c r="C21" s="28">
        <f t="shared" si="0"/>
        <v>0</v>
      </c>
      <c r="D21" s="28">
        <f t="shared" si="1"/>
        <v>0</v>
      </c>
      <c r="E21" s="30" t="e">
        <f t="shared" si="2"/>
        <v>#DIV/0!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</row>
    <row r="22" spans="1:10">
      <c r="A22" s="29">
        <v>44762</v>
      </c>
      <c r="B22" s="28"/>
      <c r="C22" s="28">
        <f t="shared" si="0"/>
        <v>0</v>
      </c>
      <c r="D22" s="28">
        <f t="shared" si="1"/>
        <v>0</v>
      </c>
      <c r="E22" s="30" t="e">
        <f t="shared" si="2"/>
        <v>#DIV/0!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</row>
    <row r="23" spans="1:10">
      <c r="A23" s="29">
        <v>44763</v>
      </c>
      <c r="B23" s="28">
        <v>424</v>
      </c>
      <c r="C23" s="28">
        <f t="shared" si="0"/>
        <v>410</v>
      </c>
      <c r="D23" s="28">
        <f t="shared" si="1"/>
        <v>14</v>
      </c>
      <c r="E23" s="30">
        <f t="shared" si="2"/>
        <v>3.3018867924528301</v>
      </c>
      <c r="F23" s="28">
        <v>12</v>
      </c>
      <c r="G23" s="28">
        <v>1</v>
      </c>
      <c r="H23" s="28">
        <v>1</v>
      </c>
      <c r="I23" s="28">
        <v>0</v>
      </c>
      <c r="J23" s="28">
        <v>0</v>
      </c>
    </row>
    <row r="24" spans="1:10">
      <c r="A24" s="29">
        <v>44764</v>
      </c>
      <c r="B24" s="28">
        <v>129</v>
      </c>
      <c r="C24" s="28">
        <f t="shared" si="0"/>
        <v>125</v>
      </c>
      <c r="D24" s="28">
        <f t="shared" si="1"/>
        <v>4</v>
      </c>
      <c r="E24" s="30">
        <f t="shared" si="2"/>
        <v>3.1007751937984498</v>
      </c>
      <c r="F24" s="28">
        <v>4</v>
      </c>
      <c r="G24" s="28">
        <v>0</v>
      </c>
      <c r="H24" s="28">
        <v>0</v>
      </c>
      <c r="I24" s="28">
        <v>0</v>
      </c>
      <c r="J24" s="28">
        <v>0</v>
      </c>
    </row>
    <row r="25" spans="1:10">
      <c r="A25" s="29">
        <v>44765</v>
      </c>
      <c r="B25" s="28">
        <v>580</v>
      </c>
      <c r="C25" s="28">
        <f t="shared" si="0"/>
        <v>559</v>
      </c>
      <c r="D25" s="28">
        <f t="shared" si="1"/>
        <v>21</v>
      </c>
      <c r="E25" s="30">
        <f t="shared" si="2"/>
        <v>3.6206896551724141</v>
      </c>
      <c r="F25" s="28">
        <v>19</v>
      </c>
      <c r="G25" s="28">
        <v>0</v>
      </c>
      <c r="H25" s="28">
        <v>2</v>
      </c>
      <c r="I25" s="28">
        <v>0</v>
      </c>
      <c r="J25" s="28">
        <v>0</v>
      </c>
    </row>
    <row r="26" spans="1:10">
      <c r="A26" s="29">
        <v>44766</v>
      </c>
      <c r="B26" s="28">
        <v>700</v>
      </c>
      <c r="C26" s="28">
        <f t="shared" si="0"/>
        <v>677</v>
      </c>
      <c r="D26" s="28">
        <f t="shared" si="1"/>
        <v>23</v>
      </c>
      <c r="E26" s="30">
        <f t="shared" si="2"/>
        <v>3.2857142857142856</v>
      </c>
      <c r="F26" s="28">
        <v>17</v>
      </c>
      <c r="G26" s="28">
        <v>0</v>
      </c>
      <c r="H26" s="28">
        <v>3</v>
      </c>
      <c r="I26" s="28">
        <v>0</v>
      </c>
      <c r="J26" s="28">
        <v>3</v>
      </c>
    </row>
    <row r="27" spans="1:10">
      <c r="A27" s="29">
        <v>44767</v>
      </c>
      <c r="B27" s="28"/>
      <c r="C27" s="28">
        <f t="shared" si="0"/>
        <v>0</v>
      </c>
      <c r="D27" s="28">
        <f t="shared" si="1"/>
        <v>0</v>
      </c>
      <c r="E27" s="30" t="e">
        <f t="shared" si="2"/>
        <v>#DIV/0!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</row>
    <row r="28" spans="1:10">
      <c r="A28" s="29">
        <v>44768</v>
      </c>
      <c r="B28" s="28"/>
      <c r="C28" s="28">
        <f t="shared" si="0"/>
        <v>0</v>
      </c>
      <c r="D28" s="28">
        <f t="shared" si="1"/>
        <v>0</v>
      </c>
      <c r="E28" s="30" t="e">
        <f t="shared" si="2"/>
        <v>#DIV/0!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</row>
    <row r="29" spans="1:10">
      <c r="A29" s="29">
        <v>44769</v>
      </c>
      <c r="B29" s="28"/>
      <c r="C29" s="28">
        <f t="shared" si="0"/>
        <v>0</v>
      </c>
      <c r="D29" s="28">
        <f t="shared" si="1"/>
        <v>0</v>
      </c>
      <c r="E29" s="30" t="e">
        <f t="shared" si="2"/>
        <v>#DIV/0!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</row>
    <row r="30" spans="1:10">
      <c r="A30" s="29">
        <v>44770</v>
      </c>
      <c r="B30" s="28">
        <v>511</v>
      </c>
      <c r="C30" s="28">
        <f t="shared" si="0"/>
        <v>489</v>
      </c>
      <c r="D30" s="28">
        <f t="shared" si="1"/>
        <v>22</v>
      </c>
      <c r="E30" s="30">
        <f t="shared" si="2"/>
        <v>4.3052837573385521</v>
      </c>
      <c r="F30" s="28">
        <v>10</v>
      </c>
      <c r="G30" s="28">
        <v>2</v>
      </c>
      <c r="H30" s="28">
        <v>5</v>
      </c>
      <c r="I30" s="28">
        <v>0</v>
      </c>
      <c r="J30" s="28">
        <v>5</v>
      </c>
    </row>
    <row r="31" spans="1:10">
      <c r="A31" s="29">
        <v>44771</v>
      </c>
      <c r="B31" s="28">
        <f>49+123</f>
        <v>172</v>
      </c>
      <c r="C31" s="28">
        <f t="shared" si="0"/>
        <v>167</v>
      </c>
      <c r="D31" s="28">
        <f t="shared" si="1"/>
        <v>5</v>
      </c>
      <c r="E31" s="30">
        <f t="shared" si="2"/>
        <v>2.9069767441860463</v>
      </c>
      <c r="F31" s="28">
        <v>5</v>
      </c>
      <c r="G31" s="28">
        <v>0</v>
      </c>
      <c r="H31" s="28">
        <v>0</v>
      </c>
      <c r="I31" s="28">
        <v>0</v>
      </c>
      <c r="J31" s="28">
        <v>0</v>
      </c>
    </row>
    <row r="32" spans="1:10">
      <c r="A32" s="29">
        <v>44772</v>
      </c>
      <c r="B32" s="28">
        <f>444+91</f>
        <v>535</v>
      </c>
      <c r="C32" s="28">
        <f t="shared" si="0"/>
        <v>515</v>
      </c>
      <c r="D32" s="28">
        <f t="shared" si="1"/>
        <v>20</v>
      </c>
      <c r="E32" s="30">
        <f t="shared" si="2"/>
        <v>3.7383177570093453</v>
      </c>
      <c r="F32" s="28">
        <v>11</v>
      </c>
      <c r="G32" s="28">
        <v>2</v>
      </c>
      <c r="H32" s="28">
        <v>2</v>
      </c>
      <c r="I32" s="28">
        <v>0</v>
      </c>
      <c r="J32" s="28">
        <v>5</v>
      </c>
    </row>
    <row r="33" spans="1:10">
      <c r="A33" s="29">
        <v>44773</v>
      </c>
      <c r="B33" s="28"/>
      <c r="C33" s="28">
        <f t="shared" si="0"/>
        <v>0</v>
      </c>
      <c r="D33" s="28">
        <f t="shared" si="1"/>
        <v>0</v>
      </c>
      <c r="E33" s="30" t="e">
        <f t="shared" si="2"/>
        <v>#DIV/0!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</row>
    <row r="34" spans="1:10">
      <c r="A34" t="s">
        <v>24</v>
      </c>
      <c r="B34" s="28">
        <f>SUM(B3:B33)</f>
        <v>6267</v>
      </c>
      <c r="C34" s="28">
        <f t="shared" ref="C34:D34" si="3">SUM(C3:C33)</f>
        <v>6037</v>
      </c>
      <c r="D34" s="28">
        <f t="shared" si="3"/>
        <v>230</v>
      </c>
      <c r="E34" s="30">
        <f t="shared" si="2"/>
        <v>3.6700175522578586</v>
      </c>
      <c r="F34" s="28">
        <f>SUM(F3:F33)</f>
        <v>141</v>
      </c>
      <c r="G34" s="28">
        <f t="shared" ref="G34:J34" si="4">SUM(G3:G33)</f>
        <v>27</v>
      </c>
      <c r="H34" s="28">
        <f t="shared" si="4"/>
        <v>25</v>
      </c>
      <c r="I34" s="28">
        <f t="shared" si="4"/>
        <v>2</v>
      </c>
      <c r="J34" s="28">
        <f t="shared" si="4"/>
        <v>35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4"/>
  <sheetViews>
    <sheetView topLeftCell="A11" workbookViewId="0">
      <selection activeCell="B35" sqref="B35"/>
    </sheetView>
  </sheetViews>
  <sheetFormatPr defaultRowHeight="15"/>
  <cols>
    <col min="1" max="1" width="12.140625" customWidth="1"/>
    <col min="2" max="3" width="16.42578125" customWidth="1"/>
    <col min="4" max="4" width="17.42578125" customWidth="1"/>
    <col min="5" max="6" width="17.5703125" customWidth="1"/>
    <col min="7" max="7" width="18" customWidth="1"/>
    <col min="8" max="8" width="14.85546875" customWidth="1"/>
    <col min="9" max="9" width="12.85546875" customWidth="1"/>
  </cols>
  <sheetData>
    <row r="1" spans="1:10" ht="29.25" customHeight="1" thickBo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7.75" customHeight="1">
      <c r="A2" s="24" t="s">
        <v>23</v>
      </c>
      <c r="B2" s="24" t="s">
        <v>25</v>
      </c>
      <c r="C2" s="24" t="s">
        <v>29</v>
      </c>
      <c r="D2" s="24" t="s">
        <v>26</v>
      </c>
      <c r="E2" s="24" t="s">
        <v>27</v>
      </c>
      <c r="F2" s="24" t="s">
        <v>5</v>
      </c>
      <c r="G2" s="24" t="s">
        <v>18</v>
      </c>
      <c r="H2" s="24" t="s">
        <v>6</v>
      </c>
      <c r="I2" s="24" t="s">
        <v>9</v>
      </c>
      <c r="J2" s="24" t="s">
        <v>28</v>
      </c>
    </row>
    <row r="3" spans="1:10">
      <c r="A3" s="29">
        <v>44774</v>
      </c>
      <c r="B3" s="28"/>
      <c r="C3" s="28">
        <f>(B3-D3)</f>
        <v>0</v>
      </c>
      <c r="D3" s="28">
        <f>(F3+G3+H3+I3+J3)</f>
        <v>0</v>
      </c>
      <c r="E3" s="30" t="e">
        <f>(D3/B3)*100</f>
        <v>#DIV/0!</v>
      </c>
      <c r="F3" s="28"/>
      <c r="G3" s="28"/>
      <c r="H3" s="28"/>
      <c r="I3" s="28"/>
      <c r="J3" s="28"/>
    </row>
    <row r="4" spans="1:10">
      <c r="A4" s="29">
        <v>44775</v>
      </c>
      <c r="B4" s="28"/>
      <c r="C4" s="28">
        <f t="shared" ref="C4:C33" si="0">(B4-D4)</f>
        <v>0</v>
      </c>
      <c r="D4" s="28">
        <f t="shared" ref="D4:D33" si="1">(F4+G4+H4+I4+J4)</f>
        <v>0</v>
      </c>
      <c r="E4" s="30" t="e">
        <f t="shared" ref="E4:E33" si="2">(D4/B4)*100</f>
        <v>#DIV/0!</v>
      </c>
      <c r="F4" s="28"/>
      <c r="G4" s="28"/>
      <c r="H4" s="28"/>
      <c r="I4" s="28"/>
      <c r="J4" s="28"/>
    </row>
    <row r="5" spans="1:10">
      <c r="A5" s="29">
        <v>44776</v>
      </c>
      <c r="B5" s="28">
        <v>163</v>
      </c>
      <c r="C5" s="28">
        <f t="shared" si="0"/>
        <v>156</v>
      </c>
      <c r="D5" s="28">
        <f t="shared" si="1"/>
        <v>7</v>
      </c>
      <c r="E5" s="30">
        <f t="shared" si="2"/>
        <v>4.294478527607362</v>
      </c>
      <c r="F5" s="28">
        <v>4</v>
      </c>
      <c r="G5" s="28"/>
      <c r="H5" s="28">
        <v>2</v>
      </c>
      <c r="I5" s="28"/>
      <c r="J5" s="28">
        <v>1</v>
      </c>
    </row>
    <row r="6" spans="1:10">
      <c r="A6" s="29">
        <v>44777</v>
      </c>
      <c r="B6" s="28">
        <f>222+172</f>
        <v>394</v>
      </c>
      <c r="C6" s="28">
        <f t="shared" si="0"/>
        <v>381</v>
      </c>
      <c r="D6" s="28">
        <f t="shared" si="1"/>
        <v>13</v>
      </c>
      <c r="E6" s="30">
        <f t="shared" si="2"/>
        <v>3.2994923857868024</v>
      </c>
      <c r="F6" s="28">
        <v>9</v>
      </c>
      <c r="G6" s="28">
        <v>3</v>
      </c>
      <c r="H6" s="28">
        <v>1</v>
      </c>
      <c r="I6" s="28"/>
      <c r="J6" s="28"/>
    </row>
    <row r="7" spans="1:10">
      <c r="A7" s="29">
        <v>44778</v>
      </c>
      <c r="B7" s="28">
        <v>615</v>
      </c>
      <c r="C7" s="28">
        <f t="shared" si="0"/>
        <v>591</v>
      </c>
      <c r="D7" s="28">
        <f t="shared" si="1"/>
        <v>24</v>
      </c>
      <c r="E7" s="30">
        <f t="shared" si="2"/>
        <v>3.9024390243902438</v>
      </c>
      <c r="F7" s="28">
        <v>18</v>
      </c>
      <c r="G7" s="28">
        <v>2</v>
      </c>
      <c r="H7" s="28">
        <v>4</v>
      </c>
      <c r="I7" s="28"/>
      <c r="J7" s="28"/>
    </row>
    <row r="8" spans="1:10">
      <c r="A8" s="29">
        <v>44779</v>
      </c>
      <c r="B8" s="28">
        <v>872</v>
      </c>
      <c r="C8" s="28">
        <f t="shared" si="0"/>
        <v>842</v>
      </c>
      <c r="D8" s="28">
        <f t="shared" si="1"/>
        <v>30</v>
      </c>
      <c r="E8" s="30">
        <f t="shared" si="2"/>
        <v>3.4403669724770642</v>
      </c>
      <c r="F8" s="28">
        <v>16</v>
      </c>
      <c r="G8" s="28">
        <v>4</v>
      </c>
      <c r="H8" s="28">
        <v>6</v>
      </c>
      <c r="I8" s="28">
        <v>2</v>
      </c>
      <c r="J8" s="28">
        <v>2</v>
      </c>
    </row>
    <row r="9" spans="1:10">
      <c r="A9" s="29">
        <v>44780</v>
      </c>
      <c r="B9" s="28">
        <v>207</v>
      </c>
      <c r="C9" s="28">
        <f t="shared" si="0"/>
        <v>198</v>
      </c>
      <c r="D9" s="28">
        <f t="shared" si="1"/>
        <v>9</v>
      </c>
      <c r="E9" s="30">
        <f t="shared" si="2"/>
        <v>4.3478260869565215</v>
      </c>
      <c r="F9" s="28">
        <v>5</v>
      </c>
      <c r="G9" s="28">
        <v>3</v>
      </c>
      <c r="H9" s="28">
        <v>1</v>
      </c>
      <c r="I9" s="28"/>
      <c r="J9" s="28"/>
    </row>
    <row r="10" spans="1:10">
      <c r="A10" s="29">
        <v>44781</v>
      </c>
      <c r="B10" s="28">
        <v>521</v>
      </c>
      <c r="C10" s="28">
        <f t="shared" si="0"/>
        <v>496</v>
      </c>
      <c r="D10" s="28">
        <f t="shared" si="1"/>
        <v>25</v>
      </c>
      <c r="E10" s="30">
        <f t="shared" si="2"/>
        <v>4.7984644913627639</v>
      </c>
      <c r="F10" s="28">
        <v>13</v>
      </c>
      <c r="G10" s="28">
        <v>4</v>
      </c>
      <c r="H10" s="28">
        <v>8</v>
      </c>
      <c r="I10" s="28"/>
      <c r="J10" s="28"/>
    </row>
    <row r="11" spans="1:10">
      <c r="A11" s="29">
        <v>44782</v>
      </c>
      <c r="B11" s="28">
        <f>444+186</f>
        <v>630</v>
      </c>
      <c r="C11" s="28">
        <f t="shared" si="0"/>
        <v>603</v>
      </c>
      <c r="D11" s="28">
        <f t="shared" si="1"/>
        <v>27</v>
      </c>
      <c r="E11" s="30">
        <f t="shared" si="2"/>
        <v>4.2857142857142856</v>
      </c>
      <c r="F11" s="28">
        <v>13</v>
      </c>
      <c r="G11" s="28">
        <v>11</v>
      </c>
      <c r="H11" s="28">
        <v>3</v>
      </c>
      <c r="I11" s="28"/>
      <c r="J11" s="28"/>
    </row>
    <row r="12" spans="1:10">
      <c r="A12" s="29">
        <v>44783</v>
      </c>
      <c r="B12" s="28">
        <v>432</v>
      </c>
      <c r="C12" s="28">
        <f t="shared" si="0"/>
        <v>412</v>
      </c>
      <c r="D12" s="28">
        <f t="shared" si="1"/>
        <v>20</v>
      </c>
      <c r="E12" s="30">
        <f t="shared" si="2"/>
        <v>4.6296296296296298</v>
      </c>
      <c r="F12" s="28">
        <v>7</v>
      </c>
      <c r="G12" s="28">
        <v>6</v>
      </c>
      <c r="H12" s="28">
        <v>7</v>
      </c>
      <c r="I12" s="28"/>
      <c r="J12" s="28"/>
    </row>
    <row r="13" spans="1:10">
      <c r="A13" s="29">
        <v>44784</v>
      </c>
      <c r="B13" s="28"/>
      <c r="C13" s="28">
        <f t="shared" si="0"/>
        <v>0</v>
      </c>
      <c r="D13" s="28">
        <f t="shared" si="1"/>
        <v>0</v>
      </c>
      <c r="E13" s="30" t="e">
        <f t="shared" si="2"/>
        <v>#DIV/0!</v>
      </c>
      <c r="F13" s="28"/>
      <c r="G13" s="28"/>
      <c r="H13" s="28"/>
      <c r="I13" s="28"/>
      <c r="J13" s="28"/>
    </row>
    <row r="14" spans="1:10">
      <c r="A14" s="29">
        <v>44785</v>
      </c>
      <c r="B14" s="28">
        <v>113</v>
      </c>
      <c r="C14" s="28">
        <f t="shared" si="0"/>
        <v>109</v>
      </c>
      <c r="D14" s="28">
        <f t="shared" si="1"/>
        <v>4</v>
      </c>
      <c r="E14" s="30">
        <f t="shared" si="2"/>
        <v>3.5398230088495577</v>
      </c>
      <c r="F14" s="28">
        <v>1</v>
      </c>
      <c r="G14" s="28">
        <v>3</v>
      </c>
      <c r="H14" s="28"/>
      <c r="I14" s="28"/>
      <c r="J14" s="28"/>
    </row>
    <row r="15" spans="1:10">
      <c r="A15" s="29">
        <v>44786</v>
      </c>
      <c r="B15" s="28">
        <f>174+225</f>
        <v>399</v>
      </c>
      <c r="C15" s="28">
        <f t="shared" si="0"/>
        <v>387</v>
      </c>
      <c r="D15" s="28">
        <f t="shared" si="1"/>
        <v>12</v>
      </c>
      <c r="E15" s="30">
        <f t="shared" si="2"/>
        <v>3.007518796992481</v>
      </c>
      <c r="F15" s="28">
        <v>9</v>
      </c>
      <c r="G15" s="28">
        <v>3</v>
      </c>
      <c r="H15" s="28"/>
      <c r="I15" s="28"/>
      <c r="J15" s="28"/>
    </row>
    <row r="16" spans="1:10">
      <c r="A16" s="29">
        <v>44787</v>
      </c>
      <c r="B16" s="28">
        <v>203</v>
      </c>
      <c r="C16" s="28">
        <f t="shared" si="0"/>
        <v>199</v>
      </c>
      <c r="D16" s="28">
        <f t="shared" si="1"/>
        <v>4</v>
      </c>
      <c r="E16" s="30">
        <f t="shared" si="2"/>
        <v>1.9704433497536946</v>
      </c>
      <c r="F16" s="28">
        <v>3</v>
      </c>
      <c r="G16" s="28">
        <v>1</v>
      </c>
      <c r="H16" s="28"/>
      <c r="I16" s="28"/>
      <c r="J16" s="28"/>
    </row>
    <row r="17" spans="1:10">
      <c r="A17" s="29">
        <v>44788</v>
      </c>
      <c r="B17" s="28"/>
      <c r="C17" s="28"/>
      <c r="D17" s="28"/>
      <c r="E17" s="30"/>
      <c r="F17" s="28"/>
      <c r="G17" s="28"/>
      <c r="H17" s="28"/>
      <c r="I17" s="28"/>
      <c r="J17" s="28"/>
    </row>
    <row r="18" spans="1:10">
      <c r="A18" s="29">
        <v>44789</v>
      </c>
      <c r="B18" s="28">
        <v>384</v>
      </c>
      <c r="C18" s="28">
        <f t="shared" si="0"/>
        <v>366</v>
      </c>
      <c r="D18" s="28">
        <f t="shared" ref="D18:D19" si="3">(F18+G18+H18+I18+J18)</f>
        <v>18</v>
      </c>
      <c r="E18" s="30">
        <f t="shared" ref="E18:E19" si="4">(D18/B18)*100</f>
        <v>4.6875</v>
      </c>
      <c r="F18" s="28">
        <v>10</v>
      </c>
      <c r="G18" s="28">
        <v>5</v>
      </c>
      <c r="H18" s="28">
        <v>3</v>
      </c>
      <c r="I18" s="28"/>
      <c r="J18" s="28"/>
    </row>
    <row r="19" spans="1:10">
      <c r="A19" s="29">
        <v>44790</v>
      </c>
      <c r="B19" s="28">
        <f>184+308</f>
        <v>492</v>
      </c>
      <c r="C19" s="28">
        <f t="shared" si="0"/>
        <v>470</v>
      </c>
      <c r="D19" s="28">
        <f t="shared" si="3"/>
        <v>22</v>
      </c>
      <c r="E19" s="30">
        <f t="shared" si="4"/>
        <v>4.4715447154471546</v>
      </c>
      <c r="F19" s="28">
        <v>12</v>
      </c>
      <c r="G19" s="28">
        <v>5</v>
      </c>
      <c r="H19" s="28">
        <v>2</v>
      </c>
      <c r="I19" s="28"/>
      <c r="J19" s="28">
        <v>3</v>
      </c>
    </row>
    <row r="20" spans="1:10">
      <c r="A20" s="29">
        <v>44791</v>
      </c>
      <c r="B20" s="28">
        <f>350+662</f>
        <v>1012</v>
      </c>
      <c r="C20" s="28">
        <f t="shared" si="0"/>
        <v>970</v>
      </c>
      <c r="D20" s="28">
        <f t="shared" si="1"/>
        <v>42</v>
      </c>
      <c r="E20" s="30">
        <f t="shared" si="2"/>
        <v>4.150197628458498</v>
      </c>
      <c r="F20" s="28">
        <v>26</v>
      </c>
      <c r="G20" s="28">
        <v>4</v>
      </c>
      <c r="H20" s="28">
        <v>3</v>
      </c>
      <c r="I20" s="28"/>
      <c r="J20" s="28">
        <v>9</v>
      </c>
    </row>
    <row r="21" spans="1:10">
      <c r="A21" s="29">
        <v>44792</v>
      </c>
      <c r="B21" s="28">
        <f>217+469</f>
        <v>686</v>
      </c>
      <c r="C21" s="28"/>
      <c r="D21" s="28"/>
      <c r="E21" s="30"/>
      <c r="F21" s="28">
        <v>11</v>
      </c>
      <c r="G21" s="28">
        <v>3</v>
      </c>
      <c r="H21" s="28">
        <v>3</v>
      </c>
      <c r="I21" s="28">
        <v>1</v>
      </c>
      <c r="J21" s="28"/>
    </row>
    <row r="22" spans="1:10">
      <c r="A22" s="29">
        <v>44793</v>
      </c>
      <c r="B22" s="28">
        <f>80+168+76+370+172</f>
        <v>866</v>
      </c>
      <c r="C22" s="28">
        <f t="shared" si="0"/>
        <v>823</v>
      </c>
      <c r="D22" s="28">
        <f t="shared" si="1"/>
        <v>43</v>
      </c>
      <c r="E22" s="30">
        <f t="shared" si="2"/>
        <v>4.9653579676674369</v>
      </c>
      <c r="F22" s="28">
        <v>25</v>
      </c>
      <c r="G22" s="28">
        <v>3</v>
      </c>
      <c r="H22" s="28">
        <v>3</v>
      </c>
      <c r="I22" s="28"/>
      <c r="J22" s="28">
        <v>12</v>
      </c>
    </row>
    <row r="23" spans="1:10">
      <c r="A23" s="29">
        <v>44794</v>
      </c>
      <c r="B23" s="28"/>
      <c r="C23" s="28">
        <f t="shared" si="0"/>
        <v>0</v>
      </c>
      <c r="D23" s="28">
        <f t="shared" si="1"/>
        <v>0</v>
      </c>
      <c r="E23" s="30" t="e">
        <f t="shared" si="2"/>
        <v>#DIV/0!</v>
      </c>
      <c r="F23" s="28"/>
      <c r="G23" s="28"/>
      <c r="H23" s="28"/>
      <c r="I23" s="28"/>
      <c r="J23" s="28"/>
    </row>
    <row r="24" spans="1:10">
      <c r="A24" s="29">
        <v>44795</v>
      </c>
      <c r="B24" s="28">
        <v>556</v>
      </c>
      <c r="C24" s="28">
        <f t="shared" si="0"/>
        <v>534</v>
      </c>
      <c r="D24" s="28">
        <f t="shared" si="1"/>
        <v>22</v>
      </c>
      <c r="E24" s="30">
        <f t="shared" si="2"/>
        <v>3.9568345323741005</v>
      </c>
      <c r="F24" s="28">
        <v>9</v>
      </c>
      <c r="G24" s="28">
        <v>2</v>
      </c>
      <c r="H24" s="28">
        <v>2</v>
      </c>
      <c r="I24" s="28"/>
      <c r="J24" s="28">
        <v>9</v>
      </c>
    </row>
    <row r="25" spans="1:10">
      <c r="A25" s="29">
        <v>44796</v>
      </c>
      <c r="B25" s="28">
        <f>150+422</f>
        <v>572</v>
      </c>
      <c r="C25" s="28">
        <f t="shared" si="0"/>
        <v>550</v>
      </c>
      <c r="D25" s="28">
        <f t="shared" si="1"/>
        <v>22</v>
      </c>
      <c r="E25" s="30">
        <f t="shared" si="2"/>
        <v>3.8461538461538463</v>
      </c>
      <c r="F25" s="28">
        <v>13</v>
      </c>
      <c r="G25" s="28">
        <v>2</v>
      </c>
      <c r="H25" s="28">
        <v>5</v>
      </c>
      <c r="I25" s="28"/>
      <c r="J25" s="28">
        <v>2</v>
      </c>
    </row>
    <row r="26" spans="1:10">
      <c r="A26" s="29">
        <v>44797</v>
      </c>
      <c r="B26" s="28"/>
      <c r="C26" s="28">
        <f t="shared" si="0"/>
        <v>0</v>
      </c>
      <c r="D26" s="28">
        <f t="shared" si="1"/>
        <v>0</v>
      </c>
      <c r="E26" s="30" t="e">
        <f t="shared" si="2"/>
        <v>#DIV/0!</v>
      </c>
      <c r="F26" s="28"/>
      <c r="G26" s="28"/>
      <c r="H26" s="28"/>
      <c r="I26" s="28"/>
      <c r="J26" s="28"/>
    </row>
    <row r="27" spans="1:10">
      <c r="A27" s="29">
        <v>44798</v>
      </c>
      <c r="B27" s="28">
        <v>630</v>
      </c>
      <c r="C27" s="28">
        <f t="shared" si="0"/>
        <v>615</v>
      </c>
      <c r="D27" s="28">
        <f t="shared" si="1"/>
        <v>15</v>
      </c>
      <c r="E27" s="30">
        <f t="shared" si="2"/>
        <v>2.3809523809523809</v>
      </c>
      <c r="F27" s="28">
        <v>7</v>
      </c>
      <c r="G27" s="28"/>
      <c r="H27" s="28"/>
      <c r="I27" s="28">
        <v>1</v>
      </c>
      <c r="J27" s="28">
        <v>7</v>
      </c>
    </row>
    <row r="28" spans="1:10">
      <c r="A28" s="29">
        <v>44799</v>
      </c>
      <c r="B28" s="28"/>
      <c r="C28" s="28">
        <f t="shared" si="0"/>
        <v>0</v>
      </c>
      <c r="D28" s="28">
        <f t="shared" si="1"/>
        <v>0</v>
      </c>
      <c r="E28" s="30" t="e">
        <f t="shared" si="2"/>
        <v>#DIV/0!</v>
      </c>
      <c r="F28" s="28"/>
      <c r="G28" s="28"/>
      <c r="H28" s="28"/>
      <c r="I28" s="28"/>
      <c r="J28" s="28"/>
    </row>
    <row r="29" spans="1:10">
      <c r="A29" s="29">
        <v>44800</v>
      </c>
      <c r="B29" s="28">
        <v>476</v>
      </c>
      <c r="C29" s="28">
        <f t="shared" si="0"/>
        <v>445</v>
      </c>
      <c r="D29" s="28">
        <f t="shared" si="1"/>
        <v>31</v>
      </c>
      <c r="E29" s="30">
        <f t="shared" si="2"/>
        <v>6.5126050420168076</v>
      </c>
      <c r="F29" s="28">
        <v>15</v>
      </c>
      <c r="G29" s="28"/>
      <c r="H29" s="28">
        <v>4</v>
      </c>
      <c r="I29" s="28">
        <v>7</v>
      </c>
      <c r="J29" s="28">
        <v>5</v>
      </c>
    </row>
    <row r="30" spans="1:10">
      <c r="A30" s="29">
        <v>44801</v>
      </c>
      <c r="B30" s="28">
        <f>310+192</f>
        <v>502</v>
      </c>
      <c r="C30" s="28">
        <f t="shared" si="0"/>
        <v>485</v>
      </c>
      <c r="D30" s="28">
        <f t="shared" si="1"/>
        <v>17</v>
      </c>
      <c r="E30" s="30">
        <f t="shared" si="2"/>
        <v>3.3864541832669319</v>
      </c>
      <c r="F30" s="28">
        <v>9</v>
      </c>
      <c r="G30" s="28">
        <v>3</v>
      </c>
      <c r="H30" s="28"/>
      <c r="I30" s="28"/>
      <c r="J30" s="28">
        <v>5</v>
      </c>
    </row>
    <row r="31" spans="1:10">
      <c r="A31" s="29">
        <v>44802</v>
      </c>
      <c r="B31" s="28">
        <f>156+470</f>
        <v>626</v>
      </c>
      <c r="C31" s="28">
        <f t="shared" si="0"/>
        <v>602</v>
      </c>
      <c r="D31" s="28">
        <f t="shared" si="1"/>
        <v>24</v>
      </c>
      <c r="E31" s="30">
        <f t="shared" si="2"/>
        <v>3.8338658146964857</v>
      </c>
      <c r="F31" s="28">
        <v>16</v>
      </c>
      <c r="G31" s="28">
        <v>4</v>
      </c>
      <c r="H31" s="28">
        <v>3</v>
      </c>
      <c r="I31" s="28"/>
      <c r="J31" s="28">
        <v>1</v>
      </c>
    </row>
    <row r="32" spans="1:10">
      <c r="A32" s="29">
        <v>44803</v>
      </c>
      <c r="B32" s="28"/>
      <c r="C32" s="28">
        <f t="shared" si="0"/>
        <v>0</v>
      </c>
      <c r="D32" s="28">
        <f t="shared" si="1"/>
        <v>0</v>
      </c>
      <c r="E32" s="30" t="e">
        <f t="shared" si="2"/>
        <v>#DIV/0!</v>
      </c>
      <c r="F32" s="28"/>
      <c r="G32" s="28"/>
      <c r="H32" s="28"/>
      <c r="I32" s="28"/>
      <c r="J32" s="28"/>
    </row>
    <row r="33" spans="1:10">
      <c r="A33" s="29">
        <v>44804</v>
      </c>
      <c r="B33" s="28"/>
      <c r="C33" s="28">
        <f t="shared" si="0"/>
        <v>0</v>
      </c>
      <c r="D33" s="28">
        <f t="shared" si="1"/>
        <v>0</v>
      </c>
      <c r="E33" s="30" t="e">
        <f t="shared" si="2"/>
        <v>#DIV/0!</v>
      </c>
      <c r="F33" s="28"/>
      <c r="G33" s="28"/>
      <c r="H33" s="28"/>
      <c r="I33" s="28"/>
      <c r="J33" s="28"/>
    </row>
    <row r="34" spans="1:10">
      <c r="A34" t="s">
        <v>24</v>
      </c>
      <c r="B34" s="28">
        <f>SUM(B3:B33)</f>
        <v>11351</v>
      </c>
      <c r="C34" s="28">
        <f>SUM(C3:C33)</f>
        <v>10234</v>
      </c>
      <c r="D34" s="28">
        <f t="shared" ref="C34:D34" si="5">SUM(D3:D33)</f>
        <v>431</v>
      </c>
      <c r="E34" s="30">
        <f>(D34/B34)*100</f>
        <v>3.7970222887851293</v>
      </c>
      <c r="F34" s="28"/>
      <c r="G34" s="28"/>
      <c r="H34" s="28"/>
      <c r="I34" s="28"/>
      <c r="J34" s="28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topLeftCell="A14" workbookViewId="0">
      <selection activeCell="B35" sqref="B35"/>
    </sheetView>
  </sheetViews>
  <sheetFormatPr defaultRowHeight="15"/>
  <cols>
    <col min="1" max="1" width="12.140625" customWidth="1"/>
    <col min="2" max="3" width="16.42578125" customWidth="1"/>
    <col min="4" max="4" width="17.42578125" customWidth="1"/>
    <col min="5" max="6" width="17.5703125" customWidth="1"/>
    <col min="7" max="7" width="18" customWidth="1"/>
    <col min="8" max="8" width="14.85546875" customWidth="1"/>
    <col min="9" max="9" width="12.85546875" customWidth="1"/>
  </cols>
  <sheetData>
    <row r="1" spans="1:10" ht="29.25" customHeight="1" thickBo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7.75" customHeight="1">
      <c r="A2" s="24" t="s">
        <v>23</v>
      </c>
      <c r="B2" s="24" t="s">
        <v>25</v>
      </c>
      <c r="C2" s="24" t="s">
        <v>29</v>
      </c>
      <c r="D2" s="24" t="s">
        <v>26</v>
      </c>
      <c r="E2" s="24" t="s">
        <v>27</v>
      </c>
      <c r="F2" s="24" t="s">
        <v>5</v>
      </c>
      <c r="G2" s="24" t="s">
        <v>18</v>
      </c>
      <c r="H2" s="24" t="s">
        <v>6</v>
      </c>
      <c r="I2" s="24" t="s">
        <v>9</v>
      </c>
      <c r="J2" s="24" t="s">
        <v>28</v>
      </c>
    </row>
    <row r="3" spans="1:10">
      <c r="A3" s="29">
        <v>44805</v>
      </c>
      <c r="B3" s="28">
        <v>345</v>
      </c>
      <c r="C3" s="28">
        <f>(B3-D3)</f>
        <v>336</v>
      </c>
      <c r="D3" s="28">
        <f>(F3+G3+H3+I3+J3)</f>
        <v>9</v>
      </c>
      <c r="E3" s="30">
        <f>(D3/B3)*100</f>
        <v>2.6086956521739131</v>
      </c>
      <c r="F3" s="28">
        <v>3</v>
      </c>
      <c r="G3" s="28">
        <v>1</v>
      </c>
      <c r="H3" s="28">
        <v>2</v>
      </c>
      <c r="I3" s="28">
        <v>3</v>
      </c>
      <c r="J3" s="28"/>
    </row>
    <row r="4" spans="1:10">
      <c r="A4" s="29">
        <v>44806</v>
      </c>
      <c r="B4" s="28">
        <v>564</v>
      </c>
      <c r="C4" s="28">
        <f t="shared" ref="C4:C33" si="0">(B4-D4)</f>
        <v>542</v>
      </c>
      <c r="D4" s="28">
        <f t="shared" ref="D4:D33" si="1">(F4+G4+H4+I4+J4)</f>
        <v>22</v>
      </c>
      <c r="E4" s="30">
        <f t="shared" ref="E4:E34" si="2">(D4/B4)*100</f>
        <v>3.9007092198581561</v>
      </c>
      <c r="F4" s="28">
        <v>9</v>
      </c>
      <c r="G4" s="28">
        <v>2</v>
      </c>
      <c r="H4" s="28">
        <v>4</v>
      </c>
      <c r="I4" s="28">
        <v>4</v>
      </c>
      <c r="J4" s="28">
        <v>3</v>
      </c>
    </row>
    <row r="5" spans="1:10">
      <c r="A5" s="29">
        <v>44807</v>
      </c>
      <c r="B5" s="28">
        <v>864</v>
      </c>
      <c r="C5" s="28">
        <f t="shared" si="0"/>
        <v>829</v>
      </c>
      <c r="D5" s="28">
        <f t="shared" si="1"/>
        <v>35</v>
      </c>
      <c r="E5" s="30">
        <f t="shared" si="2"/>
        <v>4.0509259259259256</v>
      </c>
      <c r="F5" s="28">
        <v>15</v>
      </c>
      <c r="G5" s="28">
        <v>5</v>
      </c>
      <c r="H5" s="28">
        <v>5</v>
      </c>
      <c r="I5" s="28">
        <v>6</v>
      </c>
      <c r="J5" s="28">
        <v>4</v>
      </c>
    </row>
    <row r="6" spans="1:10">
      <c r="A6" s="29">
        <v>44808</v>
      </c>
      <c r="B6" s="28">
        <f>401+50</f>
        <v>451</v>
      </c>
      <c r="C6" s="28">
        <f t="shared" si="0"/>
        <v>431</v>
      </c>
      <c r="D6" s="28">
        <f t="shared" si="1"/>
        <v>20</v>
      </c>
      <c r="E6" s="30">
        <f t="shared" si="2"/>
        <v>4.434589800443459</v>
      </c>
      <c r="F6" s="28">
        <v>9</v>
      </c>
      <c r="G6" s="28">
        <v>2</v>
      </c>
      <c r="H6" s="28">
        <v>4</v>
      </c>
      <c r="I6" s="28">
        <v>3</v>
      </c>
      <c r="J6" s="28">
        <v>2</v>
      </c>
    </row>
    <row r="7" spans="1:10">
      <c r="A7" s="29">
        <v>44809</v>
      </c>
      <c r="B7" s="28"/>
      <c r="C7" s="28">
        <f t="shared" si="0"/>
        <v>0</v>
      </c>
      <c r="D7" s="28">
        <f t="shared" si="1"/>
        <v>0</v>
      </c>
      <c r="E7" s="30" t="e">
        <f t="shared" si="2"/>
        <v>#DIV/0!</v>
      </c>
      <c r="F7" s="28"/>
      <c r="G7" s="28"/>
      <c r="H7" s="28"/>
      <c r="I7" s="28"/>
      <c r="J7" s="28"/>
    </row>
    <row r="8" spans="1:10">
      <c r="A8" s="29">
        <v>44810</v>
      </c>
      <c r="B8" s="28">
        <v>636</v>
      </c>
      <c r="C8" s="28">
        <f t="shared" si="0"/>
        <v>609</v>
      </c>
      <c r="D8" s="28">
        <f t="shared" si="1"/>
        <v>27</v>
      </c>
      <c r="E8" s="30">
        <f t="shared" si="2"/>
        <v>4.2452830188679247</v>
      </c>
      <c r="F8" s="28">
        <v>14</v>
      </c>
      <c r="G8" s="28">
        <v>3</v>
      </c>
      <c r="H8" s="28">
        <v>4</v>
      </c>
      <c r="I8" s="28">
        <v>3</v>
      </c>
      <c r="J8" s="28">
        <v>3</v>
      </c>
    </row>
    <row r="9" spans="1:10">
      <c r="A9" s="29">
        <v>44811</v>
      </c>
      <c r="B9" s="28"/>
      <c r="C9" s="28">
        <f t="shared" si="0"/>
        <v>0</v>
      </c>
      <c r="D9" s="28">
        <f t="shared" si="1"/>
        <v>0</v>
      </c>
      <c r="E9" s="30" t="e">
        <f t="shared" si="2"/>
        <v>#DIV/0!</v>
      </c>
      <c r="F9" s="28"/>
      <c r="G9" s="28"/>
      <c r="H9" s="28"/>
      <c r="I9" s="28"/>
      <c r="J9" s="28"/>
    </row>
    <row r="10" spans="1:10">
      <c r="A10" s="29">
        <v>44812</v>
      </c>
      <c r="B10" s="28">
        <v>629</v>
      </c>
      <c r="C10" s="28">
        <f t="shared" si="0"/>
        <v>600</v>
      </c>
      <c r="D10" s="28">
        <f t="shared" si="1"/>
        <v>29</v>
      </c>
      <c r="E10" s="30">
        <f t="shared" si="2"/>
        <v>4.6104928457869638</v>
      </c>
      <c r="F10" s="28">
        <v>10</v>
      </c>
      <c r="G10" s="28">
        <v>4</v>
      </c>
      <c r="H10" s="28">
        <v>8</v>
      </c>
      <c r="I10" s="28">
        <v>4</v>
      </c>
      <c r="J10" s="28">
        <v>3</v>
      </c>
    </row>
    <row r="11" spans="1:10">
      <c r="A11" s="29">
        <v>44813</v>
      </c>
      <c r="B11" s="28">
        <v>700</v>
      </c>
      <c r="C11" s="28">
        <f t="shared" si="0"/>
        <v>677</v>
      </c>
      <c r="D11" s="28">
        <f t="shared" si="1"/>
        <v>23</v>
      </c>
      <c r="E11" s="30">
        <f t="shared" si="2"/>
        <v>3.2857142857142856</v>
      </c>
      <c r="F11" s="28">
        <v>11</v>
      </c>
      <c r="G11" s="28">
        <v>2</v>
      </c>
      <c r="H11" s="28">
        <v>4</v>
      </c>
      <c r="I11" s="28">
        <v>3</v>
      </c>
      <c r="J11" s="28">
        <v>3</v>
      </c>
    </row>
    <row r="12" spans="1:10">
      <c r="A12" s="29">
        <v>44814</v>
      </c>
      <c r="B12" s="28">
        <v>1098</v>
      </c>
      <c r="C12" s="28">
        <f t="shared" si="0"/>
        <v>1052</v>
      </c>
      <c r="D12" s="28">
        <f t="shared" si="1"/>
        <v>46</v>
      </c>
      <c r="E12" s="30">
        <f t="shared" si="2"/>
        <v>4.1894353369763211</v>
      </c>
      <c r="F12" s="28">
        <v>20</v>
      </c>
      <c r="G12" s="28">
        <v>6</v>
      </c>
      <c r="H12" s="28">
        <v>8</v>
      </c>
      <c r="I12" s="28">
        <v>5</v>
      </c>
      <c r="J12" s="28">
        <v>7</v>
      </c>
    </row>
    <row r="13" spans="1:10">
      <c r="A13" s="29">
        <v>44815</v>
      </c>
      <c r="B13" s="28"/>
      <c r="C13" s="28">
        <f t="shared" si="0"/>
        <v>0</v>
      </c>
      <c r="D13" s="28">
        <f t="shared" si="1"/>
        <v>0</v>
      </c>
      <c r="E13" s="30" t="e">
        <f t="shared" si="2"/>
        <v>#DIV/0!</v>
      </c>
      <c r="F13" s="28"/>
      <c r="G13" s="28"/>
      <c r="H13" s="28"/>
      <c r="I13" s="28"/>
      <c r="J13" s="28"/>
    </row>
    <row r="14" spans="1:10">
      <c r="A14" s="29">
        <v>44816</v>
      </c>
      <c r="B14" s="28">
        <v>666</v>
      </c>
      <c r="C14" s="28">
        <f t="shared" si="0"/>
        <v>641</v>
      </c>
      <c r="D14" s="28">
        <f t="shared" si="1"/>
        <v>25</v>
      </c>
      <c r="E14" s="30">
        <f t="shared" si="2"/>
        <v>3.7537537537537538</v>
      </c>
      <c r="F14" s="28">
        <v>16</v>
      </c>
      <c r="G14" s="28">
        <v>2</v>
      </c>
      <c r="H14" s="28">
        <v>2</v>
      </c>
      <c r="I14" s="28">
        <v>3</v>
      </c>
      <c r="J14" s="28">
        <v>2</v>
      </c>
    </row>
    <row r="15" spans="1:10">
      <c r="A15" s="29">
        <v>44817</v>
      </c>
      <c r="B15" s="28">
        <v>550</v>
      </c>
      <c r="C15" s="28">
        <f t="shared" si="0"/>
        <v>528</v>
      </c>
      <c r="D15" s="28">
        <f t="shared" si="1"/>
        <v>22</v>
      </c>
      <c r="E15" s="30">
        <f t="shared" si="2"/>
        <v>4</v>
      </c>
      <c r="F15" s="28">
        <v>11</v>
      </c>
      <c r="G15" s="28">
        <v>1</v>
      </c>
      <c r="H15" s="28">
        <v>4</v>
      </c>
      <c r="I15" s="28">
        <v>3</v>
      </c>
      <c r="J15" s="28">
        <v>3</v>
      </c>
    </row>
    <row r="16" spans="1:10">
      <c r="A16" s="29">
        <v>44818</v>
      </c>
      <c r="B16" s="28"/>
      <c r="C16" s="28">
        <f t="shared" si="0"/>
        <v>0</v>
      </c>
      <c r="D16" s="28">
        <f t="shared" si="1"/>
        <v>0</v>
      </c>
      <c r="E16" s="30" t="e">
        <f t="shared" si="2"/>
        <v>#DIV/0!</v>
      </c>
      <c r="F16" s="28"/>
      <c r="G16" s="28"/>
      <c r="H16" s="28"/>
      <c r="I16" s="28"/>
      <c r="J16" s="28"/>
    </row>
    <row r="17" spans="1:10">
      <c r="A17" s="29">
        <v>44819</v>
      </c>
      <c r="B17" s="28">
        <f>552+95</f>
        <v>647</v>
      </c>
      <c r="C17" s="28"/>
      <c r="D17" s="28"/>
      <c r="E17" s="30"/>
      <c r="F17" s="28">
        <v>14</v>
      </c>
      <c r="G17" s="28">
        <v>1</v>
      </c>
      <c r="H17" s="28">
        <v>4</v>
      </c>
      <c r="I17" s="28">
        <v>2</v>
      </c>
      <c r="J17" s="28">
        <v>1</v>
      </c>
    </row>
    <row r="18" spans="1:10">
      <c r="A18" s="29">
        <v>44820</v>
      </c>
      <c r="B18" s="28">
        <f>90+463</f>
        <v>553</v>
      </c>
      <c r="C18" s="28">
        <f t="shared" si="0"/>
        <v>534</v>
      </c>
      <c r="D18" s="28">
        <f t="shared" ref="D18:D19" si="3">(F18+G18+H18+I18+J18)</f>
        <v>19</v>
      </c>
      <c r="E18" s="30">
        <f t="shared" ref="E18:E19" si="4">(D18/B18)*100</f>
        <v>3.4358047016274864</v>
      </c>
      <c r="F18" s="28">
        <v>13</v>
      </c>
      <c r="G18" s="28">
        <v>1</v>
      </c>
      <c r="H18" s="28">
        <v>3</v>
      </c>
      <c r="I18" s="28">
        <v>2</v>
      </c>
      <c r="J18" s="28"/>
    </row>
    <row r="19" spans="1:10">
      <c r="A19" s="29">
        <v>44821</v>
      </c>
      <c r="B19" s="28"/>
      <c r="C19" s="28">
        <f t="shared" si="0"/>
        <v>0</v>
      </c>
      <c r="D19" s="28">
        <f t="shared" si="3"/>
        <v>0</v>
      </c>
      <c r="E19" s="30" t="e">
        <f t="shared" si="4"/>
        <v>#DIV/0!</v>
      </c>
      <c r="F19" s="28"/>
      <c r="G19" s="28"/>
      <c r="H19" s="28"/>
      <c r="I19" s="28"/>
      <c r="J19" s="28"/>
    </row>
    <row r="20" spans="1:10">
      <c r="A20" s="29">
        <v>44822</v>
      </c>
      <c r="B20" s="28"/>
      <c r="C20" s="28">
        <f t="shared" si="0"/>
        <v>0</v>
      </c>
      <c r="D20" s="28">
        <f t="shared" si="1"/>
        <v>0</v>
      </c>
      <c r="E20" s="30" t="e">
        <f t="shared" si="2"/>
        <v>#DIV/0!</v>
      </c>
      <c r="F20" s="28"/>
      <c r="G20" s="28"/>
      <c r="H20" s="28"/>
      <c r="I20" s="28"/>
      <c r="J20" s="28"/>
    </row>
    <row r="21" spans="1:10">
      <c r="A21" s="29">
        <v>44823</v>
      </c>
      <c r="B21" s="28">
        <v>430</v>
      </c>
      <c r="C21" s="28">
        <f t="shared" si="0"/>
        <v>412</v>
      </c>
      <c r="D21" s="28">
        <f t="shared" si="1"/>
        <v>18</v>
      </c>
      <c r="E21" s="30">
        <f t="shared" si="2"/>
        <v>4.1860465116279073</v>
      </c>
      <c r="F21" s="28">
        <v>11</v>
      </c>
      <c r="G21" s="28">
        <v>1</v>
      </c>
      <c r="H21" s="28">
        <v>3</v>
      </c>
      <c r="I21" s="28">
        <v>2</v>
      </c>
      <c r="J21" s="28">
        <v>1</v>
      </c>
    </row>
    <row r="22" spans="1:10">
      <c r="A22" s="29">
        <v>44824</v>
      </c>
      <c r="B22" s="28">
        <v>1147</v>
      </c>
      <c r="C22" s="28">
        <f t="shared" si="0"/>
        <v>1104</v>
      </c>
      <c r="D22" s="28">
        <f t="shared" si="1"/>
        <v>43</v>
      </c>
      <c r="E22" s="30">
        <f t="shared" si="2"/>
        <v>3.7489102005231034</v>
      </c>
      <c r="F22" s="28">
        <v>24</v>
      </c>
      <c r="G22" s="28">
        <v>5</v>
      </c>
      <c r="H22" s="28">
        <v>5</v>
      </c>
      <c r="I22" s="28">
        <v>3</v>
      </c>
      <c r="J22" s="28">
        <v>6</v>
      </c>
    </row>
    <row r="23" spans="1:10">
      <c r="A23" s="29">
        <v>44825</v>
      </c>
      <c r="B23" s="28">
        <v>970</v>
      </c>
      <c r="C23" s="28">
        <f t="shared" si="0"/>
        <v>935</v>
      </c>
      <c r="D23" s="28">
        <f t="shared" si="1"/>
        <v>35</v>
      </c>
      <c r="E23" s="30">
        <f t="shared" si="2"/>
        <v>3.608247422680412</v>
      </c>
      <c r="F23" s="28">
        <v>21</v>
      </c>
      <c r="G23" s="28">
        <v>4</v>
      </c>
      <c r="H23" s="28">
        <v>5</v>
      </c>
      <c r="I23" s="28">
        <v>2</v>
      </c>
      <c r="J23" s="28">
        <v>3</v>
      </c>
    </row>
    <row r="24" spans="1:10">
      <c r="A24" s="29">
        <v>44826</v>
      </c>
      <c r="B24" s="28"/>
      <c r="C24" s="28">
        <f t="shared" si="0"/>
        <v>0</v>
      </c>
      <c r="D24" s="28">
        <f t="shared" si="1"/>
        <v>0</v>
      </c>
      <c r="E24" s="30" t="e">
        <f t="shared" si="2"/>
        <v>#DIV/0!</v>
      </c>
      <c r="F24" s="28"/>
      <c r="G24" s="28"/>
      <c r="H24" s="28"/>
      <c r="I24" s="28"/>
      <c r="J24" s="28"/>
    </row>
    <row r="25" spans="1:10">
      <c r="A25" s="29">
        <v>44827</v>
      </c>
      <c r="B25" s="28">
        <f>350+120</f>
        <v>470</v>
      </c>
      <c r="C25" s="28">
        <f t="shared" si="0"/>
        <v>454</v>
      </c>
      <c r="D25" s="28">
        <f t="shared" si="1"/>
        <v>16</v>
      </c>
      <c r="E25" s="30">
        <f t="shared" si="2"/>
        <v>3.4042553191489362</v>
      </c>
      <c r="F25" s="28">
        <v>12</v>
      </c>
      <c r="G25" s="28">
        <v>2</v>
      </c>
      <c r="H25" s="28">
        <v>1</v>
      </c>
      <c r="I25" s="28">
        <v>1</v>
      </c>
      <c r="J25" s="28"/>
    </row>
    <row r="26" spans="1:10">
      <c r="A26" s="29">
        <v>44828</v>
      </c>
      <c r="B26" s="28"/>
      <c r="C26" s="28">
        <f t="shared" si="0"/>
        <v>0</v>
      </c>
      <c r="D26" s="28">
        <f t="shared" si="1"/>
        <v>0</v>
      </c>
      <c r="E26" s="30" t="e">
        <f t="shared" si="2"/>
        <v>#DIV/0!</v>
      </c>
      <c r="F26" s="28"/>
      <c r="G26" s="28"/>
      <c r="H26" s="28"/>
      <c r="I26" s="28"/>
      <c r="J26" s="28"/>
    </row>
    <row r="27" spans="1:10">
      <c r="A27" s="29">
        <v>44829</v>
      </c>
      <c r="B27" s="28"/>
      <c r="C27" s="28">
        <f t="shared" si="0"/>
        <v>0</v>
      </c>
      <c r="D27" s="28">
        <f t="shared" si="1"/>
        <v>0</v>
      </c>
      <c r="E27" s="30" t="e">
        <f t="shared" si="2"/>
        <v>#DIV/0!</v>
      </c>
      <c r="F27" s="28"/>
      <c r="G27" s="28"/>
      <c r="H27" s="28"/>
      <c r="I27" s="28"/>
      <c r="J27" s="28"/>
    </row>
    <row r="28" spans="1:10">
      <c r="A28" s="29">
        <v>44830</v>
      </c>
      <c r="B28" s="28">
        <f>567+197</f>
        <v>764</v>
      </c>
      <c r="C28" s="28">
        <f t="shared" si="0"/>
        <v>734</v>
      </c>
      <c r="D28" s="28">
        <f t="shared" si="1"/>
        <v>30</v>
      </c>
      <c r="E28" s="30">
        <f t="shared" si="2"/>
        <v>3.9267015706806281</v>
      </c>
      <c r="F28" s="28">
        <v>20</v>
      </c>
      <c r="G28" s="28">
        <v>2</v>
      </c>
      <c r="H28" s="28">
        <v>6</v>
      </c>
      <c r="I28" s="28">
        <v>2</v>
      </c>
      <c r="J28" s="28"/>
    </row>
    <row r="29" spans="1:10">
      <c r="A29" s="29">
        <v>44831</v>
      </c>
      <c r="B29" s="28">
        <f>340+520</f>
        <v>860</v>
      </c>
      <c r="C29" s="28">
        <f t="shared" si="0"/>
        <v>828</v>
      </c>
      <c r="D29" s="28">
        <f t="shared" si="1"/>
        <v>32</v>
      </c>
      <c r="E29" s="30">
        <f t="shared" si="2"/>
        <v>3.7209302325581395</v>
      </c>
      <c r="F29" s="28">
        <v>18</v>
      </c>
      <c r="G29" s="28">
        <v>1</v>
      </c>
      <c r="H29" s="28">
        <v>9</v>
      </c>
      <c r="I29" s="28">
        <v>2</v>
      </c>
      <c r="J29" s="28">
        <v>2</v>
      </c>
    </row>
    <row r="30" spans="1:10">
      <c r="A30" s="29">
        <v>44832</v>
      </c>
      <c r="B30" s="28">
        <v>914</v>
      </c>
      <c r="C30" s="28">
        <f t="shared" si="0"/>
        <v>882</v>
      </c>
      <c r="D30" s="28">
        <f t="shared" si="1"/>
        <v>32</v>
      </c>
      <c r="E30" s="30">
        <f t="shared" si="2"/>
        <v>3.5010940919037199</v>
      </c>
      <c r="F30" s="28">
        <v>17</v>
      </c>
      <c r="G30" s="28">
        <v>4</v>
      </c>
      <c r="H30" s="28">
        <v>5</v>
      </c>
      <c r="I30" s="28"/>
      <c r="J30" s="28">
        <v>6</v>
      </c>
    </row>
    <row r="31" spans="1:10">
      <c r="A31" s="29">
        <v>44833</v>
      </c>
      <c r="B31" s="28"/>
      <c r="C31" s="28">
        <f t="shared" si="0"/>
        <v>0</v>
      </c>
      <c r="D31" s="28">
        <f t="shared" si="1"/>
        <v>0</v>
      </c>
      <c r="E31" s="30" t="e">
        <f t="shared" si="2"/>
        <v>#DIV/0!</v>
      </c>
      <c r="F31" s="28"/>
      <c r="G31" s="28"/>
      <c r="H31" s="28"/>
      <c r="I31" s="28"/>
      <c r="J31" s="28"/>
    </row>
    <row r="32" spans="1:10">
      <c r="A32" s="29">
        <v>44834</v>
      </c>
      <c r="B32" s="28">
        <v>356</v>
      </c>
      <c r="C32" s="28">
        <f t="shared" si="0"/>
        <v>346</v>
      </c>
      <c r="D32" s="28">
        <f t="shared" si="1"/>
        <v>10</v>
      </c>
      <c r="E32" s="30">
        <f t="shared" si="2"/>
        <v>2.8089887640449436</v>
      </c>
      <c r="F32" s="28">
        <v>4</v>
      </c>
      <c r="G32" s="28">
        <v>2</v>
      </c>
      <c r="H32" s="28">
        <v>1</v>
      </c>
      <c r="I32" s="28"/>
      <c r="J32" s="28">
        <v>3</v>
      </c>
    </row>
    <row r="33" spans="1:10">
      <c r="A33" s="29">
        <v>44835</v>
      </c>
      <c r="B33" s="28"/>
      <c r="C33" s="28">
        <f t="shared" si="0"/>
        <v>0</v>
      </c>
      <c r="D33" s="28">
        <f t="shared" si="1"/>
        <v>0</v>
      </c>
      <c r="E33" s="30" t="e">
        <f t="shared" si="2"/>
        <v>#DIV/0!</v>
      </c>
      <c r="F33" s="28"/>
      <c r="G33" s="28"/>
      <c r="H33" s="28"/>
      <c r="I33" s="28"/>
      <c r="J33" s="28"/>
    </row>
    <row r="34" spans="1:10">
      <c r="A34" t="s">
        <v>24</v>
      </c>
      <c r="B34" s="28">
        <f>(C34+D34)</f>
        <v>12967</v>
      </c>
      <c r="C34" s="28">
        <f t="shared" ref="C34:D34" si="5">SUM(C3:C33)</f>
        <v>12474</v>
      </c>
      <c r="D34" s="28">
        <f t="shared" si="5"/>
        <v>493</v>
      </c>
      <c r="E34" s="30">
        <f t="shared" si="2"/>
        <v>3.8019588185393696</v>
      </c>
      <c r="F34" s="28"/>
      <c r="G34" s="28"/>
      <c r="H34" s="28"/>
      <c r="I34" s="28"/>
      <c r="J34" s="2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4"/>
  <sheetViews>
    <sheetView topLeftCell="A13" workbookViewId="0">
      <selection activeCell="B35" sqref="B35"/>
    </sheetView>
  </sheetViews>
  <sheetFormatPr defaultRowHeight="15"/>
  <cols>
    <col min="1" max="1" width="12.140625" customWidth="1"/>
    <col min="2" max="3" width="16.42578125" customWidth="1"/>
    <col min="4" max="4" width="17.42578125" customWidth="1"/>
    <col min="5" max="6" width="17.5703125" customWidth="1"/>
    <col min="7" max="7" width="18" customWidth="1"/>
    <col min="8" max="8" width="14.85546875" customWidth="1"/>
    <col min="9" max="9" width="12.85546875" customWidth="1"/>
  </cols>
  <sheetData>
    <row r="1" spans="1:10" ht="29.25" customHeight="1" thickBo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7.75" customHeight="1">
      <c r="A2" s="24" t="s">
        <v>23</v>
      </c>
      <c r="B2" s="24" t="s">
        <v>25</v>
      </c>
      <c r="C2" s="24" t="s">
        <v>29</v>
      </c>
      <c r="D2" s="24" t="s">
        <v>26</v>
      </c>
      <c r="E2" s="24" t="s">
        <v>27</v>
      </c>
      <c r="F2" s="24" t="s">
        <v>5</v>
      </c>
      <c r="G2" s="24" t="s">
        <v>18</v>
      </c>
      <c r="H2" s="24" t="s">
        <v>6</v>
      </c>
      <c r="I2" s="24" t="s">
        <v>9</v>
      </c>
      <c r="J2" s="24" t="s">
        <v>28</v>
      </c>
    </row>
    <row r="3" spans="1:10">
      <c r="A3" s="29">
        <v>44835</v>
      </c>
      <c r="B3" s="28">
        <f>208+202</f>
        <v>410</v>
      </c>
      <c r="C3" s="28">
        <f>(B3-D3)</f>
        <v>395</v>
      </c>
      <c r="D3" s="28">
        <f>(F3+G3+H3+I3+J3)</f>
        <v>15</v>
      </c>
      <c r="E3" s="30">
        <f>(D3/B3)*100</f>
        <v>3.6585365853658534</v>
      </c>
      <c r="F3" s="28">
        <v>9</v>
      </c>
      <c r="G3" s="28">
        <v>2</v>
      </c>
      <c r="H3" s="28">
        <v>3</v>
      </c>
      <c r="I3" s="28">
        <v>1</v>
      </c>
      <c r="J3" s="28"/>
    </row>
    <row r="4" spans="1:10">
      <c r="A4" s="29">
        <v>44836</v>
      </c>
      <c r="B4" s="28"/>
      <c r="C4" s="28">
        <f t="shared" ref="C4:C33" si="0">(B4-D4)</f>
        <v>0</v>
      </c>
      <c r="D4" s="28">
        <f t="shared" ref="D4:D33" si="1">(F4+G4+H4+I4+J4)</f>
        <v>0</v>
      </c>
      <c r="E4" s="30" t="e">
        <f t="shared" ref="E4:E34" si="2">(D4/B4)*100</f>
        <v>#DIV/0!</v>
      </c>
      <c r="F4" s="28"/>
      <c r="G4" s="28"/>
      <c r="H4" s="28"/>
      <c r="I4" s="28"/>
      <c r="J4" s="28"/>
    </row>
    <row r="5" spans="1:10">
      <c r="A5" s="29">
        <v>44837</v>
      </c>
      <c r="B5" s="28">
        <f>159+207+33</f>
        <v>399</v>
      </c>
      <c r="C5" s="28">
        <f t="shared" si="0"/>
        <v>387</v>
      </c>
      <c r="D5" s="28">
        <f t="shared" si="1"/>
        <v>12</v>
      </c>
      <c r="E5" s="30">
        <f t="shared" si="2"/>
        <v>3.007518796992481</v>
      </c>
      <c r="F5" s="28">
        <v>8</v>
      </c>
      <c r="G5" s="28">
        <v>2</v>
      </c>
      <c r="H5" s="28">
        <v>2</v>
      </c>
      <c r="I5" s="28"/>
      <c r="J5" s="28"/>
    </row>
    <row r="6" spans="1:10">
      <c r="A6" s="29">
        <v>44838</v>
      </c>
      <c r="B6" s="28">
        <f>703</f>
        <v>703</v>
      </c>
      <c r="C6" s="28">
        <f t="shared" si="0"/>
        <v>674</v>
      </c>
      <c r="D6" s="28">
        <f t="shared" si="1"/>
        <v>29</v>
      </c>
      <c r="E6" s="30">
        <f t="shared" si="2"/>
        <v>4.1251778093883358</v>
      </c>
      <c r="F6" s="28">
        <v>18</v>
      </c>
      <c r="G6" s="28">
        <v>3</v>
      </c>
      <c r="H6" s="28">
        <v>5</v>
      </c>
      <c r="I6" s="28">
        <v>3</v>
      </c>
      <c r="J6" s="28"/>
    </row>
    <row r="7" spans="1:10">
      <c r="A7" s="29">
        <v>44839</v>
      </c>
      <c r="B7" s="28"/>
      <c r="C7" s="28">
        <f t="shared" si="0"/>
        <v>0</v>
      </c>
      <c r="D7" s="28">
        <f t="shared" si="1"/>
        <v>0</v>
      </c>
      <c r="E7" s="30" t="e">
        <f t="shared" si="2"/>
        <v>#DIV/0!</v>
      </c>
      <c r="F7" s="28"/>
      <c r="G7" s="28"/>
      <c r="H7" s="28"/>
      <c r="I7" s="28"/>
      <c r="J7" s="28"/>
    </row>
    <row r="8" spans="1:10">
      <c r="A8" s="29">
        <v>44840</v>
      </c>
      <c r="B8" s="28">
        <v>773</v>
      </c>
      <c r="C8" s="28">
        <f t="shared" si="0"/>
        <v>733</v>
      </c>
      <c r="D8" s="28">
        <f t="shared" si="1"/>
        <v>40</v>
      </c>
      <c r="E8" s="30">
        <f t="shared" si="2"/>
        <v>5.17464424320828</v>
      </c>
      <c r="F8" s="28">
        <v>22</v>
      </c>
      <c r="G8" s="28"/>
      <c r="H8" s="28"/>
      <c r="I8" s="28">
        <v>18</v>
      </c>
      <c r="J8" s="28"/>
    </row>
    <row r="9" spans="1:10">
      <c r="A9" s="29">
        <v>44841</v>
      </c>
      <c r="B9" s="28">
        <f>230+372</f>
        <v>602</v>
      </c>
      <c r="C9" s="28">
        <f t="shared" si="0"/>
        <v>578</v>
      </c>
      <c r="D9" s="28">
        <f t="shared" si="1"/>
        <v>24</v>
      </c>
      <c r="E9" s="30">
        <f t="shared" si="2"/>
        <v>3.9867109634551494</v>
      </c>
      <c r="F9" s="28">
        <v>16</v>
      </c>
      <c r="G9" s="28">
        <v>2</v>
      </c>
      <c r="H9" s="28">
        <v>1</v>
      </c>
      <c r="I9" s="28">
        <v>5</v>
      </c>
      <c r="J9" s="28"/>
    </row>
    <row r="10" spans="1:10">
      <c r="A10" s="29">
        <v>44842</v>
      </c>
      <c r="B10" s="28">
        <f>513+230</f>
        <v>743</v>
      </c>
      <c r="C10" s="28">
        <f t="shared" si="0"/>
        <v>712</v>
      </c>
      <c r="D10" s="28">
        <f t="shared" si="1"/>
        <v>31</v>
      </c>
      <c r="E10" s="30">
        <f t="shared" si="2"/>
        <v>4.1722745625841187</v>
      </c>
      <c r="F10" s="28">
        <v>13</v>
      </c>
      <c r="G10" s="28">
        <v>3</v>
      </c>
      <c r="H10" s="28">
        <v>5</v>
      </c>
      <c r="I10" s="28">
        <v>10</v>
      </c>
      <c r="J10" s="28"/>
    </row>
    <row r="11" spans="1:10">
      <c r="A11" s="29">
        <v>44843</v>
      </c>
      <c r="B11" s="28"/>
      <c r="C11" s="28">
        <f t="shared" si="0"/>
        <v>0</v>
      </c>
      <c r="D11" s="28">
        <f t="shared" si="1"/>
        <v>0</v>
      </c>
      <c r="E11" s="30" t="e">
        <f t="shared" si="2"/>
        <v>#DIV/0!</v>
      </c>
      <c r="F11" s="28"/>
      <c r="G11" s="28"/>
      <c r="H11" s="28"/>
      <c r="I11" s="28"/>
      <c r="J11" s="28"/>
    </row>
    <row r="12" spans="1:10">
      <c r="A12" s="29">
        <v>44844</v>
      </c>
      <c r="B12" s="28">
        <v>481</v>
      </c>
      <c r="C12" s="28">
        <f t="shared" si="0"/>
        <v>460</v>
      </c>
      <c r="D12" s="28">
        <f t="shared" si="1"/>
        <v>21</v>
      </c>
      <c r="E12" s="30">
        <f t="shared" si="2"/>
        <v>4.3659043659043659</v>
      </c>
      <c r="F12" s="28">
        <v>10</v>
      </c>
      <c r="G12" s="28">
        <v>2</v>
      </c>
      <c r="H12" s="28">
        <v>5</v>
      </c>
      <c r="I12" s="28">
        <v>1</v>
      </c>
      <c r="J12" s="28">
        <v>3</v>
      </c>
    </row>
    <row r="13" spans="1:10">
      <c r="A13" s="29">
        <v>44845</v>
      </c>
      <c r="B13" s="28">
        <f>503+381</f>
        <v>884</v>
      </c>
      <c r="C13" s="28">
        <f t="shared" si="0"/>
        <v>870</v>
      </c>
      <c r="D13" s="28">
        <f t="shared" si="1"/>
        <v>14</v>
      </c>
      <c r="E13" s="30">
        <f t="shared" si="2"/>
        <v>1.5837104072398189</v>
      </c>
      <c r="F13" s="28">
        <v>9</v>
      </c>
      <c r="G13" s="28">
        <v>2</v>
      </c>
      <c r="H13" s="28">
        <v>3</v>
      </c>
      <c r="I13" s="28"/>
      <c r="J13" s="28"/>
    </row>
    <row r="14" spans="1:10">
      <c r="A14" s="29">
        <v>44846</v>
      </c>
      <c r="B14" s="28">
        <f>161+534+106</f>
        <v>801</v>
      </c>
      <c r="C14" s="28">
        <f t="shared" si="0"/>
        <v>777</v>
      </c>
      <c r="D14" s="28">
        <f t="shared" si="1"/>
        <v>24</v>
      </c>
      <c r="E14" s="30">
        <f t="shared" si="2"/>
        <v>2.9962546816479403</v>
      </c>
      <c r="F14" s="28">
        <v>11</v>
      </c>
      <c r="G14" s="28">
        <v>2</v>
      </c>
      <c r="H14" s="28">
        <v>4</v>
      </c>
      <c r="I14" s="28">
        <v>2</v>
      </c>
      <c r="J14" s="28">
        <v>5</v>
      </c>
    </row>
    <row r="15" spans="1:10">
      <c r="A15" s="29">
        <v>44847</v>
      </c>
      <c r="B15" s="28">
        <v>590</v>
      </c>
      <c r="C15" s="28">
        <f t="shared" si="0"/>
        <v>572</v>
      </c>
      <c r="D15" s="28">
        <f t="shared" si="1"/>
        <v>18</v>
      </c>
      <c r="E15" s="30">
        <f t="shared" si="2"/>
        <v>3.050847457627119</v>
      </c>
      <c r="F15" s="28">
        <v>13</v>
      </c>
      <c r="G15" s="28">
        <v>1</v>
      </c>
      <c r="H15" s="28"/>
      <c r="I15" s="28"/>
      <c r="J15" s="28">
        <v>4</v>
      </c>
    </row>
    <row r="16" spans="1:10">
      <c r="A16" s="29">
        <v>44848</v>
      </c>
      <c r="B16" s="28">
        <v>792</v>
      </c>
      <c r="C16" s="28">
        <f t="shared" si="0"/>
        <v>754</v>
      </c>
      <c r="D16" s="28">
        <f t="shared" si="1"/>
        <v>38</v>
      </c>
      <c r="E16" s="30">
        <f t="shared" si="2"/>
        <v>4.7979797979797976</v>
      </c>
      <c r="F16" s="28">
        <v>22</v>
      </c>
      <c r="G16" s="28">
        <v>1</v>
      </c>
      <c r="H16" s="28"/>
      <c r="I16" s="28"/>
      <c r="J16" s="28">
        <v>15</v>
      </c>
    </row>
    <row r="17" spans="1:10">
      <c r="A17" s="29">
        <v>44849</v>
      </c>
      <c r="B17" s="28">
        <f>383+83+45</f>
        <v>511</v>
      </c>
      <c r="C17" s="28">
        <f t="shared" si="0"/>
        <v>495</v>
      </c>
      <c r="D17" s="28">
        <f t="shared" si="1"/>
        <v>16</v>
      </c>
      <c r="E17" s="30">
        <f t="shared" si="2"/>
        <v>3.131115459882583</v>
      </c>
      <c r="F17" s="28">
        <v>13</v>
      </c>
      <c r="G17" s="28">
        <v>2</v>
      </c>
      <c r="H17" s="28"/>
      <c r="I17" s="28"/>
      <c r="J17" s="28">
        <v>1</v>
      </c>
    </row>
    <row r="18" spans="1:10">
      <c r="A18" s="29">
        <v>44850</v>
      </c>
      <c r="B18" s="28"/>
      <c r="C18" s="28">
        <f t="shared" si="0"/>
        <v>0</v>
      </c>
      <c r="D18" s="28">
        <f t="shared" ref="D18:D19" si="3">(F18+G18+H18+I18+J18)</f>
        <v>0</v>
      </c>
      <c r="E18" s="30" t="e">
        <f t="shared" ref="E18:E19" si="4">(D18/B18)*100</f>
        <v>#DIV/0!</v>
      </c>
      <c r="F18" s="28"/>
      <c r="G18" s="28"/>
      <c r="H18" s="28"/>
      <c r="I18" s="28"/>
      <c r="J18" s="28"/>
    </row>
    <row r="19" spans="1:10">
      <c r="A19" s="29">
        <v>44851</v>
      </c>
      <c r="B19" s="28"/>
      <c r="C19" s="28">
        <f t="shared" si="0"/>
        <v>0</v>
      </c>
      <c r="D19" s="28">
        <f t="shared" si="3"/>
        <v>0</v>
      </c>
      <c r="E19" s="30" t="e">
        <f t="shared" si="4"/>
        <v>#DIV/0!</v>
      </c>
      <c r="F19" s="28"/>
      <c r="G19" s="28"/>
      <c r="H19" s="28"/>
      <c r="I19" s="28"/>
      <c r="J19" s="28"/>
    </row>
    <row r="20" spans="1:10">
      <c r="A20" s="29">
        <v>44852</v>
      </c>
      <c r="B20" s="28">
        <v>698</v>
      </c>
      <c r="C20" s="28">
        <f t="shared" si="0"/>
        <v>667</v>
      </c>
      <c r="D20" s="28">
        <f t="shared" si="1"/>
        <v>31</v>
      </c>
      <c r="E20" s="30">
        <f t="shared" si="2"/>
        <v>4.4412607449856738</v>
      </c>
      <c r="F20" s="28">
        <v>31</v>
      </c>
      <c r="G20" s="28"/>
      <c r="H20" s="28"/>
      <c r="I20" s="28"/>
      <c r="J20" s="28"/>
    </row>
    <row r="21" spans="1:10">
      <c r="A21" s="29">
        <v>44853</v>
      </c>
      <c r="B21" s="28">
        <f>165+156+87</f>
        <v>408</v>
      </c>
      <c r="C21" s="28">
        <f t="shared" si="0"/>
        <v>388</v>
      </c>
      <c r="D21" s="28">
        <f t="shared" si="1"/>
        <v>20</v>
      </c>
      <c r="E21" s="30">
        <f t="shared" si="2"/>
        <v>4.9019607843137258</v>
      </c>
      <c r="F21" s="28">
        <v>11</v>
      </c>
      <c r="G21" s="28">
        <v>1</v>
      </c>
      <c r="H21" s="28">
        <v>3</v>
      </c>
      <c r="I21" s="28">
        <v>3</v>
      </c>
      <c r="J21" s="28">
        <v>2</v>
      </c>
    </row>
    <row r="22" spans="1:10">
      <c r="A22" s="29">
        <v>44854</v>
      </c>
      <c r="B22" s="28"/>
      <c r="C22" s="28">
        <f t="shared" si="0"/>
        <v>0</v>
      </c>
      <c r="D22" s="28">
        <f t="shared" si="1"/>
        <v>0</v>
      </c>
      <c r="E22" s="30" t="e">
        <f t="shared" si="2"/>
        <v>#DIV/0!</v>
      </c>
      <c r="F22" s="28"/>
      <c r="G22" s="28"/>
      <c r="H22" s="28"/>
      <c r="I22" s="28"/>
      <c r="J22" s="28"/>
    </row>
    <row r="23" spans="1:10">
      <c r="A23" s="29">
        <v>44855</v>
      </c>
      <c r="B23" s="28">
        <f>313+280</f>
        <v>593</v>
      </c>
      <c r="C23" s="28">
        <f t="shared" si="0"/>
        <v>574</v>
      </c>
      <c r="D23" s="28">
        <f t="shared" si="1"/>
        <v>19</v>
      </c>
      <c r="E23" s="30">
        <f t="shared" si="2"/>
        <v>3.2040472175379429</v>
      </c>
      <c r="F23" s="28">
        <v>12</v>
      </c>
      <c r="G23" s="28">
        <v>2</v>
      </c>
      <c r="H23" s="28">
        <v>2</v>
      </c>
      <c r="I23" s="28"/>
      <c r="J23" s="28">
        <v>3</v>
      </c>
    </row>
    <row r="24" spans="1:10">
      <c r="A24" s="29">
        <v>44856</v>
      </c>
      <c r="B24" s="28">
        <f>448+84</f>
        <v>532</v>
      </c>
      <c r="C24" s="28">
        <f t="shared" si="0"/>
        <v>511</v>
      </c>
      <c r="D24" s="28">
        <f t="shared" si="1"/>
        <v>21</v>
      </c>
      <c r="E24" s="30">
        <f t="shared" si="2"/>
        <v>3.9473684210526314</v>
      </c>
      <c r="F24" s="28">
        <v>11</v>
      </c>
      <c r="G24" s="28">
        <v>4</v>
      </c>
      <c r="H24" s="28"/>
      <c r="I24" s="28"/>
      <c r="J24" s="28">
        <v>6</v>
      </c>
    </row>
    <row r="25" spans="1:10">
      <c r="A25" s="29">
        <v>44857</v>
      </c>
      <c r="B25" s="28"/>
      <c r="C25" s="28">
        <f t="shared" si="0"/>
        <v>0</v>
      </c>
      <c r="D25" s="28">
        <f t="shared" si="1"/>
        <v>0</v>
      </c>
      <c r="E25" s="30" t="e">
        <f t="shared" si="2"/>
        <v>#DIV/0!</v>
      </c>
      <c r="F25" s="28"/>
      <c r="G25" s="28"/>
      <c r="H25" s="28"/>
      <c r="I25" s="28"/>
      <c r="J25" s="28"/>
    </row>
    <row r="26" spans="1:10">
      <c r="A26" s="29">
        <v>44858</v>
      </c>
      <c r="B26" s="28"/>
      <c r="C26" s="28">
        <f t="shared" si="0"/>
        <v>0</v>
      </c>
      <c r="D26" s="28">
        <f t="shared" si="1"/>
        <v>0</v>
      </c>
      <c r="E26" s="30" t="e">
        <f t="shared" si="2"/>
        <v>#DIV/0!</v>
      </c>
      <c r="F26" s="28"/>
      <c r="G26" s="28"/>
      <c r="H26" s="28"/>
      <c r="I26" s="28"/>
      <c r="J26" s="28"/>
    </row>
    <row r="27" spans="1:10">
      <c r="A27" s="29">
        <v>44859</v>
      </c>
      <c r="B27" s="28"/>
      <c r="C27" s="28">
        <f t="shared" si="0"/>
        <v>0</v>
      </c>
      <c r="D27" s="28">
        <f t="shared" si="1"/>
        <v>0</v>
      </c>
      <c r="E27" s="30" t="e">
        <f t="shared" si="2"/>
        <v>#DIV/0!</v>
      </c>
      <c r="F27" s="28"/>
      <c r="G27" s="28"/>
      <c r="H27" s="28"/>
      <c r="I27" s="28"/>
      <c r="J27" s="28"/>
    </row>
    <row r="28" spans="1:10">
      <c r="A28" s="29">
        <v>44860</v>
      </c>
      <c r="B28" s="28"/>
      <c r="C28" s="28">
        <f t="shared" si="0"/>
        <v>0</v>
      </c>
      <c r="D28" s="28">
        <f t="shared" si="1"/>
        <v>0</v>
      </c>
      <c r="E28" s="30" t="e">
        <f t="shared" si="2"/>
        <v>#DIV/0!</v>
      </c>
      <c r="F28" s="28"/>
      <c r="G28" s="28"/>
      <c r="H28" s="28"/>
      <c r="I28" s="28"/>
      <c r="J28" s="28"/>
    </row>
    <row r="29" spans="1:10">
      <c r="A29" s="29">
        <v>44861</v>
      </c>
      <c r="B29" s="28"/>
      <c r="C29" s="28">
        <f t="shared" si="0"/>
        <v>0</v>
      </c>
      <c r="D29" s="28">
        <f t="shared" si="1"/>
        <v>0</v>
      </c>
      <c r="E29" s="30" t="e">
        <f t="shared" si="2"/>
        <v>#DIV/0!</v>
      </c>
      <c r="F29" s="28"/>
      <c r="G29" s="28"/>
      <c r="H29" s="28"/>
      <c r="I29" s="28"/>
      <c r="J29" s="28"/>
    </row>
    <row r="30" spans="1:10">
      <c r="A30" s="29">
        <v>44862</v>
      </c>
      <c r="B30" s="28">
        <f>451</f>
        <v>451</v>
      </c>
      <c r="C30" s="28">
        <f t="shared" si="0"/>
        <v>435</v>
      </c>
      <c r="D30" s="28">
        <f t="shared" si="1"/>
        <v>16</v>
      </c>
      <c r="E30" s="30">
        <f t="shared" si="2"/>
        <v>3.5476718403547673</v>
      </c>
      <c r="F30" s="28">
        <v>9</v>
      </c>
      <c r="G30" s="28">
        <v>2</v>
      </c>
      <c r="H30" s="28"/>
      <c r="I30" s="28"/>
      <c r="J30" s="28">
        <v>5</v>
      </c>
    </row>
    <row r="31" spans="1:10">
      <c r="A31" s="29">
        <v>44863</v>
      </c>
      <c r="B31" s="28"/>
      <c r="C31" s="28">
        <f t="shared" si="0"/>
        <v>0</v>
      </c>
      <c r="D31" s="28">
        <f t="shared" si="1"/>
        <v>0</v>
      </c>
      <c r="E31" s="30" t="e">
        <f t="shared" si="2"/>
        <v>#DIV/0!</v>
      </c>
      <c r="F31" s="28"/>
      <c r="G31" s="28"/>
      <c r="H31" s="28"/>
      <c r="I31" s="28"/>
      <c r="J31" s="28"/>
    </row>
    <row r="32" spans="1:10">
      <c r="A32" s="29">
        <v>44864</v>
      </c>
      <c r="B32" s="28"/>
      <c r="C32" s="28">
        <f t="shared" si="0"/>
        <v>0</v>
      </c>
      <c r="D32" s="28">
        <f t="shared" si="1"/>
        <v>0</v>
      </c>
      <c r="E32" s="30" t="e">
        <f t="shared" si="2"/>
        <v>#DIV/0!</v>
      </c>
      <c r="F32" s="28"/>
      <c r="G32" s="28"/>
      <c r="H32" s="28"/>
      <c r="I32" s="28"/>
      <c r="J32" s="28"/>
    </row>
    <row r="33" spans="1:10">
      <c r="A33" s="29">
        <v>44865</v>
      </c>
      <c r="B33" s="28"/>
      <c r="C33" s="28">
        <f t="shared" si="0"/>
        <v>0</v>
      </c>
      <c r="D33" s="28">
        <f t="shared" si="1"/>
        <v>0</v>
      </c>
      <c r="E33" s="30" t="e">
        <f t="shared" si="2"/>
        <v>#DIV/0!</v>
      </c>
      <c r="F33" s="28"/>
      <c r="G33" s="28"/>
      <c r="H33" s="28"/>
      <c r="I33" s="28"/>
      <c r="J33" s="28"/>
    </row>
    <row r="34" spans="1:10">
      <c r="A34" t="s">
        <v>24</v>
      </c>
      <c r="B34" s="28">
        <f>(C34+D34)</f>
        <v>10371</v>
      </c>
      <c r="C34" s="28">
        <f t="shared" ref="C34:F34" si="5">SUM(C3:C33)</f>
        <v>9982</v>
      </c>
      <c r="D34" s="28">
        <f t="shared" si="5"/>
        <v>389</v>
      </c>
      <c r="E34" s="30">
        <f t="shared" si="2"/>
        <v>3.7508436987754314</v>
      </c>
      <c r="F34" s="28">
        <f t="shared" si="5"/>
        <v>238</v>
      </c>
      <c r="G34" s="28">
        <f t="shared" ref="G34" si="6">SUM(G3:G33)</f>
        <v>31</v>
      </c>
      <c r="H34" s="28">
        <f t="shared" ref="H34" si="7">SUM(H3:H33)</f>
        <v>33</v>
      </c>
      <c r="I34" s="28">
        <f t="shared" ref="I34" si="8">SUM(I3:I33)</f>
        <v>43</v>
      </c>
      <c r="J34" s="28">
        <f t="shared" ref="J34" si="9">SUM(J3:J33)</f>
        <v>44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4"/>
  <sheetViews>
    <sheetView topLeftCell="A14" workbookViewId="0">
      <selection activeCell="E37" sqref="E37"/>
    </sheetView>
  </sheetViews>
  <sheetFormatPr defaultRowHeight="15"/>
  <cols>
    <col min="1" max="1" width="12.140625" customWidth="1"/>
    <col min="2" max="3" width="16.42578125" customWidth="1"/>
    <col min="4" max="4" width="17.42578125" customWidth="1"/>
    <col min="5" max="6" width="17.5703125" customWidth="1"/>
    <col min="7" max="7" width="18" customWidth="1"/>
    <col min="8" max="8" width="14.85546875" customWidth="1"/>
    <col min="9" max="9" width="12.85546875" customWidth="1"/>
  </cols>
  <sheetData>
    <row r="1" spans="1:10" ht="29.25" customHeight="1" thickBot="1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27.75" customHeight="1">
      <c r="A2" s="24" t="s">
        <v>23</v>
      </c>
      <c r="B2" s="24" t="s">
        <v>25</v>
      </c>
      <c r="C2" s="24" t="s">
        <v>29</v>
      </c>
      <c r="D2" s="24" t="s">
        <v>26</v>
      </c>
      <c r="E2" s="24" t="s">
        <v>27</v>
      </c>
      <c r="F2" s="24" t="s">
        <v>5</v>
      </c>
      <c r="G2" s="24" t="s">
        <v>18</v>
      </c>
      <c r="H2" s="24" t="s">
        <v>6</v>
      </c>
      <c r="I2" s="24" t="s">
        <v>9</v>
      </c>
      <c r="J2" s="24" t="s">
        <v>28</v>
      </c>
    </row>
    <row r="3" spans="1:10">
      <c r="A3" s="29">
        <v>44866</v>
      </c>
      <c r="B3" s="28">
        <f>215+190+432</f>
        <v>837</v>
      </c>
      <c r="C3" s="28">
        <f>(B3-D3)</f>
        <v>805</v>
      </c>
      <c r="D3" s="28">
        <f>(F3+G3+H3+I3+J3)</f>
        <v>32</v>
      </c>
      <c r="E3" s="30">
        <f>(D3/B3)*100</f>
        <v>3.8231780167264038</v>
      </c>
      <c r="F3" s="28">
        <v>17</v>
      </c>
      <c r="G3" s="28">
        <v>5</v>
      </c>
      <c r="H3" s="28"/>
      <c r="I3" s="28"/>
      <c r="J3" s="28">
        <v>10</v>
      </c>
    </row>
    <row r="4" spans="1:10">
      <c r="A4" s="29">
        <v>44867</v>
      </c>
      <c r="B4" s="28">
        <f>290+273</f>
        <v>563</v>
      </c>
      <c r="C4" s="28">
        <f t="shared" ref="C4:C33" si="0">(B4-D4)</f>
        <v>549</v>
      </c>
      <c r="D4" s="28">
        <f t="shared" ref="D4:D33" si="1">(F4+G4+H4+I4+J4)</f>
        <v>14</v>
      </c>
      <c r="E4" s="30">
        <f t="shared" ref="E4:E34" si="2">(D4/B4)*100</f>
        <v>2.4866785079928952</v>
      </c>
      <c r="F4" s="28">
        <v>11</v>
      </c>
      <c r="G4" s="28"/>
      <c r="H4" s="28"/>
      <c r="I4" s="28">
        <v>3</v>
      </c>
      <c r="J4" s="28"/>
    </row>
    <row r="5" spans="1:10">
      <c r="A5" s="29">
        <v>44868</v>
      </c>
      <c r="B5" s="28">
        <v>401</v>
      </c>
      <c r="C5" s="28">
        <f t="shared" si="0"/>
        <v>394</v>
      </c>
      <c r="D5" s="28">
        <f t="shared" si="1"/>
        <v>7</v>
      </c>
      <c r="E5" s="30">
        <f t="shared" si="2"/>
        <v>1.7456359102244388</v>
      </c>
      <c r="F5" s="28">
        <v>7</v>
      </c>
      <c r="G5" s="28"/>
      <c r="H5" s="28"/>
      <c r="I5" s="28"/>
      <c r="J5" s="28"/>
    </row>
    <row r="6" spans="1:10">
      <c r="A6" s="29">
        <v>44869</v>
      </c>
      <c r="B6" s="28">
        <f>96+320+95+66</f>
        <v>577</v>
      </c>
      <c r="C6" s="28">
        <f t="shared" si="0"/>
        <v>550</v>
      </c>
      <c r="D6" s="28">
        <f t="shared" si="1"/>
        <v>27</v>
      </c>
      <c r="E6" s="30">
        <f t="shared" si="2"/>
        <v>4.6793760831889086</v>
      </c>
      <c r="F6" s="28">
        <v>16</v>
      </c>
      <c r="G6" s="28">
        <v>3</v>
      </c>
      <c r="H6" s="28"/>
      <c r="I6" s="28"/>
      <c r="J6" s="28">
        <v>8</v>
      </c>
    </row>
    <row r="7" spans="1:10">
      <c r="A7" s="29">
        <v>44870</v>
      </c>
      <c r="B7" s="28">
        <f>371+192+193</f>
        <v>756</v>
      </c>
      <c r="C7" s="28">
        <f t="shared" si="0"/>
        <v>735</v>
      </c>
      <c r="D7" s="28">
        <f t="shared" si="1"/>
        <v>21</v>
      </c>
      <c r="E7" s="30">
        <f t="shared" si="2"/>
        <v>2.7777777777777777</v>
      </c>
      <c r="F7" s="28">
        <v>13</v>
      </c>
      <c r="G7" s="28">
        <v>1</v>
      </c>
      <c r="H7" s="28"/>
      <c r="I7" s="28"/>
      <c r="J7" s="28">
        <v>7</v>
      </c>
    </row>
    <row r="8" spans="1:10">
      <c r="A8" s="29">
        <v>44871</v>
      </c>
      <c r="B8" s="28"/>
      <c r="C8" s="28">
        <f t="shared" si="0"/>
        <v>0</v>
      </c>
      <c r="D8" s="28">
        <f t="shared" si="1"/>
        <v>0</v>
      </c>
      <c r="E8" s="30" t="e">
        <f t="shared" si="2"/>
        <v>#DIV/0!</v>
      </c>
      <c r="F8" s="28"/>
      <c r="G8" s="28"/>
      <c r="H8" s="28"/>
      <c r="I8" s="28"/>
      <c r="J8" s="28"/>
    </row>
    <row r="9" spans="1:10">
      <c r="A9" s="29">
        <v>44872</v>
      </c>
      <c r="B9" s="28">
        <f>150+135+289</f>
        <v>574</v>
      </c>
      <c r="C9" s="28">
        <f t="shared" si="0"/>
        <v>543</v>
      </c>
      <c r="D9" s="28">
        <f t="shared" si="1"/>
        <v>31</v>
      </c>
      <c r="E9" s="30">
        <f t="shared" si="2"/>
        <v>5.4006968641114987</v>
      </c>
      <c r="F9" s="28">
        <v>16</v>
      </c>
      <c r="G9" s="28"/>
      <c r="H9" s="28">
        <v>1</v>
      </c>
      <c r="I9" s="28">
        <v>7</v>
      </c>
      <c r="J9" s="28">
        <v>7</v>
      </c>
    </row>
    <row r="10" spans="1:10">
      <c r="A10" s="29">
        <v>44873</v>
      </c>
      <c r="B10" s="28">
        <f>275+94+140</f>
        <v>509</v>
      </c>
      <c r="C10" s="28">
        <f t="shared" si="0"/>
        <v>488</v>
      </c>
      <c r="D10" s="28">
        <f t="shared" si="1"/>
        <v>21</v>
      </c>
      <c r="E10" s="30">
        <f t="shared" si="2"/>
        <v>4.1257367387033401</v>
      </c>
      <c r="F10" s="28">
        <v>14</v>
      </c>
      <c r="G10" s="28"/>
      <c r="H10" s="28"/>
      <c r="I10" s="28">
        <v>1</v>
      </c>
      <c r="J10" s="28">
        <v>6</v>
      </c>
    </row>
    <row r="11" spans="1:10">
      <c r="A11" s="29">
        <v>44874</v>
      </c>
      <c r="B11" s="28">
        <v>623</v>
      </c>
      <c r="C11" s="28">
        <f t="shared" si="0"/>
        <v>606</v>
      </c>
      <c r="D11" s="28">
        <f t="shared" si="1"/>
        <v>17</v>
      </c>
      <c r="E11" s="30">
        <f t="shared" si="2"/>
        <v>2.7287319422150884</v>
      </c>
      <c r="F11" s="28">
        <v>15</v>
      </c>
      <c r="G11" s="28"/>
      <c r="H11" s="28"/>
      <c r="I11" s="28"/>
      <c r="J11" s="28">
        <v>2</v>
      </c>
    </row>
    <row r="12" spans="1:10">
      <c r="A12" s="29">
        <v>44875</v>
      </c>
      <c r="B12" s="28"/>
      <c r="C12" s="28">
        <f t="shared" si="0"/>
        <v>0</v>
      </c>
      <c r="D12" s="28">
        <f t="shared" si="1"/>
        <v>0</v>
      </c>
      <c r="E12" s="30" t="e">
        <f t="shared" si="2"/>
        <v>#DIV/0!</v>
      </c>
      <c r="F12" s="28"/>
      <c r="G12" s="28"/>
      <c r="H12" s="28"/>
      <c r="I12" s="28"/>
      <c r="J12" s="28"/>
    </row>
    <row r="13" spans="1:10">
      <c r="A13" s="29">
        <v>44876</v>
      </c>
      <c r="B13" s="28">
        <v>369</v>
      </c>
      <c r="C13" s="28">
        <f t="shared" si="0"/>
        <v>358</v>
      </c>
      <c r="D13" s="28">
        <f t="shared" si="1"/>
        <v>11</v>
      </c>
      <c r="E13" s="30">
        <f t="shared" si="2"/>
        <v>2.9810298102981028</v>
      </c>
      <c r="F13" s="28">
        <v>11</v>
      </c>
      <c r="G13" s="28"/>
      <c r="H13" s="28"/>
      <c r="I13" s="28"/>
      <c r="J13" s="28"/>
    </row>
    <row r="14" spans="1:10">
      <c r="A14" s="29">
        <v>44877</v>
      </c>
      <c r="B14" s="28">
        <v>950</v>
      </c>
      <c r="C14" s="28">
        <f t="shared" si="0"/>
        <v>903</v>
      </c>
      <c r="D14" s="28">
        <f t="shared" si="1"/>
        <v>47</v>
      </c>
      <c r="E14" s="30">
        <f t="shared" si="2"/>
        <v>4.9473684210526319</v>
      </c>
      <c r="F14" s="28">
        <v>25</v>
      </c>
      <c r="G14" s="28"/>
      <c r="H14" s="28">
        <v>1</v>
      </c>
      <c r="I14" s="28">
        <v>5</v>
      </c>
      <c r="J14" s="28">
        <v>16</v>
      </c>
    </row>
    <row r="15" spans="1:10">
      <c r="A15" s="29">
        <v>44878</v>
      </c>
      <c r="B15" s="28">
        <v>565</v>
      </c>
      <c r="C15" s="28">
        <f t="shared" si="0"/>
        <v>543</v>
      </c>
      <c r="D15" s="28">
        <f t="shared" si="1"/>
        <v>22</v>
      </c>
      <c r="E15" s="30">
        <f t="shared" si="2"/>
        <v>3.8938053097345131</v>
      </c>
      <c r="F15" s="28">
        <v>12</v>
      </c>
      <c r="G15" s="28"/>
      <c r="H15" s="28"/>
      <c r="I15" s="28">
        <v>5</v>
      </c>
      <c r="J15" s="28">
        <v>5</v>
      </c>
    </row>
    <row r="16" spans="1:10">
      <c r="A16" s="29">
        <v>44879</v>
      </c>
      <c r="B16" s="28">
        <v>520</v>
      </c>
      <c r="C16" s="28">
        <f t="shared" si="0"/>
        <v>503</v>
      </c>
      <c r="D16" s="28">
        <f t="shared" si="1"/>
        <v>17</v>
      </c>
      <c r="E16" s="30">
        <f t="shared" si="2"/>
        <v>3.2692307692307696</v>
      </c>
      <c r="F16" s="28">
        <v>12</v>
      </c>
      <c r="G16" s="28"/>
      <c r="H16" s="28"/>
      <c r="I16" s="28">
        <v>1</v>
      </c>
      <c r="J16" s="28">
        <v>4</v>
      </c>
    </row>
    <row r="17" spans="1:10">
      <c r="A17" s="29">
        <v>44880</v>
      </c>
      <c r="B17" s="28">
        <f>352+315+118</f>
        <v>785</v>
      </c>
      <c r="C17" s="28">
        <f t="shared" si="0"/>
        <v>746</v>
      </c>
      <c r="D17" s="28">
        <f t="shared" si="1"/>
        <v>39</v>
      </c>
      <c r="E17" s="30">
        <f t="shared" si="2"/>
        <v>4.9681528662420389</v>
      </c>
      <c r="F17" s="28">
        <v>23</v>
      </c>
      <c r="G17" s="28"/>
      <c r="H17" s="28"/>
      <c r="I17" s="28">
        <v>1</v>
      </c>
      <c r="J17" s="28">
        <v>15</v>
      </c>
    </row>
    <row r="18" spans="1:10">
      <c r="A18" s="29">
        <v>44881</v>
      </c>
      <c r="B18" s="28">
        <f>474+153</f>
        <v>627</v>
      </c>
      <c r="C18" s="28">
        <f t="shared" si="0"/>
        <v>594</v>
      </c>
      <c r="D18" s="28">
        <f t="shared" si="1"/>
        <v>33</v>
      </c>
      <c r="E18" s="30">
        <f t="shared" si="2"/>
        <v>5.2631578947368416</v>
      </c>
      <c r="F18" s="28">
        <v>24</v>
      </c>
      <c r="G18" s="28"/>
      <c r="H18" s="28"/>
      <c r="I18" s="28"/>
      <c r="J18" s="28">
        <v>9</v>
      </c>
    </row>
    <row r="19" spans="1:10">
      <c r="A19" s="29">
        <v>44882</v>
      </c>
      <c r="B19" s="28">
        <f>630+106</f>
        <v>736</v>
      </c>
      <c r="C19" s="28">
        <f t="shared" si="0"/>
        <v>685</v>
      </c>
      <c r="D19" s="28">
        <f t="shared" si="1"/>
        <v>51</v>
      </c>
      <c r="E19" s="30">
        <f t="shared" si="2"/>
        <v>6.929347826086957</v>
      </c>
      <c r="F19" s="28">
        <v>37</v>
      </c>
      <c r="G19" s="28"/>
      <c r="H19" s="28"/>
      <c r="I19" s="28">
        <v>3</v>
      </c>
      <c r="J19" s="28">
        <v>11</v>
      </c>
    </row>
    <row r="20" spans="1:10">
      <c r="A20" s="29">
        <v>44883</v>
      </c>
      <c r="B20" s="28">
        <f>580+316</f>
        <v>896</v>
      </c>
      <c r="C20" s="28">
        <f t="shared" si="0"/>
        <v>837</v>
      </c>
      <c r="D20" s="28">
        <f t="shared" si="1"/>
        <v>59</v>
      </c>
      <c r="E20" s="30">
        <f t="shared" si="2"/>
        <v>6.5848214285714288</v>
      </c>
      <c r="F20" s="28">
        <v>40</v>
      </c>
      <c r="G20" s="28"/>
      <c r="H20" s="28"/>
      <c r="I20" s="28">
        <v>1</v>
      </c>
      <c r="J20" s="28">
        <v>18</v>
      </c>
    </row>
    <row r="21" spans="1:10">
      <c r="A21" s="29">
        <v>44884</v>
      </c>
      <c r="B21" s="28">
        <f>540+110</f>
        <v>650</v>
      </c>
      <c r="C21" s="28">
        <f t="shared" si="0"/>
        <v>597</v>
      </c>
      <c r="D21" s="28">
        <f t="shared" si="1"/>
        <v>53</v>
      </c>
      <c r="E21" s="30">
        <f t="shared" si="2"/>
        <v>8.1538461538461533</v>
      </c>
      <c r="F21" s="28">
        <v>40</v>
      </c>
      <c r="G21" s="28"/>
      <c r="H21" s="28"/>
      <c r="I21" s="28"/>
      <c r="J21" s="28">
        <v>13</v>
      </c>
    </row>
    <row r="22" spans="1:10">
      <c r="A22" s="29">
        <v>44885</v>
      </c>
      <c r="B22" s="28"/>
      <c r="C22" s="28">
        <f t="shared" si="0"/>
        <v>0</v>
      </c>
      <c r="D22" s="28">
        <f t="shared" si="1"/>
        <v>0</v>
      </c>
      <c r="E22" s="30" t="e">
        <f t="shared" si="2"/>
        <v>#DIV/0!</v>
      </c>
      <c r="F22" s="28"/>
      <c r="G22" s="28"/>
      <c r="H22" s="28"/>
      <c r="I22" s="28"/>
      <c r="J22" s="28"/>
    </row>
    <row r="23" spans="1:10">
      <c r="A23" s="29">
        <v>44886</v>
      </c>
      <c r="B23" s="28">
        <f>233+50+416</f>
        <v>699</v>
      </c>
      <c r="C23" s="28">
        <f t="shared" si="0"/>
        <v>677</v>
      </c>
      <c r="D23" s="28">
        <f t="shared" si="1"/>
        <v>22</v>
      </c>
      <c r="E23" s="30">
        <f t="shared" si="2"/>
        <v>3.1473533619456364</v>
      </c>
      <c r="F23" s="28">
        <v>20</v>
      </c>
      <c r="G23" s="28">
        <v>1</v>
      </c>
      <c r="H23" s="28">
        <v>1</v>
      </c>
      <c r="I23" s="28"/>
      <c r="J23" s="28"/>
    </row>
    <row r="24" spans="1:10">
      <c r="A24" s="29">
        <v>44887</v>
      </c>
      <c r="B24" s="28">
        <f>120+100+278+121</f>
        <v>619</v>
      </c>
      <c r="C24" s="28">
        <f t="shared" si="0"/>
        <v>537</v>
      </c>
      <c r="D24" s="28">
        <f t="shared" si="1"/>
        <v>82</v>
      </c>
      <c r="E24" s="30">
        <f t="shared" si="2"/>
        <v>13.247172859450727</v>
      </c>
      <c r="F24" s="28">
        <v>64</v>
      </c>
      <c r="G24" s="28"/>
      <c r="H24" s="28"/>
      <c r="I24" s="28"/>
      <c r="J24" s="28">
        <v>18</v>
      </c>
    </row>
    <row r="25" spans="1:10">
      <c r="A25" s="29">
        <v>44888</v>
      </c>
      <c r="B25" s="28">
        <v>880</v>
      </c>
      <c r="C25" s="28">
        <f t="shared" si="0"/>
        <v>804</v>
      </c>
      <c r="D25" s="28">
        <f t="shared" si="1"/>
        <v>76</v>
      </c>
      <c r="E25" s="30">
        <f t="shared" si="2"/>
        <v>8.6363636363636367</v>
      </c>
      <c r="F25" s="28">
        <v>60</v>
      </c>
      <c r="G25" s="28"/>
      <c r="H25" s="28"/>
      <c r="I25" s="28"/>
      <c r="J25" s="28">
        <v>16</v>
      </c>
    </row>
    <row r="26" spans="1:10">
      <c r="A26" s="29">
        <v>44889</v>
      </c>
      <c r="B26" s="28">
        <v>840</v>
      </c>
      <c r="C26" s="28">
        <f t="shared" si="0"/>
        <v>784</v>
      </c>
      <c r="D26" s="28">
        <f t="shared" si="1"/>
        <v>56</v>
      </c>
      <c r="E26" s="30">
        <f t="shared" si="2"/>
        <v>6.666666666666667</v>
      </c>
      <c r="F26" s="28">
        <v>39</v>
      </c>
      <c r="G26" s="28"/>
      <c r="H26" s="28"/>
      <c r="I26" s="28"/>
      <c r="J26" s="28">
        <v>17</v>
      </c>
    </row>
    <row r="27" spans="1:10">
      <c r="A27" s="29">
        <v>44890</v>
      </c>
      <c r="B27" s="28">
        <f>434+164+232</f>
        <v>830</v>
      </c>
      <c r="C27" s="28">
        <f t="shared" si="0"/>
        <v>765</v>
      </c>
      <c r="D27" s="28">
        <f t="shared" si="1"/>
        <v>65</v>
      </c>
      <c r="E27" s="30">
        <f t="shared" si="2"/>
        <v>7.8313253012048198</v>
      </c>
      <c r="F27" s="28">
        <v>42</v>
      </c>
      <c r="G27" s="28"/>
      <c r="H27" s="28"/>
      <c r="I27" s="28">
        <v>21</v>
      </c>
      <c r="J27" s="28">
        <v>2</v>
      </c>
    </row>
    <row r="28" spans="1:10">
      <c r="A28" s="29">
        <v>44891</v>
      </c>
      <c r="B28" s="28">
        <f>629+95</f>
        <v>724</v>
      </c>
      <c r="C28" s="28">
        <f t="shared" si="0"/>
        <v>667</v>
      </c>
      <c r="D28" s="28">
        <f t="shared" si="1"/>
        <v>57</v>
      </c>
      <c r="E28" s="30">
        <f t="shared" si="2"/>
        <v>7.872928176795579</v>
      </c>
      <c r="F28" s="28">
        <v>30</v>
      </c>
      <c r="G28" s="28"/>
      <c r="H28" s="28"/>
      <c r="I28" s="28">
        <v>4</v>
      </c>
      <c r="J28" s="28">
        <v>23</v>
      </c>
    </row>
    <row r="29" spans="1:10">
      <c r="A29" s="29">
        <v>44892</v>
      </c>
      <c r="B29" s="28"/>
      <c r="C29" s="28">
        <f t="shared" si="0"/>
        <v>0</v>
      </c>
      <c r="D29" s="28">
        <f t="shared" si="1"/>
        <v>0</v>
      </c>
      <c r="E29" s="30" t="e">
        <f t="shared" si="2"/>
        <v>#DIV/0!</v>
      </c>
      <c r="F29" s="28"/>
      <c r="G29" s="28"/>
      <c r="H29" s="28"/>
      <c r="I29" s="28"/>
      <c r="J29" s="28"/>
    </row>
    <row r="30" spans="1:10">
      <c r="A30" s="29">
        <v>44893</v>
      </c>
      <c r="B30" s="28">
        <f>787+70</f>
        <v>857</v>
      </c>
      <c r="C30" s="28">
        <f t="shared" si="0"/>
        <v>778</v>
      </c>
      <c r="D30" s="28">
        <f t="shared" si="1"/>
        <v>79</v>
      </c>
      <c r="E30" s="30">
        <f t="shared" si="2"/>
        <v>9.2182030338389733</v>
      </c>
      <c r="F30" s="28">
        <v>56</v>
      </c>
      <c r="G30" s="28"/>
      <c r="H30" s="28"/>
      <c r="I30" s="28"/>
      <c r="J30" s="28">
        <v>23</v>
      </c>
    </row>
    <row r="31" spans="1:10">
      <c r="A31" s="29">
        <v>44894</v>
      </c>
      <c r="B31" s="28">
        <f>187+70+554</f>
        <v>811</v>
      </c>
      <c r="C31" s="28">
        <f t="shared" si="0"/>
        <v>766</v>
      </c>
      <c r="D31" s="28">
        <f t="shared" si="1"/>
        <v>45</v>
      </c>
      <c r="E31" s="30">
        <f t="shared" si="2"/>
        <v>5.5487053020961774</v>
      </c>
      <c r="F31" s="28">
        <v>28</v>
      </c>
      <c r="G31" s="28"/>
      <c r="H31" s="28"/>
      <c r="I31" s="28">
        <v>1</v>
      </c>
      <c r="J31" s="28">
        <v>16</v>
      </c>
    </row>
    <row r="32" spans="1:10">
      <c r="A32" s="29">
        <v>44895</v>
      </c>
      <c r="B32" s="28">
        <f>895+85</f>
        <v>980</v>
      </c>
      <c r="C32" s="28">
        <f t="shared" si="0"/>
        <v>966</v>
      </c>
      <c r="D32" s="28">
        <f t="shared" si="1"/>
        <v>14</v>
      </c>
      <c r="E32" s="30">
        <f t="shared" si="2"/>
        <v>1.4285714285714286</v>
      </c>
      <c r="F32" s="28">
        <v>8</v>
      </c>
      <c r="G32" s="28"/>
      <c r="H32" s="28">
        <v>2</v>
      </c>
      <c r="I32" s="28">
        <v>2</v>
      </c>
      <c r="J32" s="28">
        <v>2</v>
      </c>
    </row>
    <row r="33" spans="1:10">
      <c r="A33" s="29">
        <v>44896</v>
      </c>
      <c r="B33" s="28"/>
      <c r="C33" s="28">
        <f t="shared" si="0"/>
        <v>0</v>
      </c>
      <c r="D33" s="28">
        <f t="shared" si="1"/>
        <v>0</v>
      </c>
      <c r="E33" s="30" t="e">
        <f t="shared" si="2"/>
        <v>#DIV/0!</v>
      </c>
      <c r="F33" s="28"/>
      <c r="G33" s="28"/>
      <c r="H33" s="28"/>
      <c r="I33" s="28"/>
      <c r="J33" s="28"/>
    </row>
    <row r="34" spans="1:10">
      <c r="A34" t="s">
        <v>24</v>
      </c>
      <c r="B34" s="28">
        <f>SUM(B3:B33)</f>
        <v>18178</v>
      </c>
      <c r="C34" s="28">
        <f t="shared" ref="B34:J34" si="3">SUM(C3:C33)</f>
        <v>17180</v>
      </c>
      <c r="D34" s="28">
        <f t="shared" si="3"/>
        <v>998</v>
      </c>
      <c r="E34" s="30">
        <f t="shared" si="2"/>
        <v>5.4901529321157447</v>
      </c>
      <c r="F34" s="28">
        <f t="shared" si="3"/>
        <v>680</v>
      </c>
      <c r="G34" s="28">
        <f t="shared" si="3"/>
        <v>10</v>
      </c>
      <c r="H34" s="28">
        <f t="shared" si="3"/>
        <v>5</v>
      </c>
      <c r="I34" s="28">
        <f t="shared" si="3"/>
        <v>55</v>
      </c>
      <c r="J34" s="28">
        <f t="shared" si="3"/>
        <v>248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Jul-22</vt:lpstr>
      <vt:lpstr>Aug-22</vt:lpstr>
      <vt:lpstr>Sep-22</vt:lpstr>
      <vt:lpstr>Oct-22</vt:lpstr>
      <vt:lpstr>Nov-22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2022-12-12T16:21:40Z</dcterms:modified>
</cp:coreProperties>
</file>