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7c1_n\"/>
    </mc:Choice>
  </mc:AlternateContent>
  <xr:revisionPtr revIDLastSave="0" documentId="8_{FDE0C148-A44A-427C-B7F0-92F960F5ECF5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618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B4" i="1"/>
  <c r="B5" i="1"/>
  <c r="B6" i="1"/>
  <c r="B3" i="1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O5" i="1"/>
  <c r="L5" i="1"/>
  <c r="W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G30" i="2"/>
  <c r="Y28" i="2"/>
  <c r="W28" i="2"/>
  <c r="U28" i="2"/>
  <c r="Y27" i="2"/>
  <c r="W27" i="2"/>
  <c r="U27" i="2"/>
  <c r="N27" i="2"/>
  <c r="N29" i="2" s="1"/>
  <c r="M27" i="2"/>
  <c r="M29" i="2" s="1"/>
  <c r="G27" i="2"/>
  <c r="O26" i="2"/>
  <c r="O29" i="2" s="1"/>
  <c r="N26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R36" i="3"/>
  <c r="R35" i="3" s="1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L33" i="3"/>
  <c r="L35" i="3"/>
  <c r="F29" i="3"/>
  <c r="R28" i="3"/>
  <c r="L28" i="3"/>
  <c r="F28" i="3"/>
  <c r="X26" i="3"/>
  <c r="R26" i="3"/>
  <c r="L26" i="3"/>
  <c r="X25" i="3"/>
  <c r="X27" i="3"/>
  <c r="R25" i="3"/>
  <c r="L25" i="3"/>
  <c r="X24" i="3"/>
  <c r="R24" i="3"/>
  <c r="R27" i="3" s="1"/>
  <c r="F24" i="3"/>
  <c r="X23" i="3"/>
  <c r="L23" i="3"/>
  <c r="F23" i="3"/>
  <c r="X22" i="3"/>
  <c r="L22" i="3"/>
  <c r="L24" i="3" s="1"/>
  <c r="L27" i="3" s="1"/>
  <c r="F27" i="3" s="1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F83" i="4" s="1"/>
  <c r="M80" i="4"/>
  <c r="M83" i="4"/>
  <c r="L80" i="4"/>
  <c r="K80" i="4"/>
  <c r="J80" i="4"/>
  <c r="I80" i="4"/>
  <c r="I83" i="4" s="1"/>
  <c r="H80" i="4"/>
  <c r="H83" i="4" s="1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0" i="4"/>
  <c r="G10" i="4"/>
  <c r="H7" i="4"/>
  <c r="G7" i="4"/>
  <c r="H6" i="4"/>
  <c r="G6" i="4"/>
  <c r="I5" i="4"/>
  <c r="H5" i="4"/>
  <c r="G5" i="4"/>
  <c r="N1" i="4"/>
  <c r="L1" i="4"/>
  <c r="J1" i="4"/>
  <c r="L83" i="4"/>
  <c r="K83" i="4"/>
  <c r="J83" i="4"/>
  <c r="G83" i="4"/>
  <c r="R12" i="3"/>
  <c r="R21" i="3" s="1"/>
  <c r="N43" i="2"/>
  <c r="N45" i="2"/>
  <c r="N44" i="2"/>
  <c r="G11" i="2"/>
  <c r="G15" i="2"/>
  <c r="N11" i="2"/>
  <c r="G8" i="2"/>
  <c r="G9" i="2" s="1"/>
  <c r="N28" i="2"/>
  <c r="R30" i="3" l="1"/>
  <c r="G17" i="4"/>
  <c r="M28" i="2"/>
  <c r="I17" i="4"/>
  <c r="I16" i="4"/>
  <c r="G16" i="4"/>
  <c r="O28" i="2"/>
  <c r="H17" i="4"/>
</calcChain>
</file>

<file path=xl/connections.xml><?xml version="1.0" encoding="utf-8"?>
<connections xmlns="http://schemas.openxmlformats.org/spreadsheetml/2006/main">
  <connection id="1" name="W026183" type="6" refreshedVersion="4" background="1" saveData="1">
    <textPr prompt="0" codePage="850" sourceFile="C:\GMC\UPRAV3_17C1\RUN_17C1\Wfiles\183\W026183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<sst xmlns="http://schemas.openxmlformats.org/spreadsheetml/2006/main" count="582" uniqueCount="347">
  <si>
    <t>%</t>
  </si>
  <si>
    <t xml:space="preserve"> </t>
  </si>
  <si>
    <t>)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</si>
  <si>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</si>
  <si>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</si>
  <si>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</si>
  <si>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</si>
  <si>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</si>
  <si>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>Управленческий отчёт</t>
  </si>
  <si>
    <t>Код:</t>
  </si>
  <si>
    <t>Компания</t>
  </si>
  <si>
    <t>Группа</t>
  </si>
  <si>
    <t xml:space="preserve"> ПРОВЕРЬТЕ …</t>
  </si>
  <si>
    <t>Решения</t>
  </si>
  <si>
    <t>Год</t>
  </si>
  <si>
    <t>Кв</t>
  </si>
  <si>
    <t>Имидж</t>
  </si>
  <si>
    <t>Продукт</t>
  </si>
  <si>
    <t>Через</t>
  </si>
  <si>
    <t>Вознагр.</t>
  </si>
  <si>
    <t>Комис.</t>
  </si>
  <si>
    <t>Реклама (тыс. руб.):</t>
  </si>
  <si>
    <t>Агенты и дистрибьюторы:</t>
  </si>
  <si>
    <t>квартал</t>
  </si>
  <si>
    <t xml:space="preserve"> (тыс. р.)</t>
  </si>
  <si>
    <t>Россия</t>
  </si>
  <si>
    <t>Российские агенты</t>
  </si>
  <si>
    <t>ЕС</t>
  </si>
  <si>
    <t>Европейские дистрибьюторы</t>
  </si>
  <si>
    <t>Интернет</t>
  </si>
  <si>
    <t>Интернет-агент</t>
  </si>
  <si>
    <t>Цены (руб.):</t>
  </si>
  <si>
    <t>Операционная деятельность:</t>
  </si>
  <si>
    <t>Заказано сырья (тыс.шт.)</t>
  </si>
  <si>
    <t>СПОТ</t>
  </si>
  <si>
    <t>3 мес.</t>
  </si>
  <si>
    <t>6 мес.</t>
  </si>
  <si>
    <t>Время на ТО 1 станка (час)</t>
  </si>
  <si>
    <t>Кол-во рабочих смен</t>
  </si>
  <si>
    <t>Кол-во Интернет-портов</t>
  </si>
  <si>
    <t>Развитие сайта (тыс. р.)</t>
  </si>
  <si>
    <t>Количество произведённой и отгруженной продукции (шт.):</t>
  </si>
  <si>
    <t>Управление персоналом</t>
  </si>
  <si>
    <t xml:space="preserve">Сборщики: Нанять (+) / Увол. (-) </t>
  </si>
  <si>
    <t>Повыш. Квалификации</t>
  </si>
  <si>
    <t>Часовая зарплата сборщика</t>
  </si>
  <si>
    <t>Управленческий бюджет (тыс.р.)</t>
  </si>
  <si>
    <t>Тренинги (дней)</t>
  </si>
  <si>
    <t xml:space="preserve">(доставлен не полностью, если пометка *) </t>
  </si>
  <si>
    <t>Качество продукции:</t>
  </si>
  <si>
    <t>Финансы:</t>
  </si>
  <si>
    <t>Внедрить новые разработки (1;0)</t>
  </si>
  <si>
    <t>Эмиссия/Выкуп акций</t>
  </si>
  <si>
    <t>Дивиденды (в %)</t>
  </si>
  <si>
    <t>Вложения в НИОКР (тыс.руб.)</t>
  </si>
  <si>
    <t>Срочные кредиты (тыс. р.)</t>
  </si>
  <si>
    <t>Срочный депозит (т. р.)</t>
  </si>
  <si>
    <t>Время сборки (минуты)</t>
  </si>
  <si>
    <t>Покупка станков (шт.)</t>
  </si>
  <si>
    <t>Продажа станков (шт.)</t>
  </si>
  <si>
    <t>Премиальные материалы (%)</t>
  </si>
  <si>
    <t>Расширение цеха (кв. м.)</t>
  </si>
  <si>
    <t>Страховой план</t>
  </si>
  <si>
    <t>Аутсорсинг:</t>
  </si>
  <si>
    <t>Информация:</t>
  </si>
  <si>
    <t>Заказанные полуфабрикаты (шт.)</t>
  </si>
  <si>
    <t>О долях рынка</t>
  </si>
  <si>
    <t>О дея-ти конкурентов</t>
  </si>
  <si>
    <t xml:space="preserve">   Компания</t>
  </si>
  <si>
    <t>Ресурсы и продукты</t>
  </si>
  <si>
    <t>Использование материальных ресурсов</t>
  </si>
  <si>
    <t>Человеческие ресурсы:</t>
  </si>
  <si>
    <t>Движение товара:</t>
  </si>
  <si>
    <t>Продукт 1</t>
  </si>
  <si>
    <t>Продукт 2</t>
  </si>
  <si>
    <t>Продукт 3</t>
  </si>
  <si>
    <t>Количество продукции:</t>
  </si>
  <si>
    <t>Пространство:</t>
  </si>
  <si>
    <t>Кв. м.</t>
  </si>
  <si>
    <t>Движение персонала:</t>
  </si>
  <si>
    <t>Сборщики</t>
  </si>
  <si>
    <t>Механики</t>
  </si>
  <si>
    <t xml:space="preserve">  Запланировано</t>
  </si>
  <si>
    <t xml:space="preserve">  Земля в собственности</t>
  </si>
  <si>
    <t xml:space="preserve">  На начало прош. квартала</t>
  </si>
  <si>
    <t xml:space="preserve">  Произведено</t>
  </si>
  <si>
    <t xml:space="preserve">   Инфраструктурные объекты</t>
  </si>
  <si>
    <t xml:space="preserve">  рекрутировано</t>
  </si>
  <si>
    <t xml:space="preserve">  Брак</t>
  </si>
  <si>
    <t xml:space="preserve">   Располагаемая площадь</t>
  </si>
  <si>
    <t xml:space="preserve">  Обучено</t>
  </si>
  <si>
    <t xml:space="preserve">  Потеряно/уничтожено</t>
  </si>
  <si>
    <t xml:space="preserve">  Размер цеха в след. квартале</t>
  </si>
  <si>
    <t xml:space="preserve">  Уволено</t>
  </si>
  <si>
    <t xml:space="preserve">   Инфраструктура цеха</t>
  </si>
  <si>
    <t xml:space="preserve">  Увол. по собств. желанию</t>
  </si>
  <si>
    <t>Отгружено:</t>
  </si>
  <si>
    <t xml:space="preserve">   Изготовление деталей</t>
  </si>
  <si>
    <t xml:space="preserve">  Доступно на нач.след.кв.</t>
  </si>
  <si>
    <t xml:space="preserve">  Агентам в России</t>
  </si>
  <si>
    <t xml:space="preserve">   Сборка</t>
  </si>
  <si>
    <t xml:space="preserve">  Дистрибьюторам ЕС</t>
  </si>
  <si>
    <t xml:space="preserve">   Складирование</t>
  </si>
  <si>
    <t xml:space="preserve">  Интернет-агенту</t>
  </si>
  <si>
    <t xml:space="preserve">   Свободная площадь (+/-):</t>
  </si>
  <si>
    <t>Сборщики:</t>
  </si>
  <si>
    <t>Часы</t>
  </si>
  <si>
    <t xml:space="preserve">  Доступно часов работы в прош.кв</t>
  </si>
  <si>
    <t>Заказы из:</t>
  </si>
  <si>
    <t>Станки:</t>
  </si>
  <si>
    <t>Количество</t>
  </si>
  <si>
    <t xml:space="preserve">  Общее время отсутствия/болезни</t>
  </si>
  <si>
    <t xml:space="preserve">  России</t>
  </si>
  <si>
    <t xml:space="preserve">  Выведено из эксплуатации</t>
  </si>
  <si>
    <t xml:space="preserve">  Фактически отработано часов</t>
  </si>
  <si>
    <r>
      <t xml:space="preserve">  </t>
    </r>
    <r>
      <rPr>
        <sz val="9"/>
        <rFont val="Arial"/>
        <family val="2"/>
      </rPr>
      <t>ЕС</t>
    </r>
  </si>
  <si>
    <t xml:space="preserve">  Использовалось в прош. квартале</t>
  </si>
  <si>
    <t>Недели</t>
  </si>
  <si>
    <t xml:space="preserve">  Интернет</t>
  </si>
  <si>
    <t xml:space="preserve">  Куплено и установлено</t>
  </si>
  <si>
    <t xml:space="preserve">  Уведомл. о забастовках в след.кв-ле</t>
  </si>
  <si>
    <t xml:space="preserve">  Доступно для след. квартала</t>
  </si>
  <si>
    <t>Продано в:</t>
  </si>
  <si>
    <t>Доступных часов работы в прош.кв.</t>
  </si>
  <si>
    <r>
      <t xml:space="preserve">  </t>
    </r>
    <r>
      <rPr>
        <sz val="9"/>
        <rFont val="Arial"/>
        <family val="2"/>
      </rPr>
      <t>Европе</t>
    </r>
  </si>
  <si>
    <t xml:space="preserve">  Часов простоя станков</t>
  </si>
  <si>
    <t xml:space="preserve">  Отработано часов в прош. кв.</t>
  </si>
  <si>
    <t>Движение агентов:</t>
  </si>
  <si>
    <t xml:space="preserve">  Часы запланированного техосмотра </t>
  </si>
  <si>
    <t>Доступные в прош.кв.</t>
  </si>
  <si>
    <t>Долги по поставкам:</t>
  </si>
  <si>
    <t xml:space="preserve">  Средняя эффективность станка %</t>
  </si>
  <si>
    <t>Покинули компанию</t>
  </si>
  <si>
    <t xml:space="preserve">  Россия</t>
  </si>
  <si>
    <t>Уволены в прошл.кв.</t>
  </si>
  <si>
    <t>Материалы:</t>
  </si>
  <si>
    <t>Нанятые для след.кв.</t>
  </si>
  <si>
    <t xml:space="preserve">  Остатки сырья на начало периода</t>
  </si>
  <si>
    <t>Доступно в след.кв.</t>
  </si>
  <si>
    <t>Склады:</t>
  </si>
  <si>
    <t xml:space="preserve">   Закуплено сырья в прош. кв.</t>
  </si>
  <si>
    <t xml:space="preserve">   Закуплено автоматически</t>
  </si>
  <si>
    <t xml:space="preserve">  ЕС</t>
  </si>
  <si>
    <t xml:space="preserve">   Потеряно/уничтожено</t>
  </si>
  <si>
    <t xml:space="preserve">   Использовано сырья</t>
  </si>
  <si>
    <t xml:space="preserve">  Остатки сырья на конец прош. кв.</t>
  </si>
  <si>
    <t xml:space="preserve">  Будет доставлено в след. квартале:</t>
  </si>
  <si>
    <t>Сред.километраж</t>
  </si>
  <si>
    <t>Обслужено по</t>
  </si>
  <si>
    <t xml:space="preserve">     Купленного в прошлом квартале</t>
  </si>
  <si>
    <t>Кол-во отгрузок</t>
  </si>
  <si>
    <t>гарантии</t>
  </si>
  <si>
    <t xml:space="preserve">     Купленного 2 квартала назад</t>
  </si>
  <si>
    <t xml:space="preserve">  Будет доставлено через один квартал:</t>
  </si>
  <si>
    <t>Новые разработки</t>
  </si>
  <si>
    <r>
      <t>Интернет-статистика</t>
    </r>
    <r>
      <rPr>
        <b/>
        <sz val="9"/>
        <rFont val="Arial"/>
        <family val="2"/>
      </rPr>
      <t>:</t>
    </r>
  </si>
  <si>
    <t>Полуфабрикаты:</t>
  </si>
  <si>
    <t xml:space="preserve">  Количество действующих портов</t>
  </si>
  <si>
    <t>Углеродный след (CO2e):</t>
  </si>
  <si>
    <t>Тонны</t>
  </si>
  <si>
    <t xml:space="preserve"> Использовано в сборке</t>
  </si>
  <si>
    <t xml:space="preserve">  Успешные посещения сайта</t>
  </si>
  <si>
    <t xml:space="preserve">  Отопление и освещение цеха</t>
  </si>
  <si>
    <t xml:space="preserve"> Заказано в прошл. кв.</t>
  </si>
  <si>
    <t xml:space="preserve">  % незашедших посетителей</t>
  </si>
  <si>
    <t xml:space="preserve">  Энергия для производства</t>
  </si>
  <si>
    <t xml:space="preserve"> Остатки на конец кв.</t>
  </si>
  <si>
    <t xml:space="preserve">  Кол-во жалоб</t>
  </si>
  <si>
    <t>Итого первичный CO2e</t>
  </si>
  <si>
    <t xml:space="preserve"> Доступно для сборки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</si>
  <si>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</si>
  <si>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Финансовая отчётность</t>
  </si>
  <si>
    <t>ФИНАНСОВАЯ ОТЧЁТНОСТЬ</t>
  </si>
  <si>
    <t>(руб. )</t>
  </si>
  <si>
    <t xml:space="preserve">ОТЧЁТ О ДВИЖЕНИИ </t>
  </si>
  <si>
    <t>НАКЛАДНЫЕ РАСХОДЫ</t>
  </si>
  <si>
    <t>ОТЧЁТ О ПРИБЫЛЯХ И УБЫТКАХ</t>
  </si>
  <si>
    <t>БАЛАНС КОМПАНИИ</t>
  </si>
  <si>
    <t>ДЕНЕЖНЫХ СРЕДСТВ</t>
  </si>
  <si>
    <t xml:space="preserve">  Реклама</t>
  </si>
  <si>
    <t>Выручка от реализации</t>
  </si>
  <si>
    <t>Внеоборотные активы:</t>
  </si>
  <si>
    <r>
      <t xml:space="preserve">  </t>
    </r>
    <r>
      <rPr>
        <sz val="8"/>
        <rFont val="Arial"/>
        <family val="2"/>
      </rPr>
      <t>Интернет-агент</t>
    </r>
  </si>
  <si>
    <t xml:space="preserve">  Стоимость земли</t>
  </si>
  <si>
    <t xml:space="preserve">  Поступления от продаж</t>
  </si>
  <si>
    <t xml:space="preserve">  Интернет-провайдер</t>
  </si>
  <si>
    <t xml:space="preserve">  Складские ост. на начало кв.</t>
  </si>
  <si>
    <t xml:space="preserve">  Стоимость построек</t>
  </si>
  <si>
    <t xml:space="preserve">  Страховые поступления</t>
  </si>
  <si>
    <t xml:space="preserve">  Агенты и дистрибьюторы</t>
  </si>
  <si>
    <t xml:space="preserve">  Закупленные полуфабрикаты</t>
  </si>
  <si>
    <t xml:space="preserve">  Стоимость оборудования</t>
  </si>
  <si>
    <t xml:space="preserve">  Платежи по операц. деят-ти</t>
  </si>
  <si>
    <t xml:space="preserve">  Офис продаж</t>
  </si>
  <si>
    <t xml:space="preserve">  Закупленное сырье</t>
  </si>
  <si>
    <t>Всего внеоборотных активов</t>
  </si>
  <si>
    <t xml:space="preserve">  Уплаченные налоги</t>
  </si>
  <si>
    <t xml:space="preserve">  Гарантийное обслуживание</t>
  </si>
  <si>
    <t xml:space="preserve">  Затраты на эксплуатацию станков</t>
  </si>
  <si>
    <t>Ден. поток по операц. деят-ти</t>
  </si>
  <si>
    <t xml:space="preserve">  Исследования и разработки</t>
  </si>
  <si>
    <t xml:space="preserve">  Зарплаты механиков</t>
  </si>
  <si>
    <t>Оборотные активы:</t>
  </si>
  <si>
    <t xml:space="preserve">  Развитие веб-сайта</t>
  </si>
  <si>
    <t xml:space="preserve">  Зарплаты сборщиков</t>
  </si>
  <si>
    <t xml:space="preserve">  Ст-ть товарных запасов</t>
  </si>
  <si>
    <t>Инвестиционная деятельность:</t>
  </si>
  <si>
    <t xml:space="preserve">  Отдел персонала</t>
  </si>
  <si>
    <t xml:space="preserve">  Контроль качества</t>
  </si>
  <si>
    <t xml:space="preserve">  Ст-ть запасов полуфабр.</t>
  </si>
  <si>
    <t xml:space="preserve">  Полученный процент</t>
  </si>
  <si>
    <t xml:space="preserve">  Техобслуживание оборудов.</t>
  </si>
  <si>
    <t xml:space="preserve">  Аренда транспорта</t>
  </si>
  <si>
    <t xml:space="preserve">  Стоимость запасов сырья</t>
  </si>
  <si>
    <t xml:space="preserve">  Активов продано</t>
  </si>
  <si>
    <t xml:space="preserve">  Складирование и закупка</t>
  </si>
  <si>
    <t xml:space="preserve">  Складские ост. на конец кв.</t>
  </si>
  <si>
    <t xml:space="preserve">  Дебиторская задолженность</t>
  </si>
  <si>
    <t xml:space="preserve">  Активов куплено</t>
  </si>
  <si>
    <t xml:space="preserve">  Расходы на маркет.исслед.</t>
  </si>
  <si>
    <t>Затраты на пр-во и реал. пр.</t>
  </si>
  <si>
    <t xml:space="preserve">  Денежные ср-ва и их экв-ты</t>
  </si>
  <si>
    <t>Ден. поток по инвест. деят-ти</t>
  </si>
  <si>
    <t xml:space="preserve">  Кредитный контроль</t>
  </si>
  <si>
    <t>Валовая прибыль/убыток</t>
  </si>
  <si>
    <t>Итого оборотные активы</t>
  </si>
  <si>
    <t xml:space="preserve">  Страховая премия</t>
  </si>
  <si>
    <t xml:space="preserve">  Накладные расходы</t>
  </si>
  <si>
    <t>Итого активы</t>
  </si>
  <si>
    <t>Финансовая деятельность:</t>
  </si>
  <si>
    <t xml:space="preserve">  Управленческий бюджет</t>
  </si>
  <si>
    <t xml:space="preserve">  Акций выпущено</t>
  </si>
  <si>
    <t xml:space="preserve">  Прочие издержки</t>
  </si>
  <si>
    <t xml:space="preserve">  Амортизация</t>
  </si>
  <si>
    <t>Обязательства:</t>
  </si>
  <si>
    <t xml:space="preserve">  Акций выкуплено</t>
  </si>
  <si>
    <t>Итого накладные расходы</t>
  </si>
  <si>
    <t>Операц. прибыль/убыток</t>
  </si>
  <si>
    <t xml:space="preserve">  Задолженность по налогам</t>
  </si>
  <si>
    <t xml:space="preserve">  Дивиденды</t>
  </si>
  <si>
    <r>
      <t xml:space="preserve">  </t>
    </r>
    <r>
      <rPr>
        <sz val="8"/>
        <rFont val="Arial"/>
        <family val="2"/>
      </rPr>
      <t>Кредиторская задолженность</t>
    </r>
  </si>
  <si>
    <t xml:space="preserve">  Доп. срочные кредиты</t>
  </si>
  <si>
    <t>Налогообл. прибыль/убыток (накопл.):</t>
  </si>
  <si>
    <t xml:space="preserve">  Уплаченный процент</t>
  </si>
  <si>
    <t xml:space="preserve">  Банковский овердрафт</t>
  </si>
  <si>
    <t xml:space="preserve">  Прибыль до налогообложения</t>
  </si>
  <si>
    <t>Прибыль/убыток до налогообл.</t>
  </si>
  <si>
    <t>Краткосрочные обязательства</t>
  </si>
  <si>
    <t>Ден. поток по фин. деят-ти</t>
  </si>
  <si>
    <t xml:space="preserve">  Налогообл. приб. в прош. кв.</t>
  </si>
  <si>
    <t xml:space="preserve">  Налоги начисленные</t>
  </si>
  <si>
    <t>Срочные кредиты</t>
  </si>
  <si>
    <t xml:space="preserve">  Налогооблагаемая прибыль</t>
  </si>
  <si>
    <t>Прибыль за отчётный период</t>
  </si>
  <si>
    <t>Чистый денежный поток</t>
  </si>
  <si>
    <t>Прибыль на акцию (копеек)</t>
  </si>
  <si>
    <t>Чистые активы</t>
  </si>
  <si>
    <t>Нал. ср-ва в позапрош. кв.</t>
  </si>
  <si>
    <t>Наличные средства</t>
  </si>
  <si>
    <t>Дивиденды</t>
  </si>
  <si>
    <t>Собственный капитал:</t>
  </si>
  <si>
    <t>(включая срочный депозит  -</t>
  </si>
  <si>
    <t>Иски к страховой компании</t>
  </si>
  <si>
    <t>Перенесено в нераспр.приб.</t>
  </si>
  <si>
    <t xml:space="preserve">  Акционерный капитал</t>
  </si>
  <si>
    <t>Безусловная франшиза</t>
  </si>
  <si>
    <t>Нераспр. приб. в предпосл.кв.</t>
  </si>
  <si>
    <t xml:space="preserve">  Счёт премий на акции</t>
  </si>
  <si>
    <t>Лимит овердрафта на след.кв.</t>
  </si>
  <si>
    <t>Нераспределенная прибыль</t>
  </si>
  <si>
    <t xml:space="preserve">  Нераспределённая прибыль</t>
  </si>
  <si>
    <t>Кредитоспособность</t>
  </si>
  <si>
    <t>Итого капитал</t>
  </si>
  <si>
    <t>Информация о группе стр. 1</t>
  </si>
  <si>
    <t>ЭКОНОМИЧЕСКАЯ ИНФОРМАЦИЯ</t>
  </si>
  <si>
    <t xml:space="preserve">   Остальной мир</t>
  </si>
  <si>
    <r>
      <t xml:space="preserve">  </t>
    </r>
    <r>
      <rPr>
        <sz val="9"/>
        <rFont val="Arial"/>
        <family val="2"/>
      </rPr>
      <t>Валовый внутренний продукт (ВВП)</t>
    </r>
  </si>
  <si>
    <r>
      <t xml:space="preserve">  </t>
    </r>
    <r>
      <rPr>
        <sz val="9"/>
        <rFont val="Arial"/>
        <family val="2"/>
      </rPr>
      <t>Уровень безработицы (в %)</t>
    </r>
  </si>
  <si>
    <t xml:space="preserve">  Внешнеторговый баланс</t>
  </si>
  <si>
    <t>Информация о следующем квартале:</t>
  </si>
  <si>
    <r>
      <t xml:space="preserve">  </t>
    </r>
    <r>
      <rPr>
        <sz val="9"/>
        <rFont val="Arial"/>
        <family val="2"/>
      </rPr>
      <t>Годовая проц. ставка ЦБ на сл. кв. (в %)</t>
    </r>
  </si>
  <si>
    <t xml:space="preserve">    Курс рубля к евро (руб./€)</t>
  </si>
  <si>
    <t xml:space="preserve">  Цена строительства (руб./кв.м.)</t>
  </si>
  <si>
    <t xml:space="preserve">  Цена полуфабрикатов (руб./шт.)</t>
  </si>
  <si>
    <t xml:space="preserve">   от (без премиальных материалов)</t>
  </si>
  <si>
    <t xml:space="preserve">   до (100% премиальных материалов)</t>
  </si>
  <si>
    <t xml:space="preserve">  Цена обычного сырья (евро за 1000 шт.)</t>
  </si>
  <si>
    <t>БИЗНЕС-АНАЛИТИКА:</t>
  </si>
  <si>
    <t>БЕСПЛАТНАЯ ИНФОРМАЦИЯ</t>
  </si>
  <si>
    <t>Фондовый рынок:</t>
  </si>
  <si>
    <t xml:space="preserve">  Цена акций (в копейках)</t>
  </si>
  <si>
    <t xml:space="preserve">  Рыночная стоимость (руб.)</t>
  </si>
  <si>
    <t xml:space="preserve">  Дивиденды (в %)</t>
  </si>
  <si>
    <t xml:space="preserve">  Инвест. привлекательность</t>
  </si>
  <si>
    <t>Отчёт о деятельности конкурентов:</t>
  </si>
  <si>
    <t xml:space="preserve"> Цены на продукцию (руб.)</t>
  </si>
  <si>
    <t xml:space="preserve">  Продукт 1:  Россия      </t>
  </si>
  <si>
    <t xml:space="preserve">  Продукт 2:  Россия</t>
  </si>
  <si>
    <t xml:space="preserve">  Продукт 3:  Россия</t>
  </si>
  <si>
    <t xml:space="preserve">  Производственный персонал</t>
  </si>
  <si>
    <r>
      <t xml:space="preserve">  </t>
    </r>
    <r>
      <rPr>
        <sz val="9"/>
        <rFont val="Arial"/>
        <family val="2"/>
      </rPr>
      <t>Зарплата сборщиков (коп./час)</t>
    </r>
  </si>
  <si>
    <t xml:space="preserve">  Кол-во агентов и дистриб.</t>
  </si>
  <si>
    <t>Информация о группе стр. 2</t>
  </si>
  <si>
    <t>БАЛАНСЫ КОМПАНИЙ</t>
  </si>
  <si>
    <t xml:space="preserve">            Компания:</t>
  </si>
  <si>
    <t>Активы</t>
  </si>
  <si>
    <t xml:space="preserve"> Внеоборотные активы</t>
  </si>
  <si>
    <t xml:space="preserve"> Материальные запасы</t>
  </si>
  <si>
    <t xml:space="preserve"> Дебиторская задолженность</t>
  </si>
  <si>
    <t xml:space="preserve"> Деньги и их эквиваленты</t>
  </si>
  <si>
    <t>Обязательства</t>
  </si>
  <si>
    <t xml:space="preserve"> Задолженность по налогам</t>
  </si>
  <si>
    <t xml:space="preserve"> Кредиторская задолженность</t>
  </si>
  <si>
    <t xml:space="preserve"> Овердрафт</t>
  </si>
  <si>
    <t xml:space="preserve"> Долгосрочные кредиты</t>
  </si>
  <si>
    <t>Собственный капитал</t>
  </si>
  <si>
    <t xml:space="preserve"> Акционерный капитал</t>
  </si>
  <si>
    <t xml:space="preserve"> Счёт премий на акции</t>
  </si>
  <si>
    <t xml:space="preserve"> Нераспределённая прибыль</t>
  </si>
  <si>
    <t>ПЛАТНАЯ ИНФОРМАЦИЯ</t>
  </si>
  <si>
    <t xml:space="preserve">      Компания:</t>
  </si>
  <si>
    <t>Доли рынка (%) по проданным товарам</t>
  </si>
  <si>
    <t>Отчёт о деятельности конкурентов</t>
  </si>
  <si>
    <t xml:space="preserve">    Компания:</t>
  </si>
  <si>
    <t xml:space="preserve">  Общ. затраты на рекламу (руб.)</t>
  </si>
  <si>
    <t xml:space="preserve">  Общ. затраты на НИОКР (руб.)</t>
  </si>
  <si>
    <t xml:space="preserve">  Оценки потребителей:</t>
  </si>
  <si>
    <t xml:space="preserve">     Продукт 1</t>
  </si>
  <si>
    <t xml:space="preserve">     Продукт 2</t>
  </si>
  <si>
    <t xml:space="preserve">     Продукт 3</t>
  </si>
  <si>
    <t xml:space="preserve">     Веб-сайт </t>
  </si>
  <si>
    <t>Транспорт:</t>
  </si>
  <si>
    <t xml:space="preserve">  17C1</t>
  </si>
  <si>
    <t>*</t>
  </si>
  <si>
    <t xml:space="preserve">   4.45</t>
  </si>
  <si>
    <t xml:space="preserve">   4.44</t>
  </si>
  <si>
    <t xml:space="preserve">   3.74</t>
  </si>
  <si>
    <t>Major</t>
  </si>
  <si>
    <t>Minor</t>
  </si>
  <si>
    <t xml:space="preserve"> 96.2</t>
  </si>
  <si>
    <t>Not requested</t>
  </si>
  <si>
    <t xml:space="preserve"> Free info</t>
  </si>
  <si>
    <t>Competition among companies increases efficiency. Investment</t>
  </si>
  <si>
    <t>in training and new machines give organisations an edge over</t>
  </si>
  <si>
    <t>competitors.</t>
  </si>
  <si>
    <t xml:space="preserve"> 032 20/10/2017</t>
  </si>
  <si>
    <t xml:space="preserve"> GBR 180405162206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</si>
</sst>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7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5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3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1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78" fontId="10" fillId="0" borderId="0" xfId="0" applyNumberFormat="1" applyFont="1" applyBorder="1" applyAlignment="1">
      <alignment horizontal="right"/>
    </xf>
    <xf numFmtId="178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Border="1" applyAlignment="1"/>
    <xf numFmtId="0" fontId="24" fillId="0" borderId="0" xfId="0" applyFont="1" applyBorder="1"/>
    <xf numFmtId="0" fontId="11" fillId="0" borderId="0" xfId="0" applyFont="1" applyFill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6" xfId="0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NumberFormat="1" applyFont="1"/>
    <xf numFmtId="0" fontId="8" fillId="0" borderId="12" xfId="0" applyFont="1" applyBorder="1" applyAlignment="1">
      <alignment horizontal="right"/>
    </xf>
    <xf numFmtId="178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0" fontId="25" fillId="0" borderId="0" xfId="0" applyFont="1" applyBorder="1" applyAlignment="1">
      <alignment horizontal="right"/>
    </xf>
    <xf numFmtId="0" fontId="25" fillId="0" borderId="0" xfId="0" applyFont="1" applyAlignment="1">
      <alignment horizontal="right"/>
    </xf>
    <xf numFmtId="180" fontId="8" fillId="0" borderId="5" xfId="0" applyNumberFormat="1" applyFont="1" applyBorder="1"/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12" xfId="0" applyFont="1" applyBorder="1"/>
    <xf numFmtId="179" fontId="8" fillId="0" borderId="0" xfId="0" applyNumberFormat="1" applyFont="1"/>
    <xf numFmtId="181" fontId="8" fillId="0" borderId="5" xfId="0" applyNumberFormat="1" applyFont="1" applyBorder="1" applyAlignment="1">
      <alignment horizontal="right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0" borderId="14" xfId="0" applyFont="1" applyBorder="1"/>
    <xf numFmtId="178" fontId="8" fillId="0" borderId="4" xfId="0" applyNumberFormat="1" applyFont="1" applyBorder="1" applyAlignment="1">
      <alignment horizontal="right"/>
    </xf>
    <xf numFmtId="0" fontId="11" fillId="0" borderId="0" xfId="0" applyFont="1" applyFill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5" fillId="0" borderId="0" xfId="0" applyFont="1" applyBorder="1" applyAlignment="1">
      <alignment horizontal="right"/>
    </xf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2" fontId="11" fillId="0" borderId="0" xfId="0" applyNumberFormat="1" applyFont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9" fillId="0" borderId="0" xfId="0" applyFont="1" applyAlignment="1">
      <alignment horizontal="center"/>
    </xf>
    <xf numFmtId="179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8" fillId="0" borderId="9" xfId="0" applyNumberFormat="1" applyFont="1" applyBorder="1"/>
    <xf numFmtId="178" fontId="8" fillId="0" borderId="14" xfId="0" applyNumberFormat="1" applyFont="1" applyBorder="1"/>
    <xf numFmtId="178" fontId="8" fillId="0" borderId="2" xfId="0" applyNumberFormat="1" applyFont="1" applyBorder="1" applyAlignment="1">
      <alignment horizontal="left"/>
    </xf>
    <xf numFmtId="178" fontId="8" fillId="0" borderId="2" xfId="0" applyNumberFormat="1" applyFont="1" applyBorder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618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3">
      <c r="G2" s="1" t="s">
        <v>8</v>
      </c>
      <c r="H2" s="1"/>
    </row>
    <row r="3" spans="2:25">
      <c r="B3">
        <f>W!A861</f>
        <v>14</v>
      </c>
      <c r="V3" s="2" t="s">
        <v>9</v>
      </c>
      <c r="W3" s="3" t="str">
        <f>W!A6</f>
        <v xml:space="preserve">  17C1</v>
      </c>
    </row>
    <row r="4" spans="2:25">
      <c r="B4">
        <f>W!A862</f>
        <v>2</v>
      </c>
    </row>
    <row r="5" spans="2:25" ht="17.399999999999999">
      <c r="B5">
        <f>W!A863</f>
        <v>6</v>
      </c>
      <c r="H5" s="4" t="s">
        <v>10</v>
      </c>
      <c r="J5" s="5"/>
      <c r="K5" s="5"/>
      <c r="L5" s="5">
        <f>W!$A2</f>
        <v>6</v>
      </c>
      <c r="N5" s="4" t="s">
        <v>11</v>
      </c>
      <c r="O5" s="144">
        <f>W!$A1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12</v>
      </c>
      <c r="E9" s="12"/>
      <c r="F9" s="12"/>
      <c r="G9" s="140"/>
      <c r="H9" s="13" t="s">
        <v>13</v>
      </c>
      <c r="I9" s="13"/>
      <c r="J9" s="13"/>
      <c r="K9" s="12"/>
      <c r="L9" s="12"/>
      <c r="O9" s="14" t="s">
        <v>14</v>
      </c>
      <c r="P9" s="15">
        <f>W!$A4</f>
        <v>2018</v>
      </c>
      <c r="Q9" s="7"/>
      <c r="R9" s="138" t="s">
        <v>15</v>
      </c>
      <c r="S9" s="15">
        <f>W!$A5</f>
        <v>3</v>
      </c>
      <c r="T9" s="14" t="s">
        <v>1</v>
      </c>
      <c r="U9" s="14" t="s">
        <v>1</v>
      </c>
      <c r="V9" s="15" t="s">
        <v>1</v>
      </c>
      <c r="W9" s="138" t="s">
        <v>1</v>
      </c>
      <c r="X9" s="6" t="s">
        <v>1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39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16</v>
      </c>
      <c r="F12" s="26" t="s">
        <v>17</v>
      </c>
      <c r="G12" s="27">
        <v>1</v>
      </c>
      <c r="H12" s="26" t="s">
        <v>17</v>
      </c>
      <c r="I12" s="27">
        <v>2</v>
      </c>
      <c r="J12" s="26" t="s">
        <v>17</v>
      </c>
      <c r="K12" s="27">
        <v>3</v>
      </c>
      <c r="L12" s="19"/>
      <c r="M12" s="28"/>
      <c r="N12" s="28"/>
      <c r="O12" s="28"/>
      <c r="P12" s="29" t="s">
        <v>18</v>
      </c>
      <c r="Q12" s="30"/>
      <c r="R12" s="31"/>
      <c r="S12" s="18"/>
      <c r="T12" s="32" t="s">
        <v>19</v>
      </c>
      <c r="U12" s="33"/>
      <c r="V12" s="28"/>
      <c r="W12" s="29" t="s">
        <v>20</v>
      </c>
      <c r="X12" s="30"/>
      <c r="Y12" s="24"/>
    </row>
    <row r="13" spans="2:25">
      <c r="B13" s="11"/>
      <c r="C13" s="34" t="s">
        <v>21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22</v>
      </c>
      <c r="N13" s="28"/>
      <c r="O13" s="28"/>
      <c r="P13" s="37" t="s">
        <v>23</v>
      </c>
      <c r="Q13" s="38"/>
      <c r="R13" s="39"/>
      <c r="S13" s="18"/>
      <c r="T13" s="37" t="s">
        <v>24</v>
      </c>
      <c r="U13" s="40"/>
      <c r="V13" s="35"/>
      <c r="W13" s="41" t="s">
        <v>0</v>
      </c>
      <c r="X13" s="42"/>
      <c r="Y13" s="24"/>
    </row>
    <row r="14" spans="2:25">
      <c r="B14" s="11"/>
      <c r="C14" s="19"/>
      <c r="D14" s="19" t="s">
        <v>25</v>
      </c>
      <c r="E14" s="43">
        <f>W!A7</f>
        <v>0</v>
      </c>
      <c r="F14" s="44">
        <f>W!A11</f>
        <v>40</v>
      </c>
      <c r="G14" s="45"/>
      <c r="H14" s="44">
        <f>W!A14</f>
        <v>25</v>
      </c>
      <c r="I14" s="46"/>
      <c r="J14" s="44">
        <f>W!A17</f>
        <v>15</v>
      </c>
      <c r="K14" s="46"/>
      <c r="L14" s="19"/>
      <c r="M14" s="19" t="s">
        <v>26</v>
      </c>
      <c r="N14" s="19"/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27</v>
      </c>
      <c r="E15" s="50">
        <f>W!A8</f>
        <v>0</v>
      </c>
      <c r="F15" s="44">
        <f>W!A12</f>
        <v>16</v>
      </c>
      <c r="G15" s="51"/>
      <c r="H15" s="44">
        <f>W!A15</f>
        <v>10</v>
      </c>
      <c r="I15" s="52"/>
      <c r="J15" s="44">
        <f>W!A18</f>
        <v>7</v>
      </c>
      <c r="K15" s="52"/>
      <c r="L15" s="19"/>
      <c r="M15" s="19" t="s">
        <v>28</v>
      </c>
      <c r="N15" s="19"/>
      <c r="O15" s="28"/>
      <c r="P15" s="41">
        <f>W!A64</f>
        <v>9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15</v>
      </c>
      <c r="X15" s="54"/>
      <c r="Y15" s="24"/>
    </row>
    <row r="16" spans="2:25">
      <c r="B16" s="11"/>
      <c r="C16" s="19"/>
      <c r="D16" s="19" t="s">
        <v>29</v>
      </c>
      <c r="E16" s="56">
        <f>W!A9</f>
        <v>0</v>
      </c>
      <c r="F16" s="57">
        <f>W!A13</f>
        <v>40</v>
      </c>
      <c r="G16" s="58"/>
      <c r="H16" s="57">
        <f>W!A16</f>
        <v>27</v>
      </c>
      <c r="I16" s="38"/>
      <c r="J16" s="57">
        <f>W!A19</f>
        <v>17</v>
      </c>
      <c r="K16" s="38"/>
      <c r="L16" s="19"/>
      <c r="M16" s="19" t="s">
        <v>30</v>
      </c>
      <c r="N16" s="19"/>
      <c r="O16" s="28"/>
      <c r="P16" s="35"/>
      <c r="Q16" s="28"/>
      <c r="R16" s="28"/>
      <c r="S16" s="18"/>
      <c r="T16" s="41">
        <f>W!A68</f>
        <v>25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31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32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25</v>
      </c>
      <c r="E19" s="19"/>
      <c r="F19" s="47">
        <f>W!A21</f>
        <v>293</v>
      </c>
      <c r="G19" s="54">
        <f>W!B21</f>
        <v>0</v>
      </c>
      <c r="H19" s="63">
        <f>W!A24</f>
        <v>487</v>
      </c>
      <c r="I19" s="48">
        <f>W!B24</f>
        <v>0</v>
      </c>
      <c r="J19" s="63">
        <f>W!A27</f>
        <v>787</v>
      </c>
      <c r="K19" s="48">
        <f>W!B27</f>
        <v>0</v>
      </c>
      <c r="L19" s="19"/>
      <c r="M19" s="116" t="s">
        <v>33</v>
      </c>
      <c r="N19" s="28"/>
      <c r="O19" s="145" t="s">
        <v>34</v>
      </c>
      <c r="P19" s="64">
        <f>W!A57</f>
        <v>0</v>
      </c>
      <c r="Q19" s="65"/>
      <c r="R19" s="28"/>
      <c r="S19" s="146" t="s">
        <v>35</v>
      </c>
      <c r="T19" s="67">
        <f>W!A58</f>
        <v>0</v>
      </c>
      <c r="U19" s="65"/>
      <c r="V19" s="137" t="s">
        <v>36</v>
      </c>
      <c r="W19" s="64">
        <f>W!A59</f>
        <v>0</v>
      </c>
      <c r="X19" s="69"/>
      <c r="Y19" s="24"/>
    </row>
    <row r="20" spans="2:25">
      <c r="B20" s="11"/>
      <c r="C20" s="19"/>
      <c r="D20" s="19" t="s">
        <v>27</v>
      </c>
      <c r="E20" s="19"/>
      <c r="F20" s="53">
        <f>W!A22</f>
        <v>296</v>
      </c>
      <c r="G20" s="54">
        <f>W!B22</f>
        <v>0</v>
      </c>
      <c r="H20" s="44">
        <f>W!A25</f>
        <v>477</v>
      </c>
      <c r="I20" s="54">
        <f>W!B25</f>
        <v>0</v>
      </c>
      <c r="J20" s="44">
        <f>W!A28</f>
        <v>790</v>
      </c>
      <c r="K20" s="54">
        <f>W!B28</f>
        <v>0</v>
      </c>
      <c r="L20" s="19"/>
      <c r="M20" s="147" t="s">
        <v>37</v>
      </c>
      <c r="N20" s="71"/>
      <c r="O20" s="70"/>
      <c r="P20" s="53">
        <f>W!A75</f>
        <v>15</v>
      </c>
      <c r="Q20" s="72"/>
      <c r="R20" s="70"/>
      <c r="S20" s="116" t="s">
        <v>38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29</v>
      </c>
      <c r="E21" s="19"/>
      <c r="F21" s="41">
        <f>W!A23</f>
        <v>293</v>
      </c>
      <c r="G21" s="59">
        <f>W!B23</f>
        <v>0</v>
      </c>
      <c r="H21" s="57">
        <f>W!A26</f>
        <v>487</v>
      </c>
      <c r="I21" s="59">
        <f>W!B26</f>
        <v>0</v>
      </c>
      <c r="J21" s="57">
        <f>W!A29</f>
        <v>810</v>
      </c>
      <c r="K21" s="59">
        <f>W!B29</f>
        <v>0</v>
      </c>
      <c r="L21" s="19"/>
      <c r="M21" s="116" t="s">
        <v>39</v>
      </c>
      <c r="N21" s="18"/>
      <c r="O21" s="28"/>
      <c r="P21" s="41">
        <f>W!A77</f>
        <v>55</v>
      </c>
      <c r="Q21" s="75"/>
      <c r="R21" s="44"/>
      <c r="S21" s="116" t="s">
        <v>40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41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42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 t="s">
        <v>26</v>
      </c>
      <c r="D24" s="19"/>
      <c r="E24" s="19"/>
      <c r="F24" s="47">
        <f>W!A31</f>
        <v>2550</v>
      </c>
      <c r="G24" s="48">
        <f>W!B31</f>
        <v>0</v>
      </c>
      <c r="H24" s="63">
        <f>W!A34</f>
        <v>1150</v>
      </c>
      <c r="I24" s="48">
        <f>W!B34</f>
        <v>0</v>
      </c>
      <c r="J24" s="63">
        <f>W!A37</f>
        <v>440</v>
      </c>
      <c r="K24" s="48">
        <f>W!B37</f>
        <v>0</v>
      </c>
      <c r="L24" s="19"/>
      <c r="M24" s="116" t="s">
        <v>43</v>
      </c>
      <c r="N24" s="28"/>
      <c r="O24" s="28"/>
      <c r="P24" s="47">
        <f>W!A81</f>
        <v>0</v>
      </c>
      <c r="Q24" s="54">
        <f>W!B81</f>
        <v>0</v>
      </c>
      <c r="R24" s="44"/>
      <c r="S24" s="116" t="s">
        <v>44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 t="s">
        <v>28</v>
      </c>
      <c r="D25" s="19"/>
      <c r="E25" s="19"/>
      <c r="F25" s="53">
        <f>W!A32</f>
        <v>1270</v>
      </c>
      <c r="G25" s="54">
        <f>W!B32</f>
        <v>0</v>
      </c>
      <c r="H25" s="44">
        <f>W!A35</f>
        <v>580</v>
      </c>
      <c r="I25" s="54">
        <f>W!B35</f>
        <v>0</v>
      </c>
      <c r="J25" s="44">
        <f>W!A38</f>
        <v>235</v>
      </c>
      <c r="K25" s="54">
        <f>W!B38</f>
        <v>0</v>
      </c>
      <c r="L25" s="19"/>
      <c r="M25" s="116" t="s">
        <v>45</v>
      </c>
      <c r="N25" s="28"/>
      <c r="O25" s="28"/>
      <c r="P25" s="77">
        <f>W!A83/100</f>
        <v>12.3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 t="s">
        <v>30</v>
      </c>
      <c r="D26" s="19"/>
      <c r="E26" s="19"/>
      <c r="F26" s="41">
        <f>W!A33</f>
        <v>2150</v>
      </c>
      <c r="G26" s="59">
        <f>W!B33</f>
        <v>0</v>
      </c>
      <c r="H26" s="57">
        <f>W!A36</f>
        <v>1000</v>
      </c>
      <c r="I26" s="59">
        <f>W!B36</f>
        <v>0</v>
      </c>
      <c r="J26" s="41">
        <f>W!A39</f>
        <v>380</v>
      </c>
      <c r="K26" s="59">
        <f>W!B39</f>
        <v>0</v>
      </c>
      <c r="L26" s="19"/>
      <c r="M26" s="116" t="s">
        <v>46</v>
      </c>
      <c r="N26" s="28"/>
      <c r="O26" s="28"/>
      <c r="P26" s="41">
        <f>W!A85</f>
        <v>140</v>
      </c>
      <c r="Q26" s="59">
        <f>W!B85</f>
        <v>0</v>
      </c>
      <c r="R26" s="78"/>
      <c r="S26" s="116" t="s">
        <v>47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9"/>
      <c r="D27" s="148" t="s">
        <v>48</v>
      </c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49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50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51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116" t="s">
        <v>52</v>
      </c>
      <c r="N29" s="28"/>
      <c r="O29" s="28"/>
      <c r="P29" s="47">
        <f>W!A91</f>
        <v>440</v>
      </c>
      <c r="Q29" s="54">
        <f>W!B91</f>
        <v>0</v>
      </c>
      <c r="R29" s="44"/>
      <c r="S29" s="116" t="s">
        <v>53</v>
      </c>
      <c r="T29" s="28"/>
      <c r="U29" s="28"/>
      <c r="V29" s="28"/>
      <c r="W29" s="47">
        <f>W!A92</f>
        <v>7</v>
      </c>
      <c r="X29" s="48">
        <f>W!B92</f>
        <v>0</v>
      </c>
      <c r="Y29" s="24"/>
    </row>
    <row r="30" spans="2:25">
      <c r="B30" s="11"/>
      <c r="C30" s="19" t="s">
        <v>54</v>
      </c>
      <c r="D30" s="19"/>
      <c r="E30" s="44"/>
      <c r="F30" s="53">
        <f>W!A44</f>
        <v>10</v>
      </c>
      <c r="G30" s="52"/>
      <c r="H30" s="44">
        <f>W!A45</f>
        <v>25</v>
      </c>
      <c r="I30" s="52"/>
      <c r="J30" s="44">
        <f>W!A46</f>
        <v>15</v>
      </c>
      <c r="K30" s="24"/>
      <c r="L30" s="19"/>
      <c r="M30" s="116" t="s">
        <v>55</v>
      </c>
      <c r="N30" s="28"/>
      <c r="O30" s="28"/>
      <c r="P30" s="53">
        <f>W!A93</f>
        <v>0</v>
      </c>
      <c r="Q30" s="54">
        <f>W!B93</f>
        <v>0</v>
      </c>
      <c r="R30" s="44"/>
      <c r="S30" s="91" t="s">
        <v>56</v>
      </c>
      <c r="T30" s="28"/>
      <c r="U30" s="28"/>
      <c r="V30" s="28"/>
      <c r="W30" s="53">
        <f>W!A94</f>
        <v>500</v>
      </c>
      <c r="X30" s="54">
        <f>W!B94</f>
        <v>0</v>
      </c>
      <c r="Y30" s="24"/>
    </row>
    <row r="31" spans="2:25">
      <c r="B31" s="11"/>
      <c r="C31" s="19" t="s">
        <v>57</v>
      </c>
      <c r="D31" s="18"/>
      <c r="E31" s="18"/>
      <c r="F31" s="53">
        <f>W!A47</f>
        <v>115</v>
      </c>
      <c r="G31" s="49"/>
      <c r="H31" s="53">
        <f>W!A48</f>
        <v>171</v>
      </c>
      <c r="I31" s="49"/>
      <c r="J31" s="53">
        <f>W!A49</f>
        <v>335</v>
      </c>
      <c r="K31" s="49"/>
      <c r="L31" s="19"/>
      <c r="M31" s="116" t="s">
        <v>58</v>
      </c>
      <c r="N31" s="28"/>
      <c r="O31" s="28"/>
      <c r="P31" s="53">
        <f>W!A73</f>
        <v>0</v>
      </c>
      <c r="Q31" s="54">
        <f>W!B73</f>
        <v>0</v>
      </c>
      <c r="R31" s="44"/>
      <c r="S31" s="116" t="s">
        <v>59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60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149" t="s">
        <v>61</v>
      </c>
      <c r="N32" s="28"/>
      <c r="O32" s="28"/>
      <c r="P32" s="41">
        <f>W!A72</f>
        <v>0</v>
      </c>
      <c r="Q32" s="59">
        <f>W!B72</f>
        <v>0</v>
      </c>
      <c r="R32" s="44"/>
      <c r="S32" s="116" t="s">
        <v>62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63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64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65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66</v>
      </c>
      <c r="N35" s="28"/>
      <c r="O35" s="28"/>
      <c r="P35" s="64">
        <f>W!A97</f>
        <v>0</v>
      </c>
      <c r="Q35" s="88"/>
      <c r="R35" s="28"/>
      <c r="S35" s="28" t="s">
        <v>67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7</v>
      </c>
      <c r="L37" s="12"/>
      <c r="Y37" s="12"/>
    </row>
    <row r="38" spans="2:25">
      <c r="E38" s="12"/>
      <c r="L38" s="12"/>
      <c r="M38" s="137" t="s">
        <v>4</v>
      </c>
      <c r="Y38" s="12"/>
    </row>
    <row r="39" spans="2:25">
      <c r="L39" s="12"/>
    </row>
    <row r="40" spans="2:25">
      <c r="L40" s="12"/>
      <c r="M40" t="s">
        <v>1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1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13" workbookViewId="0">
      <selection activeCell="K36" sqref="K36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2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11</v>
      </c>
      <c r="E1" s="15">
        <f>W!A1</f>
        <v>2</v>
      </c>
      <c r="F1" s="141" t="s">
        <v>68</v>
      </c>
      <c r="H1" s="15">
        <f>W!A2</f>
        <v>6</v>
      </c>
      <c r="M1" s="142" t="s">
        <v>69</v>
      </c>
      <c r="T1" s="14" t="s">
        <v>14</v>
      </c>
      <c r="U1" s="15">
        <f>W!A4</f>
        <v>2018</v>
      </c>
      <c r="V1" s="7"/>
      <c r="W1" s="138" t="s">
        <v>15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5"/>
      <c r="D3" s="19"/>
      <c r="E3" s="19"/>
      <c r="F3" s="19"/>
      <c r="G3" s="19"/>
      <c r="H3" s="84"/>
      <c r="I3" s="19"/>
      <c r="J3" s="125"/>
      <c r="P3" s="84"/>
      <c r="R3" s="125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7"/>
      <c r="C4" s="34" t="s">
        <v>70</v>
      </c>
      <c r="D4" s="19"/>
      <c r="E4" s="19"/>
      <c r="F4" s="19"/>
      <c r="G4" s="19"/>
      <c r="H4" s="24"/>
      <c r="I4" s="19"/>
      <c r="J4" s="127"/>
      <c r="K4" s="22" t="s">
        <v>71</v>
      </c>
      <c r="P4" s="24"/>
      <c r="R4" s="130"/>
      <c r="S4" s="95" t="s">
        <v>72</v>
      </c>
      <c r="T4" s="62"/>
      <c r="U4" s="150" t="s">
        <v>73</v>
      </c>
      <c r="V4" s="83"/>
      <c r="W4" s="150" t="s">
        <v>74</v>
      </c>
      <c r="X4" s="151"/>
      <c r="Y4" s="150" t="s">
        <v>75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7"/>
      <c r="C5" s="34"/>
      <c r="D5" s="19"/>
      <c r="E5" s="19"/>
      <c r="F5" s="19"/>
      <c r="G5" s="19"/>
      <c r="H5" s="24"/>
      <c r="I5" s="19"/>
      <c r="J5" s="127"/>
      <c r="P5" s="24"/>
      <c r="R5" s="125"/>
      <c r="S5" s="97" t="s">
        <v>76</v>
      </c>
      <c r="T5" s="74"/>
      <c r="U5" s="125"/>
      <c r="V5" s="30"/>
      <c r="W5" s="74"/>
      <c r="X5" s="126"/>
      <c r="Y5" s="125"/>
      <c r="Z5" s="126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7"/>
      <c r="C6" s="22" t="s">
        <v>77</v>
      </c>
      <c r="F6" s="19"/>
      <c r="G6" s="98" t="s">
        <v>78</v>
      </c>
      <c r="H6" s="24"/>
      <c r="I6" s="19"/>
      <c r="J6" s="127"/>
      <c r="K6" s="96" t="s">
        <v>79</v>
      </c>
      <c r="L6" s="96"/>
      <c r="M6" s="19"/>
      <c r="N6" s="152" t="s">
        <v>80</v>
      </c>
      <c r="O6" s="152" t="s">
        <v>81</v>
      </c>
      <c r="P6" s="24"/>
      <c r="R6" s="127"/>
      <c r="S6" s="110" t="s">
        <v>82</v>
      </c>
      <c r="T6" s="19"/>
      <c r="U6" s="53">
        <f>W!A108</f>
        <v>5970</v>
      </c>
      <c r="V6" s="153"/>
      <c r="W6" s="44">
        <f>W!A109</f>
        <v>2730</v>
      </c>
      <c r="X6" s="28"/>
      <c r="Y6" s="53">
        <f>W!A110</f>
        <v>1055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7"/>
      <c r="C7" s="18" t="s">
        <v>83</v>
      </c>
      <c r="F7" s="19"/>
      <c r="G7" s="154">
        <f>W!A281</f>
        <v>1000</v>
      </c>
      <c r="H7" s="24"/>
      <c r="I7" s="19"/>
      <c r="J7" s="127"/>
      <c r="K7" s="19" t="s">
        <v>84</v>
      </c>
      <c r="L7" s="19"/>
      <c r="M7" s="19"/>
      <c r="N7" s="155">
        <f>W!A191</f>
        <v>45</v>
      </c>
      <c r="O7" s="155">
        <f>W!A192</f>
        <v>16</v>
      </c>
      <c r="P7" s="24"/>
      <c r="R7" s="127"/>
      <c r="S7" s="110" t="s">
        <v>85</v>
      </c>
      <c r="T7" s="19"/>
      <c r="U7" s="53">
        <f>W!A111</f>
        <v>6111</v>
      </c>
      <c r="V7" s="153"/>
      <c r="W7" s="44">
        <f>W!A112</f>
        <v>2795</v>
      </c>
      <c r="X7" s="28"/>
      <c r="Y7" s="53">
        <f>W!A113</f>
        <v>1081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7"/>
      <c r="C8" s="18" t="s">
        <v>86</v>
      </c>
      <c r="F8" s="19"/>
      <c r="G8" s="154">
        <f>0.2*G7</f>
        <v>200</v>
      </c>
      <c r="H8" s="24"/>
      <c r="I8" s="19"/>
      <c r="J8" s="127"/>
      <c r="K8" s="19" t="s">
        <v>87</v>
      </c>
      <c r="L8" s="19"/>
      <c r="M8" s="19"/>
      <c r="N8" s="155">
        <f>W!A193</f>
        <v>0</v>
      </c>
      <c r="O8" s="155">
        <f>W!A194</f>
        <v>0</v>
      </c>
      <c r="P8" s="24"/>
      <c r="R8" s="127"/>
      <c r="S8" s="110" t="s">
        <v>88</v>
      </c>
      <c r="T8" s="19"/>
      <c r="U8" s="53">
        <f>W!A114</f>
        <v>141</v>
      </c>
      <c r="V8" s="153"/>
      <c r="W8" s="44">
        <f>W!A115</f>
        <v>65</v>
      </c>
      <c r="X8" s="28"/>
      <c r="Y8" s="53">
        <f>W!A116</f>
        <v>26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7"/>
      <c r="C9" s="18" t="s">
        <v>89</v>
      </c>
      <c r="F9" s="19"/>
      <c r="G9" s="154">
        <f>G7-G8-G10</f>
        <v>0</v>
      </c>
      <c r="H9" s="24"/>
      <c r="I9" s="19"/>
      <c r="J9" s="127"/>
      <c r="K9" s="19" t="s">
        <v>90</v>
      </c>
      <c r="L9" s="19"/>
      <c r="M9" s="19"/>
      <c r="N9" s="155">
        <f>W!A82</f>
        <v>0</v>
      </c>
      <c r="O9" s="155"/>
      <c r="P9" s="24"/>
      <c r="R9" s="127"/>
      <c r="S9" s="110" t="s">
        <v>91</v>
      </c>
      <c r="T9" s="19"/>
      <c r="U9" s="53">
        <f>W!A117</f>
        <v>0</v>
      </c>
      <c r="V9" s="156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7"/>
      <c r="C10" s="18" t="s">
        <v>92</v>
      </c>
      <c r="F10" s="19"/>
      <c r="G10" s="154">
        <f>W!A284</f>
        <v>800</v>
      </c>
      <c r="H10" s="24"/>
      <c r="I10" s="19"/>
      <c r="J10" s="127"/>
      <c r="K10" s="28" t="s">
        <v>93</v>
      </c>
      <c r="L10" s="19"/>
      <c r="M10" s="19"/>
      <c r="N10" s="155">
        <f>W!A195</f>
        <v>0</v>
      </c>
      <c r="O10" s="155">
        <f>W!A196</f>
        <v>0</v>
      </c>
      <c r="P10" s="24"/>
      <c r="R10" s="130"/>
      <c r="S10" s="62"/>
      <c r="T10" s="62"/>
      <c r="U10" s="130"/>
      <c r="V10" s="42"/>
      <c r="W10" s="62"/>
      <c r="X10" s="83"/>
      <c r="Y10" s="130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7"/>
      <c r="C11" s="18" t="s">
        <v>94</v>
      </c>
      <c r="F11" s="19"/>
      <c r="G11" s="154">
        <f>0.25*G10</f>
        <v>200</v>
      </c>
      <c r="H11" s="24"/>
      <c r="I11" s="19"/>
      <c r="J11" s="127"/>
      <c r="K11" s="28" t="s">
        <v>95</v>
      </c>
      <c r="L11" s="19"/>
      <c r="M11" s="19"/>
      <c r="N11" s="155">
        <f>N7+N8+N9-N10-N12</f>
        <v>0</v>
      </c>
      <c r="O11" s="155">
        <f>O7+O8+O9-O10-O12</f>
        <v>2</v>
      </c>
      <c r="P11" s="24"/>
      <c r="R11" s="125"/>
      <c r="S11" s="97" t="s">
        <v>96</v>
      </c>
      <c r="T11" s="97"/>
      <c r="U11" s="125"/>
      <c r="V11" s="30"/>
      <c r="W11" s="74"/>
      <c r="X11" s="126"/>
      <c r="Y11" s="125"/>
      <c r="Z11" s="126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7"/>
      <c r="C12" s="18" t="s">
        <v>97</v>
      </c>
      <c r="F12" s="19" t="s">
        <v>1</v>
      </c>
      <c r="G12" s="154">
        <f>W!A285</f>
        <v>100</v>
      </c>
      <c r="H12" s="24"/>
      <c r="I12" s="19"/>
      <c r="J12" s="127"/>
      <c r="K12" s="19" t="s">
        <v>98</v>
      </c>
      <c r="L12" s="19"/>
      <c r="M12" s="19"/>
      <c r="N12" s="157">
        <f>W!A197</f>
        <v>45</v>
      </c>
      <c r="O12" s="157">
        <f>W!A198</f>
        <v>14</v>
      </c>
      <c r="P12" s="24"/>
      <c r="R12" s="127"/>
      <c r="S12" s="28" t="s">
        <v>99</v>
      </c>
      <c r="T12" s="19"/>
      <c r="U12" s="53">
        <f>W!A121</f>
        <v>2550</v>
      </c>
      <c r="V12" s="153"/>
      <c r="W12" s="53">
        <f>W!A124</f>
        <v>1150</v>
      </c>
      <c r="X12" s="28"/>
      <c r="Y12" s="53">
        <f>W!A127</f>
        <v>440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7"/>
      <c r="C13" s="18" t="s">
        <v>100</v>
      </c>
      <c r="F13" s="19"/>
      <c r="G13" s="154">
        <f>W!A286</f>
        <v>450</v>
      </c>
      <c r="H13" s="24"/>
      <c r="I13" s="19"/>
      <c r="J13" s="130"/>
      <c r="K13" s="62"/>
      <c r="L13" s="62"/>
      <c r="M13" s="62"/>
      <c r="N13" s="62"/>
      <c r="O13" s="62"/>
      <c r="P13" s="76"/>
      <c r="R13" s="127"/>
      <c r="S13" s="99" t="s">
        <v>101</v>
      </c>
      <c r="T13" s="19"/>
      <c r="U13" s="53">
        <f>W!A122</f>
        <v>1270</v>
      </c>
      <c r="V13" s="153"/>
      <c r="W13" s="53">
        <f>W!A125</f>
        <v>580</v>
      </c>
      <c r="X13" s="28"/>
      <c r="Y13" s="53">
        <f>W!A128</f>
        <v>235</v>
      </c>
      <c r="Z13" s="28"/>
      <c r="AA13" s="24"/>
      <c r="AC13" s="19"/>
      <c r="AD13" s="99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7"/>
      <c r="C14" s="18" t="s">
        <v>102</v>
      </c>
      <c r="F14" s="19"/>
      <c r="G14" s="158">
        <f>W!A287</f>
        <v>4</v>
      </c>
      <c r="H14" s="24"/>
      <c r="I14" s="19"/>
      <c r="J14" s="127"/>
      <c r="K14" s="19"/>
      <c r="L14" s="19"/>
      <c r="M14" s="19"/>
      <c r="N14" s="19"/>
      <c r="O14" s="61"/>
      <c r="P14" s="24"/>
      <c r="R14" s="127"/>
      <c r="S14" s="28" t="s">
        <v>103</v>
      </c>
      <c r="T14" s="19"/>
      <c r="U14" s="53">
        <f>W!A123</f>
        <v>2150</v>
      </c>
      <c r="V14" s="153"/>
      <c r="W14" s="53">
        <f>W!A126</f>
        <v>1000</v>
      </c>
      <c r="X14" s="28"/>
      <c r="Y14" s="53">
        <f>W!A129</f>
        <v>380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7"/>
      <c r="C15" s="28" t="s">
        <v>104</v>
      </c>
      <c r="D15" s="19"/>
      <c r="E15" s="19"/>
      <c r="F15" s="19"/>
      <c r="G15" s="159">
        <f>G10-SUM(G11:G14)</f>
        <v>46</v>
      </c>
      <c r="H15" s="24"/>
      <c r="I15" s="19"/>
      <c r="J15" s="127"/>
      <c r="K15" s="96" t="s">
        <v>105</v>
      </c>
      <c r="L15" s="19"/>
      <c r="M15" s="19"/>
      <c r="N15" s="19"/>
      <c r="O15" s="160" t="s">
        <v>106</v>
      </c>
      <c r="P15" s="24"/>
      <c r="R15" s="130"/>
      <c r="S15" s="62"/>
      <c r="T15" s="62"/>
      <c r="U15" s="130"/>
      <c r="V15" s="42"/>
      <c r="W15" s="62"/>
      <c r="X15" s="83"/>
      <c r="Y15" s="130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7"/>
      <c r="H16" s="24"/>
      <c r="I16" s="19"/>
      <c r="J16" s="127"/>
      <c r="K16" s="19" t="s">
        <v>107</v>
      </c>
      <c r="L16" s="19"/>
      <c r="M16" s="19"/>
      <c r="N16" s="44"/>
      <c r="O16" s="154">
        <f>W!A305</f>
        <v>25920</v>
      </c>
      <c r="P16" s="24"/>
      <c r="R16" s="125"/>
      <c r="S16" s="97" t="s">
        <v>108</v>
      </c>
      <c r="T16" s="97"/>
      <c r="U16" s="125"/>
      <c r="V16" s="30"/>
      <c r="W16" s="74"/>
      <c r="X16" s="126"/>
      <c r="Y16" s="125"/>
      <c r="Z16" s="126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7"/>
      <c r="C17" s="96" t="s">
        <v>109</v>
      </c>
      <c r="D17" s="19"/>
      <c r="E17" s="19"/>
      <c r="F17" s="19"/>
      <c r="G17" s="21" t="s">
        <v>110</v>
      </c>
      <c r="H17" s="24"/>
      <c r="I17" s="19"/>
      <c r="J17" s="127"/>
      <c r="K17" s="19" t="s">
        <v>111</v>
      </c>
      <c r="L17" s="19"/>
      <c r="M17" s="19"/>
      <c r="N17" s="19"/>
      <c r="O17" s="154">
        <f>W!A306</f>
        <v>195</v>
      </c>
      <c r="P17" s="156">
        <f>W!B307</f>
        <v>0</v>
      </c>
      <c r="R17" s="127"/>
      <c r="S17" s="19" t="s">
        <v>112</v>
      </c>
      <c r="T17" s="19"/>
      <c r="U17" s="53">
        <f>W!A131</f>
        <v>2400</v>
      </c>
      <c r="V17" s="153"/>
      <c r="W17" s="53">
        <f>W!A134</f>
        <v>1109</v>
      </c>
      <c r="X17" s="28"/>
      <c r="Y17" s="53">
        <f>W!A137</f>
        <v>438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7"/>
      <c r="C18" s="110" t="s">
        <v>113</v>
      </c>
      <c r="D18" s="19"/>
      <c r="E18" s="19"/>
      <c r="F18" s="44"/>
      <c r="G18" s="44">
        <f>W!A291</f>
        <v>0</v>
      </c>
      <c r="H18" s="24"/>
      <c r="I18" s="19"/>
      <c r="J18" s="127"/>
      <c r="K18" s="28" t="s">
        <v>114</v>
      </c>
      <c r="L18" s="19"/>
      <c r="M18" s="19"/>
      <c r="N18" s="19"/>
      <c r="O18" s="154">
        <f>W!A307</f>
        <v>25712</v>
      </c>
      <c r="P18" s="24"/>
      <c r="R18" s="127"/>
      <c r="S18" s="100" t="s">
        <v>115</v>
      </c>
      <c r="T18" s="19"/>
      <c r="U18" s="53">
        <f>W!A132</f>
        <v>1216</v>
      </c>
      <c r="V18" s="153"/>
      <c r="W18" s="53">
        <f>W!A135</f>
        <v>603</v>
      </c>
      <c r="X18" s="28"/>
      <c r="Y18" s="53">
        <f>W!A138</f>
        <v>228</v>
      </c>
      <c r="Z18" s="28"/>
      <c r="AA18" s="24"/>
      <c r="AC18" s="19"/>
      <c r="AD18" s="100"/>
      <c r="AE18" s="19"/>
      <c r="AF18" s="44"/>
      <c r="AG18" s="28"/>
      <c r="AH18" s="44"/>
      <c r="AI18" s="28"/>
      <c r="AJ18" s="44"/>
      <c r="AK18" s="28"/>
      <c r="AL18" s="19"/>
    </row>
    <row r="19" spans="2:38" ht="12">
      <c r="B19" s="127"/>
      <c r="C19" s="110" t="s">
        <v>116</v>
      </c>
      <c r="D19" s="19"/>
      <c r="E19" s="19"/>
      <c r="F19" s="19"/>
      <c r="G19" s="44">
        <f>W!A292</f>
        <v>4</v>
      </c>
      <c r="H19" s="24"/>
      <c r="I19" s="19"/>
      <c r="J19" s="127"/>
      <c r="O19" s="161" t="s">
        <v>117</v>
      </c>
      <c r="P19" s="24"/>
      <c r="R19" s="127"/>
      <c r="S19" s="19" t="s">
        <v>118</v>
      </c>
      <c r="T19" s="19"/>
      <c r="U19" s="53">
        <f>W!A133</f>
        <v>2169</v>
      </c>
      <c r="V19" s="153"/>
      <c r="W19" s="53">
        <f>W!A136</f>
        <v>1001</v>
      </c>
      <c r="X19" s="28"/>
      <c r="Y19" s="53">
        <f>W!A139</f>
        <v>381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7"/>
      <c r="C20" s="110" t="s">
        <v>119</v>
      </c>
      <c r="D20" s="19"/>
      <c r="E20" s="19"/>
      <c r="F20" s="44"/>
      <c r="G20" s="44">
        <f>W!A293</f>
        <v>0</v>
      </c>
      <c r="H20" s="24"/>
      <c r="I20" s="19"/>
      <c r="J20" s="127"/>
      <c r="K20" s="19" t="s">
        <v>120</v>
      </c>
      <c r="L20" s="19"/>
      <c r="M20" s="19"/>
      <c r="N20" s="19"/>
      <c r="O20" s="44">
        <f>W!A308</f>
        <v>0</v>
      </c>
      <c r="P20" s="24"/>
      <c r="R20" s="130"/>
      <c r="S20" s="62"/>
      <c r="T20" s="62"/>
      <c r="U20" s="130"/>
      <c r="V20" s="42"/>
      <c r="W20" s="62"/>
      <c r="X20" s="83"/>
      <c r="Y20" s="130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7"/>
      <c r="C21" s="110" t="s">
        <v>121</v>
      </c>
      <c r="D21" s="19"/>
      <c r="E21" s="19"/>
      <c r="F21" s="19"/>
      <c r="G21" s="44">
        <f>W!A294</f>
        <v>4</v>
      </c>
      <c r="H21" s="24"/>
      <c r="I21" s="19"/>
      <c r="J21" s="130"/>
      <c r="K21" s="62"/>
      <c r="L21" s="62"/>
      <c r="M21" s="62"/>
      <c r="N21" s="62"/>
      <c r="O21" s="62"/>
      <c r="P21" s="76"/>
      <c r="R21" s="125"/>
      <c r="S21" s="97" t="s">
        <v>122</v>
      </c>
      <c r="T21" s="74"/>
      <c r="U21" s="125"/>
      <c r="V21" s="30"/>
      <c r="W21" s="74"/>
      <c r="X21" s="126"/>
      <c r="Y21" s="125"/>
      <c r="Z21" s="126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7"/>
      <c r="C22" s="96"/>
      <c r="D22" s="96"/>
      <c r="E22" s="96"/>
      <c r="F22" s="96"/>
      <c r="G22" s="96"/>
      <c r="H22" s="24"/>
      <c r="I22" s="19"/>
      <c r="Q22" s="19"/>
      <c r="R22" s="127"/>
      <c r="S22" s="19" t="s">
        <v>112</v>
      </c>
      <c r="T22" s="19"/>
      <c r="U22" s="53">
        <f>W!A141</f>
        <v>2421</v>
      </c>
      <c r="V22" s="153"/>
      <c r="W22" s="53">
        <f>W!A144</f>
        <v>1109</v>
      </c>
      <c r="X22" s="28"/>
      <c r="Y22" s="53">
        <f>W!A147</f>
        <v>438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7"/>
      <c r="C23" s="110" t="s">
        <v>123</v>
      </c>
      <c r="D23" s="19"/>
      <c r="E23" s="19"/>
      <c r="F23" s="44"/>
      <c r="G23" s="44">
        <f>W!A301</f>
        <v>2304</v>
      </c>
      <c r="H23" s="52"/>
      <c r="I23" s="19"/>
      <c r="R23" s="127"/>
      <c r="S23" s="100" t="s">
        <v>124</v>
      </c>
      <c r="T23" s="19"/>
      <c r="U23" s="53">
        <f>W!A142</f>
        <v>1233</v>
      </c>
      <c r="V23" s="153"/>
      <c r="W23" s="53">
        <f>W!A145</f>
        <v>580</v>
      </c>
      <c r="X23" s="28"/>
      <c r="Y23" s="53">
        <f>W!A148</f>
        <v>228</v>
      </c>
      <c r="Z23" s="28"/>
      <c r="AA23" s="24"/>
      <c r="AC23" s="19"/>
      <c r="AD23" s="100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7"/>
      <c r="C24" s="110" t="s">
        <v>125</v>
      </c>
      <c r="D24" s="19"/>
      <c r="E24" s="19"/>
      <c r="F24" s="19"/>
      <c r="G24" s="44">
        <f>W!A302</f>
        <v>8</v>
      </c>
      <c r="H24" s="162">
        <f>W!B302</f>
        <v>0</v>
      </c>
      <c r="I24" s="19"/>
      <c r="J24" s="125"/>
      <c r="K24" s="74"/>
      <c r="L24" s="74"/>
      <c r="M24" s="74"/>
      <c r="N24" s="36"/>
      <c r="O24" s="36"/>
      <c r="P24" s="84"/>
      <c r="R24" s="127"/>
      <c r="S24" s="19" t="s">
        <v>118</v>
      </c>
      <c r="T24" s="19"/>
      <c r="U24" s="53">
        <f>W!A143</f>
        <v>2150</v>
      </c>
      <c r="V24" s="153"/>
      <c r="W24" s="53">
        <f>W!A146</f>
        <v>1000</v>
      </c>
      <c r="X24" s="28"/>
      <c r="Y24" s="53">
        <f>W!A149</f>
        <v>380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7"/>
      <c r="C25" s="116" t="s">
        <v>126</v>
      </c>
      <c r="G25" s="44">
        <f>W!A303</f>
        <v>1882</v>
      </c>
      <c r="H25" s="24"/>
      <c r="I25" s="19"/>
      <c r="J25" s="127"/>
      <c r="K25" s="34" t="s">
        <v>127</v>
      </c>
      <c r="L25" s="96"/>
      <c r="M25" s="163" t="s">
        <v>25</v>
      </c>
      <c r="N25" s="164" t="s">
        <v>27</v>
      </c>
      <c r="O25" s="164" t="s">
        <v>29</v>
      </c>
      <c r="P25" s="165"/>
      <c r="R25" s="130"/>
      <c r="S25" s="62"/>
      <c r="T25" s="62"/>
      <c r="U25" s="130"/>
      <c r="V25" s="42"/>
      <c r="W25" s="62"/>
      <c r="X25" s="83"/>
      <c r="Y25" s="130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7"/>
      <c r="C26" s="110" t="s">
        <v>128</v>
      </c>
      <c r="D26" s="19"/>
      <c r="E26" s="19"/>
      <c r="F26" s="19"/>
      <c r="G26" s="44">
        <f>G19*W!A75-G24</f>
        <v>52</v>
      </c>
      <c r="H26" s="24"/>
      <c r="I26" s="19"/>
      <c r="J26" s="127"/>
      <c r="K26" s="116" t="s">
        <v>129</v>
      </c>
      <c r="L26" s="19"/>
      <c r="M26" s="155">
        <f>W!A321</f>
        <v>7</v>
      </c>
      <c r="N26" s="155">
        <f>W!A322</f>
        <v>5</v>
      </c>
      <c r="O26" s="44">
        <f>IF(W!A327&gt;0,1,0)</f>
        <v>1</v>
      </c>
      <c r="P26" s="165"/>
      <c r="R26" s="125"/>
      <c r="S26" s="97" t="s">
        <v>130</v>
      </c>
      <c r="T26" s="97"/>
      <c r="U26" s="125"/>
      <c r="V26" s="30"/>
      <c r="W26" s="74"/>
      <c r="X26" s="126"/>
      <c r="Y26" s="125"/>
      <c r="Z26" s="126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7"/>
      <c r="C27" s="110" t="s">
        <v>131</v>
      </c>
      <c r="D27" s="19"/>
      <c r="E27" s="19"/>
      <c r="F27" s="19"/>
      <c r="G27" s="166" t="str">
        <f>W!A304</f>
        <v xml:space="preserve"> 96.2</v>
      </c>
      <c r="H27" s="24"/>
      <c r="I27" s="19"/>
      <c r="J27" s="127"/>
      <c r="K27" s="116" t="s">
        <v>132</v>
      </c>
      <c r="L27" s="19"/>
      <c r="M27" s="155">
        <f>W!A323</f>
        <v>1</v>
      </c>
      <c r="N27" s="155">
        <f>W!A324</f>
        <v>1</v>
      </c>
      <c r="O27" s="44"/>
      <c r="P27" s="165"/>
      <c r="R27" s="127"/>
      <c r="S27" s="19" t="s">
        <v>133</v>
      </c>
      <c r="T27" s="19"/>
      <c r="U27" s="53">
        <f>W!A151</f>
        <v>0</v>
      </c>
      <c r="V27" s="153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7"/>
      <c r="C28" s="19"/>
      <c r="D28" s="19"/>
      <c r="E28" s="19"/>
      <c r="F28" s="19"/>
      <c r="G28" s="19"/>
      <c r="H28" s="24"/>
      <c r="I28" s="19"/>
      <c r="J28" s="127"/>
      <c r="K28" s="116" t="s">
        <v>134</v>
      </c>
      <c r="L28" s="19"/>
      <c r="M28" s="155">
        <f>MAX(M26-M27-M30,0)</f>
        <v>0</v>
      </c>
      <c r="N28" s="155">
        <f>MAX(N26-N27-N30,0)</f>
        <v>0</v>
      </c>
      <c r="O28" s="155">
        <f>O26-O30</f>
        <v>0</v>
      </c>
      <c r="P28" s="165"/>
      <c r="R28" s="127"/>
      <c r="S28" s="100" t="s">
        <v>115</v>
      </c>
      <c r="T28" s="19"/>
      <c r="U28" s="53">
        <f>W!A152</f>
        <v>0</v>
      </c>
      <c r="V28" s="153"/>
      <c r="W28" s="53">
        <f>W!A155</f>
        <v>11</v>
      </c>
      <c r="X28" s="28"/>
      <c r="Y28" s="53">
        <f>W!A158</f>
        <v>0</v>
      </c>
      <c r="Z28" s="28"/>
      <c r="AA28" s="24"/>
      <c r="AC28" s="19"/>
      <c r="AD28" s="100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7"/>
      <c r="C29" s="96" t="s">
        <v>135</v>
      </c>
      <c r="D29" s="96"/>
      <c r="E29" s="96"/>
      <c r="F29" s="19"/>
      <c r="G29" s="19"/>
      <c r="H29" s="24"/>
      <c r="I29" s="19"/>
      <c r="J29" s="127"/>
      <c r="K29" s="116" t="s">
        <v>136</v>
      </c>
      <c r="L29" s="19"/>
      <c r="M29" s="155">
        <f>MAX(M30-M26+M27,0)</f>
        <v>1</v>
      </c>
      <c r="N29" s="155">
        <f>MAX(N30-N26+N27,0)</f>
        <v>3</v>
      </c>
      <c r="O29" s="155">
        <f>O30-O26</f>
        <v>0</v>
      </c>
      <c r="P29" s="165"/>
      <c r="R29" s="130"/>
      <c r="S29" s="62"/>
      <c r="T29" s="62"/>
      <c r="U29" s="130"/>
      <c r="V29" s="42"/>
      <c r="W29" s="62"/>
      <c r="X29" s="83"/>
      <c r="Y29" s="130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7"/>
      <c r="C30" s="110" t="s">
        <v>137</v>
      </c>
      <c r="D30" s="19"/>
      <c r="E30" s="19"/>
      <c r="F30" s="44"/>
      <c r="G30" s="44">
        <f>W!A311</f>
        <v>3617</v>
      </c>
      <c r="H30" s="24"/>
      <c r="I30" s="19"/>
      <c r="J30" s="127"/>
      <c r="K30" s="116" t="s">
        <v>138</v>
      </c>
      <c r="L30" s="19"/>
      <c r="M30" s="157">
        <f>W!A325</f>
        <v>7</v>
      </c>
      <c r="N30" s="157">
        <f>W!A326</f>
        <v>7</v>
      </c>
      <c r="O30" s="41">
        <f>IF(W!A328&gt;0,1,0)</f>
        <v>1</v>
      </c>
      <c r="P30" s="165"/>
      <c r="R30" s="127"/>
      <c r="S30" s="96" t="s">
        <v>139</v>
      </c>
      <c r="T30" s="96"/>
      <c r="U30" s="127"/>
      <c r="V30" s="153"/>
      <c r="W30" s="19"/>
      <c r="X30" s="28"/>
      <c r="Y30" s="127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7"/>
      <c r="C31" s="110" t="s">
        <v>140</v>
      </c>
      <c r="D31" s="19"/>
      <c r="E31" s="19"/>
      <c r="F31" s="44"/>
      <c r="G31" s="44">
        <f>1000*W!A57+W!A312</f>
        <v>0</v>
      </c>
      <c r="H31" s="24"/>
      <c r="I31" s="19"/>
      <c r="J31" s="130"/>
      <c r="K31" s="62"/>
      <c r="L31" s="62"/>
      <c r="M31" s="62"/>
      <c r="N31" s="62"/>
      <c r="O31" s="62"/>
      <c r="P31" s="76"/>
      <c r="R31" s="127"/>
      <c r="S31" s="19" t="s">
        <v>133</v>
      </c>
      <c r="T31" s="19"/>
      <c r="U31" s="53">
        <f>W!A161</f>
        <v>129</v>
      </c>
      <c r="V31" s="153"/>
      <c r="W31" s="53">
        <f>W!A164</f>
        <v>41</v>
      </c>
      <c r="X31" s="28"/>
      <c r="Y31" s="53">
        <f>W!A167</f>
        <v>2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7"/>
      <c r="C32" s="110" t="s">
        <v>141</v>
      </c>
      <c r="D32" s="19"/>
      <c r="E32" s="19"/>
      <c r="F32" s="19"/>
      <c r="G32" s="44">
        <f>W!A313</f>
        <v>0</v>
      </c>
      <c r="H32" s="24"/>
      <c r="I32" s="19"/>
      <c r="M32" s="18" t="s">
        <v>1</v>
      </c>
      <c r="R32" s="127"/>
      <c r="S32" s="100" t="s">
        <v>142</v>
      </c>
      <c r="T32" s="19"/>
      <c r="U32" s="53">
        <f>W!A162</f>
        <v>37</v>
      </c>
      <c r="V32" s="153"/>
      <c r="W32" s="53">
        <f>W!A165</f>
        <v>0</v>
      </c>
      <c r="X32" s="28"/>
      <c r="Y32" s="53">
        <f>W!A168</f>
        <v>7</v>
      </c>
      <c r="Z32" s="28"/>
      <c r="AA32" s="24"/>
      <c r="AC32" s="19"/>
      <c r="AD32" s="100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7"/>
      <c r="C33" s="110" t="s">
        <v>143</v>
      </c>
      <c r="D33" s="19"/>
      <c r="E33" s="19"/>
      <c r="F33" s="19"/>
      <c r="G33" s="44">
        <f>W!A314</f>
        <v>0</v>
      </c>
      <c r="H33" s="167">
        <f>W!B313</f>
        <v>0</v>
      </c>
      <c r="I33" s="19"/>
      <c r="M33" s="19"/>
      <c r="R33" s="127"/>
      <c r="S33" s="19" t="s">
        <v>118</v>
      </c>
      <c r="T33" s="19"/>
      <c r="U33" s="53">
        <f>W!A163</f>
        <v>0</v>
      </c>
      <c r="V33" s="153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7"/>
      <c r="C34" s="110" t="s">
        <v>144</v>
      </c>
      <c r="D34" s="19"/>
      <c r="E34" s="19"/>
      <c r="F34" s="19"/>
      <c r="G34" s="44">
        <f>W!A315</f>
        <v>2651</v>
      </c>
      <c r="H34" s="24"/>
      <c r="I34" s="19"/>
      <c r="J34" s="125"/>
      <c r="K34" s="74"/>
      <c r="L34" s="74"/>
      <c r="M34" s="74"/>
      <c r="N34" s="36"/>
      <c r="O34" s="36"/>
      <c r="P34" s="84"/>
      <c r="R34" s="130"/>
      <c r="S34" s="62"/>
      <c r="T34" s="62"/>
      <c r="U34" s="130"/>
      <c r="V34" s="42"/>
      <c r="W34" s="62"/>
      <c r="X34" s="83"/>
      <c r="Y34" s="130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7"/>
      <c r="C35" s="110" t="s">
        <v>145</v>
      </c>
      <c r="D35" s="19"/>
      <c r="E35" s="19"/>
      <c r="F35" s="19"/>
      <c r="G35" s="44">
        <f>W!A316</f>
        <v>966</v>
      </c>
      <c r="H35" s="24"/>
      <c r="I35" s="19"/>
      <c r="J35" s="127"/>
      <c r="K35" s="96" t="s">
        <v>331</v>
      </c>
      <c r="L35" s="96"/>
      <c r="M35" s="168" t="s">
        <v>25</v>
      </c>
      <c r="N35" s="169" t="s">
        <v>27</v>
      </c>
      <c r="O35" s="168" t="s">
        <v>29</v>
      </c>
      <c r="P35" s="24"/>
      <c r="R35" s="125"/>
      <c r="S35" s="97"/>
      <c r="T35" s="97"/>
      <c r="U35" s="125"/>
      <c r="V35" s="30"/>
      <c r="W35" s="74"/>
      <c r="X35" s="30"/>
      <c r="Y35" s="19"/>
      <c r="Z35" s="126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7"/>
      <c r="C36" s="116" t="s">
        <v>146</v>
      </c>
      <c r="D36" s="19"/>
      <c r="E36" s="19"/>
      <c r="F36" s="19"/>
      <c r="G36" s="44"/>
      <c r="H36" s="24"/>
      <c r="I36" s="19"/>
      <c r="J36" s="127"/>
      <c r="K36" s="18" t="s">
        <v>147</v>
      </c>
      <c r="L36" s="19"/>
      <c r="M36" s="53">
        <f>W!A295</f>
        <v>1321</v>
      </c>
      <c r="N36" s="53">
        <f>W!A297</f>
        <v>500</v>
      </c>
      <c r="O36" s="155">
        <f>W!A299</f>
        <v>300</v>
      </c>
      <c r="P36" s="24"/>
      <c r="R36" s="127"/>
      <c r="S36" s="96" t="s">
        <v>148</v>
      </c>
      <c r="T36" s="101"/>
      <c r="U36" s="44">
        <f>W!A171</f>
        <v>138</v>
      </c>
      <c r="V36" s="156">
        <f>W!B171</f>
        <v>0</v>
      </c>
      <c r="W36" s="44">
        <f>W!A172</f>
        <v>69</v>
      </c>
      <c r="X36" s="156">
        <f>W!B172</f>
        <v>0</v>
      </c>
      <c r="Y36" s="44">
        <f>W!A173</f>
        <v>28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 ht="12">
      <c r="B37" s="127"/>
      <c r="C37" s="110" t="s">
        <v>149</v>
      </c>
      <c r="D37" s="19"/>
      <c r="E37" s="19"/>
      <c r="F37" s="19"/>
      <c r="G37" s="44">
        <f>1000*W!A58</f>
        <v>0</v>
      </c>
      <c r="H37" s="24"/>
      <c r="I37" s="19"/>
      <c r="J37" s="127"/>
      <c r="K37" s="19" t="s">
        <v>150</v>
      </c>
      <c r="L37" s="19"/>
      <c r="M37" s="157">
        <f>W!A296</f>
        <v>14</v>
      </c>
      <c r="N37" s="157">
        <f>W!A298</f>
        <v>7</v>
      </c>
      <c r="O37" s="157">
        <f>W!A300</f>
        <v>12</v>
      </c>
      <c r="P37" s="24"/>
      <c r="R37" s="130"/>
      <c r="S37" s="170" t="s">
        <v>151</v>
      </c>
      <c r="T37" s="62"/>
      <c r="U37" s="130"/>
      <c r="V37" s="42"/>
      <c r="W37" s="62"/>
      <c r="X37" s="83"/>
      <c r="Y37" s="130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7"/>
      <c r="C38" s="110" t="s">
        <v>152</v>
      </c>
      <c r="D38" s="19"/>
      <c r="E38" s="19"/>
      <c r="F38" s="19"/>
      <c r="G38" s="44">
        <f>W!A317</f>
        <v>0</v>
      </c>
      <c r="H38" s="24"/>
      <c r="I38" s="19"/>
      <c r="J38" s="130"/>
      <c r="K38" s="62"/>
      <c r="L38" s="62"/>
      <c r="M38" s="62"/>
      <c r="N38" s="62"/>
      <c r="O38" s="62"/>
      <c r="P38" s="76"/>
      <c r="R38" s="125"/>
      <c r="S38" s="102"/>
      <c r="T38" s="97"/>
      <c r="U38" s="125"/>
      <c r="V38" s="30"/>
      <c r="W38" s="74"/>
      <c r="X38" s="126"/>
      <c r="Y38" s="125"/>
      <c r="Z38" s="126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7"/>
      <c r="C39" s="116" t="s">
        <v>153</v>
      </c>
      <c r="D39" s="19"/>
      <c r="E39" s="19"/>
      <c r="F39" s="19"/>
      <c r="G39" s="44">
        <f>1000*W!A59</f>
        <v>0</v>
      </c>
      <c r="H39" s="24"/>
      <c r="I39" s="19"/>
      <c r="R39" s="127"/>
      <c r="S39" s="96" t="s">
        <v>154</v>
      </c>
      <c r="T39" s="96"/>
      <c r="U39" s="171" t="str">
        <f>W!A177</f>
        <v>Major</v>
      </c>
      <c r="V39" s="153"/>
      <c r="W39" s="171" t="str">
        <f>W!A178</f>
        <v>Major</v>
      </c>
      <c r="X39" s="28"/>
      <c r="Y39" s="171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7"/>
      <c r="C40" s="19"/>
      <c r="D40" s="19"/>
      <c r="E40" s="19"/>
      <c r="F40" s="19"/>
      <c r="G40" s="19"/>
      <c r="H40" s="24"/>
      <c r="I40" s="19"/>
      <c r="R40" s="130"/>
      <c r="S40" s="62"/>
      <c r="T40" s="103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7"/>
      <c r="C41" s="104" t="s">
        <v>155</v>
      </c>
      <c r="D41" s="19"/>
      <c r="E41" s="19"/>
      <c r="F41" s="19"/>
      <c r="G41" s="19"/>
      <c r="H41" s="24"/>
      <c r="I41" s="19"/>
      <c r="J41" s="125"/>
      <c r="K41" s="74"/>
      <c r="L41" s="74"/>
      <c r="M41" s="74"/>
      <c r="N41" s="74"/>
      <c r="O41" s="74"/>
      <c r="P41" s="84"/>
      <c r="R41" s="127"/>
      <c r="S41" s="81" t="s">
        <v>156</v>
      </c>
      <c r="T41" s="19"/>
      <c r="U41" s="53"/>
      <c r="V41" s="153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7"/>
      <c r="C42" s="28" t="s">
        <v>157</v>
      </c>
      <c r="D42" s="19"/>
      <c r="E42" s="19"/>
      <c r="F42" s="19"/>
      <c r="G42" s="44">
        <f>W!A318</f>
        <v>55</v>
      </c>
      <c r="H42" s="24"/>
      <c r="I42" s="19"/>
      <c r="J42" s="127"/>
      <c r="K42" s="22" t="s">
        <v>158</v>
      </c>
      <c r="N42" s="21" t="s">
        <v>159</v>
      </c>
      <c r="P42" s="24"/>
      <c r="R42" s="127"/>
      <c r="S42" s="172" t="s">
        <v>160</v>
      </c>
      <c r="T42" s="19"/>
      <c r="U42" s="53">
        <f>W!A181</f>
        <v>5925</v>
      </c>
      <c r="V42" s="153"/>
      <c r="W42" s="44">
        <f>W!A182</f>
        <v>2584</v>
      </c>
      <c r="X42" s="28"/>
      <c r="Y42" s="53">
        <f>W!A183</f>
        <v>400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7"/>
      <c r="C43" s="28" t="s">
        <v>161</v>
      </c>
      <c r="D43" s="19"/>
      <c r="E43" s="19"/>
      <c r="F43" s="19"/>
      <c r="G43" s="173">
        <f>W!A319</f>
        <v>59166</v>
      </c>
      <c r="H43" s="24"/>
      <c r="I43" s="19"/>
      <c r="J43" s="127"/>
      <c r="K43" s="91" t="s">
        <v>162</v>
      </c>
      <c r="N43" s="174">
        <f>0.00019*50*G10</f>
        <v>7.6</v>
      </c>
      <c r="P43" s="24"/>
      <c r="R43" s="127"/>
      <c r="S43" s="172" t="s">
        <v>163</v>
      </c>
      <c r="T43" s="19"/>
      <c r="U43" s="53">
        <f>W!A54</f>
        <v>0</v>
      </c>
      <c r="V43" s="153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7"/>
      <c r="C44" s="28" t="s">
        <v>164</v>
      </c>
      <c r="D44" s="19"/>
      <c r="E44" s="19"/>
      <c r="F44" s="19"/>
      <c r="G44" s="173">
        <f>100-W!A320/10</f>
        <v>0</v>
      </c>
      <c r="H44" s="24"/>
      <c r="I44" s="19"/>
      <c r="J44" s="127"/>
      <c r="K44" s="91" t="s">
        <v>165</v>
      </c>
      <c r="N44" s="175">
        <f>0.00052*(6*G25+O18)</f>
        <v>19.242079999999998</v>
      </c>
      <c r="P44" s="24"/>
      <c r="R44" s="127"/>
      <c r="S44" s="172" t="s">
        <v>166</v>
      </c>
      <c r="T44" s="19"/>
      <c r="U44" s="53">
        <f>W!A184</f>
        <v>0</v>
      </c>
      <c r="V44" s="153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7"/>
      <c r="C45" s="86" t="s">
        <v>167</v>
      </c>
      <c r="G45" s="18">
        <f>W!A329</f>
        <v>169</v>
      </c>
      <c r="H45" s="24"/>
      <c r="I45" s="19"/>
      <c r="J45" s="127"/>
      <c r="K45" s="91" t="s">
        <v>168</v>
      </c>
      <c r="N45" s="174">
        <f>N43+N44</f>
        <v>26.842079999999996</v>
      </c>
      <c r="P45" s="24"/>
      <c r="R45" s="127"/>
      <c r="S45" s="172" t="s">
        <v>169</v>
      </c>
      <c r="T45" s="19"/>
      <c r="U45" s="53">
        <f>W!A187</f>
        <v>0</v>
      </c>
      <c r="V45" s="153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0"/>
      <c r="C46" s="62"/>
      <c r="D46" s="62"/>
      <c r="E46" s="62"/>
      <c r="F46" s="62"/>
      <c r="G46" s="62"/>
      <c r="H46" s="76"/>
      <c r="I46" s="19"/>
      <c r="J46" s="130"/>
      <c r="K46" s="62"/>
      <c r="L46" s="62"/>
      <c r="M46" s="62"/>
      <c r="N46" s="62"/>
      <c r="O46" s="62"/>
      <c r="P46" s="76"/>
      <c r="R46" s="130"/>
      <c r="S46" s="62"/>
      <c r="T46" s="62"/>
      <c r="U46" s="130"/>
      <c r="V46" s="42"/>
      <c r="W46" s="62"/>
      <c r="X46" s="83"/>
      <c r="Y46" s="130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18" t="s">
        <v>170</v>
      </c>
      <c r="I47" s="19"/>
    </row>
    <row r="48" spans="2:38">
      <c r="D48" s="110"/>
      <c r="I48" s="19"/>
      <c r="M48" s="137" t="s">
        <v>4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1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76" t="s">
        <v>11</v>
      </c>
      <c r="E1" s="15">
        <f>W!A1</f>
        <v>2</v>
      </c>
      <c r="F1" s="177" t="s">
        <v>10</v>
      </c>
      <c r="G1" s="18"/>
      <c r="I1" s="15">
        <f>W!A2</f>
        <v>6</v>
      </c>
      <c r="J1" s="18"/>
      <c r="K1" s="18"/>
      <c r="L1" s="18"/>
      <c r="M1" s="142" t="s">
        <v>171</v>
      </c>
      <c r="N1" s="18"/>
      <c r="O1" s="18"/>
      <c r="P1" s="18"/>
      <c r="Q1" s="18"/>
      <c r="S1" s="18"/>
      <c r="U1" s="14" t="s">
        <v>14</v>
      </c>
      <c r="V1" s="15">
        <f>W!A4</f>
        <v>2018</v>
      </c>
      <c r="W1" s="138" t="s">
        <v>15</v>
      </c>
      <c r="X1" s="15">
        <f>W!A5</f>
        <v>3</v>
      </c>
    </row>
    <row r="2" spans="2:26">
      <c r="B2" s="110"/>
      <c r="C2" s="110"/>
      <c r="T2" s="110"/>
      <c r="Y2" s="110"/>
    </row>
    <row r="3" spans="2:26">
      <c r="B3" s="105"/>
      <c r="C3" s="106"/>
      <c r="D3" s="106"/>
      <c r="E3" s="106"/>
      <c r="F3" s="106"/>
      <c r="G3" s="107"/>
      <c r="H3" s="106"/>
      <c r="I3" s="106"/>
      <c r="J3" s="106"/>
      <c r="K3" s="178"/>
      <c r="L3" s="178"/>
      <c r="M3" s="179"/>
      <c r="N3" s="178"/>
      <c r="O3" s="178"/>
      <c r="P3" s="178"/>
      <c r="Q3" s="178"/>
      <c r="R3" s="178"/>
      <c r="S3" s="180"/>
      <c r="T3" s="181"/>
      <c r="U3" s="178"/>
      <c r="V3" s="178"/>
      <c r="W3" s="178"/>
      <c r="X3" s="178"/>
      <c r="Y3" s="179"/>
      <c r="Z3" s="110"/>
    </row>
    <row r="4" spans="2:26">
      <c r="B4" s="182"/>
      <c r="C4" s="108" t="s">
        <v>172</v>
      </c>
      <c r="D4" s="108"/>
      <c r="E4" s="108"/>
      <c r="F4" s="183" t="s">
        <v>173</v>
      </c>
      <c r="G4" s="109"/>
      <c r="H4" s="108"/>
      <c r="I4" s="108"/>
      <c r="J4" s="108"/>
      <c r="K4" s="110"/>
      <c r="L4" s="110"/>
      <c r="M4" s="184"/>
      <c r="N4" s="110"/>
      <c r="O4" s="110"/>
      <c r="P4" s="110"/>
      <c r="Q4" s="110"/>
      <c r="R4" s="110"/>
      <c r="S4" s="185"/>
      <c r="T4" s="116"/>
      <c r="U4" s="110"/>
      <c r="V4" s="110"/>
      <c r="W4" s="110"/>
      <c r="X4" s="110"/>
      <c r="Y4" s="184"/>
      <c r="Z4" s="110"/>
    </row>
    <row r="5" spans="2:26">
      <c r="B5" s="182"/>
      <c r="C5" s="108"/>
      <c r="D5" s="108"/>
      <c r="E5" s="108"/>
      <c r="F5" s="108"/>
      <c r="G5" s="109"/>
      <c r="H5" s="108"/>
      <c r="I5" s="108"/>
      <c r="J5" s="108"/>
      <c r="K5" s="110"/>
      <c r="L5" s="110"/>
      <c r="M5" s="184"/>
      <c r="N5" s="110"/>
      <c r="O5" s="110"/>
      <c r="P5" s="110"/>
      <c r="Q5" s="110"/>
      <c r="R5" s="110"/>
      <c r="S5" s="185"/>
      <c r="T5" s="116"/>
      <c r="U5" s="110" t="s">
        <v>174</v>
      </c>
      <c r="V5" s="110"/>
      <c r="W5" s="110"/>
      <c r="X5" s="110"/>
      <c r="Y5" s="184"/>
      <c r="Z5" s="110"/>
    </row>
    <row r="6" spans="2:26">
      <c r="B6" s="182"/>
      <c r="C6" s="110" t="s">
        <v>175</v>
      </c>
      <c r="D6" s="108"/>
      <c r="E6" s="108"/>
      <c r="F6" s="111"/>
      <c r="G6" s="109"/>
      <c r="H6" s="108"/>
      <c r="I6" s="110" t="s">
        <v>176</v>
      </c>
      <c r="J6" s="108"/>
      <c r="K6" s="110"/>
      <c r="L6" s="111"/>
      <c r="M6" s="184"/>
      <c r="N6" s="110"/>
      <c r="O6" s="110" t="s">
        <v>177</v>
      </c>
      <c r="P6" s="108"/>
      <c r="Q6" s="110"/>
      <c r="R6" s="111"/>
      <c r="S6" s="184"/>
      <c r="T6" s="110"/>
      <c r="U6" s="110" t="s">
        <v>178</v>
      </c>
      <c r="V6" s="110"/>
      <c r="W6" s="110"/>
      <c r="X6" s="111"/>
      <c r="Y6" s="184"/>
    </row>
    <row r="7" spans="2:26">
      <c r="B7" s="182"/>
      <c r="C7" s="108"/>
      <c r="D7" s="108"/>
      <c r="E7" s="108"/>
      <c r="F7" s="111"/>
      <c r="G7" s="109"/>
      <c r="H7" s="108"/>
      <c r="I7" s="108"/>
      <c r="J7" s="108"/>
      <c r="K7" s="110"/>
      <c r="L7" s="111"/>
      <c r="M7" s="184"/>
      <c r="N7" s="110"/>
      <c r="O7" s="108"/>
      <c r="P7" s="108"/>
      <c r="Q7" s="110"/>
      <c r="R7" s="111"/>
      <c r="S7" s="184"/>
      <c r="T7" s="110"/>
      <c r="U7" s="108"/>
      <c r="V7" s="110"/>
      <c r="W7" s="110"/>
      <c r="X7" s="111"/>
      <c r="Y7" s="184"/>
    </row>
    <row r="8" spans="2:26">
      <c r="B8" s="182"/>
      <c r="C8" s="110" t="s">
        <v>179</v>
      </c>
      <c r="D8" s="110"/>
      <c r="E8" s="110"/>
      <c r="F8" s="186">
        <f>W!A201</f>
        <v>197000</v>
      </c>
      <c r="G8" s="184"/>
      <c r="H8" s="110"/>
      <c r="I8" s="110" t="s">
        <v>180</v>
      </c>
      <c r="J8" s="110"/>
      <c r="K8" s="110"/>
      <c r="L8" s="186">
        <f>W!A241</f>
        <v>3929861</v>
      </c>
      <c r="M8" s="184"/>
      <c r="N8" s="110"/>
      <c r="O8" s="108" t="s">
        <v>181</v>
      </c>
      <c r="P8" s="108"/>
      <c r="Q8" s="110"/>
      <c r="R8" s="110"/>
      <c r="S8" s="184"/>
      <c r="T8" s="110"/>
      <c r="U8" s="112" t="s">
        <v>32</v>
      </c>
      <c r="Y8" s="184"/>
    </row>
    <row r="9" spans="2:26">
      <c r="B9" s="182"/>
      <c r="C9" s="113" t="s">
        <v>182</v>
      </c>
      <c r="D9" s="110"/>
      <c r="E9" s="110"/>
      <c r="F9" s="186">
        <f>W!A202</f>
        <v>124732</v>
      </c>
      <c r="G9" s="184"/>
      <c r="H9" s="110"/>
      <c r="I9" s="110"/>
      <c r="J9" s="110"/>
      <c r="K9" s="110"/>
      <c r="L9" s="186"/>
      <c r="M9" s="184"/>
      <c r="N9" s="110"/>
      <c r="O9" s="91" t="s">
        <v>183</v>
      </c>
      <c r="Q9" s="187"/>
      <c r="R9" s="187">
        <f>W!A261</f>
        <v>50000</v>
      </c>
      <c r="S9" s="184"/>
      <c r="T9" s="110"/>
      <c r="U9" s="110" t="s">
        <v>184</v>
      </c>
      <c r="V9" s="110"/>
      <c r="W9" s="110"/>
      <c r="X9" s="186">
        <f>W!A221</f>
        <v>3835562</v>
      </c>
      <c r="Y9" s="184"/>
    </row>
    <row r="10" spans="2:26">
      <c r="B10" s="182"/>
      <c r="C10" s="110" t="s">
        <v>185</v>
      </c>
      <c r="D10" s="110"/>
      <c r="E10" s="110"/>
      <c r="F10" s="186">
        <f>W!A203</f>
        <v>63742</v>
      </c>
      <c r="G10" s="184"/>
      <c r="H10" s="110"/>
      <c r="I10" s="110" t="s">
        <v>186</v>
      </c>
      <c r="J10" s="110"/>
      <c r="K10" s="110"/>
      <c r="L10" s="186">
        <f>W!A242</f>
        <v>1669673</v>
      </c>
      <c r="M10" s="184"/>
      <c r="N10" s="110"/>
      <c r="O10" s="110" t="s">
        <v>187</v>
      </c>
      <c r="P10" s="110"/>
      <c r="Q10" s="187"/>
      <c r="R10" s="187">
        <f>W!A262</f>
        <v>400000</v>
      </c>
      <c r="S10" s="184"/>
      <c r="T10" s="110"/>
      <c r="U10" s="110" t="s">
        <v>188</v>
      </c>
      <c r="V10" s="110"/>
      <c r="W10" s="110"/>
      <c r="X10" s="186">
        <f>W!A222</f>
        <v>0</v>
      </c>
      <c r="Y10" s="184"/>
    </row>
    <row r="11" spans="2:26">
      <c r="B11" s="182"/>
      <c r="C11" s="110" t="s">
        <v>189</v>
      </c>
      <c r="D11" s="110"/>
      <c r="E11" s="110"/>
      <c r="F11" s="186">
        <f>W!A204</f>
        <v>453199</v>
      </c>
      <c r="G11" s="184"/>
      <c r="H11" s="110"/>
      <c r="I11" s="172" t="s">
        <v>190</v>
      </c>
      <c r="L11" s="186">
        <f>W!A243</f>
        <v>0</v>
      </c>
      <c r="M11" s="184"/>
      <c r="N11" s="110"/>
      <c r="O11" s="110" t="s">
        <v>191</v>
      </c>
      <c r="P11" s="110"/>
      <c r="Q11" s="110"/>
      <c r="R11" s="188">
        <f>W!A263</f>
        <v>943540</v>
      </c>
      <c r="S11" s="184"/>
      <c r="T11" s="110"/>
      <c r="U11" s="110" t="s">
        <v>192</v>
      </c>
      <c r="V11" s="110"/>
      <c r="W11" s="110"/>
      <c r="X11" s="186">
        <f>W!A223</f>
        <v>2448753</v>
      </c>
      <c r="Y11" s="184"/>
    </row>
    <row r="12" spans="2:26">
      <c r="B12" s="182"/>
      <c r="C12" s="110" t="s">
        <v>193</v>
      </c>
      <c r="D12" s="110"/>
      <c r="E12" s="110"/>
      <c r="F12" s="186">
        <f>W!A205</f>
        <v>39298</v>
      </c>
      <c r="G12" s="184"/>
      <c r="H12" s="110"/>
      <c r="I12" s="110" t="s">
        <v>194</v>
      </c>
      <c r="J12" s="110"/>
      <c r="K12" s="110"/>
      <c r="L12" s="186">
        <f>W!A244</f>
        <v>0</v>
      </c>
      <c r="M12" s="184"/>
      <c r="N12" s="110"/>
      <c r="O12" s="110" t="s">
        <v>195</v>
      </c>
      <c r="P12" s="110"/>
      <c r="Q12" s="110"/>
      <c r="R12" s="186">
        <f>SUM(R9:R11)</f>
        <v>1393540</v>
      </c>
      <c r="S12" s="184"/>
      <c r="T12" s="110"/>
      <c r="U12" s="110" t="s">
        <v>196</v>
      </c>
      <c r="V12" s="110"/>
      <c r="W12" s="110"/>
      <c r="X12" s="189">
        <f>W!A224</f>
        <v>0</v>
      </c>
      <c r="Y12" s="184"/>
    </row>
    <row r="13" spans="2:26">
      <c r="B13" s="182"/>
      <c r="C13" s="110" t="s">
        <v>197</v>
      </c>
      <c r="D13" s="110"/>
      <c r="E13" s="110"/>
      <c r="F13" s="186">
        <f>W!A206</f>
        <v>25630</v>
      </c>
      <c r="G13" s="184"/>
      <c r="H13" s="110"/>
      <c r="I13" s="110" t="s">
        <v>198</v>
      </c>
      <c r="J13" s="110"/>
      <c r="K13" s="110"/>
      <c r="L13" s="186">
        <f>W!A245</f>
        <v>51311</v>
      </c>
      <c r="M13" s="184"/>
      <c r="N13" s="110"/>
      <c r="S13" s="184"/>
      <c r="T13" s="110"/>
      <c r="U13" s="172" t="s">
        <v>199</v>
      </c>
      <c r="X13" s="187">
        <f>X9+X10-X11-X12</f>
        <v>1386809</v>
      </c>
      <c r="Y13" s="184"/>
    </row>
    <row r="14" spans="2:26">
      <c r="B14" s="182"/>
      <c r="C14" s="110" t="s">
        <v>200</v>
      </c>
      <c r="D14" s="110"/>
      <c r="E14" s="110"/>
      <c r="F14" s="186">
        <f>W!A207</f>
        <v>50000</v>
      </c>
      <c r="G14" s="184"/>
      <c r="H14" s="110"/>
      <c r="I14" s="110" t="s">
        <v>201</v>
      </c>
      <c r="J14" s="110"/>
      <c r="K14" s="110"/>
      <c r="L14" s="186">
        <f>W!A246</f>
        <v>63817</v>
      </c>
      <c r="M14" s="184"/>
      <c r="N14" s="110"/>
      <c r="O14" s="112" t="s">
        <v>202</v>
      </c>
      <c r="S14" s="184"/>
      <c r="T14" s="110"/>
      <c r="Y14" s="184"/>
    </row>
    <row r="15" spans="2:26">
      <c r="B15" s="182"/>
      <c r="C15" s="113" t="s">
        <v>203</v>
      </c>
      <c r="D15" s="110"/>
      <c r="E15" s="110"/>
      <c r="F15" s="186">
        <f>W!A208</f>
        <v>25000</v>
      </c>
      <c r="G15" s="184"/>
      <c r="H15" s="110"/>
      <c r="I15" s="110" t="s">
        <v>204</v>
      </c>
      <c r="J15" s="110"/>
      <c r="K15" s="110"/>
      <c r="L15" s="186">
        <f>W!A247</f>
        <v>376798</v>
      </c>
      <c r="M15" s="184"/>
      <c r="N15" s="110"/>
      <c r="O15" s="110" t="s">
        <v>205</v>
      </c>
      <c r="P15" s="110"/>
      <c r="Q15" s="110"/>
      <c r="R15" s="186">
        <f>W!A265</f>
        <v>32727</v>
      </c>
      <c r="S15" s="184"/>
      <c r="T15" s="110"/>
      <c r="U15" s="112" t="s">
        <v>206</v>
      </c>
      <c r="Y15" s="184"/>
    </row>
    <row r="16" spans="2:26">
      <c r="B16" s="182"/>
      <c r="C16" s="110" t="s">
        <v>207</v>
      </c>
      <c r="D16" s="110"/>
      <c r="E16" s="110"/>
      <c r="F16" s="186">
        <f>W!A209</f>
        <v>20000</v>
      </c>
      <c r="G16" s="184"/>
      <c r="H16" s="110"/>
      <c r="I16" s="110" t="s">
        <v>208</v>
      </c>
      <c r="J16" s="110"/>
      <c r="K16" s="110"/>
      <c r="L16" s="186">
        <f>W!A248</f>
        <v>9987</v>
      </c>
      <c r="M16" s="184"/>
      <c r="N16" s="110"/>
      <c r="O16" s="172" t="s">
        <v>209</v>
      </c>
      <c r="R16" s="186">
        <f>W!A266</f>
        <v>0</v>
      </c>
      <c r="S16" s="184"/>
      <c r="T16" s="110"/>
      <c r="U16" s="110" t="s">
        <v>210</v>
      </c>
      <c r="V16" s="110"/>
      <c r="W16" s="110"/>
      <c r="X16" s="186">
        <f>W!A225</f>
        <v>1000</v>
      </c>
      <c r="Y16" s="184"/>
    </row>
    <row r="17" spans="2:25">
      <c r="B17" s="182"/>
      <c r="C17" s="110" t="s">
        <v>211</v>
      </c>
      <c r="D17" s="110"/>
      <c r="E17" s="110"/>
      <c r="F17" s="186">
        <f>W!A210</f>
        <v>5100</v>
      </c>
      <c r="G17" s="184"/>
      <c r="H17" s="110"/>
      <c r="I17" s="110" t="s">
        <v>212</v>
      </c>
      <c r="L17" s="186">
        <f>W!A249</f>
        <v>109300</v>
      </c>
      <c r="M17" s="184"/>
      <c r="N17" s="110"/>
      <c r="O17" s="110" t="s">
        <v>213</v>
      </c>
      <c r="P17" s="110"/>
      <c r="Q17" s="110"/>
      <c r="R17" s="186">
        <f>W!A267</f>
        <v>51536</v>
      </c>
      <c r="S17" s="184"/>
      <c r="T17" s="110"/>
      <c r="U17" s="110" t="s">
        <v>214</v>
      </c>
      <c r="X17" s="186">
        <f>W!A226</f>
        <v>0</v>
      </c>
      <c r="Y17" s="184"/>
    </row>
    <row r="18" spans="2:25">
      <c r="B18" s="182"/>
      <c r="C18" s="110" t="s">
        <v>215</v>
      </c>
      <c r="D18" s="110"/>
      <c r="E18" s="110"/>
      <c r="F18" s="186">
        <f>W!A211</f>
        <v>14381</v>
      </c>
      <c r="G18" s="184"/>
      <c r="H18" s="110"/>
      <c r="I18" s="116" t="s">
        <v>216</v>
      </c>
      <c r="J18" s="110"/>
      <c r="K18" s="110"/>
      <c r="L18" s="189">
        <f>W!A250</f>
        <v>84263</v>
      </c>
      <c r="M18" s="184"/>
      <c r="N18" s="110"/>
      <c r="O18" s="110" t="s">
        <v>217</v>
      </c>
      <c r="P18" s="110"/>
      <c r="Q18" s="110"/>
      <c r="R18" s="186">
        <f>W!A268</f>
        <v>2002395</v>
      </c>
      <c r="S18" s="184"/>
      <c r="T18" s="110"/>
      <c r="U18" s="110" t="s">
        <v>218</v>
      </c>
      <c r="V18" s="110"/>
      <c r="W18" s="110"/>
      <c r="X18" s="189">
        <f>W!A227</f>
        <v>0</v>
      </c>
      <c r="Y18" s="184"/>
    </row>
    <row r="19" spans="2:25">
      <c r="B19" s="182"/>
      <c r="C19" s="110" t="s">
        <v>219</v>
      </c>
      <c r="D19" s="110"/>
      <c r="E19" s="110"/>
      <c r="F19" s="186">
        <f>W!A212</f>
        <v>0</v>
      </c>
      <c r="G19" s="184"/>
      <c r="H19" s="110"/>
      <c r="I19" s="110" t="s">
        <v>220</v>
      </c>
      <c r="J19" s="110"/>
      <c r="K19" s="110"/>
      <c r="L19" s="190">
        <f>W!A251</f>
        <v>2196623</v>
      </c>
      <c r="M19" s="184"/>
      <c r="N19" s="110"/>
      <c r="O19" s="110" t="s">
        <v>221</v>
      </c>
      <c r="P19" s="110"/>
      <c r="Q19" s="110"/>
      <c r="R19" s="189">
        <f>W!A269</f>
        <v>2431358</v>
      </c>
      <c r="S19" s="184"/>
      <c r="T19" s="110"/>
      <c r="U19" s="172" t="s">
        <v>222</v>
      </c>
      <c r="X19" s="187">
        <f>X16+X17-X18</f>
        <v>1000</v>
      </c>
      <c r="Y19" s="184"/>
    </row>
    <row r="20" spans="2:25">
      <c r="B20" s="182"/>
      <c r="C20" s="110" t="s">
        <v>223</v>
      </c>
      <c r="D20" s="110"/>
      <c r="E20" s="110"/>
      <c r="F20" s="186">
        <f>W!A213</f>
        <v>9539</v>
      </c>
      <c r="G20" s="184"/>
      <c r="H20" s="110"/>
      <c r="I20" s="110" t="s">
        <v>224</v>
      </c>
      <c r="J20" s="110"/>
      <c r="K20" s="110"/>
      <c r="L20" s="186">
        <f>W!A252</f>
        <v>1733238</v>
      </c>
      <c r="M20" s="184"/>
      <c r="N20" s="110"/>
      <c r="O20" s="172" t="s">
        <v>225</v>
      </c>
      <c r="R20" s="191">
        <f>SUM(R15:R19)</f>
        <v>4518016</v>
      </c>
      <c r="S20" s="184"/>
      <c r="T20" s="110"/>
      <c r="Y20" s="184"/>
    </row>
    <row r="21" spans="2:25">
      <c r="B21" s="182"/>
      <c r="C21" s="110" t="s">
        <v>226</v>
      </c>
      <c r="D21" s="110"/>
      <c r="E21" s="110"/>
      <c r="F21" s="186">
        <f>W!A214</f>
        <v>0</v>
      </c>
      <c r="G21" s="184"/>
      <c r="H21" s="110"/>
      <c r="I21" s="110" t="s">
        <v>227</v>
      </c>
      <c r="J21" s="110"/>
      <c r="K21" s="110"/>
      <c r="L21" s="186">
        <f>W!A217</f>
        <v>1184694</v>
      </c>
      <c r="M21" s="184"/>
      <c r="N21" s="110"/>
      <c r="O21" s="110" t="s">
        <v>228</v>
      </c>
      <c r="P21" s="110"/>
      <c r="Q21" s="110"/>
      <c r="R21" s="186">
        <f>R12+R20</f>
        <v>5911556</v>
      </c>
      <c r="S21" s="184"/>
      <c r="T21" s="110"/>
      <c r="U21" s="112" t="s">
        <v>229</v>
      </c>
      <c r="Y21" s="184"/>
    </row>
    <row r="22" spans="2:25">
      <c r="B22" s="182"/>
      <c r="C22" s="110" t="s">
        <v>230</v>
      </c>
      <c r="D22" s="110"/>
      <c r="E22" s="110"/>
      <c r="F22" s="186">
        <f>W!A215</f>
        <v>140000</v>
      </c>
      <c r="G22" s="184"/>
      <c r="H22" s="110"/>
      <c r="I22" s="110" t="s">
        <v>188</v>
      </c>
      <c r="J22" s="110"/>
      <c r="K22" s="110"/>
      <c r="L22" s="186">
        <f>W!A222</f>
        <v>0</v>
      </c>
      <c r="M22" s="184"/>
      <c r="N22" s="110"/>
      <c r="S22" s="184"/>
      <c r="T22" s="110"/>
      <c r="U22" s="91" t="s">
        <v>231</v>
      </c>
      <c r="X22" s="186">
        <f>W!A228</f>
        <v>514799</v>
      </c>
      <c r="Y22" s="184"/>
    </row>
    <row r="23" spans="2:25">
      <c r="B23" s="182"/>
      <c r="C23" s="110" t="s">
        <v>232</v>
      </c>
      <c r="D23" s="110"/>
      <c r="E23" s="110"/>
      <c r="F23" s="189">
        <f>W!A216</f>
        <v>17073</v>
      </c>
      <c r="G23" s="184"/>
      <c r="H23" s="110"/>
      <c r="I23" s="110" t="s">
        <v>233</v>
      </c>
      <c r="J23" s="110"/>
      <c r="K23" s="110"/>
      <c r="L23" s="188">
        <f>W!A254</f>
        <v>24194</v>
      </c>
      <c r="M23" s="184"/>
      <c r="N23" s="110"/>
      <c r="O23" s="108" t="s">
        <v>234</v>
      </c>
      <c r="P23" s="110"/>
      <c r="Q23" s="110"/>
      <c r="R23" s="186"/>
      <c r="S23" s="184"/>
      <c r="T23" s="110"/>
      <c r="U23" s="91" t="s">
        <v>235</v>
      </c>
      <c r="V23" s="110"/>
      <c r="W23" s="110"/>
      <c r="X23" s="186">
        <f>W!A229</f>
        <v>0</v>
      </c>
      <c r="Y23" s="184"/>
    </row>
    <row r="24" spans="2:25">
      <c r="B24" s="182"/>
      <c r="C24" s="110" t="s">
        <v>236</v>
      </c>
      <c r="D24" s="108"/>
      <c r="E24" s="110"/>
      <c r="F24" s="189">
        <f>W!A217</f>
        <v>1184694</v>
      </c>
      <c r="G24" s="184"/>
      <c r="H24" s="110"/>
      <c r="I24" s="172" t="s">
        <v>237</v>
      </c>
      <c r="L24" s="186">
        <f>L20-L21+L22-L23</f>
        <v>524350</v>
      </c>
      <c r="M24" s="184"/>
      <c r="N24" s="110"/>
      <c r="O24" s="110" t="s">
        <v>238</v>
      </c>
      <c r="P24" s="110"/>
      <c r="Q24" s="110"/>
      <c r="R24" s="186">
        <f>W!A271</f>
        <v>0</v>
      </c>
      <c r="S24" s="184"/>
      <c r="T24" s="110"/>
      <c r="U24" s="110" t="s">
        <v>239</v>
      </c>
      <c r="V24" s="110"/>
      <c r="W24" s="110"/>
      <c r="X24" s="186">
        <f>W!A230</f>
        <v>308000</v>
      </c>
      <c r="Y24" s="184"/>
    </row>
    <row r="25" spans="2:25">
      <c r="B25" s="182"/>
      <c r="C25" s="110"/>
      <c r="F25" s="114"/>
      <c r="G25" s="184"/>
      <c r="H25" s="110"/>
      <c r="I25" s="110" t="s">
        <v>210</v>
      </c>
      <c r="J25" s="110"/>
      <c r="K25" s="110"/>
      <c r="L25" s="186">
        <f>W!A225</f>
        <v>1000</v>
      </c>
      <c r="M25" s="184"/>
      <c r="N25" s="110"/>
      <c r="O25" s="113" t="s">
        <v>240</v>
      </c>
      <c r="P25" s="110"/>
      <c r="Q25" s="110"/>
      <c r="R25" s="186">
        <f>W!A272</f>
        <v>368911</v>
      </c>
      <c r="S25" s="184"/>
      <c r="T25" s="110"/>
      <c r="U25" s="110" t="s">
        <v>241</v>
      </c>
      <c r="V25" s="110"/>
      <c r="W25" s="110"/>
      <c r="X25" s="186">
        <f>W!A231</f>
        <v>0</v>
      </c>
      <c r="Y25" s="184"/>
    </row>
    <row r="26" spans="2:25">
      <c r="B26" s="182"/>
      <c r="C26" s="115" t="s">
        <v>242</v>
      </c>
      <c r="D26" s="110"/>
      <c r="E26" s="110"/>
      <c r="F26" s="186"/>
      <c r="G26" s="184"/>
      <c r="H26" s="110"/>
      <c r="I26" s="110" t="s">
        <v>243</v>
      </c>
      <c r="J26" s="110"/>
      <c r="K26" s="110"/>
      <c r="L26" s="189">
        <f>W!A232</f>
        <v>0</v>
      </c>
      <c r="M26" s="184"/>
      <c r="N26" s="110"/>
      <c r="O26" s="110" t="s">
        <v>244</v>
      </c>
      <c r="P26" s="110"/>
      <c r="Q26" s="110"/>
      <c r="R26" s="189">
        <f>W!A273</f>
        <v>0</v>
      </c>
      <c r="S26" s="184"/>
      <c r="T26" s="110"/>
      <c r="U26" s="110" t="s">
        <v>243</v>
      </c>
      <c r="V26" s="110"/>
      <c r="W26" s="110"/>
      <c r="X26" s="189">
        <f>W!A232</f>
        <v>0</v>
      </c>
      <c r="Y26" s="184"/>
    </row>
    <row r="27" spans="2:25">
      <c r="B27" s="182"/>
      <c r="C27" s="172" t="s">
        <v>245</v>
      </c>
      <c r="D27" s="110"/>
      <c r="E27" s="110"/>
      <c r="F27" s="187">
        <f>L27</f>
        <v>525350</v>
      </c>
      <c r="G27" s="184"/>
      <c r="H27" s="110"/>
      <c r="I27" s="172" t="s">
        <v>246</v>
      </c>
      <c r="J27" s="110"/>
      <c r="K27" s="110"/>
      <c r="L27" s="187">
        <f>L24+L25-L26</f>
        <v>525350</v>
      </c>
      <c r="M27" s="184"/>
      <c r="N27" s="110"/>
      <c r="O27" s="116" t="s">
        <v>247</v>
      </c>
      <c r="P27" s="110"/>
      <c r="Q27" s="110"/>
      <c r="R27" s="186">
        <f>SUM(R24:R26)</f>
        <v>368911</v>
      </c>
      <c r="S27" s="184"/>
      <c r="T27" s="110"/>
      <c r="U27" s="172" t="s">
        <v>248</v>
      </c>
      <c r="X27" s="187">
        <f>X22-X23-X24+X25-X26</f>
        <v>206799</v>
      </c>
      <c r="Y27" s="184"/>
    </row>
    <row r="28" spans="2:25">
      <c r="B28" s="182"/>
      <c r="C28" s="172" t="s">
        <v>249</v>
      </c>
      <c r="D28" s="110"/>
      <c r="E28" s="110"/>
      <c r="F28" s="189">
        <f>W!A240</f>
        <v>445663</v>
      </c>
      <c r="G28" s="184"/>
      <c r="H28" s="110"/>
      <c r="I28" s="110" t="s">
        <v>250</v>
      </c>
      <c r="J28" s="110"/>
      <c r="K28" s="110"/>
      <c r="L28" s="189">
        <f>W!A255</f>
        <v>0</v>
      </c>
      <c r="M28" s="184"/>
      <c r="N28" s="110"/>
      <c r="O28" s="110" t="s">
        <v>251</v>
      </c>
      <c r="P28" s="110"/>
      <c r="Q28" s="110"/>
      <c r="R28" s="186">
        <f>W!A274</f>
        <v>0</v>
      </c>
      <c r="S28" s="184"/>
      <c r="X28" s="117"/>
      <c r="Y28" s="184"/>
    </row>
    <row r="29" spans="2:25">
      <c r="B29" s="182"/>
      <c r="C29" s="172" t="s">
        <v>252</v>
      </c>
      <c r="F29" s="187">
        <f>W!A257</f>
        <v>971013</v>
      </c>
      <c r="G29" s="184"/>
      <c r="H29" s="110"/>
      <c r="I29" s="110" t="s">
        <v>253</v>
      </c>
      <c r="J29" s="110"/>
      <c r="K29" s="110"/>
      <c r="L29" s="186">
        <f>W!A256</f>
        <v>525350</v>
      </c>
      <c r="M29" s="184"/>
      <c r="N29" s="110"/>
      <c r="S29" s="184"/>
      <c r="U29" s="110" t="s">
        <v>254</v>
      </c>
      <c r="V29" s="110"/>
      <c r="W29" s="110"/>
      <c r="X29" s="187">
        <f>W!A233</f>
        <v>1594608</v>
      </c>
      <c r="Y29" s="184"/>
    </row>
    <row r="30" spans="2:25">
      <c r="B30" s="182"/>
      <c r="C30" s="110"/>
      <c r="G30" s="184"/>
      <c r="H30" s="110"/>
      <c r="I30" s="172" t="s">
        <v>255</v>
      </c>
      <c r="L30" s="192">
        <f>IF(R33&gt;0,100*L29/R33,0)</f>
        <v>10.854338842975206</v>
      </c>
      <c r="M30" s="184"/>
      <c r="N30" s="110"/>
      <c r="O30" s="110" t="s">
        <v>256</v>
      </c>
      <c r="P30" s="110"/>
      <c r="Q30" s="110"/>
      <c r="R30" s="186">
        <f>R21-R27-R28</f>
        <v>5542645</v>
      </c>
      <c r="S30" s="184"/>
      <c r="U30" s="172" t="s">
        <v>257</v>
      </c>
      <c r="V30" s="110"/>
      <c r="W30" s="110"/>
      <c r="X30" s="188">
        <f>W!A234</f>
        <v>836750</v>
      </c>
      <c r="Y30" s="184"/>
    </row>
    <row r="31" spans="2:25">
      <c r="B31" s="182"/>
      <c r="C31" s="110"/>
      <c r="G31" s="184"/>
      <c r="H31" s="110"/>
      <c r="M31" s="184"/>
      <c r="N31" s="110"/>
      <c r="S31" s="184"/>
      <c r="U31" s="172" t="s">
        <v>258</v>
      </c>
      <c r="X31" s="110">
        <f>R19-R26</f>
        <v>2431358</v>
      </c>
      <c r="Y31" s="184"/>
    </row>
    <row r="32" spans="2:25">
      <c r="B32" s="182"/>
      <c r="G32" s="184"/>
      <c r="H32" s="110"/>
      <c r="I32" s="116" t="s">
        <v>259</v>
      </c>
      <c r="J32" s="110"/>
      <c r="K32" s="110"/>
      <c r="L32" s="189">
        <f>W!A230</f>
        <v>308000</v>
      </c>
      <c r="M32" s="184"/>
      <c r="N32" s="110"/>
      <c r="O32" s="112" t="s">
        <v>260</v>
      </c>
      <c r="S32" s="184"/>
      <c r="U32" s="91" t="s">
        <v>261</v>
      </c>
      <c r="X32" s="187">
        <f>W!A270</f>
        <v>800000</v>
      </c>
      <c r="Y32" s="193" t="s">
        <v>2</v>
      </c>
    </row>
    <row r="33" spans="1:25">
      <c r="B33" s="182"/>
      <c r="C33" s="110" t="s">
        <v>262</v>
      </c>
      <c r="D33" s="110"/>
      <c r="E33" s="110"/>
      <c r="F33" s="186">
        <f>W!A219</f>
        <v>0</v>
      </c>
      <c r="G33" s="184"/>
      <c r="H33" s="110"/>
      <c r="I33" s="110" t="s">
        <v>263</v>
      </c>
      <c r="J33" s="110"/>
      <c r="K33" s="110"/>
      <c r="L33" s="186">
        <f>L29-L32</f>
        <v>217350</v>
      </c>
      <c r="M33" s="184"/>
      <c r="O33" s="116" t="s">
        <v>264</v>
      </c>
      <c r="P33" s="110"/>
      <c r="Q33" s="110"/>
      <c r="R33" s="186">
        <f>W!A275</f>
        <v>4840000</v>
      </c>
      <c r="S33" s="184"/>
      <c r="Y33" s="184"/>
    </row>
    <row r="34" spans="1:25">
      <c r="B34" s="182"/>
      <c r="C34" s="172" t="s">
        <v>265</v>
      </c>
      <c r="D34" s="110"/>
      <c r="E34" s="110"/>
      <c r="F34" s="186">
        <f>W!A220</f>
        <v>3087407</v>
      </c>
      <c r="G34" s="184"/>
      <c r="H34" s="110"/>
      <c r="I34" s="91" t="s">
        <v>266</v>
      </c>
      <c r="J34" s="110"/>
      <c r="K34" s="110"/>
      <c r="L34" s="189">
        <f>W!A260</f>
        <v>393016</v>
      </c>
      <c r="M34" s="184"/>
      <c r="O34" s="91" t="s">
        <v>267</v>
      </c>
      <c r="R34" s="186">
        <f>W!A276</f>
        <v>92279</v>
      </c>
      <c r="S34" s="184"/>
      <c r="U34" s="110" t="s">
        <v>268</v>
      </c>
      <c r="V34" s="110"/>
      <c r="W34" s="110"/>
      <c r="X34" s="187">
        <f>W!A238</f>
        <v>1700000</v>
      </c>
      <c r="Y34" s="184"/>
    </row>
    <row r="35" spans="1:25">
      <c r="B35" s="182"/>
      <c r="C35" s="110"/>
      <c r="G35" s="184"/>
      <c r="I35" s="91" t="s">
        <v>269</v>
      </c>
      <c r="L35" s="187">
        <f>L33+L34</f>
        <v>610366</v>
      </c>
      <c r="M35" s="184"/>
      <c r="O35" s="110" t="s">
        <v>270</v>
      </c>
      <c r="P35" s="110"/>
      <c r="Q35" s="110"/>
      <c r="R35" s="189">
        <f>R36-R33-R34</f>
        <v>610366</v>
      </c>
      <c r="S35" s="184"/>
      <c r="U35" s="110" t="s">
        <v>271</v>
      </c>
      <c r="V35" s="110"/>
      <c r="W35" s="110"/>
      <c r="X35" s="187">
        <f>W!A239</f>
        <v>1323000</v>
      </c>
      <c r="Y35" s="184"/>
    </row>
    <row r="36" spans="1:25">
      <c r="B36" s="182"/>
      <c r="G36" s="184"/>
      <c r="M36" s="184"/>
      <c r="O36" s="110" t="s">
        <v>272</v>
      </c>
      <c r="P36" s="110"/>
      <c r="Q36" s="110"/>
      <c r="R36" s="186">
        <f>W!A277</f>
        <v>5542645</v>
      </c>
      <c r="S36" s="184"/>
      <c r="Y36" s="184"/>
    </row>
    <row r="37" spans="1:25">
      <c r="B37" s="194"/>
      <c r="C37" s="195"/>
      <c r="D37" s="195"/>
      <c r="E37" s="195"/>
      <c r="F37" s="195"/>
      <c r="G37" s="195"/>
      <c r="H37" s="194"/>
      <c r="I37" s="195"/>
      <c r="J37" s="195"/>
      <c r="K37" s="195"/>
      <c r="L37" s="195"/>
      <c r="M37" s="196"/>
      <c r="N37" s="195"/>
      <c r="O37" s="195"/>
      <c r="P37" s="195"/>
      <c r="Q37" s="195"/>
      <c r="R37" s="195"/>
      <c r="S37" s="196"/>
      <c r="T37" s="195"/>
      <c r="U37" s="195"/>
      <c r="V37" s="195"/>
      <c r="W37" s="195"/>
      <c r="X37" s="195"/>
      <c r="Y37" s="196"/>
    </row>
    <row r="38" spans="1:25" ht="12.75" customHeight="1">
      <c r="B38" s="118" t="s">
        <v>170</v>
      </c>
    </row>
    <row r="39" spans="1:25">
      <c r="A39" s="110"/>
      <c r="B39" s="110"/>
      <c r="I39" s="172"/>
      <c r="L39" s="187"/>
      <c r="M39" s="137" t="s">
        <v>4</v>
      </c>
    </row>
    <row r="40" spans="1:25">
      <c r="A40" s="110"/>
      <c r="B40" s="110"/>
      <c r="I40" s="172"/>
      <c r="L40" s="187"/>
      <c r="M40" s="110"/>
      <c r="N40" s="110"/>
    </row>
    <row r="41" spans="1:25" ht="11.4">
      <c r="A41" s="110"/>
      <c r="B41" s="110"/>
      <c r="S41" s="18"/>
    </row>
    <row r="42" spans="1:25">
      <c r="A42" s="110"/>
      <c r="B42" s="110"/>
    </row>
    <row r="43" spans="1:25">
      <c r="A43" s="110"/>
      <c r="B43" s="110"/>
    </row>
    <row r="44" spans="1:25">
      <c r="A44" s="110"/>
      <c r="B44" s="110"/>
      <c r="W44" s="187"/>
    </row>
    <row r="45" spans="1:25">
      <c r="A45" s="110"/>
      <c r="B45" s="110"/>
      <c r="P45" s="91" t="s">
        <v>1</v>
      </c>
    </row>
    <row r="46" spans="1:25">
      <c r="A46" s="110"/>
      <c r="B46" s="110"/>
      <c r="I46" s="110"/>
      <c r="J46" s="110"/>
      <c r="K46" s="110" t="s">
        <v>1</v>
      </c>
      <c r="L46" s="186"/>
    </row>
    <row r="47" spans="1:25">
      <c r="A47" s="110"/>
      <c r="B47" s="110"/>
      <c r="I47" s="110"/>
      <c r="J47" s="110"/>
      <c r="K47" s="110"/>
      <c r="L47" s="186"/>
    </row>
    <row r="48" spans="1:25">
      <c r="A48" s="110"/>
      <c r="B48" s="110"/>
    </row>
    <row r="49" spans="1:2">
      <c r="A49" s="110"/>
      <c r="B49" s="110"/>
    </row>
    <row r="50" spans="1:2">
      <c r="A50" s="110"/>
      <c r="B50" s="110"/>
    </row>
    <row r="51" spans="1:2">
      <c r="A51" s="110"/>
      <c r="B51" s="110"/>
    </row>
    <row r="52" spans="1:2">
      <c r="A52" s="110"/>
      <c r="B52" s="110"/>
    </row>
    <row r="53" spans="1:2">
      <c r="A53" s="110"/>
      <c r="B53" s="110"/>
    </row>
    <row r="54" spans="1:2">
      <c r="A54" s="110"/>
      <c r="B54" s="110"/>
    </row>
    <row r="55" spans="1:2">
      <c r="A55" s="110"/>
      <c r="B55" s="110"/>
    </row>
    <row r="56" spans="1:2">
      <c r="A56" s="110"/>
      <c r="B56" s="110"/>
    </row>
    <row r="57" spans="1:2">
      <c r="A57" s="110"/>
      <c r="B57" s="110"/>
    </row>
    <row r="58" spans="1:2">
      <c r="A58" s="110"/>
      <c r="B58" s="110"/>
    </row>
    <row r="59" spans="1:2">
      <c r="A59" s="195"/>
      <c r="B59" s="110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" workbookViewId="0">
      <selection activeCell="N61" sqref="N6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3" style="18" customWidth="1"/>
    <col min="15" max="16384" width="9.109375" style="18"/>
  </cols>
  <sheetData>
    <row r="1" spans="2:14" ht="13.8">
      <c r="B1" s="119"/>
      <c r="C1" s="22"/>
      <c r="F1" s="120"/>
      <c r="G1" s="197" t="s">
        <v>273</v>
      </c>
      <c r="I1" s="176" t="s">
        <v>11</v>
      </c>
      <c r="J1" s="15">
        <f>W!$A1</f>
        <v>2</v>
      </c>
      <c r="K1" s="176" t="s">
        <v>14</v>
      </c>
      <c r="L1" s="15">
        <f>W!$A4</f>
        <v>2018</v>
      </c>
      <c r="M1" s="176" t="s">
        <v>15</v>
      </c>
      <c r="N1" s="143">
        <f>W!$A5</f>
        <v>3</v>
      </c>
    </row>
    <row r="3" spans="2:14">
      <c r="B3" s="125"/>
      <c r="C3" s="74"/>
      <c r="D3" s="74"/>
      <c r="E3" s="74"/>
      <c r="F3" s="74"/>
      <c r="G3" s="74"/>
      <c r="H3" s="74"/>
      <c r="I3" s="126"/>
      <c r="J3" s="74"/>
      <c r="K3" s="74"/>
      <c r="L3" s="74"/>
      <c r="M3" s="74"/>
      <c r="N3" s="84"/>
    </row>
    <row r="4" spans="2:14" ht="12">
      <c r="B4" s="127"/>
      <c r="C4" s="96" t="s">
        <v>274</v>
      </c>
      <c r="D4" s="96"/>
      <c r="E4" s="96"/>
      <c r="F4" s="19"/>
      <c r="G4" s="35" t="s">
        <v>25</v>
      </c>
      <c r="H4" s="35" t="s">
        <v>27</v>
      </c>
      <c r="I4" s="28" t="s">
        <v>275</v>
      </c>
      <c r="K4" s="19"/>
      <c r="L4" s="19"/>
      <c r="M4" s="19"/>
      <c r="N4" s="24"/>
    </row>
    <row r="5" spans="2:14">
      <c r="B5" s="127"/>
      <c r="C5" s="100" t="s">
        <v>276</v>
      </c>
      <c r="D5" s="19"/>
      <c r="E5" s="19"/>
      <c r="F5" s="19"/>
      <c r="G5" s="35">
        <f>W!A505</f>
        <v>4155</v>
      </c>
      <c r="H5" s="35">
        <f>W!A506</f>
        <v>4285</v>
      </c>
      <c r="I5" s="35">
        <f>W!A504</f>
        <v>6038</v>
      </c>
      <c r="K5" s="28"/>
      <c r="M5" s="19"/>
      <c r="N5" s="24"/>
    </row>
    <row r="6" spans="2:14">
      <c r="B6" s="127"/>
      <c r="C6" s="100" t="s">
        <v>277</v>
      </c>
      <c r="D6" s="19"/>
      <c r="E6" s="19"/>
      <c r="F6" s="19"/>
      <c r="G6" s="198">
        <f>W!A507/10</f>
        <v>8.4</v>
      </c>
      <c r="H6" s="198">
        <f>W!A508/10</f>
        <v>4.4000000000000004</v>
      </c>
      <c r="I6" s="68"/>
      <c r="K6" s="28"/>
      <c r="L6" s="44"/>
      <c r="M6" s="19"/>
      <c r="N6" s="24"/>
    </row>
    <row r="7" spans="2:14">
      <c r="B7" s="127"/>
      <c r="C7" s="28" t="s">
        <v>278</v>
      </c>
      <c r="D7" s="19"/>
      <c r="E7" s="19"/>
      <c r="F7" s="19"/>
      <c r="G7" s="35">
        <f>W!A509</f>
        <v>1895</v>
      </c>
      <c r="H7" s="35">
        <f>W!A510</f>
        <v>1897</v>
      </c>
      <c r="I7" s="68"/>
      <c r="K7" s="28"/>
      <c r="L7" s="44"/>
      <c r="M7" s="19"/>
      <c r="N7" s="24"/>
    </row>
    <row r="8" spans="2:14">
      <c r="B8" s="127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7"/>
      <c r="C9" s="34" t="s">
        <v>279</v>
      </c>
      <c r="D9" s="19"/>
      <c r="E9" s="96"/>
      <c r="F9" s="19"/>
      <c r="H9" s="44"/>
      <c r="I9" s="35"/>
      <c r="K9" s="44"/>
      <c r="L9" s="44" t="s">
        <v>1</v>
      </c>
      <c r="M9" s="19"/>
      <c r="N9" s="24"/>
    </row>
    <row r="10" spans="2:14">
      <c r="B10" s="127"/>
      <c r="C10" s="100" t="s">
        <v>280</v>
      </c>
      <c r="D10" s="19"/>
      <c r="E10" s="19"/>
      <c r="F10" s="19"/>
      <c r="G10" s="198">
        <f>W!A501/10</f>
        <v>0.5</v>
      </c>
      <c r="H10" s="198">
        <f>W!A502/10</f>
        <v>1.1000000000000001</v>
      </c>
      <c r="I10" s="28" t="s">
        <v>281</v>
      </c>
      <c r="J10" s="28"/>
      <c r="K10" s="44"/>
      <c r="L10" s="199">
        <f>W!A511/100</f>
        <v>0.83</v>
      </c>
      <c r="M10" s="19"/>
      <c r="N10" s="24"/>
    </row>
    <row r="11" spans="2:14">
      <c r="B11" s="127"/>
      <c r="C11" s="28"/>
      <c r="D11" s="121"/>
      <c r="E11" s="121"/>
      <c r="F11" s="121"/>
      <c r="I11" s="35"/>
      <c r="K11" s="44"/>
      <c r="L11" s="44"/>
      <c r="M11" s="19"/>
      <c r="N11" s="24"/>
    </row>
    <row r="12" spans="2:14">
      <c r="B12" s="127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7"/>
      <c r="C13" s="85" t="s">
        <v>282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7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7"/>
      <c r="C15" s="85" t="s">
        <v>283</v>
      </c>
      <c r="D15" s="19"/>
      <c r="E15" s="19"/>
      <c r="F15" s="19"/>
      <c r="G15" s="28" t="s">
        <v>73</v>
      </c>
      <c r="H15" s="66" t="s">
        <v>74</v>
      </c>
      <c r="I15" s="35" t="s">
        <v>75</v>
      </c>
      <c r="K15" s="28"/>
      <c r="L15" s="44"/>
      <c r="M15" s="19"/>
      <c r="N15" s="24"/>
    </row>
    <row r="16" spans="2:14">
      <c r="B16" s="127"/>
      <c r="C16" s="85" t="s">
        <v>284</v>
      </c>
      <c r="D16" s="19"/>
      <c r="E16" s="19"/>
      <c r="F16" s="19"/>
      <c r="G16" s="200">
        <f>INT(L10*G20/1000) + 60</f>
        <v>125</v>
      </c>
      <c r="H16" s="200">
        <f>INT(L10*2*G20/1000) + 75</f>
        <v>205</v>
      </c>
      <c r="I16" s="200">
        <f>INT(L10*3*G20/1000) + 120</f>
        <v>315</v>
      </c>
      <c r="K16" s="44"/>
      <c r="L16" s="44"/>
      <c r="M16" s="44"/>
      <c r="N16" s="24"/>
    </row>
    <row r="17" spans="2:14">
      <c r="B17" s="127"/>
      <c r="C17" s="85" t="s">
        <v>285</v>
      </c>
      <c r="E17" s="19"/>
      <c r="F17" s="19"/>
      <c r="G17" s="200">
        <f>INT(L10*1.5*G20/1000) + 60</f>
        <v>157</v>
      </c>
      <c r="H17" s="200">
        <f>INT(L10*1.5*2*G20/1000) + 75</f>
        <v>270</v>
      </c>
      <c r="I17" s="200">
        <f>INT(L10*1.5*3*G20/1000) + 120</f>
        <v>413</v>
      </c>
      <c r="K17" s="44"/>
      <c r="L17" s="44"/>
      <c r="M17" s="44"/>
      <c r="N17" s="24"/>
    </row>
    <row r="18" spans="2:14">
      <c r="B18" s="127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7"/>
      <c r="C19" s="85"/>
      <c r="E19" s="19"/>
      <c r="F19" s="19"/>
      <c r="G19" s="201" t="s">
        <v>34</v>
      </c>
      <c r="H19" s="202" t="s">
        <v>35</v>
      </c>
      <c r="I19" s="201" t="s">
        <v>36</v>
      </c>
      <c r="K19" s="44"/>
      <c r="L19" s="44"/>
      <c r="M19" s="19"/>
      <c r="N19" s="24"/>
    </row>
    <row r="20" spans="2:14">
      <c r="B20" s="127"/>
      <c r="C20" s="19" t="s">
        <v>286</v>
      </c>
      <c r="D20" s="19"/>
      <c r="G20" s="133">
        <f>W!A515</f>
        <v>78498</v>
      </c>
      <c r="H20" s="133">
        <f>W!A516</f>
        <v>75387</v>
      </c>
      <c r="I20" s="133">
        <f>W!A517</f>
        <v>71419</v>
      </c>
      <c r="K20" s="44"/>
      <c r="L20" s="44"/>
      <c r="M20" s="19"/>
      <c r="N20" s="24"/>
    </row>
    <row r="21" spans="2:14">
      <c r="B21" s="127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7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7"/>
      <c r="C23" s="96" t="s">
        <v>287</v>
      </c>
      <c r="D23" s="19"/>
      <c r="E23" s="19"/>
      <c r="F23" s="80" t="str">
        <f>W!A681</f>
        <v>Competition among companies increases efficiency. Investment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7"/>
      <c r="C24" s="96"/>
      <c r="F24" s="80" t="str">
        <f>W!A682</f>
        <v>in training and new machines give organisations an edge over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7"/>
      <c r="C25" s="96"/>
      <c r="F25" s="80" t="str">
        <f>W!A683</f>
        <v>competitors.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7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7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7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203"/>
      <c r="C29" s="204"/>
      <c r="D29" s="204"/>
      <c r="E29" s="204"/>
      <c r="F29" s="204"/>
      <c r="G29" s="204"/>
      <c r="H29" s="204"/>
      <c r="I29" s="90"/>
      <c r="J29" s="204"/>
      <c r="K29" s="204"/>
      <c r="L29" s="204"/>
      <c r="M29" s="204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5"/>
      <c r="C31" s="74"/>
      <c r="D31" s="205"/>
      <c r="E31" s="206"/>
      <c r="F31" s="206"/>
      <c r="G31" s="206"/>
      <c r="H31" s="206"/>
      <c r="I31" s="205"/>
      <c r="J31" s="206"/>
      <c r="K31" s="74"/>
      <c r="L31" s="74"/>
      <c r="M31" s="74"/>
      <c r="N31" s="84"/>
    </row>
    <row r="32" spans="2:14" ht="12">
      <c r="B32" s="127"/>
      <c r="C32" s="96" t="s">
        <v>288</v>
      </c>
      <c r="D32" s="31"/>
      <c r="E32" s="80"/>
      <c r="F32" s="39" t="s">
        <v>10</v>
      </c>
      <c r="G32" s="39" t="s">
        <v>10</v>
      </c>
      <c r="H32" s="39" t="s">
        <v>10</v>
      </c>
      <c r="I32" s="39" t="s">
        <v>10</v>
      </c>
      <c r="J32" s="39" t="s">
        <v>10</v>
      </c>
      <c r="K32" s="39" t="s">
        <v>10</v>
      </c>
      <c r="L32" s="39" t="s">
        <v>10</v>
      </c>
      <c r="M32" s="39" t="s">
        <v>10</v>
      </c>
      <c r="N32" s="24"/>
    </row>
    <row r="33" spans="2:17" ht="12">
      <c r="B33" s="127"/>
      <c r="C33" s="19"/>
      <c r="D33" s="19"/>
      <c r="E33" s="19"/>
      <c r="F33" s="122">
        <f>W!A521</f>
        <v>1</v>
      </c>
      <c r="G33" s="122">
        <f>W!A541</f>
        <v>2</v>
      </c>
      <c r="H33" s="122">
        <f>W!A561</f>
        <v>3</v>
      </c>
      <c r="I33" s="122">
        <f>W!A581</f>
        <v>4</v>
      </c>
      <c r="J33" s="122">
        <f>W!A601</f>
        <v>5</v>
      </c>
      <c r="K33" s="122">
        <f>W!A621</f>
        <v>6</v>
      </c>
      <c r="L33" s="122">
        <f>W!A641</f>
        <v>7</v>
      </c>
      <c r="M33" s="122">
        <f>W!A661</f>
        <v>8</v>
      </c>
      <c r="N33" s="24"/>
      <c r="Q33" s="18" t="s">
        <v>1</v>
      </c>
    </row>
    <row r="34" spans="2:17" ht="12">
      <c r="B34" s="127"/>
      <c r="C34" s="96" t="s">
        <v>289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7"/>
      <c r="C35" s="19" t="s">
        <v>290</v>
      </c>
      <c r="D35" s="19"/>
      <c r="E35" s="19"/>
      <c r="F35" s="136">
        <f>W!A522/100</f>
        <v>116.26</v>
      </c>
      <c r="G35" s="136">
        <f>W!A542/100</f>
        <v>91.7</v>
      </c>
      <c r="H35" s="136">
        <f>W!A562/100</f>
        <v>103.05</v>
      </c>
      <c r="I35" s="136">
        <f>W!A582/100</f>
        <v>117.93</v>
      </c>
      <c r="J35" s="136">
        <f>W!A602/100</f>
        <v>116.69</v>
      </c>
      <c r="K35" s="136">
        <f>W!A622/100</f>
        <v>124.93</v>
      </c>
      <c r="L35" s="136">
        <f>W!A642/100</f>
        <v>116.89</v>
      </c>
      <c r="M35" s="136">
        <f>W!A662/100</f>
        <v>95.5</v>
      </c>
      <c r="N35" s="51"/>
    </row>
    <row r="36" spans="2:17">
      <c r="B36" s="127"/>
      <c r="C36" s="19" t="s">
        <v>291</v>
      </c>
      <c r="D36" s="19"/>
      <c r="E36" s="19"/>
      <c r="F36" s="136">
        <f>W!A523</f>
        <v>5626984</v>
      </c>
      <c r="G36" s="136">
        <f>W!A543</f>
        <v>4034800</v>
      </c>
      <c r="H36" s="136">
        <f>W!A563</f>
        <v>4534200</v>
      </c>
      <c r="I36" s="136">
        <f>W!A583</f>
        <v>5707812</v>
      </c>
      <c r="J36" s="136">
        <f>W!A603</f>
        <v>5647796</v>
      </c>
      <c r="K36" s="136">
        <f>W!A623</f>
        <v>6046612</v>
      </c>
      <c r="L36" s="136">
        <f>W!A643</f>
        <v>5657476</v>
      </c>
      <c r="M36" s="136">
        <f>W!A663</f>
        <v>4202000</v>
      </c>
      <c r="N36" s="51"/>
    </row>
    <row r="37" spans="2:17">
      <c r="B37" s="127"/>
      <c r="C37" s="19"/>
      <c r="F37" s="154"/>
      <c r="G37" s="154"/>
      <c r="H37" s="154"/>
      <c r="I37" s="207"/>
      <c r="J37" s="154"/>
      <c r="K37" s="154"/>
      <c r="L37" s="154"/>
      <c r="M37" s="154"/>
      <c r="N37" s="51"/>
    </row>
    <row r="38" spans="2:17">
      <c r="B38" s="127"/>
      <c r="C38" s="19" t="s">
        <v>292</v>
      </c>
      <c r="D38" s="19"/>
      <c r="E38" s="19"/>
      <c r="F38" s="136">
        <f>W!A524</f>
        <v>4</v>
      </c>
      <c r="G38" s="136">
        <f>W!A544</f>
        <v>0</v>
      </c>
      <c r="H38" s="136">
        <f>W!A564</f>
        <v>0</v>
      </c>
      <c r="I38" s="136">
        <f>W!A584</f>
        <v>6</v>
      </c>
      <c r="J38" s="136">
        <f>W!A604</f>
        <v>8</v>
      </c>
      <c r="K38" s="136">
        <f>W!A624</f>
        <v>7</v>
      </c>
      <c r="L38" s="136">
        <f>W!A644</f>
        <v>7</v>
      </c>
      <c r="M38" s="136">
        <f>W!A664</f>
        <v>0</v>
      </c>
      <c r="N38" s="51"/>
    </row>
    <row r="39" spans="2:17">
      <c r="B39" s="127"/>
      <c r="C39" s="19" t="s">
        <v>293</v>
      </c>
      <c r="D39" s="19"/>
      <c r="E39" s="19"/>
      <c r="F39" s="136">
        <f>W!A525</f>
        <v>4860884</v>
      </c>
      <c r="G39" s="136">
        <f>W!A545</f>
        <v>3614077</v>
      </c>
      <c r="H39" s="136">
        <f>W!A565</f>
        <v>4113477</v>
      </c>
      <c r="I39" s="136">
        <f>W!A585</f>
        <v>5010331</v>
      </c>
      <c r="J39" s="136">
        <f>W!A605</f>
        <v>5037648</v>
      </c>
      <c r="K39" s="136">
        <f>W!A625</f>
        <v>5507074</v>
      </c>
      <c r="L39" s="136">
        <f>W!A645</f>
        <v>5227723</v>
      </c>
      <c r="M39" s="136">
        <f>W!A665</f>
        <v>3781277</v>
      </c>
      <c r="N39" s="51"/>
    </row>
    <row r="40" spans="2:17">
      <c r="B40" s="127"/>
      <c r="C40" s="19"/>
      <c r="D40" s="19"/>
      <c r="E40" s="19"/>
      <c r="F40" s="208"/>
      <c r="G40" s="208"/>
      <c r="H40" s="208"/>
      <c r="I40" s="136"/>
      <c r="J40" s="208"/>
      <c r="K40" s="208"/>
      <c r="L40" s="208"/>
      <c r="M40" s="208"/>
      <c r="N40" s="51"/>
    </row>
    <row r="41" spans="2:17" ht="12">
      <c r="B41" s="127"/>
      <c r="C41" s="96" t="s">
        <v>294</v>
      </c>
      <c r="D41" s="19"/>
      <c r="E41" s="19"/>
      <c r="F41" s="136"/>
      <c r="G41" s="136"/>
      <c r="H41" s="136"/>
      <c r="I41" s="136"/>
      <c r="J41" s="208"/>
      <c r="K41" s="208"/>
      <c r="L41" s="208"/>
      <c r="M41" s="208"/>
      <c r="N41" s="51"/>
    </row>
    <row r="42" spans="2:17">
      <c r="B42" s="127"/>
      <c r="C42" s="19" t="s">
        <v>295</v>
      </c>
      <c r="D42" s="19"/>
      <c r="E42" s="19"/>
      <c r="F42" s="136"/>
      <c r="G42" s="136"/>
      <c r="H42" s="136"/>
      <c r="I42" s="136"/>
      <c r="J42" s="208"/>
      <c r="K42" s="208"/>
      <c r="L42" s="208"/>
      <c r="M42" s="208"/>
      <c r="N42" s="51"/>
    </row>
    <row r="43" spans="2:17">
      <c r="B43" s="127"/>
      <c r="C43" s="19" t="s">
        <v>296</v>
      </c>
      <c r="D43" s="19"/>
      <c r="E43" s="19"/>
      <c r="F43" s="136">
        <f>W!A526</f>
        <v>302</v>
      </c>
      <c r="G43" s="136">
        <f>W!A546</f>
        <v>285</v>
      </c>
      <c r="H43" s="136">
        <f>W!A566</f>
        <v>321</v>
      </c>
      <c r="I43" s="136">
        <f>W!A586</f>
        <v>290</v>
      </c>
      <c r="J43" s="136">
        <f>W!A606</f>
        <v>306</v>
      </c>
      <c r="K43" s="136">
        <f>W!A626</f>
        <v>293</v>
      </c>
      <c r="L43" s="136">
        <f>W!A646</f>
        <v>298</v>
      </c>
      <c r="M43" s="136">
        <f>W!A666</f>
        <v>335</v>
      </c>
      <c r="N43" s="51"/>
    </row>
    <row r="44" spans="2:17">
      <c r="B44" s="127"/>
      <c r="C44" s="19" t="s">
        <v>3</v>
      </c>
      <c r="D44" s="28" t="s">
        <v>142</v>
      </c>
      <c r="E44" s="19"/>
      <c r="F44" s="136">
        <f>W!A527</f>
        <v>305</v>
      </c>
      <c r="G44" s="136">
        <f>W!A547</f>
        <v>280</v>
      </c>
      <c r="H44" s="136">
        <f>W!A567</f>
        <v>320</v>
      </c>
      <c r="I44" s="136">
        <f>W!A587</f>
        <v>290</v>
      </c>
      <c r="J44" s="136">
        <f>W!A607</f>
        <v>301</v>
      </c>
      <c r="K44" s="136">
        <f>W!A627</f>
        <v>296</v>
      </c>
      <c r="L44" s="136">
        <f>W!A647</f>
        <v>302</v>
      </c>
      <c r="M44" s="136">
        <f>W!A667</f>
        <v>310</v>
      </c>
      <c r="N44" s="51"/>
    </row>
    <row r="45" spans="2:17">
      <c r="B45" s="127"/>
      <c r="C45" s="19"/>
      <c r="D45" s="19" t="s">
        <v>118</v>
      </c>
      <c r="E45" s="19"/>
      <c r="F45" s="136">
        <f>W!A528</f>
        <v>300</v>
      </c>
      <c r="G45" s="136">
        <f>W!A548</f>
        <v>275</v>
      </c>
      <c r="H45" s="136">
        <f>W!A568</f>
        <v>310</v>
      </c>
      <c r="I45" s="136">
        <f>W!A588</f>
        <v>280</v>
      </c>
      <c r="J45" s="136">
        <f>W!A608</f>
        <v>306</v>
      </c>
      <c r="K45" s="136">
        <f>W!A628</f>
        <v>293</v>
      </c>
      <c r="L45" s="136">
        <f>W!A648</f>
        <v>298</v>
      </c>
      <c r="M45" s="136">
        <f>W!A668</f>
        <v>391</v>
      </c>
      <c r="N45" s="51"/>
    </row>
    <row r="46" spans="2:17">
      <c r="B46" s="127"/>
      <c r="C46" s="19" t="s">
        <v>297</v>
      </c>
      <c r="D46" s="19"/>
      <c r="E46" s="19"/>
      <c r="F46" s="136">
        <f>W!A529</f>
        <v>495</v>
      </c>
      <c r="G46" s="136">
        <f>W!A549</f>
        <v>492</v>
      </c>
      <c r="H46" s="136">
        <f>W!A569</f>
        <v>543</v>
      </c>
      <c r="I46" s="136">
        <f>W!A589</f>
        <v>485</v>
      </c>
      <c r="J46" s="136">
        <f>W!A609</f>
        <v>507</v>
      </c>
      <c r="K46" s="136">
        <f>W!A629</f>
        <v>487</v>
      </c>
      <c r="L46" s="136">
        <f>W!A649</f>
        <v>505</v>
      </c>
      <c r="M46" s="136">
        <f>W!A669</f>
        <v>462</v>
      </c>
      <c r="N46" s="51"/>
    </row>
    <row r="47" spans="2:17">
      <c r="B47" s="127"/>
      <c r="C47" s="19" t="s">
        <v>3</v>
      </c>
      <c r="D47" s="28" t="s">
        <v>142</v>
      </c>
      <c r="E47" s="19"/>
      <c r="F47" s="136">
        <f>W!A530</f>
        <v>495</v>
      </c>
      <c r="G47" s="136">
        <f>W!A550</f>
        <v>490</v>
      </c>
      <c r="H47" s="136">
        <f>W!A570</f>
        <v>547</v>
      </c>
      <c r="I47" s="136">
        <f>W!A590</f>
        <v>480</v>
      </c>
      <c r="J47" s="136">
        <f>W!A610</f>
        <v>491</v>
      </c>
      <c r="K47" s="136">
        <f>W!A630</f>
        <v>477</v>
      </c>
      <c r="L47" s="136">
        <f>W!A650</f>
        <v>507</v>
      </c>
      <c r="M47" s="136">
        <f>W!A670</f>
        <v>425</v>
      </c>
      <c r="N47" s="51"/>
    </row>
    <row r="48" spans="2:17">
      <c r="B48" s="127"/>
      <c r="C48" s="19"/>
      <c r="D48" s="19" t="s">
        <v>118</v>
      </c>
      <c r="E48" s="19"/>
      <c r="F48" s="136">
        <f>W!A531</f>
        <v>485</v>
      </c>
      <c r="G48" s="136">
        <f>W!A551</f>
        <v>475</v>
      </c>
      <c r="H48" s="136">
        <f>W!A571</f>
        <v>530</v>
      </c>
      <c r="I48" s="136">
        <f>W!A591</f>
        <v>475</v>
      </c>
      <c r="J48" s="136">
        <f>W!A611</f>
        <v>507</v>
      </c>
      <c r="K48" s="136">
        <f>W!A631</f>
        <v>487</v>
      </c>
      <c r="L48" s="136">
        <f>W!A651</f>
        <v>503</v>
      </c>
      <c r="M48" s="136">
        <f>W!A671</f>
        <v>673</v>
      </c>
      <c r="N48" s="51"/>
    </row>
    <row r="49" spans="2:14">
      <c r="B49" s="127"/>
      <c r="C49" s="19" t="s">
        <v>298</v>
      </c>
      <c r="D49" s="19"/>
      <c r="E49" s="19"/>
      <c r="F49" s="136">
        <f>W!A532</f>
        <v>790</v>
      </c>
      <c r="G49" s="136">
        <f>W!A552</f>
        <v>766</v>
      </c>
      <c r="H49" s="136">
        <f>W!A572</f>
        <v>750</v>
      </c>
      <c r="I49" s="136">
        <f>W!A592</f>
        <v>785</v>
      </c>
      <c r="J49" s="136">
        <f>W!A612</f>
        <v>811</v>
      </c>
      <c r="K49" s="136">
        <f>W!A632</f>
        <v>787</v>
      </c>
      <c r="L49" s="136">
        <f>W!A652</f>
        <v>776</v>
      </c>
      <c r="M49" s="136">
        <f>W!A672</f>
        <v>645</v>
      </c>
      <c r="N49" s="51"/>
    </row>
    <row r="50" spans="2:14">
      <c r="B50" s="127"/>
      <c r="C50" s="19" t="s">
        <v>3</v>
      </c>
      <c r="D50" s="28" t="s">
        <v>142</v>
      </c>
      <c r="E50" s="19"/>
      <c r="F50" s="136">
        <f>W!A533</f>
        <v>790</v>
      </c>
      <c r="G50" s="136">
        <f>W!A553</f>
        <v>750</v>
      </c>
      <c r="H50" s="136">
        <f>W!A573</f>
        <v>740</v>
      </c>
      <c r="I50" s="136">
        <f>W!A593</f>
        <v>775</v>
      </c>
      <c r="J50" s="136">
        <f>W!A613</f>
        <v>798</v>
      </c>
      <c r="K50" s="136">
        <f>W!A633</f>
        <v>790</v>
      </c>
      <c r="L50" s="136">
        <f>W!A653</f>
        <v>802</v>
      </c>
      <c r="M50" s="136">
        <f>W!A673</f>
        <v>586</v>
      </c>
      <c r="N50" s="51"/>
    </row>
    <row r="51" spans="2:14">
      <c r="B51" s="127"/>
      <c r="C51" s="19"/>
      <c r="D51" s="19" t="s">
        <v>118</v>
      </c>
      <c r="E51" s="19"/>
      <c r="F51" s="136">
        <f>W!A534</f>
        <v>785</v>
      </c>
      <c r="G51" s="136">
        <f>W!A554</f>
        <v>745</v>
      </c>
      <c r="H51" s="136">
        <f>W!A574</f>
        <v>760</v>
      </c>
      <c r="I51" s="136">
        <f>W!A594</f>
        <v>770</v>
      </c>
      <c r="J51" s="136">
        <f>W!A614</f>
        <v>811</v>
      </c>
      <c r="K51" s="136">
        <f>W!A634</f>
        <v>810</v>
      </c>
      <c r="L51" s="136">
        <f>W!A654</f>
        <v>772</v>
      </c>
      <c r="M51" s="136">
        <f>W!A674</f>
        <v>840</v>
      </c>
      <c r="N51" s="51"/>
    </row>
    <row r="52" spans="2:14">
      <c r="B52" s="127"/>
      <c r="C52" s="19"/>
      <c r="D52" s="19"/>
      <c r="E52" s="19"/>
      <c r="F52" s="136"/>
      <c r="G52" s="136"/>
      <c r="H52" s="136"/>
      <c r="I52" s="136"/>
      <c r="J52" s="136"/>
      <c r="K52" s="136"/>
      <c r="L52" s="136"/>
      <c r="M52" s="136"/>
      <c r="N52" s="51"/>
    </row>
    <row r="53" spans="2:14">
      <c r="B53" s="127"/>
      <c r="C53" s="19" t="s">
        <v>299</v>
      </c>
      <c r="D53" s="19"/>
      <c r="E53" s="19"/>
      <c r="F53" s="136">
        <f>W!A535</f>
        <v>57</v>
      </c>
      <c r="G53" s="136">
        <f>W!A555</f>
        <v>65</v>
      </c>
      <c r="H53" s="136">
        <f>W!A575</f>
        <v>56</v>
      </c>
      <c r="I53" s="136">
        <f>W!A595</f>
        <v>58</v>
      </c>
      <c r="J53" s="136">
        <f>W!A615</f>
        <v>59</v>
      </c>
      <c r="K53" s="136">
        <f>W!A635</f>
        <v>61</v>
      </c>
      <c r="L53" s="136">
        <f>W!A655</f>
        <v>54</v>
      </c>
      <c r="M53" s="136">
        <f>W!A675</f>
        <v>74</v>
      </c>
      <c r="N53" s="51"/>
    </row>
    <row r="54" spans="2:14">
      <c r="B54" s="127"/>
      <c r="C54" s="99" t="s">
        <v>300</v>
      </c>
      <c r="D54" s="19"/>
      <c r="E54" s="19"/>
      <c r="F54" s="136">
        <f>W!A536</f>
        <v>1227</v>
      </c>
      <c r="G54" s="136">
        <f>W!A556</f>
        <v>1251</v>
      </c>
      <c r="H54" s="136">
        <f>W!A576</f>
        <v>1230</v>
      </c>
      <c r="I54" s="136">
        <f>W!A596</f>
        <v>1228</v>
      </c>
      <c r="J54" s="136">
        <f>W!A616</f>
        <v>1236</v>
      </c>
      <c r="K54" s="136">
        <f>W!A636</f>
        <v>1230</v>
      </c>
      <c r="L54" s="136">
        <f>W!A656</f>
        <v>1230</v>
      </c>
      <c r="M54" s="136">
        <f>W!A676</f>
        <v>1225</v>
      </c>
      <c r="N54" s="51"/>
    </row>
    <row r="55" spans="2:14">
      <c r="B55" s="127"/>
      <c r="C55" s="19" t="s">
        <v>301</v>
      </c>
      <c r="D55" s="19"/>
      <c r="E55" s="19"/>
      <c r="F55" s="136">
        <f>W!A537</f>
        <v>11</v>
      </c>
      <c r="G55" s="136">
        <f>W!A557</f>
        <v>10</v>
      </c>
      <c r="H55" s="136">
        <f>W!A577</f>
        <v>13</v>
      </c>
      <c r="I55" s="136">
        <f>W!A597</f>
        <v>13</v>
      </c>
      <c r="J55" s="136">
        <f>W!A617</f>
        <v>11</v>
      </c>
      <c r="K55" s="136">
        <f>W!A637</f>
        <v>12</v>
      </c>
      <c r="L55" s="136">
        <f>W!A657</f>
        <v>11</v>
      </c>
      <c r="M55" s="136">
        <f>W!A677</f>
        <v>16</v>
      </c>
      <c r="N55" s="51"/>
    </row>
    <row r="56" spans="2:14">
      <c r="B56" s="130"/>
      <c r="C56" s="62"/>
      <c r="D56" s="62"/>
      <c r="E56" s="62"/>
      <c r="F56" s="209"/>
      <c r="G56" s="209"/>
      <c r="H56" s="210"/>
      <c r="I56" s="211"/>
      <c r="J56" s="209"/>
      <c r="K56" s="209"/>
      <c r="L56" s="209"/>
      <c r="M56" s="210"/>
      <c r="N56" s="76"/>
    </row>
    <row r="57" spans="2:14">
      <c r="C57" s="18" t="s">
        <v>5</v>
      </c>
    </row>
    <row r="58" spans="2:14">
      <c r="C58" s="18" t="s">
        <v>6</v>
      </c>
    </row>
    <row r="59" spans="2:14">
      <c r="H59" s="137" t="s">
        <v>4</v>
      </c>
    </row>
    <row r="60" spans="2:14">
      <c r="B60" s="19"/>
      <c r="C60" s="19"/>
      <c r="D60" s="19"/>
      <c r="E60" s="19"/>
      <c r="F60" s="208"/>
      <c r="G60" s="208"/>
      <c r="H60" s="136"/>
      <c r="I60" s="129"/>
      <c r="J60" s="208"/>
      <c r="K60" s="208"/>
      <c r="L60" s="208"/>
      <c r="M60" s="136"/>
      <c r="N60" s="19"/>
    </row>
    <row r="61" spans="2:14" ht="13.8">
      <c r="B61" s="119"/>
      <c r="C61" s="22"/>
      <c r="F61" s="120"/>
      <c r="G61" s="197" t="s">
        <v>302</v>
      </c>
      <c r="I61" s="176" t="s">
        <v>11</v>
      </c>
      <c r="J61" s="15">
        <f>W!$A1</f>
        <v>2</v>
      </c>
      <c r="K61" s="176" t="s">
        <v>14</v>
      </c>
      <c r="L61" s="15">
        <f>W!$A4</f>
        <v>2018</v>
      </c>
      <c r="M61" s="176" t="s">
        <v>15</v>
      </c>
      <c r="N61" s="143">
        <f>W!$A5</f>
        <v>3</v>
      </c>
    </row>
    <row r="62" spans="2:14">
      <c r="C62" s="19"/>
      <c r="D62" s="19"/>
      <c r="E62" s="19"/>
      <c r="F62" s="208"/>
      <c r="G62" s="208"/>
      <c r="H62" s="136"/>
      <c r="I62" s="129"/>
      <c r="J62" s="208"/>
      <c r="K62" s="208"/>
      <c r="L62" s="208"/>
      <c r="M62" s="136"/>
      <c r="N62" s="19"/>
    </row>
    <row r="63" spans="2:14">
      <c r="B63" s="125"/>
      <c r="C63" s="74"/>
      <c r="D63" s="74"/>
      <c r="E63" s="74"/>
      <c r="F63" s="212"/>
      <c r="G63" s="212"/>
      <c r="H63" s="212"/>
      <c r="I63" s="213"/>
      <c r="J63" s="212"/>
      <c r="K63" s="212"/>
      <c r="L63" s="212"/>
      <c r="M63" s="212"/>
      <c r="N63" s="84"/>
    </row>
    <row r="64" spans="2:14" ht="12">
      <c r="B64" s="127"/>
      <c r="C64" s="96" t="s">
        <v>303</v>
      </c>
      <c r="D64" s="96"/>
      <c r="E64" s="19"/>
      <c r="F64" s="136"/>
      <c r="G64" s="136"/>
      <c r="H64" s="136"/>
      <c r="I64" s="129"/>
      <c r="J64" s="136"/>
      <c r="K64" s="129"/>
      <c r="L64" s="129"/>
      <c r="M64" s="136"/>
      <c r="N64" s="24"/>
    </row>
    <row r="65" spans="2:14" ht="12">
      <c r="B65" s="127"/>
      <c r="C65" s="96"/>
      <c r="D65" s="19" t="s">
        <v>304</v>
      </c>
      <c r="E65" s="19"/>
      <c r="F65" s="134">
        <f>W!A701</f>
        <v>1</v>
      </c>
      <c r="G65" s="134">
        <f>W!A721</f>
        <v>2</v>
      </c>
      <c r="H65" s="134">
        <f>W!A741</f>
        <v>3</v>
      </c>
      <c r="I65" s="134">
        <f>W!A761</f>
        <v>4</v>
      </c>
      <c r="J65" s="134">
        <f>W!A781</f>
        <v>5</v>
      </c>
      <c r="K65" s="134">
        <f>W!A801</f>
        <v>6</v>
      </c>
      <c r="L65" s="134">
        <f>W!A821</f>
        <v>7</v>
      </c>
      <c r="M65" s="134">
        <f>W!A841</f>
        <v>8</v>
      </c>
      <c r="N65" s="24"/>
    </row>
    <row r="66" spans="2:14" ht="12">
      <c r="B66" s="127"/>
      <c r="C66" s="96" t="s">
        <v>305</v>
      </c>
      <c r="D66" s="19"/>
      <c r="E66" s="19"/>
      <c r="F66" s="136"/>
      <c r="G66" s="136"/>
      <c r="H66" s="136"/>
      <c r="I66" s="136"/>
      <c r="J66" s="136"/>
      <c r="K66" s="154"/>
      <c r="L66" s="136"/>
      <c r="M66" s="136"/>
      <c r="N66" s="24"/>
    </row>
    <row r="67" spans="2:14">
      <c r="B67" s="127"/>
      <c r="C67" s="19" t="s">
        <v>306</v>
      </c>
      <c r="D67" s="19"/>
      <c r="E67" s="19"/>
      <c r="F67" s="136">
        <f>W!A702</f>
        <v>1393540</v>
      </c>
      <c r="G67" s="136">
        <f>W!A722</f>
        <v>1393540</v>
      </c>
      <c r="H67" s="136">
        <f>W!A742</f>
        <v>1393540</v>
      </c>
      <c r="I67" s="136">
        <f>W!A762</f>
        <v>1686040</v>
      </c>
      <c r="J67" s="136">
        <f>W!A782</f>
        <v>1686040</v>
      </c>
      <c r="K67" s="136">
        <f>W!A802</f>
        <v>1393540</v>
      </c>
      <c r="L67" s="136">
        <f>W!A822</f>
        <v>1359540</v>
      </c>
      <c r="M67" s="136">
        <f>W!A842</f>
        <v>1393540</v>
      </c>
      <c r="N67" s="24"/>
    </row>
    <row r="68" spans="2:14">
      <c r="B68" s="127"/>
      <c r="C68" s="19" t="s">
        <v>307</v>
      </c>
      <c r="D68" s="19"/>
      <c r="E68" s="19"/>
      <c r="F68" s="136">
        <f>W!A703</f>
        <v>595497</v>
      </c>
      <c r="G68" s="136">
        <f>W!A723</f>
        <v>462576</v>
      </c>
      <c r="H68" s="136">
        <f>W!A743</f>
        <v>451145</v>
      </c>
      <c r="I68" s="136">
        <f>W!A763</f>
        <v>415373</v>
      </c>
      <c r="J68" s="136">
        <f>W!A783</f>
        <v>404840</v>
      </c>
      <c r="K68" s="136">
        <f>W!A803</f>
        <v>84263</v>
      </c>
      <c r="L68" s="136">
        <f>W!A823</f>
        <v>119204</v>
      </c>
      <c r="M68" s="136">
        <f>W!A843</f>
        <v>215754</v>
      </c>
      <c r="N68" s="24"/>
    </row>
    <row r="69" spans="2:14">
      <c r="B69" s="127"/>
      <c r="C69" s="19" t="s">
        <v>308</v>
      </c>
      <c r="D69" s="19"/>
      <c r="E69" s="19"/>
      <c r="F69" s="136">
        <f>W!A704</f>
        <v>1771812</v>
      </c>
      <c r="G69" s="136">
        <f>W!A724</f>
        <v>1741855</v>
      </c>
      <c r="H69" s="136">
        <f>W!A744</f>
        <v>1580623</v>
      </c>
      <c r="I69" s="136">
        <f>W!A764</f>
        <v>1824889</v>
      </c>
      <c r="J69" s="136">
        <f>W!A784</f>
        <v>1817178</v>
      </c>
      <c r="K69" s="136">
        <f>W!A804</f>
        <v>2002395</v>
      </c>
      <c r="L69" s="136">
        <f>W!A824</f>
        <v>1616716</v>
      </c>
      <c r="M69" s="136">
        <f>W!A844</f>
        <v>2053877</v>
      </c>
      <c r="N69" s="24"/>
    </row>
    <row r="70" spans="2:14">
      <c r="B70" s="127"/>
      <c r="C70" s="19" t="s">
        <v>309</v>
      </c>
      <c r="D70" s="19"/>
      <c r="E70" s="19"/>
      <c r="F70" s="136">
        <f>W!A705</f>
        <v>2011293</v>
      </c>
      <c r="G70" s="136">
        <f>W!A725</f>
        <v>795067</v>
      </c>
      <c r="H70" s="136">
        <f>W!A745</f>
        <v>1738247</v>
      </c>
      <c r="I70" s="136">
        <f>W!A765</f>
        <v>1812899</v>
      </c>
      <c r="J70" s="136">
        <f>W!A785</f>
        <v>1830380</v>
      </c>
      <c r="K70" s="136">
        <f>W!A805</f>
        <v>2431358</v>
      </c>
      <c r="L70" s="136">
        <f>W!A825</f>
        <v>2622862</v>
      </c>
      <c r="M70" s="136">
        <f>W!A845</f>
        <v>792986</v>
      </c>
      <c r="N70" s="24"/>
    </row>
    <row r="71" spans="2:14">
      <c r="B71" s="127"/>
      <c r="C71" s="19"/>
      <c r="D71" s="19"/>
      <c r="E71" s="19"/>
      <c r="F71" s="135"/>
      <c r="G71" s="135"/>
      <c r="H71" s="135"/>
      <c r="I71" s="135"/>
      <c r="J71" s="135"/>
      <c r="K71" s="135"/>
      <c r="L71" s="135"/>
      <c r="M71" s="135"/>
      <c r="N71" s="24"/>
    </row>
    <row r="72" spans="2:14" ht="12">
      <c r="B72" s="127"/>
      <c r="C72" s="96" t="s">
        <v>310</v>
      </c>
      <c r="D72" s="19"/>
      <c r="E72" s="19"/>
      <c r="F72" s="136"/>
      <c r="G72" s="136"/>
      <c r="H72" s="136"/>
      <c r="I72" s="136"/>
      <c r="J72" s="136"/>
      <c r="K72" s="136"/>
      <c r="L72" s="136"/>
      <c r="M72" s="136"/>
      <c r="N72" s="24"/>
    </row>
    <row r="73" spans="2:14">
      <c r="B73" s="127"/>
      <c r="C73" s="19" t="s">
        <v>311</v>
      </c>
      <c r="D73" s="19"/>
      <c r="E73" s="19"/>
      <c r="F73" s="136">
        <f>W!A708</f>
        <v>0</v>
      </c>
      <c r="G73" s="136">
        <f>W!A728</f>
        <v>0</v>
      </c>
      <c r="H73" s="136">
        <f>W!A748</f>
        <v>0</v>
      </c>
      <c r="I73" s="136">
        <f>W!A768</f>
        <v>0</v>
      </c>
      <c r="J73" s="136">
        <f>W!A788</f>
        <v>0</v>
      </c>
      <c r="K73" s="136">
        <f>W!A808</f>
        <v>0</v>
      </c>
      <c r="L73" s="136">
        <f>W!A828</f>
        <v>0</v>
      </c>
      <c r="M73" s="136">
        <f>W!A848</f>
        <v>0</v>
      </c>
      <c r="N73" s="24"/>
    </row>
    <row r="74" spans="2:14">
      <c r="B74" s="127"/>
      <c r="C74" s="124" t="s">
        <v>312</v>
      </c>
      <c r="D74" s="19"/>
      <c r="E74" s="19"/>
      <c r="F74" s="136">
        <f>W!A709</f>
        <v>396650</v>
      </c>
      <c r="G74" s="136">
        <f>W!A729</f>
        <v>392406</v>
      </c>
      <c r="H74" s="136">
        <f>W!A749</f>
        <v>332740</v>
      </c>
      <c r="I74" s="136">
        <f>W!A769</f>
        <v>393167</v>
      </c>
      <c r="J74" s="136">
        <f>W!A789</f>
        <v>306190</v>
      </c>
      <c r="K74" s="136">
        <f>W!A809</f>
        <v>368911</v>
      </c>
      <c r="L74" s="136">
        <f>W!A829</f>
        <v>262333</v>
      </c>
      <c r="M74" s="136">
        <f>W!A849</f>
        <v>360198</v>
      </c>
      <c r="N74" s="24"/>
    </row>
    <row r="75" spans="2:14">
      <c r="B75" s="127"/>
      <c r="C75" s="19" t="s">
        <v>313</v>
      </c>
      <c r="D75" s="19"/>
      <c r="E75" s="19"/>
      <c r="F75" s="136">
        <f>W!A710</f>
        <v>0</v>
      </c>
      <c r="G75" s="136">
        <f>W!A730</f>
        <v>0</v>
      </c>
      <c r="H75" s="136">
        <f>W!A750</f>
        <v>0</v>
      </c>
      <c r="I75" s="136">
        <f>W!A770</f>
        <v>0</v>
      </c>
      <c r="J75" s="136">
        <f>W!A790</f>
        <v>0</v>
      </c>
      <c r="K75" s="136">
        <f>W!A810</f>
        <v>0</v>
      </c>
      <c r="L75" s="136">
        <f>W!A830</f>
        <v>0</v>
      </c>
      <c r="M75" s="136">
        <f>W!A850</f>
        <v>0</v>
      </c>
      <c r="N75" s="51"/>
    </row>
    <row r="76" spans="2:14" ht="12">
      <c r="B76" s="127"/>
      <c r="C76" s="96"/>
      <c r="D76" s="19"/>
      <c r="E76" s="19"/>
      <c r="F76" s="136"/>
      <c r="G76" s="136"/>
      <c r="H76" s="136"/>
      <c r="I76" s="136"/>
      <c r="J76" s="136"/>
      <c r="K76" s="136"/>
      <c r="L76" s="136"/>
      <c r="M76" s="136"/>
      <c r="N76" s="24"/>
    </row>
    <row r="77" spans="2:14">
      <c r="B77" s="127"/>
      <c r="C77" s="19" t="s">
        <v>314</v>
      </c>
      <c r="D77" s="19"/>
      <c r="E77" s="19"/>
      <c r="F77" s="136">
        <f>W!A712</f>
        <v>0</v>
      </c>
      <c r="G77" s="136">
        <f>W!A732</f>
        <v>0</v>
      </c>
      <c r="H77" s="136">
        <f>W!A752</f>
        <v>0</v>
      </c>
      <c r="I77" s="136">
        <f>W!A772</f>
        <v>0</v>
      </c>
      <c r="J77" s="136">
        <f>W!A792</f>
        <v>0</v>
      </c>
      <c r="K77" s="136">
        <f>W!A812</f>
        <v>0</v>
      </c>
      <c r="L77" s="136">
        <f>W!A832</f>
        <v>0</v>
      </c>
      <c r="M77" s="136">
        <f>W!A852</f>
        <v>0</v>
      </c>
      <c r="N77" s="24"/>
    </row>
    <row r="78" spans="2:14">
      <c r="B78" s="127"/>
      <c r="C78" s="19"/>
      <c r="D78" s="19"/>
      <c r="E78" s="19"/>
      <c r="F78" s="136"/>
      <c r="G78" s="136"/>
      <c r="H78" s="136"/>
      <c r="I78" s="136"/>
      <c r="J78" s="136"/>
      <c r="K78" s="136"/>
      <c r="L78" s="136"/>
      <c r="M78" s="136"/>
      <c r="N78" s="24"/>
    </row>
    <row r="79" spans="2:14" ht="12">
      <c r="B79" s="127"/>
      <c r="C79" s="96" t="s">
        <v>315</v>
      </c>
      <c r="D79" s="19"/>
      <c r="E79" s="80"/>
      <c r="F79" s="135"/>
      <c r="G79" s="135"/>
      <c r="H79" s="135"/>
      <c r="I79" s="135"/>
      <c r="J79" s="135"/>
      <c r="K79" s="135"/>
      <c r="L79" s="135"/>
      <c r="M79" s="135"/>
      <c r="N79" s="24"/>
    </row>
    <row r="80" spans="2:14">
      <c r="B80" s="127"/>
      <c r="C80" s="19" t="s">
        <v>316</v>
      </c>
      <c r="D80" s="19"/>
      <c r="E80" s="19"/>
      <c r="F80" s="136">
        <f>W!A714</f>
        <v>4840000</v>
      </c>
      <c r="G80" s="136">
        <f>W!A734</f>
        <v>4400000</v>
      </c>
      <c r="H80" s="136">
        <f>W!A754</f>
        <v>4400000</v>
      </c>
      <c r="I80" s="136">
        <f>W!A774</f>
        <v>4840000</v>
      </c>
      <c r="J80" s="136">
        <f>W!A794</f>
        <v>4840000</v>
      </c>
      <c r="K80" s="136">
        <f>W!A814</f>
        <v>4840000</v>
      </c>
      <c r="L80" s="136">
        <f>W!A834</f>
        <v>4840000</v>
      </c>
      <c r="M80" s="136">
        <f>W!A854</f>
        <v>4400000</v>
      </c>
      <c r="N80" s="24"/>
    </row>
    <row r="81" spans="2:14">
      <c r="B81" s="127"/>
      <c r="C81" s="19" t="s">
        <v>317</v>
      </c>
      <c r="D81" s="19"/>
      <c r="E81" s="19"/>
      <c r="F81" s="136">
        <f>W!A715</f>
        <v>83560</v>
      </c>
      <c r="G81" s="136">
        <f>W!A735</f>
        <v>17480</v>
      </c>
      <c r="H81" s="136">
        <f>W!A755</f>
        <v>17480</v>
      </c>
      <c r="I81" s="136">
        <f>W!A775</f>
        <v>97768</v>
      </c>
      <c r="J81" s="136">
        <f>W!A795</f>
        <v>111848</v>
      </c>
      <c r="K81" s="136">
        <f>W!A815</f>
        <v>92279</v>
      </c>
      <c r="L81" s="136">
        <f>W!A835</f>
        <v>70763</v>
      </c>
      <c r="M81" s="136">
        <f>W!A855</f>
        <v>17480</v>
      </c>
      <c r="N81" s="24"/>
    </row>
    <row r="82" spans="2:14">
      <c r="B82" s="127"/>
      <c r="C82" s="19" t="s">
        <v>318</v>
      </c>
      <c r="D82" s="19"/>
      <c r="E82" s="19"/>
      <c r="F82" s="136">
        <f>W!A716</f>
        <v>451932</v>
      </c>
      <c r="G82" s="136">
        <f>W!A736</f>
        <v>-416848</v>
      </c>
      <c r="H82" s="136">
        <f>W!A756</f>
        <v>413335</v>
      </c>
      <c r="I82" s="136">
        <f>W!A776</f>
        <v>408266</v>
      </c>
      <c r="J82" s="136">
        <f>W!A796</f>
        <v>480400</v>
      </c>
      <c r="K82" s="136">
        <f>W!A816</f>
        <v>610366</v>
      </c>
      <c r="L82" s="136">
        <f>W!A836</f>
        <v>545226</v>
      </c>
      <c r="M82" s="136">
        <f>W!A856</f>
        <v>-321521</v>
      </c>
      <c r="N82" s="24"/>
    </row>
    <row r="83" spans="2:14" ht="12">
      <c r="B83" s="127"/>
      <c r="C83" s="96" t="s">
        <v>256</v>
      </c>
      <c r="D83" s="19"/>
      <c r="E83" s="19"/>
      <c r="F83" s="136">
        <f t="shared" ref="F83:M83" si="0">SUM(F80:F82)</f>
        <v>5375492</v>
      </c>
      <c r="G83" s="136">
        <f t="shared" si="0"/>
        <v>4000632</v>
      </c>
      <c r="H83" s="136">
        <f t="shared" si="0"/>
        <v>4830815</v>
      </c>
      <c r="I83" s="136">
        <f t="shared" si="0"/>
        <v>5346034</v>
      </c>
      <c r="J83" s="136">
        <f t="shared" si="0"/>
        <v>5432248</v>
      </c>
      <c r="K83" s="136">
        <f t="shared" si="0"/>
        <v>5542645</v>
      </c>
      <c r="L83" s="136">
        <f t="shared" si="0"/>
        <v>5455989</v>
      </c>
      <c r="M83" s="136">
        <f t="shared" si="0"/>
        <v>4095959</v>
      </c>
      <c r="N83" s="24"/>
    </row>
    <row r="84" spans="2:14">
      <c r="B84" s="130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5"/>
      <c r="C87" s="74"/>
      <c r="D87" s="74"/>
      <c r="E87" s="74"/>
      <c r="F87" s="74"/>
      <c r="G87" s="74"/>
      <c r="H87" s="74"/>
      <c r="I87" s="126"/>
      <c r="J87" s="74"/>
      <c r="K87" s="74"/>
      <c r="L87" s="74"/>
      <c r="M87" s="74"/>
      <c r="N87" s="84"/>
    </row>
    <row r="88" spans="2:14" ht="12">
      <c r="B88" s="127"/>
      <c r="C88" s="96" t="s">
        <v>319</v>
      </c>
      <c r="I88" s="128"/>
      <c r="K88" s="214" t="str">
        <f>W!A330</f>
        <v>Not requested</v>
      </c>
      <c r="N88" s="24"/>
    </row>
    <row r="89" spans="2:14" ht="12">
      <c r="B89" s="127"/>
      <c r="C89" s="19"/>
      <c r="D89" s="18" t="s">
        <v>320</v>
      </c>
      <c r="F89" s="122" t="str">
        <f>W!A331</f>
        <v xml:space="preserve"> </v>
      </c>
      <c r="G89" s="122" t="str">
        <f>W!A341</f>
        <v xml:space="preserve"> </v>
      </c>
      <c r="H89" s="122" t="str">
        <f>W!A351</f>
        <v xml:space="preserve"> </v>
      </c>
      <c r="I89" s="122" t="str">
        <f>W!A361</f>
        <v xml:space="preserve"> </v>
      </c>
      <c r="J89" s="122" t="str">
        <f>W!A371</f>
        <v xml:space="preserve"> </v>
      </c>
      <c r="K89" s="122" t="str">
        <f>W!A381</f>
        <v xml:space="preserve"> </v>
      </c>
      <c r="L89" s="122" t="str">
        <f>W!A391</f>
        <v xml:space="preserve"> </v>
      </c>
      <c r="M89" s="122" t="str">
        <f>W!A401</f>
        <v xml:space="preserve"> </v>
      </c>
      <c r="N89" s="24"/>
    </row>
    <row r="90" spans="2:14" ht="12">
      <c r="B90" s="127"/>
      <c r="C90" s="96" t="s">
        <v>321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7"/>
      <c r="C91" s="19" t="s">
        <v>296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7"/>
      <c r="C92" s="19" t="s">
        <v>3</v>
      </c>
      <c r="D92" s="28" t="s">
        <v>142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7"/>
      <c r="C93" s="19"/>
      <c r="D93" s="19" t="s">
        <v>118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7"/>
      <c r="C94" s="19" t="s">
        <v>297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7"/>
      <c r="C95" s="19" t="s">
        <v>3</v>
      </c>
      <c r="D95" s="28" t="s">
        <v>142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7"/>
      <c r="C96" s="19"/>
      <c r="D96" s="19" t="s">
        <v>118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7"/>
      <c r="C97" s="19" t="s">
        <v>298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7"/>
      <c r="C98" s="19" t="s">
        <v>3</v>
      </c>
      <c r="D98" s="28" t="s">
        <v>142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7"/>
      <c r="C99" s="19"/>
      <c r="D99" s="19" t="s">
        <v>118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0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7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7"/>
      <c r="C102" s="96" t="s">
        <v>322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7"/>
      <c r="C103" s="19"/>
      <c r="D103" s="19" t="s">
        <v>323</v>
      </c>
      <c r="E103" s="19"/>
      <c r="F103" s="122" t="str">
        <f>W!A421</f>
        <v xml:space="preserve"> </v>
      </c>
      <c r="G103" s="122" t="str">
        <f>W!A428</f>
        <v xml:space="preserve"> </v>
      </c>
      <c r="H103" s="122" t="str">
        <f>W!A435</f>
        <v xml:space="preserve"> </v>
      </c>
      <c r="I103" s="122" t="str">
        <f>W!A442</f>
        <v xml:space="preserve"> </v>
      </c>
      <c r="J103" s="122" t="str">
        <f>W!A449</f>
        <v xml:space="preserve"> </v>
      </c>
      <c r="K103" s="122" t="str">
        <f>W!A456</f>
        <v xml:space="preserve"> </v>
      </c>
      <c r="L103" s="122" t="str">
        <f>W!A463</f>
        <v xml:space="preserve"> </v>
      </c>
      <c r="M103" s="122" t="str">
        <f>W!A470</f>
        <v xml:space="preserve"> </v>
      </c>
      <c r="N103" s="24"/>
    </row>
    <row r="104" spans="2:14">
      <c r="B104" s="127"/>
      <c r="C104" s="19" t="s">
        <v>324</v>
      </c>
      <c r="D104" s="19"/>
      <c r="E104" s="19"/>
      <c r="F104" s="136" t="str">
        <f>W!A422</f>
        <v xml:space="preserve"> </v>
      </c>
      <c r="G104" s="136" t="str">
        <f>W!A429</f>
        <v xml:space="preserve"> </v>
      </c>
      <c r="H104" s="136" t="str">
        <f>W!A436</f>
        <v xml:space="preserve"> </v>
      </c>
      <c r="I104" s="136" t="str">
        <f>W!A443</f>
        <v xml:space="preserve"> </v>
      </c>
      <c r="J104" s="136" t="str">
        <f>W!A450</f>
        <v xml:space="preserve"> </v>
      </c>
      <c r="K104" s="136" t="str">
        <f>W!A457</f>
        <v xml:space="preserve"> </v>
      </c>
      <c r="L104" s="136" t="str">
        <f>W!A464</f>
        <v xml:space="preserve"> </v>
      </c>
      <c r="M104" s="136" t="str">
        <f>W!A471</f>
        <v xml:space="preserve"> </v>
      </c>
      <c r="N104" s="24"/>
    </row>
    <row r="105" spans="2:14">
      <c r="B105" s="127"/>
      <c r="C105" s="19" t="s">
        <v>325</v>
      </c>
      <c r="D105" s="19"/>
      <c r="E105" s="19"/>
      <c r="F105" s="136" t="str">
        <f>W!A423</f>
        <v xml:space="preserve"> </v>
      </c>
      <c r="G105" s="136" t="str">
        <f>W!A430</f>
        <v xml:space="preserve"> </v>
      </c>
      <c r="H105" s="136" t="str">
        <f>W!A437</f>
        <v xml:space="preserve"> </v>
      </c>
      <c r="I105" s="136" t="str">
        <f>W!A444</f>
        <v xml:space="preserve"> </v>
      </c>
      <c r="J105" s="136" t="str">
        <f>W!A451</f>
        <v xml:space="preserve"> </v>
      </c>
      <c r="K105" s="136" t="str">
        <f>W!A458</f>
        <v xml:space="preserve"> </v>
      </c>
      <c r="L105" s="136" t="str">
        <f>W!A465</f>
        <v xml:space="preserve"> </v>
      </c>
      <c r="M105" s="136" t="str">
        <f>W!A472</f>
        <v xml:space="preserve"> </v>
      </c>
      <c r="N105" s="24"/>
    </row>
    <row r="106" spans="2:14">
      <c r="B106" s="127"/>
      <c r="C106" s="19" t="s">
        <v>326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7"/>
      <c r="C107" s="19" t="s">
        <v>327</v>
      </c>
      <c r="D107" s="19"/>
      <c r="E107" s="19"/>
      <c r="F107" s="123" t="str">
        <f>W!A424</f>
        <v xml:space="preserve"> </v>
      </c>
      <c r="G107" s="123" t="str">
        <f>W!A431</f>
        <v xml:space="preserve"> </v>
      </c>
      <c r="H107" s="123" t="str">
        <f>W!A438</f>
        <v xml:space="preserve"> </v>
      </c>
      <c r="I107" s="123" t="str">
        <f>W!A445</f>
        <v xml:space="preserve"> </v>
      </c>
      <c r="J107" s="123" t="str">
        <f>W!A452</f>
        <v xml:space="preserve"> </v>
      </c>
      <c r="K107" s="123" t="str">
        <f>W!A459</f>
        <v xml:space="preserve"> </v>
      </c>
      <c r="L107" s="123" t="str">
        <f>W!A466</f>
        <v xml:space="preserve"> </v>
      </c>
      <c r="M107" s="123" t="str">
        <f>W!A473</f>
        <v xml:space="preserve"> </v>
      </c>
      <c r="N107" s="24"/>
    </row>
    <row r="108" spans="2:14">
      <c r="B108" s="127"/>
      <c r="C108" s="19" t="s">
        <v>328</v>
      </c>
      <c r="D108" s="19"/>
      <c r="E108" s="19"/>
      <c r="F108" s="123" t="str">
        <f>W!A425</f>
        <v xml:space="preserve"> </v>
      </c>
      <c r="G108" s="123" t="str">
        <f>W!A432</f>
        <v xml:space="preserve"> </v>
      </c>
      <c r="H108" s="123" t="str">
        <f>W!A439</f>
        <v xml:space="preserve"> </v>
      </c>
      <c r="I108" s="123" t="str">
        <f>W!A446</f>
        <v xml:space="preserve"> </v>
      </c>
      <c r="J108" s="123" t="str">
        <f>W!A453</f>
        <v xml:space="preserve"> </v>
      </c>
      <c r="K108" s="123" t="str">
        <f>W!A460</f>
        <v xml:space="preserve"> </v>
      </c>
      <c r="L108" s="123" t="str">
        <f>W!A467</f>
        <v xml:space="preserve"> </v>
      </c>
      <c r="M108" s="123" t="str">
        <f>W!A474</f>
        <v xml:space="preserve"> </v>
      </c>
      <c r="N108" s="24"/>
    </row>
    <row r="109" spans="2:14">
      <c r="B109" s="127"/>
      <c r="C109" s="19" t="s">
        <v>329</v>
      </c>
      <c r="D109" s="19"/>
      <c r="E109" s="19"/>
      <c r="F109" s="123" t="str">
        <f>W!A426</f>
        <v xml:space="preserve"> </v>
      </c>
      <c r="G109" s="123" t="str">
        <f>W!A433</f>
        <v xml:space="preserve"> </v>
      </c>
      <c r="H109" s="123" t="str">
        <f>W!A440</f>
        <v xml:space="preserve"> </v>
      </c>
      <c r="I109" s="123" t="str">
        <f>W!A447</f>
        <v xml:space="preserve"> </v>
      </c>
      <c r="J109" s="123" t="str">
        <f>W!A454</f>
        <v xml:space="preserve"> </v>
      </c>
      <c r="K109" s="123" t="str">
        <f>W!A461</f>
        <v xml:space="preserve"> </v>
      </c>
      <c r="L109" s="123" t="str">
        <f>W!A468</f>
        <v xml:space="preserve"> </v>
      </c>
      <c r="M109" s="123" t="str">
        <f>W!A475</f>
        <v xml:space="preserve"> </v>
      </c>
      <c r="N109" s="24"/>
    </row>
    <row r="110" spans="2:14">
      <c r="B110" s="127"/>
      <c r="C110" s="19" t="s">
        <v>330</v>
      </c>
      <c r="D110" s="19"/>
      <c r="E110" s="19"/>
      <c r="F110" s="123" t="str">
        <f>W!A427</f>
        <v xml:space="preserve"> </v>
      </c>
      <c r="G110" s="123" t="str">
        <f>W!A434</f>
        <v xml:space="preserve"> </v>
      </c>
      <c r="H110" s="123" t="str">
        <f>W!A441</f>
        <v xml:space="preserve"> </v>
      </c>
      <c r="I110" s="123" t="str">
        <f>W!A448</f>
        <v xml:space="preserve"> </v>
      </c>
      <c r="J110" s="123" t="str">
        <f>W!A455</f>
        <v xml:space="preserve"> </v>
      </c>
      <c r="K110" s="123" t="str">
        <f>W!A462</f>
        <v xml:space="preserve"> </v>
      </c>
      <c r="L110" s="123" t="str">
        <f>W!A469</f>
        <v xml:space="preserve"> </v>
      </c>
      <c r="M110" s="123" t="str">
        <f>W!A476</f>
        <v xml:space="preserve"> </v>
      </c>
      <c r="N110" s="24"/>
    </row>
    <row r="111" spans="2:14">
      <c r="B111" s="130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5</v>
      </c>
    </row>
    <row r="113" spans="3:8" ht="12.75" customHeight="1">
      <c r="C113" s="18" t="s">
        <v>6</v>
      </c>
    </row>
    <row r="114" spans="3:8">
      <c r="H114" s="137" t="s">
        <v>4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3"/>
  <sheetViews>
    <sheetView showGridLines="0" workbookViewId="0"/>
  </sheetViews>
  <sheetFormatPr defaultRowHeight="13.2"/>
  <cols>
    <col min="1" max="1" width="55" bestFit="1" customWidth="1"/>
    <col min="2" max="2" width="1.6640625" style="131" bestFit="1" customWidth="1"/>
  </cols>
  <sheetData>
    <row r="1" spans="1:1">
      <c r="A1">
        <v>2</v>
      </c>
    </row>
    <row r="2" spans="1:1">
      <c r="A2">
        <v>6</v>
      </c>
    </row>
    <row r="3" spans="1:1">
      <c r="A3">
        <v>999</v>
      </c>
    </row>
    <row r="4" spans="1:1">
      <c r="A4">
        <v>2018</v>
      </c>
    </row>
    <row r="5" spans="1:1">
      <c r="A5">
        <v>3</v>
      </c>
    </row>
    <row r="6" spans="1:1">
      <c r="A6" t="s">
        <v>332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40</v>
      </c>
    </row>
    <row r="12" spans="1:1">
      <c r="A12">
        <v>16</v>
      </c>
    </row>
    <row r="13" spans="1:1">
      <c r="A13">
        <v>40</v>
      </c>
    </row>
    <row r="14" spans="1:1">
      <c r="A14">
        <v>25</v>
      </c>
    </row>
    <row r="15" spans="1:1">
      <c r="A15">
        <v>10</v>
      </c>
    </row>
    <row r="16" spans="1:1">
      <c r="A16">
        <v>27</v>
      </c>
    </row>
    <row r="17" spans="1:1">
      <c r="A17">
        <v>15</v>
      </c>
    </row>
    <row r="18" spans="1:1">
      <c r="A18">
        <v>7</v>
      </c>
    </row>
    <row r="19" spans="1:1">
      <c r="A19">
        <v>17</v>
      </c>
    </row>
    <row r="20" spans="1:1">
      <c r="A20">
        <v>0</v>
      </c>
    </row>
    <row r="21" spans="1:1">
      <c r="A21">
        <v>293</v>
      </c>
    </row>
    <row r="22" spans="1:1">
      <c r="A22">
        <v>296</v>
      </c>
    </row>
    <row r="23" spans="1:1">
      <c r="A23">
        <v>293</v>
      </c>
    </row>
    <row r="24" spans="1:1">
      <c r="A24">
        <v>487</v>
      </c>
    </row>
    <row r="25" spans="1:1">
      <c r="A25">
        <v>477</v>
      </c>
    </row>
    <row r="26" spans="1:1">
      <c r="A26">
        <v>487</v>
      </c>
    </row>
    <row r="27" spans="1:1">
      <c r="A27">
        <v>787</v>
      </c>
    </row>
    <row r="28" spans="1:1">
      <c r="A28">
        <v>790</v>
      </c>
    </row>
    <row r="29" spans="1:1">
      <c r="A29">
        <v>810</v>
      </c>
    </row>
    <row r="30" spans="1:1">
      <c r="A30">
        <v>0</v>
      </c>
    </row>
    <row r="31" spans="1:1">
      <c r="A31">
        <v>2550</v>
      </c>
    </row>
    <row r="32" spans="1:1">
      <c r="A32">
        <v>1270</v>
      </c>
    </row>
    <row r="33" spans="1:1">
      <c r="A33">
        <v>2150</v>
      </c>
    </row>
    <row r="34" spans="1:1">
      <c r="A34">
        <v>1150</v>
      </c>
    </row>
    <row r="35" spans="1:1">
      <c r="A35">
        <v>580</v>
      </c>
    </row>
    <row r="36" spans="1:1">
      <c r="A36">
        <v>1000</v>
      </c>
    </row>
    <row r="37" spans="1:1">
      <c r="A37">
        <v>440</v>
      </c>
    </row>
    <row r="38" spans="1:1">
      <c r="A38">
        <v>235</v>
      </c>
    </row>
    <row r="39" spans="1:1">
      <c r="A39">
        <v>380</v>
      </c>
    </row>
    <row r="40" spans="1:1">
      <c r="A40">
        <v>0</v>
      </c>
    </row>
    <row r="41" spans="1:1">
      <c r="A41">
        <v>0</v>
      </c>
    </row>
    <row r="42" spans="1:1">
      <c r="A42">
        <v>1</v>
      </c>
    </row>
    <row r="43" spans="1:1">
      <c r="A43">
        <v>1</v>
      </c>
    </row>
    <row r="44" spans="1:1">
      <c r="A44">
        <v>10</v>
      </c>
    </row>
    <row r="45" spans="1:1">
      <c r="A45">
        <v>25</v>
      </c>
    </row>
    <row r="46" spans="1:1">
      <c r="A46">
        <v>15</v>
      </c>
    </row>
    <row r="47" spans="1:1">
      <c r="A47">
        <v>115</v>
      </c>
    </row>
    <row r="48" spans="1:1">
      <c r="A48">
        <v>171</v>
      </c>
    </row>
    <row r="49" spans="1:2">
      <c r="A49">
        <v>335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1" t="s">
        <v>333</v>
      </c>
    </row>
    <row r="62" spans="1:2">
      <c r="A62">
        <v>8</v>
      </c>
    </row>
    <row r="63" spans="1:2">
      <c r="A63">
        <v>13</v>
      </c>
    </row>
    <row r="64" spans="1:2">
      <c r="A64">
        <v>9</v>
      </c>
      <c r="B64" s="131" t="s">
        <v>333</v>
      </c>
    </row>
    <row r="65" spans="1:1">
      <c r="A65">
        <v>6</v>
      </c>
    </row>
    <row r="66" spans="1:1">
      <c r="A66">
        <v>15</v>
      </c>
    </row>
    <row r="67" spans="1:1">
      <c r="A67">
        <v>0</v>
      </c>
    </row>
    <row r="68" spans="1:1">
      <c r="A68">
        <v>25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15</v>
      </c>
    </row>
    <row r="76" spans="1:1">
      <c r="A76">
        <v>1</v>
      </c>
    </row>
    <row r="77" spans="1:1">
      <c r="A77">
        <v>55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1230</v>
      </c>
    </row>
    <row r="84" spans="1:1">
      <c r="A84">
        <v>0</v>
      </c>
    </row>
    <row r="85" spans="1:1">
      <c r="A85">
        <v>140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440</v>
      </c>
    </row>
    <row r="92" spans="1:1">
      <c r="A92">
        <v>7</v>
      </c>
    </row>
    <row r="93" spans="1:1">
      <c r="A93">
        <v>0</v>
      </c>
    </row>
    <row r="94" spans="1:1">
      <c r="A94">
        <v>500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148</v>
      </c>
    </row>
    <row r="103" spans="1:1">
      <c r="A103">
        <v>148</v>
      </c>
    </row>
    <row r="104" spans="1:1">
      <c r="A104">
        <v>134</v>
      </c>
    </row>
    <row r="105" spans="1:1">
      <c r="A105" t="s">
        <v>334</v>
      </c>
    </row>
    <row r="106" spans="1:1">
      <c r="A106" t="s">
        <v>335</v>
      </c>
    </row>
    <row r="107" spans="1:1">
      <c r="A107" t="s">
        <v>336</v>
      </c>
    </row>
    <row r="108" spans="1:1">
      <c r="A108">
        <v>5970</v>
      </c>
    </row>
    <row r="109" spans="1:1">
      <c r="A109">
        <v>2730</v>
      </c>
    </row>
    <row r="110" spans="1:1">
      <c r="A110">
        <v>1055</v>
      </c>
    </row>
    <row r="111" spans="1:1">
      <c r="A111">
        <v>6111</v>
      </c>
    </row>
    <row r="112" spans="1:1">
      <c r="A112">
        <v>2795</v>
      </c>
    </row>
    <row r="113" spans="1:1">
      <c r="A113">
        <v>1081</v>
      </c>
    </row>
    <row r="114" spans="1:1">
      <c r="A114">
        <v>141</v>
      </c>
    </row>
    <row r="115" spans="1:1">
      <c r="A115">
        <v>65</v>
      </c>
    </row>
    <row r="116" spans="1:1">
      <c r="A116">
        <v>26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2550</v>
      </c>
    </row>
    <row r="122" spans="1:1">
      <c r="A122">
        <v>1270</v>
      </c>
    </row>
    <row r="123" spans="1:1">
      <c r="A123">
        <v>2150</v>
      </c>
    </row>
    <row r="124" spans="1:1">
      <c r="A124">
        <v>1150</v>
      </c>
    </row>
    <row r="125" spans="1:1">
      <c r="A125">
        <v>580</v>
      </c>
    </row>
    <row r="126" spans="1:1">
      <c r="A126">
        <v>1000</v>
      </c>
    </row>
    <row r="127" spans="1:1">
      <c r="A127">
        <v>440</v>
      </c>
    </row>
    <row r="128" spans="1:1">
      <c r="A128">
        <v>235</v>
      </c>
    </row>
    <row r="129" spans="1:1">
      <c r="A129">
        <v>380</v>
      </c>
    </row>
    <row r="130" spans="1:1">
      <c r="A130">
        <v>999</v>
      </c>
    </row>
    <row r="131" spans="1:1">
      <c r="A131">
        <v>2400</v>
      </c>
    </row>
    <row r="132" spans="1:1">
      <c r="A132">
        <v>1216</v>
      </c>
    </row>
    <row r="133" spans="1:1">
      <c r="A133">
        <v>2169</v>
      </c>
    </row>
    <row r="134" spans="1:1">
      <c r="A134">
        <v>1109</v>
      </c>
    </row>
    <row r="135" spans="1:1">
      <c r="A135">
        <v>603</v>
      </c>
    </row>
    <row r="136" spans="1:1">
      <c r="A136">
        <v>1001</v>
      </c>
    </row>
    <row r="137" spans="1:1">
      <c r="A137">
        <v>438</v>
      </c>
    </row>
    <row r="138" spans="1:1">
      <c r="A138">
        <v>228</v>
      </c>
    </row>
    <row r="139" spans="1:1">
      <c r="A139">
        <v>381</v>
      </c>
    </row>
    <row r="140" spans="1:1">
      <c r="A140">
        <v>999</v>
      </c>
    </row>
    <row r="141" spans="1:1">
      <c r="A141">
        <v>2421</v>
      </c>
    </row>
    <row r="142" spans="1:1">
      <c r="A142">
        <v>1233</v>
      </c>
    </row>
    <row r="143" spans="1:1">
      <c r="A143">
        <v>2150</v>
      </c>
    </row>
    <row r="144" spans="1:1">
      <c r="A144">
        <v>1109</v>
      </c>
    </row>
    <row r="145" spans="1:1">
      <c r="A145">
        <v>580</v>
      </c>
    </row>
    <row r="146" spans="1:1">
      <c r="A146">
        <v>1000</v>
      </c>
    </row>
    <row r="147" spans="1:1">
      <c r="A147">
        <v>438</v>
      </c>
    </row>
    <row r="148" spans="1:1">
      <c r="A148">
        <v>228</v>
      </c>
    </row>
    <row r="149" spans="1:1">
      <c r="A149">
        <v>380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11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129</v>
      </c>
    </row>
    <row r="162" spans="1:1">
      <c r="A162">
        <v>37</v>
      </c>
    </row>
    <row r="163" spans="1:1">
      <c r="A163">
        <v>0</v>
      </c>
    </row>
    <row r="164" spans="1:1">
      <c r="A164">
        <v>41</v>
      </c>
    </row>
    <row r="165" spans="1:1">
      <c r="A165">
        <v>0</v>
      </c>
    </row>
    <row r="166" spans="1:1">
      <c r="A166">
        <v>0</v>
      </c>
    </row>
    <row r="167" spans="1:1">
      <c r="A167">
        <v>2</v>
      </c>
    </row>
    <row r="168" spans="1:1">
      <c r="A168">
        <v>7</v>
      </c>
    </row>
    <row r="169" spans="1:1">
      <c r="A169">
        <v>0</v>
      </c>
    </row>
    <row r="170" spans="1:1">
      <c r="A170">
        <v>999</v>
      </c>
    </row>
    <row r="171" spans="1:1">
      <c r="A171">
        <v>138</v>
      </c>
    </row>
    <row r="172" spans="1:1">
      <c r="A172">
        <v>69</v>
      </c>
    </row>
    <row r="173" spans="1:1">
      <c r="A173">
        <v>28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337</v>
      </c>
    </row>
    <row r="178" spans="1:1">
      <c r="A178" t="s">
        <v>337</v>
      </c>
    </row>
    <row r="179" spans="1:1">
      <c r="A179" t="s">
        <v>338</v>
      </c>
    </row>
    <row r="180" spans="1:1">
      <c r="A180">
        <v>999</v>
      </c>
    </row>
    <row r="181" spans="1:1">
      <c r="A181">
        <v>5925</v>
      </c>
    </row>
    <row r="182" spans="1:1">
      <c r="A182">
        <v>2584</v>
      </c>
    </row>
    <row r="183" spans="1:1">
      <c r="A183">
        <v>400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45</v>
      </c>
    </row>
    <row r="192" spans="1:1">
      <c r="A192">
        <v>16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45</v>
      </c>
    </row>
    <row r="198" spans="1:1">
      <c r="A198">
        <v>14</v>
      </c>
    </row>
    <row r="199" spans="1:1">
      <c r="A199">
        <v>999</v>
      </c>
    </row>
    <row r="200" spans="1:1">
      <c r="A200">
        <v>999</v>
      </c>
    </row>
    <row r="201" spans="1:1">
      <c r="A201">
        <v>197000</v>
      </c>
    </row>
    <row r="202" spans="1:1">
      <c r="A202">
        <v>124732</v>
      </c>
    </row>
    <row r="203" spans="1:1">
      <c r="A203">
        <v>63742</v>
      </c>
    </row>
    <row r="204" spans="1:1">
      <c r="A204">
        <v>453199</v>
      </c>
    </row>
    <row r="205" spans="1:1">
      <c r="A205">
        <v>39298</v>
      </c>
    </row>
    <row r="206" spans="1:1">
      <c r="A206">
        <v>25630</v>
      </c>
    </row>
    <row r="207" spans="1:1">
      <c r="A207">
        <v>50000</v>
      </c>
    </row>
    <row r="208" spans="1:1">
      <c r="A208">
        <v>25000</v>
      </c>
    </row>
    <row r="209" spans="1:1">
      <c r="A209">
        <v>20000</v>
      </c>
    </row>
    <row r="210" spans="1:1">
      <c r="A210">
        <v>5100</v>
      </c>
    </row>
    <row r="211" spans="1:1">
      <c r="A211">
        <v>14381</v>
      </c>
    </row>
    <row r="212" spans="1:1">
      <c r="A212">
        <v>0</v>
      </c>
    </row>
    <row r="213" spans="1:1">
      <c r="A213">
        <v>9539</v>
      </c>
    </row>
    <row r="214" spans="1:1">
      <c r="A214">
        <v>0</v>
      </c>
    </row>
    <row r="215" spans="1:1">
      <c r="A215">
        <v>140000</v>
      </c>
    </row>
    <row r="216" spans="1:1">
      <c r="A216">
        <v>17073</v>
      </c>
    </row>
    <row r="217" spans="1:1">
      <c r="A217">
        <v>1184694</v>
      </c>
    </row>
    <row r="218" spans="1:1">
      <c r="A218">
        <v>3835562</v>
      </c>
    </row>
    <row r="219" spans="1:1">
      <c r="A219">
        <v>0</v>
      </c>
    </row>
    <row r="220" spans="1:1">
      <c r="A220">
        <v>3087407</v>
      </c>
    </row>
    <row r="221" spans="1:1">
      <c r="A221">
        <v>3835562</v>
      </c>
    </row>
    <row r="222" spans="1:1">
      <c r="A222">
        <v>0</v>
      </c>
    </row>
    <row r="223" spans="1:1">
      <c r="A223">
        <v>2448753</v>
      </c>
    </row>
    <row r="224" spans="1:1">
      <c r="A224">
        <v>0</v>
      </c>
    </row>
    <row r="225" spans="1:1">
      <c r="A225">
        <v>1000</v>
      </c>
    </row>
    <row r="226" spans="1:1">
      <c r="A226">
        <v>0</v>
      </c>
    </row>
    <row r="227" spans="1:1">
      <c r="A227">
        <v>0</v>
      </c>
    </row>
    <row r="228" spans="1:1">
      <c r="A228">
        <v>514799</v>
      </c>
    </row>
    <row r="229" spans="1:1">
      <c r="A229">
        <v>0</v>
      </c>
    </row>
    <row r="230" spans="1:1">
      <c r="A230">
        <v>308000</v>
      </c>
    </row>
    <row r="231" spans="1:1">
      <c r="A231">
        <v>0</v>
      </c>
    </row>
    <row r="232" spans="1:1">
      <c r="A232">
        <v>0</v>
      </c>
    </row>
    <row r="233" spans="1:1">
      <c r="A233">
        <v>1594608</v>
      </c>
    </row>
    <row r="234" spans="1:1">
      <c r="A234">
        <v>836750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1700000</v>
      </c>
    </row>
    <row r="239" spans="1:1">
      <c r="A239">
        <v>1323000</v>
      </c>
    </row>
    <row r="240" spans="1:1">
      <c r="A240">
        <v>445663</v>
      </c>
    </row>
    <row r="241" spans="1:1">
      <c r="A241">
        <v>3929861</v>
      </c>
    </row>
    <row r="242" spans="1:1">
      <c r="A242">
        <v>1669673</v>
      </c>
    </row>
    <row r="243" spans="1:1">
      <c r="A243">
        <v>0</v>
      </c>
    </row>
    <row r="244" spans="1:1">
      <c r="A244">
        <v>0</v>
      </c>
    </row>
    <row r="245" spans="1:1">
      <c r="A245">
        <v>51311</v>
      </c>
    </row>
    <row r="246" spans="1:1">
      <c r="A246">
        <v>63817</v>
      </c>
    </row>
    <row r="247" spans="1:1">
      <c r="A247">
        <v>376798</v>
      </c>
    </row>
    <row r="248" spans="1:1">
      <c r="A248">
        <v>9987</v>
      </c>
    </row>
    <row r="249" spans="1:1">
      <c r="A249">
        <v>109300</v>
      </c>
    </row>
    <row r="250" spans="1:1">
      <c r="A250">
        <v>84263</v>
      </c>
    </row>
    <row r="251" spans="1:1">
      <c r="A251">
        <v>2196623</v>
      </c>
    </row>
    <row r="252" spans="1:1">
      <c r="A252">
        <v>1733238</v>
      </c>
    </row>
    <row r="253" spans="1:1">
      <c r="A253">
        <v>0</v>
      </c>
    </row>
    <row r="254" spans="1:1">
      <c r="A254">
        <v>24194</v>
      </c>
    </row>
    <row r="255" spans="1:1">
      <c r="A255">
        <v>0</v>
      </c>
    </row>
    <row r="256" spans="1:1">
      <c r="A256">
        <v>525350</v>
      </c>
    </row>
    <row r="257" spans="1:1">
      <c r="A257">
        <v>971013</v>
      </c>
    </row>
    <row r="258" spans="1:1">
      <c r="A258">
        <v>999</v>
      </c>
    </row>
    <row r="259" spans="1:1">
      <c r="A259">
        <v>999</v>
      </c>
    </row>
    <row r="260" spans="1:1">
      <c r="A260">
        <v>393016</v>
      </c>
    </row>
    <row r="261" spans="1:1">
      <c r="A261">
        <v>50000</v>
      </c>
    </row>
    <row r="262" spans="1:1">
      <c r="A262">
        <v>400000</v>
      </c>
    </row>
    <row r="263" spans="1:1">
      <c r="A263">
        <v>943540</v>
      </c>
    </row>
    <row r="264" spans="1:1">
      <c r="A264">
        <v>0</v>
      </c>
    </row>
    <row r="265" spans="1:1">
      <c r="A265">
        <v>32727</v>
      </c>
    </row>
    <row r="266" spans="1:1">
      <c r="A266">
        <v>0</v>
      </c>
    </row>
    <row r="267" spans="1:1">
      <c r="A267">
        <v>51536</v>
      </c>
    </row>
    <row r="268" spans="1:1">
      <c r="A268">
        <v>2002395</v>
      </c>
    </row>
    <row r="269" spans="1:1">
      <c r="A269">
        <v>2431358</v>
      </c>
    </row>
    <row r="270" spans="1:1">
      <c r="A270">
        <v>800000</v>
      </c>
    </row>
    <row r="271" spans="1:1">
      <c r="A271">
        <v>0</v>
      </c>
    </row>
    <row r="272" spans="1:1">
      <c r="A272">
        <v>368911</v>
      </c>
    </row>
    <row r="273" spans="1:1">
      <c r="A273">
        <v>0</v>
      </c>
    </row>
    <row r="274" spans="1:1">
      <c r="A274">
        <v>0</v>
      </c>
    </row>
    <row r="275" spans="1:1">
      <c r="A275">
        <v>4840000</v>
      </c>
    </row>
    <row r="276" spans="1:1">
      <c r="A276">
        <v>92279</v>
      </c>
    </row>
    <row r="277" spans="1:1">
      <c r="A277">
        <v>5542645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450</v>
      </c>
    </row>
    <row r="287" spans="1:1">
      <c r="A287">
        <v>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14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12</v>
      </c>
    </row>
    <row r="301" spans="1:1">
      <c r="A301">
        <v>2304</v>
      </c>
    </row>
    <row r="302" spans="1:1">
      <c r="A302">
        <v>8</v>
      </c>
    </row>
    <row r="303" spans="1:1">
      <c r="A303">
        <v>1882</v>
      </c>
    </row>
    <row r="304" spans="1:1">
      <c r="A304" t="s">
        <v>339</v>
      </c>
    </row>
    <row r="305" spans="1:1">
      <c r="A305">
        <v>25920</v>
      </c>
    </row>
    <row r="306" spans="1:1">
      <c r="A306">
        <v>195</v>
      </c>
    </row>
    <row r="307" spans="1:1">
      <c r="A307">
        <v>25712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3617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2651</v>
      </c>
    </row>
    <row r="316" spans="1:1">
      <c r="A316">
        <v>966</v>
      </c>
    </row>
    <row r="317" spans="1:1">
      <c r="A317">
        <v>0</v>
      </c>
    </row>
    <row r="318" spans="1:1">
      <c r="A318">
        <v>55</v>
      </c>
    </row>
    <row r="319" spans="1:1">
      <c r="A319">
        <v>59166</v>
      </c>
    </row>
    <row r="320" spans="1:1">
      <c r="A320">
        <v>1000</v>
      </c>
    </row>
    <row r="321" spans="1:1">
      <c r="A321">
        <v>7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7</v>
      </c>
    </row>
    <row r="327" spans="1:1">
      <c r="A327">
        <v>21</v>
      </c>
    </row>
    <row r="328" spans="1:1">
      <c r="A328">
        <v>55</v>
      </c>
    </row>
    <row r="329" spans="1:1">
      <c r="A329">
        <v>169</v>
      </c>
    </row>
    <row r="330" spans="1:1">
      <c r="A330" s="131" t="s">
        <v>340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340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s="132" t="s">
        <v>1</v>
      </c>
    </row>
    <row r="425" spans="1:1">
      <c r="A425" s="132" t="s">
        <v>1</v>
      </c>
    </row>
    <row r="426" spans="1:1">
      <c r="A426" s="132" t="s">
        <v>1</v>
      </c>
    </row>
    <row r="427" spans="1:1">
      <c r="A427" s="132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s="132" t="s">
        <v>1</v>
      </c>
    </row>
    <row r="432" spans="1:1">
      <c r="A432" s="132" t="s">
        <v>1</v>
      </c>
    </row>
    <row r="433" spans="1:1">
      <c r="A433" s="132" t="s">
        <v>1</v>
      </c>
    </row>
    <row r="434" spans="1:1">
      <c r="A434" s="132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s="132" t="s">
        <v>1</v>
      </c>
    </row>
    <row r="439" spans="1:1">
      <c r="A439" s="132" t="s">
        <v>1</v>
      </c>
    </row>
    <row r="440" spans="1:1">
      <c r="A440" s="132" t="s">
        <v>1</v>
      </c>
    </row>
    <row r="441" spans="1:1">
      <c r="A441" s="132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s="132" t="s">
        <v>1</v>
      </c>
    </row>
    <row r="446" spans="1:1">
      <c r="A446" s="132" t="s">
        <v>1</v>
      </c>
    </row>
    <row r="447" spans="1:1">
      <c r="A447" s="132" t="s">
        <v>1</v>
      </c>
    </row>
    <row r="448" spans="1:1">
      <c r="A448" s="132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s="132" t="s">
        <v>1</v>
      </c>
    </row>
    <row r="453" spans="1:1">
      <c r="A453" s="132" t="s">
        <v>1</v>
      </c>
    </row>
    <row r="454" spans="1:1">
      <c r="A454" s="132" t="s">
        <v>1</v>
      </c>
    </row>
    <row r="455" spans="1:1">
      <c r="A455" s="132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s="132" t="s">
        <v>1</v>
      </c>
    </row>
    <row r="460" spans="1:1">
      <c r="A460" s="132" t="s">
        <v>1</v>
      </c>
    </row>
    <row r="461" spans="1:1">
      <c r="A461" s="132" t="s">
        <v>1</v>
      </c>
    </row>
    <row r="462" spans="1:1">
      <c r="A462" s="13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s="132" t="s">
        <v>1</v>
      </c>
    </row>
    <row r="467" spans="1:1">
      <c r="A467" s="132" t="s">
        <v>1</v>
      </c>
    </row>
    <row r="468" spans="1:1">
      <c r="A468" s="132" t="s">
        <v>1</v>
      </c>
    </row>
    <row r="469" spans="1:1">
      <c r="A469" s="132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s="132" t="s">
        <v>1</v>
      </c>
    </row>
    <row r="474" spans="1:1">
      <c r="A474" s="132" t="s">
        <v>1</v>
      </c>
    </row>
    <row r="475" spans="1:1">
      <c r="A475" s="132" t="s">
        <v>1</v>
      </c>
    </row>
    <row r="476" spans="1:1">
      <c r="A476" s="132" t="s">
        <v>1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341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6038</v>
      </c>
    </row>
    <row r="505" spans="1:1">
      <c r="A505">
        <v>4155</v>
      </c>
    </row>
    <row r="506" spans="1:1">
      <c r="A506">
        <v>4285</v>
      </c>
    </row>
    <row r="507" spans="1:1">
      <c r="A507">
        <v>84</v>
      </c>
    </row>
    <row r="508" spans="1:1">
      <c r="A508">
        <v>44</v>
      </c>
    </row>
    <row r="509" spans="1:1">
      <c r="A509">
        <v>1895</v>
      </c>
    </row>
    <row r="510" spans="1:1">
      <c r="A510">
        <v>1897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65153</v>
      </c>
    </row>
    <row r="515" spans="1:1">
      <c r="A515">
        <v>78498</v>
      </c>
    </row>
    <row r="516" spans="1:1">
      <c r="A516">
        <v>75387</v>
      </c>
    </row>
    <row r="517" spans="1:1">
      <c r="A517">
        <v>71419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11626</v>
      </c>
    </row>
    <row r="523" spans="1:1">
      <c r="A523">
        <v>5626984</v>
      </c>
    </row>
    <row r="524" spans="1:1">
      <c r="A524">
        <v>4</v>
      </c>
    </row>
    <row r="525" spans="1:1">
      <c r="A525">
        <v>4860884</v>
      </c>
    </row>
    <row r="526" spans="1:1">
      <c r="A526">
        <v>302</v>
      </c>
    </row>
    <row r="527" spans="1:1">
      <c r="A527">
        <v>305</v>
      </c>
    </row>
    <row r="528" spans="1:1">
      <c r="A528">
        <v>300</v>
      </c>
    </row>
    <row r="529" spans="1:1">
      <c r="A529">
        <v>495</v>
      </c>
    </row>
    <row r="530" spans="1:1">
      <c r="A530">
        <v>495</v>
      </c>
    </row>
    <row r="531" spans="1:1">
      <c r="A531">
        <v>485</v>
      </c>
    </row>
    <row r="532" spans="1:1">
      <c r="A532">
        <v>790</v>
      </c>
    </row>
    <row r="533" spans="1:1">
      <c r="A533">
        <v>790</v>
      </c>
    </row>
    <row r="534" spans="1:1">
      <c r="A534">
        <v>785</v>
      </c>
    </row>
    <row r="535" spans="1:1">
      <c r="A535">
        <v>57</v>
      </c>
    </row>
    <row r="536" spans="1:1">
      <c r="A536">
        <v>1227</v>
      </c>
    </row>
    <row r="537" spans="1:1">
      <c r="A537">
        <v>11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9170</v>
      </c>
    </row>
    <row r="543" spans="1:1">
      <c r="A543">
        <v>4034800</v>
      </c>
    </row>
    <row r="544" spans="1:1">
      <c r="A544">
        <v>0</v>
      </c>
    </row>
    <row r="545" spans="1:2">
      <c r="A545">
        <v>3614077</v>
      </c>
    </row>
    <row r="546" spans="1:2">
      <c r="A546">
        <v>285</v>
      </c>
    </row>
    <row r="547" spans="1:2">
      <c r="A547">
        <v>280</v>
      </c>
    </row>
    <row r="548" spans="1:2">
      <c r="A548">
        <v>275</v>
      </c>
    </row>
    <row r="549" spans="1:2">
      <c r="A549">
        <v>492</v>
      </c>
    </row>
    <row r="550" spans="1:2">
      <c r="A550">
        <v>490</v>
      </c>
    </row>
    <row r="551" spans="1:2">
      <c r="A551">
        <v>475</v>
      </c>
    </row>
    <row r="552" spans="1:2">
      <c r="A552">
        <v>766</v>
      </c>
    </row>
    <row r="553" spans="1:2">
      <c r="A553">
        <v>750</v>
      </c>
      <c r="B553"/>
    </row>
    <row r="554" spans="1:2">
      <c r="A554">
        <v>745</v>
      </c>
      <c r="B554"/>
    </row>
    <row r="555" spans="1:2">
      <c r="A555">
        <v>65</v>
      </c>
      <c r="B555"/>
    </row>
    <row r="556" spans="1:2">
      <c r="A556">
        <v>1251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10305</v>
      </c>
    </row>
    <row r="563" spans="1:1">
      <c r="A563">
        <v>4534200</v>
      </c>
    </row>
    <row r="564" spans="1:1">
      <c r="A564">
        <v>0</v>
      </c>
    </row>
    <row r="565" spans="1:1">
      <c r="A565">
        <v>4113477</v>
      </c>
    </row>
    <row r="566" spans="1:1">
      <c r="A566">
        <v>321</v>
      </c>
    </row>
    <row r="567" spans="1:1">
      <c r="A567">
        <v>320</v>
      </c>
    </row>
    <row r="568" spans="1:1">
      <c r="A568">
        <v>310</v>
      </c>
    </row>
    <row r="569" spans="1:1">
      <c r="A569">
        <v>543</v>
      </c>
    </row>
    <row r="570" spans="1:1">
      <c r="A570">
        <v>547</v>
      </c>
    </row>
    <row r="571" spans="1:1">
      <c r="A571">
        <v>530</v>
      </c>
    </row>
    <row r="572" spans="1:1">
      <c r="A572">
        <v>750</v>
      </c>
    </row>
    <row r="573" spans="1:1">
      <c r="A573">
        <v>740</v>
      </c>
    </row>
    <row r="574" spans="1:1">
      <c r="A574">
        <v>760</v>
      </c>
    </row>
    <row r="575" spans="1:1">
      <c r="A575">
        <v>56</v>
      </c>
    </row>
    <row r="576" spans="1:1">
      <c r="A576">
        <v>1230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11793</v>
      </c>
    </row>
    <row r="583" spans="1:1">
      <c r="A583">
        <v>5707812</v>
      </c>
    </row>
    <row r="584" spans="1:1">
      <c r="A584">
        <v>6</v>
      </c>
    </row>
    <row r="585" spans="1:1">
      <c r="A585">
        <v>5010331</v>
      </c>
    </row>
    <row r="586" spans="1:1">
      <c r="A586">
        <v>290</v>
      </c>
    </row>
    <row r="587" spans="1:1">
      <c r="A587">
        <v>290</v>
      </c>
    </row>
    <row r="588" spans="1:1">
      <c r="A588">
        <v>280</v>
      </c>
    </row>
    <row r="589" spans="1:1">
      <c r="A589">
        <v>485</v>
      </c>
    </row>
    <row r="590" spans="1:1">
      <c r="A590">
        <v>480</v>
      </c>
    </row>
    <row r="591" spans="1:1">
      <c r="A591">
        <v>475</v>
      </c>
    </row>
    <row r="592" spans="1:1">
      <c r="A592">
        <v>785</v>
      </c>
    </row>
    <row r="593" spans="1:1">
      <c r="A593">
        <v>775</v>
      </c>
    </row>
    <row r="594" spans="1:1">
      <c r="A594">
        <v>770</v>
      </c>
    </row>
    <row r="595" spans="1:1">
      <c r="A595">
        <v>58</v>
      </c>
    </row>
    <row r="596" spans="1:1">
      <c r="A596">
        <v>1228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11669</v>
      </c>
    </row>
    <row r="603" spans="1:1">
      <c r="A603">
        <v>5647796</v>
      </c>
    </row>
    <row r="604" spans="1:1">
      <c r="A604">
        <v>8</v>
      </c>
    </row>
    <row r="605" spans="1:1">
      <c r="A605">
        <v>5037648</v>
      </c>
    </row>
    <row r="606" spans="1:1">
      <c r="A606">
        <v>306</v>
      </c>
    </row>
    <row r="607" spans="1:1">
      <c r="A607">
        <v>301</v>
      </c>
    </row>
    <row r="608" spans="1:1">
      <c r="A608">
        <v>306</v>
      </c>
    </row>
    <row r="609" spans="1:1">
      <c r="A609">
        <v>507</v>
      </c>
    </row>
    <row r="610" spans="1:1">
      <c r="A610">
        <v>491</v>
      </c>
    </row>
    <row r="611" spans="1:1">
      <c r="A611">
        <v>507</v>
      </c>
    </row>
    <row r="612" spans="1:1">
      <c r="A612">
        <v>811</v>
      </c>
    </row>
    <row r="613" spans="1:1">
      <c r="A613">
        <v>798</v>
      </c>
    </row>
    <row r="614" spans="1:1">
      <c r="A614">
        <v>811</v>
      </c>
    </row>
    <row r="615" spans="1:1">
      <c r="A615">
        <v>59</v>
      </c>
    </row>
    <row r="616" spans="1:1">
      <c r="A616">
        <v>1236</v>
      </c>
    </row>
    <row r="617" spans="1:1">
      <c r="A617">
        <v>11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12493</v>
      </c>
    </row>
    <row r="623" spans="1:1">
      <c r="A623">
        <v>6046612</v>
      </c>
    </row>
    <row r="624" spans="1:1">
      <c r="A624">
        <v>7</v>
      </c>
    </row>
    <row r="625" spans="1:1">
      <c r="A625">
        <v>5507074</v>
      </c>
    </row>
    <row r="626" spans="1:1">
      <c r="A626">
        <v>293</v>
      </c>
    </row>
    <row r="627" spans="1:1">
      <c r="A627">
        <v>296</v>
      </c>
    </row>
    <row r="628" spans="1:1">
      <c r="A628">
        <v>293</v>
      </c>
    </row>
    <row r="629" spans="1:1">
      <c r="A629">
        <v>487</v>
      </c>
    </row>
    <row r="630" spans="1:1">
      <c r="A630">
        <v>477</v>
      </c>
    </row>
    <row r="631" spans="1:1">
      <c r="A631">
        <v>487</v>
      </c>
    </row>
    <row r="632" spans="1:1">
      <c r="A632">
        <v>787</v>
      </c>
    </row>
    <row r="633" spans="1:1">
      <c r="A633">
        <v>790</v>
      </c>
    </row>
    <row r="634" spans="1:1">
      <c r="A634">
        <v>810</v>
      </c>
    </row>
    <row r="635" spans="1:1">
      <c r="A635">
        <v>61</v>
      </c>
    </row>
    <row r="636" spans="1:1">
      <c r="A636">
        <v>1230</v>
      </c>
    </row>
    <row r="637" spans="1:1">
      <c r="A637">
        <v>12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11689</v>
      </c>
    </row>
    <row r="643" spans="1:1">
      <c r="A643">
        <v>5657476</v>
      </c>
    </row>
    <row r="644" spans="1:1">
      <c r="A644">
        <v>7</v>
      </c>
    </row>
    <row r="645" spans="1:1">
      <c r="A645">
        <v>5227723</v>
      </c>
    </row>
    <row r="646" spans="1:1">
      <c r="A646">
        <v>298</v>
      </c>
    </row>
    <row r="647" spans="1:1">
      <c r="A647">
        <v>302</v>
      </c>
    </row>
    <row r="648" spans="1:1">
      <c r="A648">
        <v>298</v>
      </c>
    </row>
    <row r="649" spans="1:1">
      <c r="A649">
        <v>505</v>
      </c>
    </row>
    <row r="650" spans="1:1">
      <c r="A650">
        <v>507</v>
      </c>
    </row>
    <row r="651" spans="1:1">
      <c r="A651">
        <v>503</v>
      </c>
    </row>
    <row r="652" spans="1:1">
      <c r="A652">
        <v>776</v>
      </c>
    </row>
    <row r="653" spans="1:1">
      <c r="A653">
        <v>802</v>
      </c>
    </row>
    <row r="654" spans="1:1">
      <c r="A654">
        <v>772</v>
      </c>
    </row>
    <row r="655" spans="1:1">
      <c r="A655">
        <v>54</v>
      </c>
    </row>
    <row r="656" spans="1:1">
      <c r="A656">
        <v>1230</v>
      </c>
    </row>
    <row r="657" spans="1:1">
      <c r="A657">
        <v>11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9550</v>
      </c>
    </row>
    <row r="663" spans="1:1">
      <c r="A663">
        <v>4202000</v>
      </c>
    </row>
    <row r="664" spans="1:1">
      <c r="A664">
        <v>0</v>
      </c>
    </row>
    <row r="665" spans="1:1">
      <c r="A665">
        <v>3781277</v>
      </c>
    </row>
    <row r="666" spans="1:1">
      <c r="A666">
        <v>335</v>
      </c>
    </row>
    <row r="667" spans="1:1">
      <c r="A667">
        <v>310</v>
      </c>
    </row>
    <row r="668" spans="1:1">
      <c r="A668">
        <v>391</v>
      </c>
    </row>
    <row r="669" spans="1:1">
      <c r="A669">
        <v>462</v>
      </c>
    </row>
    <row r="670" spans="1:1">
      <c r="A670">
        <v>425</v>
      </c>
    </row>
    <row r="671" spans="1:1">
      <c r="A671">
        <v>673</v>
      </c>
    </row>
    <row r="672" spans="1:1">
      <c r="A672">
        <v>645</v>
      </c>
    </row>
    <row r="673" spans="1:1">
      <c r="A673">
        <v>586</v>
      </c>
    </row>
    <row r="674" spans="1:1">
      <c r="A674">
        <v>840</v>
      </c>
    </row>
    <row r="675" spans="1:1">
      <c r="A675">
        <v>74</v>
      </c>
    </row>
    <row r="676" spans="1:1">
      <c r="A676">
        <v>1225</v>
      </c>
    </row>
    <row r="677" spans="1:1">
      <c r="A677">
        <v>16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342</v>
      </c>
    </row>
    <row r="682" spans="1:1">
      <c r="A682" t="s">
        <v>343</v>
      </c>
    </row>
    <row r="683" spans="1:1">
      <c r="A683" t="s">
        <v>344</v>
      </c>
    </row>
    <row r="684" spans="1:1">
      <c r="A684" t="s">
        <v>1</v>
      </c>
    </row>
    <row r="685" spans="1:1">
      <c r="A685" t="s">
        <v>1</v>
      </c>
    </row>
    <row r="686" spans="1:1">
      <c r="A686" t="s">
        <v>1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345</v>
      </c>
    </row>
    <row r="700" spans="1:1">
      <c r="A700" t="s">
        <v>346</v>
      </c>
    </row>
    <row r="701" spans="1:1">
      <c r="A701">
        <v>1</v>
      </c>
    </row>
    <row r="702" spans="1:1">
      <c r="A702">
        <v>1393540</v>
      </c>
    </row>
    <row r="703" spans="1:1">
      <c r="A703">
        <v>595497</v>
      </c>
    </row>
    <row r="704" spans="1:1">
      <c r="A704">
        <v>1771812</v>
      </c>
    </row>
    <row r="705" spans="1:1">
      <c r="A705">
        <v>2011293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396650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4840000</v>
      </c>
    </row>
    <row r="715" spans="1:1">
      <c r="A715">
        <v>83560</v>
      </c>
    </row>
    <row r="716" spans="1:1">
      <c r="A716">
        <v>451932</v>
      </c>
    </row>
    <row r="717" spans="1:1">
      <c r="A717">
        <v>5375492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1393540</v>
      </c>
    </row>
    <row r="723" spans="1:1">
      <c r="A723">
        <v>462576</v>
      </c>
    </row>
    <row r="724" spans="1:1">
      <c r="A724">
        <v>1741855</v>
      </c>
    </row>
    <row r="725" spans="1:1">
      <c r="A725">
        <v>795067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392406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17480</v>
      </c>
    </row>
    <row r="736" spans="1:1">
      <c r="A736">
        <v>-416848</v>
      </c>
    </row>
    <row r="737" spans="1:1">
      <c r="A737">
        <v>4000632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1393540</v>
      </c>
    </row>
    <row r="743" spans="1:1">
      <c r="A743">
        <v>451145</v>
      </c>
    </row>
    <row r="744" spans="1:1">
      <c r="A744">
        <v>1580623</v>
      </c>
    </row>
    <row r="745" spans="1:1">
      <c r="A745">
        <v>1738247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332740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17480</v>
      </c>
    </row>
    <row r="756" spans="1:1">
      <c r="A756">
        <v>413335</v>
      </c>
    </row>
    <row r="757" spans="1:1">
      <c r="A757">
        <v>4830815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1686040</v>
      </c>
    </row>
    <row r="763" spans="1:1">
      <c r="A763">
        <v>415373</v>
      </c>
    </row>
    <row r="764" spans="1:1">
      <c r="A764">
        <v>1824889</v>
      </c>
    </row>
    <row r="765" spans="1:1">
      <c r="A765">
        <v>1812899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393167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4840000</v>
      </c>
    </row>
    <row r="775" spans="1:1">
      <c r="A775">
        <v>97768</v>
      </c>
    </row>
    <row r="776" spans="1:1">
      <c r="A776">
        <v>408266</v>
      </c>
    </row>
    <row r="777" spans="1:1">
      <c r="A777">
        <v>5346034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1686040</v>
      </c>
    </row>
    <row r="783" spans="1:1">
      <c r="A783">
        <v>404840</v>
      </c>
    </row>
    <row r="784" spans="1:1">
      <c r="A784">
        <v>1817178</v>
      </c>
    </row>
    <row r="785" spans="1:1">
      <c r="A785">
        <v>1830380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306190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4840000</v>
      </c>
    </row>
    <row r="795" spans="1:1">
      <c r="A795">
        <v>111848</v>
      </c>
    </row>
    <row r="796" spans="1:1">
      <c r="A796">
        <v>480400</v>
      </c>
    </row>
    <row r="797" spans="1:1">
      <c r="A797">
        <v>5432248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1393540</v>
      </c>
    </row>
    <row r="803" spans="1:1">
      <c r="A803">
        <v>84263</v>
      </c>
    </row>
    <row r="804" spans="1:1">
      <c r="A804">
        <v>2002395</v>
      </c>
    </row>
    <row r="805" spans="1:1">
      <c r="A805">
        <v>2431358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368911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4840000</v>
      </c>
    </row>
    <row r="815" spans="1:1">
      <c r="A815">
        <v>92279</v>
      </c>
    </row>
    <row r="816" spans="1:1">
      <c r="A816">
        <v>610366</v>
      </c>
    </row>
    <row r="817" spans="1:1">
      <c r="A817">
        <v>5542645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1359540</v>
      </c>
    </row>
    <row r="823" spans="1:1">
      <c r="A823">
        <v>119204</v>
      </c>
    </row>
    <row r="824" spans="1:1">
      <c r="A824">
        <v>1616716</v>
      </c>
    </row>
    <row r="825" spans="1:1">
      <c r="A825">
        <v>2622862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262333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4840000</v>
      </c>
    </row>
    <row r="835" spans="1:1">
      <c r="A835">
        <v>70763</v>
      </c>
    </row>
    <row r="836" spans="1:1">
      <c r="A836">
        <v>545226</v>
      </c>
    </row>
    <row r="837" spans="1:1">
      <c r="A837">
        <v>5455989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1393540</v>
      </c>
    </row>
    <row r="843" spans="1:1">
      <c r="A843">
        <v>215754</v>
      </c>
    </row>
    <row r="844" spans="1:1">
      <c r="A844">
        <v>2053877</v>
      </c>
    </row>
    <row r="845" spans="1:1">
      <c r="A845">
        <v>792986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360198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4400000</v>
      </c>
    </row>
    <row r="855" spans="1:1">
      <c r="A855">
        <v>17480</v>
      </c>
    </row>
    <row r="856" spans="1:1">
      <c r="A856">
        <v>-321521</v>
      </c>
    </row>
    <row r="857" spans="1:1">
      <c r="A857">
        <v>4095959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>
        <v>14</v>
      </c>
    </row>
    <row r="862" spans="1:1">
      <c r="A862">
        <v>2</v>
      </c>
    </row>
    <row r="863" spans="1:1">
      <c r="A863">
        <v>6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'W'!W026183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2020-10-03T18:56:25Z</dcterms:modified>
</cp:coreProperties>
</file>