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w\"/>
    </mc:Choice>
  </mc:AlternateContent>
  <xr:revisionPtr revIDLastSave="0" documentId="8_{D071B355-0310-4F7C-BDF8-977BF46ECE0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5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 s="1"/>
  <c r="N26" i="2"/>
  <c r="M26" i="2"/>
  <c r="M28" i="2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9" i="2" s="1"/>
  <c r="Z9" i="2"/>
  <c r="Y9" i="2"/>
  <c r="X9" i="2"/>
  <c r="W9" i="2"/>
  <c r="V9" i="2"/>
  <c r="U9" i="2"/>
  <c r="N9" i="2"/>
  <c r="N11" i="2"/>
  <c r="Y8" i="2"/>
  <c r="W8" i="2"/>
  <c r="U8" i="2"/>
  <c r="O8" i="2"/>
  <c r="N8" i="2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5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R20" i="3" s="1"/>
  <c r="R21" i="3" s="1"/>
  <c r="R3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J83" i="4" s="1"/>
  <c r="I81" i="4"/>
  <c r="H81" i="4"/>
  <c r="G81" i="4"/>
  <c r="F81" i="4"/>
  <c r="M80" i="4"/>
  <c r="M83" i="4"/>
  <c r="L80" i="4"/>
  <c r="K80" i="4"/>
  <c r="J80" i="4"/>
  <c r="I80" i="4"/>
  <c r="I83" i="4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7" i="4" s="1"/>
  <c r="G13" i="4"/>
  <c r="L10" i="4"/>
  <c r="G16" i="4" s="1"/>
  <c r="H10" i="4"/>
  <c r="G10" i="4"/>
  <c r="H7" i="4"/>
  <c r="G7" i="4"/>
  <c r="H6" i="4"/>
  <c r="G6" i="4"/>
  <c r="I5" i="4"/>
  <c r="H5" i="4"/>
  <c r="G5" i="4"/>
  <c r="N1" i="4"/>
  <c r="L1" i="4"/>
  <c r="J1" i="4"/>
  <c r="K83" i="4"/>
  <c r="H83" i="4"/>
  <c r="L33" i="3"/>
  <c r="L35" i="3"/>
  <c r="X19" i="3"/>
  <c r="R12" i="3"/>
  <c r="O29" i="2"/>
  <c r="O11" i="2"/>
  <c r="H17" i="4"/>
  <c r="H16" i="4"/>
  <c r="I16" i="4"/>
  <c r="G11" i="2" l="1"/>
  <c r="G15" i="2" s="1"/>
  <c r="I17" i="4"/>
  <c r="N43" i="2"/>
  <c r="N45" i="2" s="1"/>
</calcChain>
</file>

<file path=xl/connections.xml><?xml version="1.0" encoding="utf-8"?>
<connections xmlns="http://schemas.openxmlformats.org/spreadsheetml/2006/main">
  <connection id="1" name="W035181" type="6" refreshedVersion="3" background="1" saveData="1">
    <textPr prompt="0" codePage="850" sourceFile="C:\GMC\IFSF_17C1\RUN_17C1\Wfiles\181\W03518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<sst xmlns="http://schemas.openxmlformats.org/spreadsheetml/2006/main" count="652" uniqueCount="350">
  <si>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</si>
  <si>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</si>
  <si>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</si>
  <si>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</si>
  <si>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</si>
  <si>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</si>
  <si>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</si>
  <si>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</si>
  <si>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</si>
  <si>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</si>
  <si>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</si>
  <si>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</si>
  <si>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</si>
  <si>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</si>
  <si>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</si>
  <si>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</si>
  <si>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</si>
  <si>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</si>
  <si>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</si>
  <si>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</si>
  <si>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</si>
  <si>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</si>
  <si>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</si>
  <si>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</si>
  <si>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</si>
  <si>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</si>
  <si>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</si>
  <si>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</si>
  <si>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</si>
  <si>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</si>
  <si>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</si>
  <si>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</si>
  <si>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</si>
  <si>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</si>
  <si>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</si>
  <si>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</si>
  <si>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</si>
  <si>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</si>
  <si>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</si>
  <si>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</si>
  <si>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</si>
  <si>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</si>
  <si>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</si>
  <si>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</si>
  <si>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</si>
  <si>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</si>
  <si>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</si>
  <si>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</si>
  <si>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</si>
  <si>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</si>
  <si>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</si>
  <si>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</si>
  <si>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</si>
  <si>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</si>
  <si>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</si>
  <si>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</si>
  <si>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</si>
  <si>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</si>
  <si>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</si>
  <si>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</si>
  <si>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</si>
  <si>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</si>
  <si>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</si>
  <si>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</si>
  <si>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</si>
  <si>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</si>
  <si>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</si>
  <si>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</si>
  <si>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</si>
  <si>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</si>
  <si>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</si>
  <si>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</si>
  <si>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</si>
  <si>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</si>
  <si>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</si>
  <si>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</si>
  <si>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</si>
  <si>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</si>
  <si>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</si>
  <si>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</si>
  <si>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</si>
  <si>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</si>
  <si>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</si>
  <si>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</si>
  <si>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</si>
  <si>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</si>
  <si>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</si>
  <si>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</si>
  <si>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</si>
  <si>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</si>
  <si>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</si>
  <si>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</si>
  <si>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</si>
  <si>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</si>
  <si>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</si>
  <si>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</si>
  <si>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</si>
  <si>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</si>
  <si>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</si>
  <si>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</si>
  <si>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</si>
  <si>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</si>
  <si>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</si>
  <si>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</si>
  <si>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</si>
  <si>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</si>
  <si>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</si>
  <si>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</si>
  <si>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</si>
  <si>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</si>
  <si>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</si>
  <si>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</si>
  <si>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</si>
  <si>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</si>
  <si>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</si>
  <si>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</si>
  <si>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</si>
  <si>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</si>
  <si>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</si>
  <si>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</si>
  <si>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</si>
  <si>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</si>
  <si>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</si>
  <si>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</si>
  <si>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</si>
  <si>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</si>
  <si>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</si>
  <si>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</si>
  <si>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</si>
  <si>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</si>
  <si>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</si>
  <si>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</si>
  <si>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</si>
  <si>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</si>
  <si>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</si>
  <si>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</si>
  <si>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</si>
  <si>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</si>
  <si>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</si>
  <si>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</si>
  <si>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</si>
  <si>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</si>
  <si>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</si>
  <si>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</si>
  <si>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</si>
  <si>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</si>
  <si>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>Траспорт: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</si>
  <si>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</si>
  <si>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</si>
  <si>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</si>
  <si>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</si>
  <si>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</si>
  <si>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</si>
  <si>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</si>
  <si>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</si>
  <si>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</si>
  <si>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</si>
  <si>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</si>
  <si>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</si>
  <si>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</si>
  <si>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</si>
  <si>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</si>
  <si>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</si>
  <si>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</si>
  <si>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</si>
  <si>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</si>
  <si>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</si>
  <si>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</si>
  <si>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</si>
  <si>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</si>
  <si>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</si>
  <si>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</si>
  <si>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</si>
  <si>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</si>
  <si>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</si>
  <si>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</si>
  <si>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</si>
  <si>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</si>
  <si>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</si>
  <si>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</si>
  <si>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</si>
  <si>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</si>
  <si>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</si>
  <si>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</si>
  <si>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</si>
  <si>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</si>
  <si>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</si>
  <si>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</si>
  <si>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</si>
  <si>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</si>
  <si>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</si>
  <si>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</si>
  <si>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</si>
  <si>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</si>
  <si>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</si>
  <si>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</si>
  <si>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</si>
  <si>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</si>
  <si>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</si>
  <si>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</si>
  <si>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</si>
  <si>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</si>
  <si>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</si>
  <si>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</si>
  <si>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</si>
  <si>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</si>
  <si>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</si>
  <si>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</si>
  <si>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</si>
  <si>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</si>
  <si>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</si>
  <si>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</si>
  <si>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</si>
  <si>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</si>
  <si>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</si>
  <si>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</si>
  <si>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</si>
  <si>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</si>
  <si>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</si>
  <si>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</si>
  <si>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</si>
  <si>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</si>
  <si>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</si>
  <si>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</si>
  <si>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</si>
  <si>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</si>
  <si>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</si>
  <si>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</si>
  <si>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</si>
  <si>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</si>
  <si>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</si>
  <si>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</si>
  <si>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</si>
  <si>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</si>
  <si>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</si>
  <si>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</si>
  <si>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</si>
  <si>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</si>
  <si>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</si>
  <si>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</si>
  <si>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</si>
  <si>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</si>
  <si>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</si>
  <si>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</si>
  <si>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</si>
  <si>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</si>
  <si>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</si>
  <si>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</si>
  <si>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</si>
  <si>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</si>
  <si>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</si>
  <si>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</si>
  <si>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</si>
  <si>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</si>
  <si>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</si>
  <si>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</si>
  <si>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</si>
  <si>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</si>
  <si>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</si>
  <si>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</si>
  <si>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</si>
  <si>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</si>
  <si>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</si>
  <si>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</si>
  <si>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</si>
  <si>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</si>
  <si>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</si>
  <si>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</si>
  <si>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</si>
  <si>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</si>
  <si>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</si>
  <si>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</si>
  <si>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</si>
  <si>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</si>
  <si>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</si>
  <si>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</si>
  <si>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</si>
  <si>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</si>
  <si>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</si>
  <si>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</si>
  <si>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</si>
  <si>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</si>
  <si>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</si>
  <si>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</si>
  <si>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</si>
  <si>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</si>
  <si>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</si>
  <si>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</si>
  <si>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</si>
  <si>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</si>
  <si>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</si>
  <si>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</si>
  <si>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</si>
  <si>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</si>
  <si>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</si>
  <si>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</si>
  <si>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</si>
  <si>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</si>
  <si>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</si>
  <si>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</si>
  <si>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</si>
  <si>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</si>
  <si>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</si>
  <si>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</si>
  <si>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</si>
  <si>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</si>
  <si>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</si>
  <si>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</si>
  <si>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</si>
  <si>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</si>
  <si>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</si>
  <si>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</si>
  <si>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</si>
  <si>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</si>
  <si>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</si>
  <si>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</si>
  <si>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</si>
  <si>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</si>
  <si>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</si>
  <si>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</si>
  <si>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</si>
  <si>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</si>
  <si>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</si>
  <si>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</si>
  <si>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</si>
  <si>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</si>
  <si>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</si>
  <si>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</si>
  <si>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</si>
  <si>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</si>
  <si>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</si>
  <si>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</si>
  <si>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 xml:space="preserve">  17C1</t>
  </si>
  <si>
    <t>*</t>
  </si>
  <si>
    <t xml:space="preserve">   3.69</t>
  </si>
  <si>
    <t xml:space="preserve">   3.61</t>
  </si>
  <si>
    <t xml:space="preserve">   2.81</t>
  </si>
  <si>
    <t>!</t>
  </si>
  <si>
    <t>Major</t>
  </si>
  <si>
    <t>Minor</t>
  </si>
  <si>
    <t xml:space="preserve"> 95.3</t>
  </si>
  <si>
    <t>Not requested</t>
  </si>
  <si>
    <t xml:space="preserve"> Free info</t>
  </si>
  <si>
    <t>Emerging markets are showing signs of sales potential. Increases</t>
  </si>
  <si>
    <t>in US interest rates which could strenghthen the dollar may</t>
  </si>
  <si>
    <t>impact on thes developments.</t>
  </si>
  <si>
    <t xml:space="preserve"> 032 20/10/2017</t>
  </si>
  <si>
    <t xml:space="preserve"> GBR 180417114914</t>
  </si>
  <si>
    <t>-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</si>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</sst>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6" fontId="8" fillId="0" borderId="10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6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6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8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6" fontId="8" fillId="0" borderId="14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8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6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6" fontId="8" fillId="0" borderId="9" xfId="0" applyNumberFormat="1" applyFont="1" applyBorder="1"/>
    <xf numFmtId="186" fontId="8" fillId="0" borderId="14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5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 t="str">
        <f>W!A861</f>
        <v>-</v>
      </c>
      <c r="V3" s="2" t="s">
        <v>9</v>
      </c>
      <c r="W3" s="3" t="str">
        <f>W!A6</f>
        <v xml:space="preserve">  17C1</v>
      </c>
    </row>
    <row r="4" spans="2:25">
      <c r="B4" t="str">
        <f>W!A862</f>
        <v>RUSSIA</v>
      </c>
    </row>
    <row r="5" spans="2:25" ht="17.399999999999999">
      <c r="B5">
        <f>W!A863</f>
        <v>0</v>
      </c>
      <c r="H5" s="4" t="s">
        <v>10</v>
      </c>
      <c r="J5" s="5"/>
      <c r="K5" s="5"/>
      <c r="L5" s="5">
        <f>W!$A2</f>
        <v>5</v>
      </c>
      <c r="N5" s="4" t="s">
        <v>11</v>
      </c>
      <c r="O5" s="144">
        <f>W!$A1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2018</v>
      </c>
      <c r="Q9" s="7"/>
      <c r="R9" s="138" t="s">
        <v>15</v>
      </c>
      <c r="S9" s="15">
        <f>W!$A5</f>
        <v>1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35</v>
      </c>
      <c r="F14" s="44">
        <f>W!A11</f>
        <v>33</v>
      </c>
      <c r="G14" s="45"/>
      <c r="H14" s="44">
        <f>W!A14</f>
        <v>25</v>
      </c>
      <c r="I14" s="46"/>
      <c r="J14" s="44">
        <f>W!A17</f>
        <v>16</v>
      </c>
      <c r="K14" s="46"/>
      <c r="L14" s="19"/>
      <c r="M14" s="19" t="s">
        <v>26</v>
      </c>
      <c r="N14" s="19"/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17</v>
      </c>
      <c r="F15" s="44">
        <f>W!A12</f>
        <v>16</v>
      </c>
      <c r="G15" s="51"/>
      <c r="H15" s="44">
        <f>W!A15</f>
        <v>11</v>
      </c>
      <c r="I15" s="52"/>
      <c r="J15" s="44">
        <f>W!A18</f>
        <v>8</v>
      </c>
      <c r="K15" s="52"/>
      <c r="L15" s="19"/>
      <c r="M15" s="19" t="s">
        <v>28</v>
      </c>
      <c r="N15" s="19"/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29</v>
      </c>
      <c r="E16" s="56">
        <f>W!A9</f>
        <v>45</v>
      </c>
      <c r="F16" s="57">
        <f>W!A13</f>
        <v>36</v>
      </c>
      <c r="G16" s="58"/>
      <c r="H16" s="57">
        <f>W!A16</f>
        <v>26</v>
      </c>
      <c r="I16" s="38"/>
      <c r="J16" s="57">
        <f>W!A19</f>
        <v>17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290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785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290</v>
      </c>
      <c r="G20" s="54">
        <f>W!B22</f>
        <v>0</v>
      </c>
      <c r="H20" s="44">
        <f>W!A25</f>
        <v>475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21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290</v>
      </c>
      <c r="G21" s="59">
        <f>W!B23</f>
        <v>0</v>
      </c>
      <c r="H21" s="57">
        <f>W!A26</f>
        <v>480</v>
      </c>
      <c r="I21" s="59">
        <f>W!B26</f>
        <v>0</v>
      </c>
      <c r="J21" s="57">
        <f>W!A29</f>
        <v>785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19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1960</v>
      </c>
      <c r="G24" s="48" t="str">
        <f>W!B31</f>
        <v>*</v>
      </c>
      <c r="H24" s="63">
        <f>W!A34</f>
        <v>915</v>
      </c>
      <c r="I24" s="48" t="str">
        <f>W!B34</f>
        <v>*</v>
      </c>
      <c r="J24" s="63">
        <f>W!A37</f>
        <v>388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1041</v>
      </c>
      <c r="G25" s="54" t="str">
        <f>W!B32</f>
        <v>*</v>
      </c>
      <c r="H25" s="44">
        <f>W!A35</f>
        <v>525</v>
      </c>
      <c r="I25" s="54" t="str">
        <f>W!B35</f>
        <v>*</v>
      </c>
      <c r="J25" s="44">
        <f>W!A38</f>
        <v>189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12.27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1600</v>
      </c>
      <c r="G26" s="59" t="str">
        <f>W!B33</f>
        <v>*</v>
      </c>
      <c r="H26" s="57">
        <f>W!A36</f>
        <v>750</v>
      </c>
      <c r="I26" s="59" t="str">
        <f>W!B36</f>
        <v>*</v>
      </c>
      <c r="J26" s="41">
        <f>W!A39</f>
        <v>300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150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27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50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129</v>
      </c>
      <c r="G31" s="49"/>
      <c r="H31" s="53">
        <f>W!A48</f>
        <v>181</v>
      </c>
      <c r="I31" s="49"/>
      <c r="J31" s="53">
        <f>W!A49</f>
        <v>360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5400</v>
      </c>
      <c r="G35" s="87">
        <f>W!B54</f>
        <v>0</v>
      </c>
      <c r="H35" s="36">
        <f>W!A55</f>
        <v>2400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3</v>
      </c>
      <c r="F1" s="141" t="s">
        <v>68</v>
      </c>
      <c r="H1" s="15">
        <f>W!A2</f>
        <v>5</v>
      </c>
      <c r="M1" s="142" t="s">
        <v>69</v>
      </c>
      <c r="T1" s="14" t="s">
        <v>14</v>
      </c>
      <c r="U1" s="15">
        <f>W!A4</f>
        <v>2018</v>
      </c>
      <c r="V1" s="7"/>
      <c r="W1" s="138" t="s">
        <v>15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4539</v>
      </c>
      <c r="V6" s="153"/>
      <c r="W6" s="44">
        <f>W!A109</f>
        <v>2135</v>
      </c>
      <c r="X6" s="28"/>
      <c r="Y6" s="53">
        <f>W!A110</f>
        <v>877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39</v>
      </c>
      <c r="O7" s="155">
        <f>W!A192</f>
        <v>26</v>
      </c>
      <c r="P7" s="24"/>
      <c r="R7" s="127"/>
      <c r="S7" s="110" t="s">
        <v>85</v>
      </c>
      <c r="T7" s="19"/>
      <c r="U7" s="53">
        <f>W!A111</f>
        <v>4699</v>
      </c>
      <c r="V7" s="153"/>
      <c r="W7" s="44">
        <f>W!A112</f>
        <v>2240</v>
      </c>
      <c r="X7" s="28"/>
      <c r="Y7" s="53">
        <f>W!A113</f>
        <v>897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98</v>
      </c>
      <c r="V8" s="153"/>
      <c r="W8" s="44">
        <f>W!A115</f>
        <v>50</v>
      </c>
      <c r="X8" s="28"/>
      <c r="Y8" s="53">
        <f>W!A116</f>
        <v>20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50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62</v>
      </c>
      <c r="V9" s="156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750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5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187.5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2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39</v>
      </c>
      <c r="O12" s="157">
        <f>W!A198</f>
        <v>19</v>
      </c>
      <c r="P12" s="24"/>
      <c r="R12" s="127"/>
      <c r="S12" s="28" t="s">
        <v>99</v>
      </c>
      <c r="T12" s="19"/>
      <c r="U12" s="53">
        <f>W!A121</f>
        <v>1933</v>
      </c>
      <c r="V12" s="153"/>
      <c r="W12" s="53">
        <f>W!A124</f>
        <v>892</v>
      </c>
      <c r="X12" s="28"/>
      <c r="Y12" s="53">
        <f>W!A127</f>
        <v>388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390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1027</v>
      </c>
      <c r="V13" s="153"/>
      <c r="W13" s="53">
        <f>W!A125</f>
        <v>511</v>
      </c>
      <c r="X13" s="28"/>
      <c r="Y13" s="53">
        <f>W!A128</f>
        <v>189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875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1579</v>
      </c>
      <c r="V14" s="153"/>
      <c r="W14" s="53">
        <f>W!A126</f>
        <v>732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-802.5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22464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223</v>
      </c>
      <c r="P17" s="156">
        <f>W!B307</f>
        <v>0</v>
      </c>
      <c r="R17" s="127"/>
      <c r="S17" s="19" t="s">
        <v>112</v>
      </c>
      <c r="T17" s="19"/>
      <c r="U17" s="53">
        <f>W!A131</f>
        <v>2034</v>
      </c>
      <c r="V17" s="153"/>
      <c r="W17" s="53">
        <f>W!A134</f>
        <v>952</v>
      </c>
      <c r="X17" s="28"/>
      <c r="Y17" s="53">
        <f>W!A137</f>
        <v>392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22241</v>
      </c>
      <c r="P18" s="24"/>
      <c r="R18" s="127"/>
      <c r="S18" s="100" t="s">
        <v>115</v>
      </c>
      <c r="T18" s="19"/>
      <c r="U18" s="53">
        <f>W!A132</f>
        <v>1261</v>
      </c>
      <c r="V18" s="153"/>
      <c r="W18" s="53">
        <f>W!A135</f>
        <v>612</v>
      </c>
      <c r="X18" s="28"/>
      <c r="Y18" s="53">
        <f>W!A138</f>
        <v>238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1683</v>
      </c>
      <c r="V19" s="153"/>
      <c r="W19" s="53">
        <f>W!A136</f>
        <v>793</v>
      </c>
      <c r="X19" s="28"/>
      <c r="Y19" s="53">
        <f>W!A139</f>
        <v>327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1933</v>
      </c>
      <c r="V22" s="153"/>
      <c r="W22" s="53">
        <f>W!A144</f>
        <v>892</v>
      </c>
      <c r="X22" s="28"/>
      <c r="Y22" s="53">
        <f>W!A147</f>
        <v>388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2304</v>
      </c>
      <c r="H23" s="52"/>
      <c r="I23" s="19"/>
      <c r="R23" s="127"/>
      <c r="S23" s="100" t="s">
        <v>124</v>
      </c>
      <c r="T23" s="19"/>
      <c r="U23" s="53">
        <f>W!A142</f>
        <v>1027</v>
      </c>
      <c r="V23" s="153"/>
      <c r="W23" s="53">
        <f>W!A145</f>
        <v>511</v>
      </c>
      <c r="X23" s="28"/>
      <c r="Y23" s="53">
        <f>W!A148</f>
        <v>189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6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1579</v>
      </c>
      <c r="V24" s="153"/>
      <c r="W24" s="53">
        <f>W!A146</f>
        <v>732</v>
      </c>
      <c r="X24" s="28"/>
      <c r="Y24" s="53">
        <f>W!A149</f>
        <v>300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1463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78</v>
      </c>
      <c r="H26" s="24"/>
      <c r="I26" s="19"/>
      <c r="J26" s="127"/>
      <c r="K26" s="116" t="s">
        <v>129</v>
      </c>
      <c r="L26" s="19"/>
      <c r="M26" s="155">
        <f>W!A321</f>
        <v>6</v>
      </c>
      <c r="N26" s="155">
        <f>W!A322</f>
        <v>4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95.3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50</v>
      </c>
      <c r="V27" s="153"/>
      <c r="W27" s="53">
        <f>W!A154</f>
        <v>30</v>
      </c>
      <c r="X27" s="28"/>
      <c r="Y27" s="53">
        <f>W!A157</f>
        <v>2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117</v>
      </c>
      <c r="V28" s="153"/>
      <c r="W28" s="53">
        <f>W!A155</f>
        <v>50</v>
      </c>
      <c r="X28" s="28"/>
      <c r="Y28" s="53">
        <f>W!A158</f>
        <v>24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7736</v>
      </c>
      <c r="H30" s="24"/>
      <c r="I30" s="19"/>
      <c r="J30" s="127"/>
      <c r="K30" s="116" t="s">
        <v>138</v>
      </c>
      <c r="L30" s="19"/>
      <c r="M30" s="157">
        <f>W!A325</f>
        <v>6</v>
      </c>
      <c r="N30" s="157">
        <f>W!A326</f>
        <v>4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0</v>
      </c>
      <c r="V32" s="153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2091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5645</v>
      </c>
      <c r="H35" s="24"/>
      <c r="I35" s="19"/>
      <c r="J35" s="127"/>
      <c r="K35" s="96" t="s">
        <v>146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147</v>
      </c>
      <c r="D36" s="19"/>
      <c r="E36" s="19"/>
      <c r="F36" s="19"/>
      <c r="G36" s="44"/>
      <c r="H36" s="24"/>
      <c r="I36" s="19"/>
      <c r="J36" s="127"/>
      <c r="K36" s="18" t="s">
        <v>148</v>
      </c>
      <c r="L36" s="19"/>
      <c r="M36" s="53">
        <f>W!A295</f>
        <v>1328</v>
      </c>
      <c r="N36" s="53">
        <f>W!A297</f>
        <v>500</v>
      </c>
      <c r="O36" s="155">
        <f>W!A299</f>
        <v>300</v>
      </c>
      <c r="P36" s="24"/>
      <c r="R36" s="127"/>
      <c r="S36" s="96" t="s">
        <v>149</v>
      </c>
      <c r="T36" s="101"/>
      <c r="U36" s="44">
        <f>W!A171</f>
        <v>77</v>
      </c>
      <c r="V36" s="156">
        <f>W!B171</f>
        <v>0</v>
      </c>
      <c r="W36" s="44">
        <f>W!A172</f>
        <v>39</v>
      </c>
      <c r="X36" s="156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150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151</v>
      </c>
      <c r="L37" s="19"/>
      <c r="M37" s="157">
        <f>W!A296</f>
        <v>11</v>
      </c>
      <c r="N37" s="157">
        <f>W!A298</f>
        <v>6</v>
      </c>
      <c r="O37" s="157">
        <f>W!A300</f>
        <v>9</v>
      </c>
      <c r="P37" s="24"/>
      <c r="R37" s="130"/>
      <c r="S37" s="170" t="s">
        <v>152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153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154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155</v>
      </c>
      <c r="T39" s="96"/>
      <c r="U39" s="171" t="str">
        <f>W!A177</f>
        <v>Major</v>
      </c>
      <c r="V39" s="153"/>
      <c r="W39" s="171" t="str">
        <f>W!A178</f>
        <v>Minor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156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157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158</v>
      </c>
      <c r="D42" s="19"/>
      <c r="E42" s="19"/>
      <c r="F42" s="19"/>
      <c r="G42" s="44">
        <f>W!A318</f>
        <v>19</v>
      </c>
      <c r="H42" s="24"/>
      <c r="I42" s="19"/>
      <c r="J42" s="127"/>
      <c r="K42" s="22" t="s">
        <v>159</v>
      </c>
      <c r="N42" s="21" t="s">
        <v>160</v>
      </c>
      <c r="P42" s="24"/>
      <c r="R42" s="127"/>
      <c r="S42" s="172" t="s">
        <v>161</v>
      </c>
      <c r="T42" s="19"/>
      <c r="U42" s="53">
        <f>W!A181</f>
        <v>4699</v>
      </c>
      <c r="V42" s="153"/>
      <c r="W42" s="44">
        <f>W!A182</f>
        <v>2240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162</v>
      </c>
      <c r="D43" s="19"/>
      <c r="E43" s="19"/>
      <c r="F43" s="19"/>
      <c r="G43" s="173">
        <f>W!A319</f>
        <v>55809</v>
      </c>
      <c r="H43" s="24"/>
      <c r="I43" s="19"/>
      <c r="J43" s="127"/>
      <c r="K43" s="91" t="s">
        <v>163</v>
      </c>
      <c r="N43" s="174">
        <f>0.00019*50*G10</f>
        <v>7.125</v>
      </c>
      <c r="P43" s="24"/>
      <c r="R43" s="127"/>
      <c r="S43" s="172" t="s">
        <v>164</v>
      </c>
      <c r="T43" s="19"/>
      <c r="U43" s="53">
        <f>W!A54</f>
        <v>5400</v>
      </c>
      <c r="V43" s="153"/>
      <c r="W43" s="53">
        <f>W!A55</f>
        <v>2400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165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166</v>
      </c>
      <c r="N44" s="175">
        <f>0.00052*(6*G25+O18)</f>
        <v>16.12988</v>
      </c>
      <c r="P44" s="24"/>
      <c r="R44" s="127"/>
      <c r="S44" s="172" t="s">
        <v>167</v>
      </c>
      <c r="T44" s="19"/>
      <c r="U44" s="53">
        <f>W!A184</f>
        <v>1223</v>
      </c>
      <c r="V44" s="153"/>
      <c r="W44" s="44">
        <f>W!A185</f>
        <v>168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168</v>
      </c>
      <c r="G45" s="18">
        <f>W!A329</f>
        <v>149</v>
      </c>
      <c r="H45" s="24"/>
      <c r="I45" s="19"/>
      <c r="J45" s="127"/>
      <c r="K45" s="91" t="s">
        <v>169</v>
      </c>
      <c r="N45" s="174">
        <f>N43+N44</f>
        <v>23.25488</v>
      </c>
      <c r="P45" s="24"/>
      <c r="R45" s="127"/>
      <c r="S45" s="172" t="s">
        <v>170</v>
      </c>
      <c r="T45" s="19"/>
      <c r="U45" s="53">
        <f>W!A187</f>
        <v>6623</v>
      </c>
      <c r="V45" s="153"/>
      <c r="W45" s="44">
        <f>W!A188</f>
        <v>2568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171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3</v>
      </c>
      <c r="F1" s="177" t="s">
        <v>10</v>
      </c>
      <c r="G1" s="18"/>
      <c r="I1" s="15">
        <f>W!A2</f>
        <v>5</v>
      </c>
      <c r="J1" s="18"/>
      <c r="K1" s="18"/>
      <c r="L1" s="18"/>
      <c r="M1" s="142" t="s">
        <v>172</v>
      </c>
      <c r="N1" s="18"/>
      <c r="O1" s="18"/>
      <c r="P1" s="18"/>
      <c r="Q1" s="18"/>
      <c r="S1" s="18"/>
      <c r="U1" s="14" t="s">
        <v>14</v>
      </c>
      <c r="V1" s="15">
        <f>W!A4</f>
        <v>2018</v>
      </c>
      <c r="W1" s="138" t="s">
        <v>15</v>
      </c>
      <c r="X1" s="15">
        <f>W!A5</f>
        <v>1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173</v>
      </c>
      <c r="D4" s="108"/>
      <c r="E4" s="108"/>
      <c r="F4" s="183" t="s">
        <v>174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175</v>
      </c>
      <c r="V5" s="110"/>
      <c r="W5" s="110"/>
      <c r="X5" s="110"/>
      <c r="Y5" s="184"/>
      <c r="Z5" s="110"/>
    </row>
    <row r="6" spans="2:26">
      <c r="B6" s="182"/>
      <c r="C6" s="110" t="s">
        <v>176</v>
      </c>
      <c r="D6" s="108"/>
      <c r="E6" s="108"/>
      <c r="F6" s="111"/>
      <c r="G6" s="109"/>
      <c r="H6" s="108"/>
      <c r="I6" s="110" t="s">
        <v>177</v>
      </c>
      <c r="J6" s="108"/>
      <c r="K6" s="110"/>
      <c r="L6" s="111"/>
      <c r="M6" s="184"/>
      <c r="N6" s="110"/>
      <c r="O6" s="110" t="s">
        <v>178</v>
      </c>
      <c r="P6" s="108"/>
      <c r="Q6" s="110"/>
      <c r="R6" s="111"/>
      <c r="S6" s="184"/>
      <c r="T6" s="110"/>
      <c r="U6" s="110" t="s">
        <v>179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180</v>
      </c>
      <c r="D8" s="110"/>
      <c r="E8" s="110"/>
      <c r="F8" s="186">
        <f>W!A201</f>
        <v>285000</v>
      </c>
      <c r="G8" s="184"/>
      <c r="H8" s="110"/>
      <c r="I8" s="110" t="s">
        <v>181</v>
      </c>
      <c r="J8" s="110"/>
      <c r="K8" s="110"/>
      <c r="L8" s="186">
        <f>W!A241</f>
        <v>3186357</v>
      </c>
      <c r="M8" s="184"/>
      <c r="N8" s="110"/>
      <c r="O8" s="108" t="s">
        <v>182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183</v>
      </c>
      <c r="D9" s="110"/>
      <c r="E9" s="110"/>
      <c r="F9" s="186">
        <f>W!A202</f>
        <v>95133</v>
      </c>
      <c r="G9" s="184"/>
      <c r="H9" s="110"/>
      <c r="I9" s="110"/>
      <c r="J9" s="110"/>
      <c r="K9" s="110"/>
      <c r="L9" s="186"/>
      <c r="M9" s="184"/>
      <c r="N9" s="110"/>
      <c r="O9" s="91" t="s">
        <v>184</v>
      </c>
      <c r="Q9" s="187"/>
      <c r="R9" s="187">
        <f>W!A261</f>
        <v>50000</v>
      </c>
      <c r="S9" s="184"/>
      <c r="T9" s="110"/>
      <c r="U9" s="110" t="s">
        <v>185</v>
      </c>
      <c r="V9" s="110"/>
      <c r="W9" s="110"/>
      <c r="X9" s="186">
        <f>W!A221</f>
        <v>3035207</v>
      </c>
      <c r="Y9" s="184"/>
    </row>
    <row r="10" spans="2:26">
      <c r="B10" s="182"/>
      <c r="C10" s="110" t="s">
        <v>186</v>
      </c>
      <c r="D10" s="110"/>
      <c r="E10" s="110"/>
      <c r="F10" s="186">
        <f>W!A203</f>
        <v>48342</v>
      </c>
      <c r="G10" s="184"/>
      <c r="H10" s="110"/>
      <c r="I10" s="110" t="s">
        <v>187</v>
      </c>
      <c r="J10" s="110"/>
      <c r="K10" s="110"/>
      <c r="L10" s="186">
        <f>W!A242</f>
        <v>1824704</v>
      </c>
      <c r="M10" s="184"/>
      <c r="N10" s="110"/>
      <c r="O10" s="110" t="s">
        <v>188</v>
      </c>
      <c r="P10" s="110"/>
      <c r="Q10" s="187"/>
      <c r="R10" s="187">
        <f>W!A262</f>
        <v>375000</v>
      </c>
      <c r="S10" s="184"/>
      <c r="T10" s="110"/>
      <c r="U10" s="110" t="s">
        <v>189</v>
      </c>
      <c r="V10" s="110"/>
      <c r="W10" s="110"/>
      <c r="X10" s="186">
        <f>W!A222</f>
        <v>37962</v>
      </c>
      <c r="Y10" s="184"/>
    </row>
    <row r="11" spans="2:26">
      <c r="B11" s="182"/>
      <c r="C11" s="110" t="s">
        <v>190</v>
      </c>
      <c r="D11" s="110"/>
      <c r="E11" s="110"/>
      <c r="F11" s="186">
        <f>W!A204</f>
        <v>366566</v>
      </c>
      <c r="G11" s="184"/>
      <c r="H11" s="110"/>
      <c r="I11" s="172" t="s">
        <v>191</v>
      </c>
      <c r="L11" s="186">
        <f>W!A243</f>
        <v>1251600</v>
      </c>
      <c r="M11" s="184"/>
      <c r="N11" s="110"/>
      <c r="O11" s="110" t="s">
        <v>192</v>
      </c>
      <c r="P11" s="110"/>
      <c r="Q11" s="110"/>
      <c r="R11" s="188">
        <f>W!A263</f>
        <v>874530</v>
      </c>
      <c r="S11" s="184"/>
      <c r="T11" s="110"/>
      <c r="U11" s="110" t="s">
        <v>193</v>
      </c>
      <c r="V11" s="110"/>
      <c r="W11" s="110"/>
      <c r="X11" s="186">
        <f>W!A223</f>
        <v>2832426</v>
      </c>
      <c r="Y11" s="184"/>
    </row>
    <row r="12" spans="2:26">
      <c r="B12" s="182"/>
      <c r="C12" s="110" t="s">
        <v>194</v>
      </c>
      <c r="D12" s="110"/>
      <c r="E12" s="110"/>
      <c r="F12" s="186">
        <f>W!A205</f>
        <v>33243</v>
      </c>
      <c r="G12" s="184"/>
      <c r="H12" s="110"/>
      <c r="I12" s="110" t="s">
        <v>195</v>
      </c>
      <c r="J12" s="110"/>
      <c r="K12" s="110"/>
      <c r="L12" s="186">
        <f>W!A244</f>
        <v>0</v>
      </c>
      <c r="M12" s="184"/>
      <c r="N12" s="110"/>
      <c r="O12" s="110" t="s">
        <v>196</v>
      </c>
      <c r="P12" s="110"/>
      <c r="Q12" s="110"/>
      <c r="R12" s="186">
        <f>SUM(R9:R11)</f>
        <v>1299530</v>
      </c>
      <c r="S12" s="184"/>
      <c r="T12" s="110"/>
      <c r="U12" s="110" t="s">
        <v>197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198</v>
      </c>
      <c r="D13" s="110"/>
      <c r="E13" s="110"/>
      <c r="F13" s="186">
        <f>W!A206</f>
        <v>14720</v>
      </c>
      <c r="G13" s="184"/>
      <c r="H13" s="110"/>
      <c r="I13" s="110" t="s">
        <v>199</v>
      </c>
      <c r="J13" s="110"/>
      <c r="K13" s="110"/>
      <c r="L13" s="186">
        <f>W!A245</f>
        <v>45872</v>
      </c>
      <c r="M13" s="184"/>
      <c r="N13" s="110"/>
      <c r="S13" s="184"/>
      <c r="T13" s="110"/>
      <c r="U13" s="172" t="s">
        <v>200</v>
      </c>
      <c r="X13" s="187">
        <f>X9+X10-X11-X12</f>
        <v>240743</v>
      </c>
      <c r="Y13" s="184"/>
    </row>
    <row r="14" spans="2:26">
      <c r="B14" s="182"/>
      <c r="C14" s="110" t="s">
        <v>201</v>
      </c>
      <c r="D14" s="110"/>
      <c r="E14" s="110"/>
      <c r="F14" s="186">
        <f>W!A207</f>
        <v>110000</v>
      </c>
      <c r="G14" s="184"/>
      <c r="H14" s="110"/>
      <c r="I14" s="110" t="s">
        <v>202</v>
      </c>
      <c r="J14" s="110"/>
      <c r="K14" s="110"/>
      <c r="L14" s="186">
        <f>W!A246</f>
        <v>61517</v>
      </c>
      <c r="M14" s="184"/>
      <c r="N14" s="110"/>
      <c r="O14" s="112" t="s">
        <v>203</v>
      </c>
      <c r="S14" s="184"/>
      <c r="T14" s="110"/>
      <c r="Y14" s="184"/>
    </row>
    <row r="15" spans="2:26">
      <c r="B15" s="182"/>
      <c r="C15" s="113" t="s">
        <v>204</v>
      </c>
      <c r="D15" s="110"/>
      <c r="E15" s="110"/>
      <c r="F15" s="186">
        <f>W!A208</f>
        <v>25000</v>
      </c>
      <c r="G15" s="184"/>
      <c r="H15" s="110"/>
      <c r="I15" s="110" t="s">
        <v>205</v>
      </c>
      <c r="J15" s="110"/>
      <c r="K15" s="110"/>
      <c r="L15" s="186">
        <f>W!A247</f>
        <v>324713</v>
      </c>
      <c r="M15" s="184"/>
      <c r="N15" s="110"/>
      <c r="O15" s="110" t="s">
        <v>206</v>
      </c>
      <c r="P15" s="110"/>
      <c r="Q15" s="110"/>
      <c r="R15" s="186">
        <f>W!A265</f>
        <v>0</v>
      </c>
      <c r="S15" s="184"/>
      <c r="T15" s="110"/>
      <c r="U15" s="112" t="s">
        <v>207</v>
      </c>
      <c r="Y15" s="184"/>
    </row>
    <row r="16" spans="2:26">
      <c r="B16" s="182"/>
      <c r="C16" s="110" t="s">
        <v>208</v>
      </c>
      <c r="D16" s="110"/>
      <c r="E16" s="110"/>
      <c r="F16" s="186">
        <f>W!A209</f>
        <v>37000</v>
      </c>
      <c r="G16" s="184"/>
      <c r="H16" s="110"/>
      <c r="I16" s="110" t="s">
        <v>209</v>
      </c>
      <c r="J16" s="110"/>
      <c r="K16" s="110"/>
      <c r="L16" s="186">
        <f>W!A248</f>
        <v>7836</v>
      </c>
      <c r="M16" s="184"/>
      <c r="N16" s="110"/>
      <c r="O16" s="172" t="s">
        <v>210</v>
      </c>
      <c r="R16" s="186">
        <f>W!A266</f>
        <v>1432847</v>
      </c>
      <c r="S16" s="184"/>
      <c r="T16" s="110"/>
      <c r="U16" s="110" t="s">
        <v>211</v>
      </c>
      <c r="V16" s="110"/>
      <c r="W16" s="110"/>
      <c r="X16" s="186">
        <f>W!A225</f>
        <v>62</v>
      </c>
      <c r="Y16" s="184"/>
    </row>
    <row r="17" spans="2:25">
      <c r="B17" s="182"/>
      <c r="C17" s="110" t="s">
        <v>212</v>
      </c>
      <c r="D17" s="110"/>
      <c r="E17" s="110"/>
      <c r="F17" s="186">
        <f>W!A210</f>
        <v>7140</v>
      </c>
      <c r="G17" s="184"/>
      <c r="H17" s="110"/>
      <c r="I17" s="110" t="s">
        <v>213</v>
      </c>
      <c r="L17" s="186">
        <f>W!A249</f>
        <v>90250</v>
      </c>
      <c r="M17" s="184"/>
      <c r="N17" s="110"/>
      <c r="O17" s="110" t="s">
        <v>214</v>
      </c>
      <c r="P17" s="110"/>
      <c r="Q17" s="110"/>
      <c r="R17" s="186">
        <f>W!A267</f>
        <v>306435</v>
      </c>
      <c r="S17" s="184"/>
      <c r="T17" s="110"/>
      <c r="U17" s="110" t="s">
        <v>215</v>
      </c>
      <c r="X17" s="186">
        <f>W!A226</f>
        <v>0</v>
      </c>
      <c r="Y17" s="184"/>
    </row>
    <row r="18" spans="2:25">
      <c r="B18" s="182"/>
      <c r="C18" s="110" t="s">
        <v>216</v>
      </c>
      <c r="D18" s="110"/>
      <c r="E18" s="110"/>
      <c r="F18" s="186">
        <f>W!A211</f>
        <v>20897</v>
      </c>
      <c r="G18" s="184"/>
      <c r="H18" s="110"/>
      <c r="I18" s="116" t="s">
        <v>217</v>
      </c>
      <c r="J18" s="110"/>
      <c r="K18" s="110"/>
      <c r="L18" s="189">
        <f>W!A250</f>
        <v>1739282</v>
      </c>
      <c r="M18" s="184"/>
      <c r="N18" s="110"/>
      <c r="O18" s="110" t="s">
        <v>218</v>
      </c>
      <c r="P18" s="110"/>
      <c r="Q18" s="110"/>
      <c r="R18" s="186">
        <f>W!A268</f>
        <v>1698221</v>
      </c>
      <c r="S18" s="184"/>
      <c r="T18" s="110"/>
      <c r="U18" s="110" t="s">
        <v>219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220</v>
      </c>
      <c r="D19" s="110"/>
      <c r="E19" s="110"/>
      <c r="F19" s="186">
        <f>W!A212</f>
        <v>0</v>
      </c>
      <c r="G19" s="184"/>
      <c r="H19" s="110"/>
      <c r="I19" s="110" t="s">
        <v>221</v>
      </c>
      <c r="J19" s="110"/>
      <c r="K19" s="110"/>
      <c r="L19" s="190">
        <f>W!A251</f>
        <v>1867210</v>
      </c>
      <c r="M19" s="184"/>
      <c r="N19" s="110"/>
      <c r="O19" s="110" t="s">
        <v>222</v>
      </c>
      <c r="P19" s="110"/>
      <c r="Q19" s="110"/>
      <c r="R19" s="189">
        <f>W!A269</f>
        <v>343540</v>
      </c>
      <c r="S19" s="184"/>
      <c r="T19" s="110"/>
      <c r="U19" s="172" t="s">
        <v>223</v>
      </c>
      <c r="X19" s="187">
        <f>X16+X17-X18</f>
        <v>62</v>
      </c>
      <c r="Y19" s="184"/>
    </row>
    <row r="20" spans="2:25">
      <c r="B20" s="182"/>
      <c r="C20" s="110" t="s">
        <v>224</v>
      </c>
      <c r="D20" s="110"/>
      <c r="E20" s="110"/>
      <c r="F20" s="186">
        <f>W!A213</f>
        <v>7551</v>
      </c>
      <c r="G20" s="184"/>
      <c r="H20" s="110"/>
      <c r="I20" s="110" t="s">
        <v>225</v>
      </c>
      <c r="J20" s="110"/>
      <c r="K20" s="110"/>
      <c r="L20" s="186">
        <f>W!A252</f>
        <v>1319147</v>
      </c>
      <c r="M20" s="184"/>
      <c r="N20" s="110"/>
      <c r="O20" s="172" t="s">
        <v>226</v>
      </c>
      <c r="R20" s="191">
        <f>SUM(R15:R19)</f>
        <v>3781043</v>
      </c>
      <c r="S20" s="184"/>
      <c r="T20" s="110"/>
      <c r="Y20" s="184"/>
    </row>
    <row r="21" spans="2:25">
      <c r="B21" s="182"/>
      <c r="C21" s="110" t="s">
        <v>227</v>
      </c>
      <c r="D21" s="110"/>
      <c r="E21" s="110"/>
      <c r="F21" s="186">
        <f>W!A214</f>
        <v>11013</v>
      </c>
      <c r="G21" s="184"/>
      <c r="H21" s="110"/>
      <c r="I21" s="110" t="s">
        <v>228</v>
      </c>
      <c r="J21" s="110"/>
      <c r="K21" s="110"/>
      <c r="L21" s="186">
        <f>W!A217</f>
        <v>1227535</v>
      </c>
      <c r="M21" s="184"/>
      <c r="N21" s="110"/>
      <c r="O21" s="110" t="s">
        <v>229</v>
      </c>
      <c r="P21" s="110"/>
      <c r="Q21" s="110"/>
      <c r="R21" s="186">
        <f>R12+R20</f>
        <v>5080573</v>
      </c>
      <c r="S21" s="184"/>
      <c r="T21" s="110"/>
      <c r="U21" s="112" t="s">
        <v>230</v>
      </c>
      <c r="Y21" s="184"/>
    </row>
    <row r="22" spans="2:25">
      <c r="B22" s="182"/>
      <c r="C22" s="110" t="s">
        <v>231</v>
      </c>
      <c r="D22" s="110"/>
      <c r="E22" s="110"/>
      <c r="F22" s="186">
        <f>W!A215</f>
        <v>150000</v>
      </c>
      <c r="G22" s="184"/>
      <c r="H22" s="110"/>
      <c r="I22" s="110" t="s">
        <v>189</v>
      </c>
      <c r="J22" s="110"/>
      <c r="K22" s="110"/>
      <c r="L22" s="186">
        <f>W!A222</f>
        <v>37962</v>
      </c>
      <c r="M22" s="184"/>
      <c r="N22" s="110"/>
      <c r="S22" s="184"/>
      <c r="T22" s="110"/>
      <c r="U22" s="91" t="s">
        <v>232</v>
      </c>
      <c r="X22" s="186">
        <f>W!A228</f>
        <v>0</v>
      </c>
      <c r="Y22" s="184"/>
    </row>
    <row r="23" spans="2:25">
      <c r="B23" s="182"/>
      <c r="C23" s="110" t="s">
        <v>233</v>
      </c>
      <c r="D23" s="110"/>
      <c r="E23" s="110"/>
      <c r="F23" s="189">
        <f>W!A216</f>
        <v>15930</v>
      </c>
      <c r="G23" s="184"/>
      <c r="H23" s="110"/>
      <c r="I23" s="110" t="s">
        <v>234</v>
      </c>
      <c r="J23" s="110"/>
      <c r="K23" s="110"/>
      <c r="L23" s="188">
        <f>W!A254</f>
        <v>22422</v>
      </c>
      <c r="M23" s="184"/>
      <c r="N23" s="110"/>
      <c r="O23" s="108" t="s">
        <v>235</v>
      </c>
      <c r="P23" s="110"/>
      <c r="Q23" s="110"/>
      <c r="R23" s="186"/>
      <c r="S23" s="184"/>
      <c r="T23" s="110"/>
      <c r="U23" s="91" t="s">
        <v>236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237</v>
      </c>
      <c r="D24" s="108"/>
      <c r="E24" s="110"/>
      <c r="F24" s="189">
        <f>W!A217</f>
        <v>1227535</v>
      </c>
      <c r="G24" s="184"/>
      <c r="H24" s="110"/>
      <c r="I24" s="172" t="s">
        <v>238</v>
      </c>
      <c r="L24" s="186">
        <f>L20-L21+L22-L23</f>
        <v>107152</v>
      </c>
      <c r="M24" s="184"/>
      <c r="N24" s="110"/>
      <c r="O24" s="110" t="s">
        <v>239</v>
      </c>
      <c r="P24" s="110"/>
      <c r="Q24" s="110"/>
      <c r="R24" s="186">
        <f>W!A271</f>
        <v>0</v>
      </c>
      <c r="S24" s="184"/>
      <c r="T24" s="110"/>
      <c r="U24" s="110" t="s">
        <v>240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211</v>
      </c>
      <c r="J25" s="110"/>
      <c r="K25" s="110"/>
      <c r="L25" s="186">
        <f>W!A225</f>
        <v>62</v>
      </c>
      <c r="M25" s="184"/>
      <c r="N25" s="110"/>
      <c r="O25" s="113" t="s">
        <v>241</v>
      </c>
      <c r="P25" s="110"/>
      <c r="Q25" s="110"/>
      <c r="R25" s="186">
        <f>W!A272</f>
        <v>1061307</v>
      </c>
      <c r="S25" s="184"/>
      <c r="T25" s="110"/>
      <c r="U25" s="110" t="s">
        <v>242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243</v>
      </c>
      <c r="D26" s="110"/>
      <c r="E26" s="110"/>
      <c r="F26" s="186"/>
      <c r="G26" s="184"/>
      <c r="H26" s="110"/>
      <c r="I26" s="110" t="s">
        <v>244</v>
      </c>
      <c r="J26" s="110"/>
      <c r="K26" s="110"/>
      <c r="L26" s="189">
        <f>W!A232</f>
        <v>0</v>
      </c>
      <c r="M26" s="184"/>
      <c r="N26" s="110"/>
      <c r="O26" s="110" t="s">
        <v>245</v>
      </c>
      <c r="P26" s="110"/>
      <c r="Q26" s="110"/>
      <c r="R26" s="189">
        <f>W!A273</f>
        <v>0</v>
      </c>
      <c r="S26" s="184"/>
      <c r="T26" s="110"/>
      <c r="U26" s="110" t="s">
        <v>244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246</v>
      </c>
      <c r="D27" s="110"/>
      <c r="E27" s="110"/>
      <c r="F27" s="187">
        <f>L27</f>
        <v>107214</v>
      </c>
      <c r="G27" s="184"/>
      <c r="H27" s="110"/>
      <c r="I27" s="172" t="s">
        <v>247</v>
      </c>
      <c r="J27" s="110"/>
      <c r="K27" s="110"/>
      <c r="L27" s="187">
        <f>L24+L25-L26</f>
        <v>107214</v>
      </c>
      <c r="M27" s="184"/>
      <c r="N27" s="110"/>
      <c r="O27" s="116" t="s">
        <v>248</v>
      </c>
      <c r="P27" s="110"/>
      <c r="Q27" s="110"/>
      <c r="R27" s="186">
        <f>SUM(R24:R26)</f>
        <v>1061307</v>
      </c>
      <c r="S27" s="184"/>
      <c r="T27" s="110"/>
      <c r="U27" s="172" t="s">
        <v>249</v>
      </c>
      <c r="X27" s="187">
        <f>X22-X23-X24+X25-X26</f>
        <v>0</v>
      </c>
      <c r="Y27" s="184"/>
    </row>
    <row r="28" spans="2:25">
      <c r="B28" s="182"/>
      <c r="C28" s="172" t="s">
        <v>250</v>
      </c>
      <c r="D28" s="110"/>
      <c r="E28" s="110"/>
      <c r="F28" s="189">
        <f>W!A240</f>
        <v>-378098</v>
      </c>
      <c r="G28" s="184"/>
      <c r="H28" s="110"/>
      <c r="I28" s="110" t="s">
        <v>251</v>
      </c>
      <c r="J28" s="110"/>
      <c r="K28" s="110"/>
      <c r="L28" s="189">
        <f>W!A255</f>
        <v>0</v>
      </c>
      <c r="M28" s="184"/>
      <c r="N28" s="110"/>
      <c r="O28" s="110" t="s">
        <v>252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253</v>
      </c>
      <c r="F29" s="187">
        <f>W!A257</f>
        <v>-270884</v>
      </c>
      <c r="G29" s="184"/>
      <c r="H29" s="110"/>
      <c r="I29" s="110" t="s">
        <v>254</v>
      </c>
      <c r="J29" s="110"/>
      <c r="K29" s="110"/>
      <c r="L29" s="186">
        <f>W!A256</f>
        <v>107214</v>
      </c>
      <c r="M29" s="184"/>
      <c r="N29" s="110"/>
      <c r="S29" s="184"/>
      <c r="U29" s="110" t="s">
        <v>255</v>
      </c>
      <c r="V29" s="110"/>
      <c r="W29" s="110"/>
      <c r="X29" s="187">
        <f>W!A233</f>
        <v>240805</v>
      </c>
      <c r="Y29" s="184"/>
    </row>
    <row r="30" spans="2:25">
      <c r="B30" s="182"/>
      <c r="C30" s="110"/>
      <c r="G30" s="184"/>
      <c r="H30" s="110"/>
      <c r="I30" s="172" t="s">
        <v>256</v>
      </c>
      <c r="L30" s="192">
        <f>IF(R33&gt;0,100*L29/R33,0)</f>
        <v>2.4366818181818184</v>
      </c>
      <c r="M30" s="184"/>
      <c r="N30" s="110"/>
      <c r="O30" s="110" t="s">
        <v>257</v>
      </c>
      <c r="P30" s="110"/>
      <c r="Q30" s="110"/>
      <c r="R30" s="186">
        <f>R21-R27-R28</f>
        <v>4019266</v>
      </c>
      <c r="S30" s="184"/>
      <c r="U30" s="172" t="s">
        <v>258</v>
      </c>
      <c r="V30" s="110"/>
      <c r="W30" s="110"/>
      <c r="X30" s="188">
        <f>W!A234</f>
        <v>102735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259</v>
      </c>
      <c r="X31" s="110">
        <f>R19-R26</f>
        <v>343540</v>
      </c>
      <c r="Y31" s="184"/>
    </row>
    <row r="32" spans="2:25">
      <c r="B32" s="182"/>
      <c r="G32" s="184"/>
      <c r="H32" s="110"/>
      <c r="I32" s="116" t="s">
        <v>260</v>
      </c>
      <c r="J32" s="110"/>
      <c r="K32" s="110"/>
      <c r="L32" s="189">
        <f>W!A230</f>
        <v>0</v>
      </c>
      <c r="M32" s="184"/>
      <c r="N32" s="110"/>
      <c r="O32" s="112" t="s">
        <v>261</v>
      </c>
      <c r="S32" s="184"/>
      <c r="U32" s="91" t="s">
        <v>262</v>
      </c>
      <c r="X32" s="187">
        <f>W!A270</f>
        <v>50000</v>
      </c>
      <c r="Y32" s="193" t="s">
        <v>2</v>
      </c>
    </row>
    <row r="33" spans="1:25">
      <c r="B33" s="182"/>
      <c r="C33" s="110" t="s">
        <v>263</v>
      </c>
      <c r="D33" s="110"/>
      <c r="E33" s="110"/>
      <c r="F33" s="186">
        <f>W!A219</f>
        <v>44255</v>
      </c>
      <c r="G33" s="184"/>
      <c r="H33" s="110"/>
      <c r="I33" s="110" t="s">
        <v>264</v>
      </c>
      <c r="J33" s="110"/>
      <c r="K33" s="110"/>
      <c r="L33" s="186">
        <f>L29-L32</f>
        <v>107214</v>
      </c>
      <c r="M33" s="184"/>
      <c r="O33" s="116" t="s">
        <v>265</v>
      </c>
      <c r="P33" s="110"/>
      <c r="Q33" s="110"/>
      <c r="R33" s="186">
        <f>W!A275</f>
        <v>4400000</v>
      </c>
      <c r="S33" s="184"/>
      <c r="Y33" s="184"/>
    </row>
    <row r="34" spans="1:25">
      <c r="B34" s="182"/>
      <c r="C34" s="172" t="s">
        <v>266</v>
      </c>
      <c r="D34" s="110"/>
      <c r="E34" s="110"/>
      <c r="F34" s="186">
        <f>W!A220</f>
        <v>6293</v>
      </c>
      <c r="G34" s="184"/>
      <c r="H34" s="110"/>
      <c r="I34" s="91" t="s">
        <v>267</v>
      </c>
      <c r="J34" s="110"/>
      <c r="K34" s="110"/>
      <c r="L34" s="189">
        <f>W!A260</f>
        <v>-505428</v>
      </c>
      <c r="M34" s="184"/>
      <c r="O34" s="91" t="s">
        <v>268</v>
      </c>
      <c r="R34" s="186">
        <f>W!A276</f>
        <v>17480</v>
      </c>
      <c r="S34" s="184"/>
      <c r="U34" s="110" t="s">
        <v>269</v>
      </c>
      <c r="V34" s="110"/>
      <c r="W34" s="110"/>
      <c r="X34" s="187">
        <f>W!A238</f>
        <v>1549000</v>
      </c>
      <c r="Y34" s="184"/>
    </row>
    <row r="35" spans="1:25">
      <c r="B35" s="182"/>
      <c r="C35" s="110"/>
      <c r="G35" s="184"/>
      <c r="I35" s="91" t="s">
        <v>270</v>
      </c>
      <c r="L35" s="187">
        <f>L33+L34</f>
        <v>-398214</v>
      </c>
      <c r="M35" s="184"/>
      <c r="O35" s="110" t="s">
        <v>271</v>
      </c>
      <c r="P35" s="110"/>
      <c r="Q35" s="110"/>
      <c r="R35" s="189">
        <f>R36-R33-R34</f>
        <v>-398214</v>
      </c>
      <c r="S35" s="184"/>
      <c r="U35" s="110" t="s">
        <v>272</v>
      </c>
      <c r="V35" s="110"/>
      <c r="W35" s="110"/>
      <c r="X35" s="187">
        <f>W!A239</f>
        <v>699000</v>
      </c>
      <c r="Y35" s="184"/>
    </row>
    <row r="36" spans="1:25">
      <c r="B36" s="182"/>
      <c r="G36" s="184"/>
      <c r="M36" s="184"/>
      <c r="O36" s="110" t="s">
        <v>273</v>
      </c>
      <c r="P36" s="110"/>
      <c r="Q36" s="110"/>
      <c r="R36" s="186">
        <f>W!A277</f>
        <v>4019266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171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274</v>
      </c>
      <c r="I1" s="176" t="s">
        <v>11</v>
      </c>
      <c r="J1" s="15">
        <f>W!$A1</f>
        <v>3</v>
      </c>
      <c r="K1" s="176" t="s">
        <v>14</v>
      </c>
      <c r="L1" s="15">
        <f>W!$A4</f>
        <v>2018</v>
      </c>
      <c r="M1" s="176" t="s">
        <v>15</v>
      </c>
      <c r="N1" s="143">
        <f>W!$A5</f>
        <v>1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275</v>
      </c>
      <c r="D4" s="96"/>
      <c r="E4" s="96"/>
      <c r="F4" s="19"/>
      <c r="G4" s="35" t="s">
        <v>25</v>
      </c>
      <c r="H4" s="35" t="s">
        <v>27</v>
      </c>
      <c r="I4" s="28" t="s">
        <v>276</v>
      </c>
      <c r="K4" s="19"/>
      <c r="L4" s="19"/>
      <c r="M4" s="19"/>
      <c r="N4" s="24"/>
    </row>
    <row r="5" spans="2:14">
      <c r="B5" s="127"/>
      <c r="C5" s="100" t="s">
        <v>277</v>
      </c>
      <c r="D5" s="19"/>
      <c r="E5" s="19"/>
      <c r="F5" s="19"/>
      <c r="G5" s="35">
        <f>W!A505</f>
        <v>4274</v>
      </c>
      <c r="H5" s="35">
        <f>W!A506</f>
        <v>4399</v>
      </c>
      <c r="I5" s="35">
        <f>W!A504</f>
        <v>6287</v>
      </c>
      <c r="K5" s="28"/>
      <c r="M5" s="19"/>
      <c r="N5" s="24"/>
    </row>
    <row r="6" spans="2:14">
      <c r="B6" s="127"/>
      <c r="C6" s="100" t="s">
        <v>278</v>
      </c>
      <c r="D6" s="19"/>
      <c r="E6" s="19"/>
      <c r="F6" s="19"/>
      <c r="G6" s="198">
        <f>W!A507/10</f>
        <v>8.6</v>
      </c>
      <c r="H6" s="198">
        <f>W!A508/10</f>
        <v>4.5</v>
      </c>
      <c r="I6" s="68"/>
      <c r="K6" s="28"/>
      <c r="L6" s="44"/>
      <c r="M6" s="19"/>
      <c r="N6" s="24"/>
    </row>
    <row r="7" spans="2:14">
      <c r="B7" s="127"/>
      <c r="C7" s="28" t="s">
        <v>279</v>
      </c>
      <c r="D7" s="19"/>
      <c r="E7" s="19"/>
      <c r="F7" s="19"/>
      <c r="G7" s="35">
        <f>W!A509</f>
        <v>1995</v>
      </c>
      <c r="H7" s="35">
        <f>W!A510</f>
        <v>2121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280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281</v>
      </c>
      <c r="D10" s="19"/>
      <c r="E10" s="19"/>
      <c r="F10" s="19"/>
      <c r="G10" s="198">
        <f>W!A501/10</f>
        <v>0.5</v>
      </c>
      <c r="H10" s="198">
        <f>W!A502/10</f>
        <v>1.1000000000000001</v>
      </c>
      <c r="I10" s="28" t="s">
        <v>282</v>
      </c>
      <c r="J10" s="28"/>
      <c r="K10" s="44"/>
      <c r="L10" s="199">
        <f>W!A511/100</f>
        <v>0.83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283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284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285</v>
      </c>
      <c r="D16" s="19"/>
      <c r="E16" s="19"/>
      <c r="F16" s="19"/>
      <c r="G16" s="200">
        <f>INT(L10*G20/1000) + 60</f>
        <v>127</v>
      </c>
      <c r="H16" s="200">
        <f>INT(L10*2*G20/1000) + 75</f>
        <v>209</v>
      </c>
      <c r="I16" s="200">
        <f>INT(L10*3*G20/1000) + 120</f>
        <v>321</v>
      </c>
      <c r="K16" s="44"/>
      <c r="L16" s="44"/>
      <c r="M16" s="44"/>
      <c r="N16" s="24"/>
    </row>
    <row r="17" spans="2:14">
      <c r="B17" s="127"/>
      <c r="C17" s="85" t="s">
        <v>286</v>
      </c>
      <c r="E17" s="19"/>
      <c r="F17" s="19"/>
      <c r="G17" s="200">
        <f>INT(L10*1.5*G20/1000) + 60</f>
        <v>160</v>
      </c>
      <c r="H17" s="200">
        <f>INT(L10*1.5*2*G20/1000) + 75</f>
        <v>276</v>
      </c>
      <c r="I17" s="200">
        <f>INT(L10*1.5*3*G20/1000) + 120</f>
        <v>421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287</v>
      </c>
      <c r="D20" s="19"/>
      <c r="G20" s="133">
        <f>W!A515</f>
        <v>80745</v>
      </c>
      <c r="H20" s="133">
        <f>W!A516</f>
        <v>76708</v>
      </c>
      <c r="I20" s="133">
        <f>W!A517</f>
        <v>72670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288</v>
      </c>
      <c r="D23" s="19"/>
      <c r="E23" s="19"/>
      <c r="F23" s="80" t="str">
        <f>W!A681</f>
        <v>Emerging markets are showing signs of sales potential. Increases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in US interest rates which could strenghthen the dollar may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impact on thes developments.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289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290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291</v>
      </c>
      <c r="D35" s="19"/>
      <c r="E35" s="19"/>
      <c r="F35" s="136">
        <f>W!A522/100</f>
        <v>67.98</v>
      </c>
      <c r="G35" s="136">
        <f>W!A542/100</f>
        <v>76.900000000000006</v>
      </c>
      <c r="H35" s="136">
        <f>W!A562/100</f>
        <v>70.680000000000007</v>
      </c>
      <c r="I35" s="136">
        <f>W!A582/100</f>
        <v>103.42</v>
      </c>
      <c r="J35" s="136">
        <f>W!A602/100</f>
        <v>102.16</v>
      </c>
      <c r="K35" s="136">
        <f>W!A622/100</f>
        <v>0</v>
      </c>
      <c r="L35" s="136">
        <f>W!A642/100</f>
        <v>0</v>
      </c>
      <c r="M35" s="136">
        <f>W!A662/100</f>
        <v>0</v>
      </c>
      <c r="N35" s="51"/>
    </row>
    <row r="36" spans="2:17">
      <c r="B36" s="127"/>
      <c r="C36" s="19" t="s">
        <v>292</v>
      </c>
      <c r="D36" s="19"/>
      <c r="E36" s="19"/>
      <c r="F36" s="136">
        <f>W!A523</f>
        <v>2991120</v>
      </c>
      <c r="G36" s="136">
        <f>W!A543</f>
        <v>3383600</v>
      </c>
      <c r="H36" s="136">
        <f>W!A563</f>
        <v>2827200</v>
      </c>
      <c r="I36" s="136">
        <f>W!A583</f>
        <v>4095432</v>
      </c>
      <c r="J36" s="136">
        <f>W!A603</f>
        <v>4495040</v>
      </c>
      <c r="K36" s="136">
        <f>W!A623</f>
        <v>0</v>
      </c>
      <c r="L36" s="136">
        <f>W!A643</f>
        <v>0</v>
      </c>
      <c r="M36" s="136">
        <f>W!A663</f>
        <v>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293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294</v>
      </c>
      <c r="D39" s="19"/>
      <c r="E39" s="19"/>
      <c r="F39" s="136">
        <f>W!A525</f>
        <v>2572074</v>
      </c>
      <c r="G39" s="136">
        <f>W!A545</f>
        <v>2964554</v>
      </c>
      <c r="H39" s="136">
        <f>W!A565</f>
        <v>2827200</v>
      </c>
      <c r="I39" s="136">
        <f>W!A585</f>
        <v>4118918</v>
      </c>
      <c r="J39" s="136">
        <f>W!A605</f>
        <v>4075994</v>
      </c>
      <c r="K39" s="136">
        <f>W!A625</f>
        <v>0</v>
      </c>
      <c r="L39" s="136">
        <f>W!A645</f>
        <v>0</v>
      </c>
      <c r="M39" s="136">
        <f>W!A665</f>
        <v>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295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296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297</v>
      </c>
      <c r="D43" s="19"/>
      <c r="E43" s="19"/>
      <c r="F43" s="136">
        <f>W!A526</f>
        <v>295</v>
      </c>
      <c r="G43" s="136">
        <f>W!A546</f>
        <v>300</v>
      </c>
      <c r="H43" s="136">
        <f>W!A566</f>
        <v>310</v>
      </c>
      <c r="I43" s="136">
        <f>W!A586</f>
        <v>299</v>
      </c>
      <c r="J43" s="136">
        <f>W!A606</f>
        <v>290</v>
      </c>
      <c r="K43" s="136">
        <f>W!A626</f>
        <v>0</v>
      </c>
      <c r="L43" s="136">
        <f>W!A646</f>
        <v>0</v>
      </c>
      <c r="M43" s="136">
        <f>W!A666</f>
        <v>0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300</v>
      </c>
      <c r="G44" s="136">
        <f>W!A547</f>
        <v>300</v>
      </c>
      <c r="H44" s="136">
        <f>W!A567</f>
        <v>300</v>
      </c>
      <c r="I44" s="136">
        <f>W!A587</f>
        <v>286</v>
      </c>
      <c r="J44" s="136">
        <f>W!A607</f>
        <v>290</v>
      </c>
      <c r="K44" s="136">
        <f>W!A627</f>
        <v>0</v>
      </c>
      <c r="L44" s="136">
        <f>W!A647</f>
        <v>0</v>
      </c>
      <c r="M44" s="136">
        <f>W!A667</f>
        <v>0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300</v>
      </c>
      <c r="G45" s="136">
        <f>W!A548</f>
        <v>320</v>
      </c>
      <c r="H45" s="136">
        <f>W!A568</f>
        <v>320</v>
      </c>
      <c r="I45" s="136">
        <f>W!A588</f>
        <v>304</v>
      </c>
      <c r="J45" s="136">
        <f>W!A608</f>
        <v>290</v>
      </c>
      <c r="K45" s="136">
        <f>W!A628</f>
        <v>0</v>
      </c>
      <c r="L45" s="136">
        <f>W!A648</f>
        <v>0</v>
      </c>
      <c r="M45" s="136">
        <f>W!A668</f>
        <v>0</v>
      </c>
      <c r="N45" s="51"/>
    </row>
    <row r="46" spans="2:17">
      <c r="B46" s="127"/>
      <c r="C46" s="19" t="s">
        <v>298</v>
      </c>
      <c r="D46" s="19"/>
      <c r="E46" s="19"/>
      <c r="F46" s="136">
        <f>W!A529</f>
        <v>440</v>
      </c>
      <c r="G46" s="136">
        <f>W!A549</f>
        <v>460</v>
      </c>
      <c r="H46" s="136">
        <f>W!A569</f>
        <v>515</v>
      </c>
      <c r="I46" s="136">
        <f>W!A589</f>
        <v>498</v>
      </c>
      <c r="J46" s="136">
        <f>W!A609</f>
        <v>480</v>
      </c>
      <c r="K46" s="136">
        <f>W!A629</f>
        <v>0</v>
      </c>
      <c r="L46" s="136">
        <f>W!A649</f>
        <v>0</v>
      </c>
      <c r="M46" s="136">
        <f>W!A669</f>
        <v>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450</v>
      </c>
      <c r="G47" s="136">
        <f>W!A550</f>
        <v>460</v>
      </c>
      <c r="H47" s="136">
        <f>W!A570</f>
        <v>500</v>
      </c>
      <c r="I47" s="136">
        <f>W!A590</f>
        <v>494</v>
      </c>
      <c r="J47" s="136">
        <f>W!A610</f>
        <v>475</v>
      </c>
      <c r="K47" s="136">
        <f>W!A630</f>
        <v>0</v>
      </c>
      <c r="L47" s="136">
        <f>W!A650</f>
        <v>0</v>
      </c>
      <c r="M47" s="136">
        <f>W!A670</f>
        <v>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490</v>
      </c>
      <c r="G48" s="136">
        <f>W!A551</f>
        <v>500</v>
      </c>
      <c r="H48" s="136">
        <f>W!A571</f>
        <v>499</v>
      </c>
      <c r="I48" s="136">
        <f>W!A591</f>
        <v>505</v>
      </c>
      <c r="J48" s="136">
        <f>W!A611</f>
        <v>480</v>
      </c>
      <c r="K48" s="136">
        <f>W!A631</f>
        <v>0</v>
      </c>
      <c r="L48" s="136">
        <f>W!A651</f>
        <v>0</v>
      </c>
      <c r="M48" s="136">
        <f>W!A671</f>
        <v>0</v>
      </c>
      <c r="N48" s="51"/>
    </row>
    <row r="49" spans="2:14">
      <c r="B49" s="127"/>
      <c r="C49" s="19" t="s">
        <v>299</v>
      </c>
      <c r="D49" s="19"/>
      <c r="E49" s="19"/>
      <c r="F49" s="136">
        <f>W!A532</f>
        <v>690</v>
      </c>
      <c r="G49" s="136">
        <f>W!A552</f>
        <v>730</v>
      </c>
      <c r="H49" s="136">
        <f>W!A572</f>
        <v>820</v>
      </c>
      <c r="I49" s="136">
        <f>W!A592</f>
        <v>800</v>
      </c>
      <c r="J49" s="136">
        <f>W!A612</f>
        <v>785</v>
      </c>
      <c r="K49" s="136">
        <f>W!A632</f>
        <v>0</v>
      </c>
      <c r="L49" s="136">
        <f>W!A652</f>
        <v>0</v>
      </c>
      <c r="M49" s="136">
        <f>W!A672</f>
        <v>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695</v>
      </c>
      <c r="G50" s="136">
        <f>W!A553</f>
        <v>730</v>
      </c>
      <c r="H50" s="136">
        <f>W!A573</f>
        <v>830</v>
      </c>
      <c r="I50" s="136">
        <f>W!A593</f>
        <v>810</v>
      </c>
      <c r="J50" s="136">
        <f>W!A613</f>
        <v>790</v>
      </c>
      <c r="K50" s="136">
        <f>W!A633</f>
        <v>0</v>
      </c>
      <c r="L50" s="136">
        <f>W!A653</f>
        <v>0</v>
      </c>
      <c r="M50" s="136">
        <f>W!A673</f>
        <v>0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800</v>
      </c>
      <c r="G51" s="136">
        <f>W!A554</f>
        <v>830</v>
      </c>
      <c r="H51" s="136">
        <f>W!A574</f>
        <v>810</v>
      </c>
      <c r="I51" s="136">
        <f>W!A594</f>
        <v>820</v>
      </c>
      <c r="J51" s="136">
        <f>W!A614</f>
        <v>785</v>
      </c>
      <c r="K51" s="136">
        <f>W!A634</f>
        <v>0</v>
      </c>
      <c r="L51" s="136">
        <f>W!A654</f>
        <v>0</v>
      </c>
      <c r="M51" s="136">
        <f>W!A674</f>
        <v>0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300</v>
      </c>
      <c r="D53" s="19"/>
      <c r="E53" s="19"/>
      <c r="F53" s="136">
        <f>W!A535</f>
        <v>68</v>
      </c>
      <c r="G53" s="136">
        <f>W!A555</f>
        <v>57</v>
      </c>
      <c r="H53" s="136">
        <f>W!A575</f>
        <v>46</v>
      </c>
      <c r="I53" s="136">
        <f>W!A595</f>
        <v>76</v>
      </c>
      <c r="J53" s="136">
        <f>W!A615</f>
        <v>60</v>
      </c>
      <c r="K53" s="136">
        <f>W!A635</f>
        <v>0</v>
      </c>
      <c r="L53" s="136">
        <f>W!A655</f>
        <v>0</v>
      </c>
      <c r="M53" s="136">
        <f>W!A675</f>
        <v>0</v>
      </c>
      <c r="N53" s="51"/>
    </row>
    <row r="54" spans="2:14">
      <c r="B54" s="127"/>
      <c r="C54" s="99" t="s">
        <v>301</v>
      </c>
      <c r="D54" s="19"/>
      <c r="E54" s="19"/>
      <c r="F54" s="136">
        <f>W!A536</f>
        <v>1225</v>
      </c>
      <c r="G54" s="136">
        <f>W!A556</f>
        <v>1250</v>
      </c>
      <c r="H54" s="136">
        <f>W!A576</f>
        <v>1250</v>
      </c>
      <c r="I54" s="136">
        <f>W!A596</f>
        <v>1226</v>
      </c>
      <c r="J54" s="136">
        <f>W!A616</f>
        <v>1227</v>
      </c>
      <c r="K54" s="136">
        <f>W!A636</f>
        <v>0</v>
      </c>
      <c r="L54" s="136">
        <f>W!A656</f>
        <v>0</v>
      </c>
      <c r="M54" s="136">
        <f>W!A676</f>
        <v>0</v>
      </c>
      <c r="N54" s="51"/>
    </row>
    <row r="55" spans="2:14">
      <c r="B55" s="127"/>
      <c r="C55" s="19" t="s">
        <v>302</v>
      </c>
      <c r="D55" s="19"/>
      <c r="E55" s="19"/>
      <c r="F55" s="136">
        <f>W!A537</f>
        <v>9</v>
      </c>
      <c r="G55" s="136">
        <f>W!A557</f>
        <v>11</v>
      </c>
      <c r="H55" s="136">
        <f>W!A577</f>
        <v>4</v>
      </c>
      <c r="I55" s="136">
        <f>W!A597</f>
        <v>12</v>
      </c>
      <c r="J55" s="136">
        <f>W!A617</f>
        <v>10</v>
      </c>
      <c r="K55" s="136">
        <f>W!A637</f>
        <v>0</v>
      </c>
      <c r="L55" s="136">
        <f>W!A657</f>
        <v>0</v>
      </c>
      <c r="M55" s="136">
        <f>W!A677</f>
        <v>0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303</v>
      </c>
      <c r="I61" s="176" t="s">
        <v>11</v>
      </c>
      <c r="J61" s="15">
        <f>W!$A1</f>
        <v>3</v>
      </c>
      <c r="K61" s="176" t="s">
        <v>14</v>
      </c>
      <c r="L61" s="15">
        <f>W!$A4</f>
        <v>2018</v>
      </c>
      <c r="M61" s="176" t="s">
        <v>15</v>
      </c>
      <c r="N61" s="143">
        <f>W!$A5</f>
        <v>1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304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305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 t="str">
        <f>W!A801</f>
        <v xml:space="preserve"> </v>
      </c>
      <c r="L65" s="134" t="str">
        <f>W!A821</f>
        <v xml:space="preserve"> </v>
      </c>
      <c r="M65" s="134" t="str">
        <f>W!A841</f>
        <v xml:space="preserve"> </v>
      </c>
      <c r="N65" s="24"/>
    </row>
    <row r="66" spans="2:14" ht="12">
      <c r="B66" s="127"/>
      <c r="C66" s="96" t="s">
        <v>306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307</v>
      </c>
      <c r="D67" s="19"/>
      <c r="E67" s="19"/>
      <c r="F67" s="136">
        <f>W!A702</f>
        <v>1274530</v>
      </c>
      <c r="G67" s="136">
        <f>W!A722</f>
        <v>671400</v>
      </c>
      <c r="H67" s="136">
        <f>W!A742</f>
        <v>1236723</v>
      </c>
      <c r="I67" s="136">
        <f>W!A762</f>
        <v>1311530</v>
      </c>
      <c r="J67" s="136">
        <f>W!A782</f>
        <v>1299530</v>
      </c>
      <c r="K67" s="136" t="str">
        <f>W!A802</f>
        <v xml:space="preserve"> </v>
      </c>
      <c r="L67" s="136" t="str">
        <f>W!A822</f>
        <v xml:space="preserve"> </v>
      </c>
      <c r="M67" s="136" t="str">
        <f>W!A842</f>
        <v xml:space="preserve"> </v>
      </c>
      <c r="N67" s="24"/>
    </row>
    <row r="68" spans="2:14">
      <c r="B68" s="127"/>
      <c r="C68" s="19" t="s">
        <v>308</v>
      </c>
      <c r="D68" s="19"/>
      <c r="E68" s="19"/>
      <c r="F68" s="136">
        <f>W!A703</f>
        <v>993414</v>
      </c>
      <c r="G68" s="136">
        <f>W!A723</f>
        <v>2446037</v>
      </c>
      <c r="H68" s="136">
        <f>W!A743</f>
        <v>516625</v>
      </c>
      <c r="I68" s="136">
        <f>W!A763</f>
        <v>1451401</v>
      </c>
      <c r="J68" s="136">
        <f>W!A783</f>
        <v>1739282</v>
      </c>
      <c r="K68" s="136" t="str">
        <f>W!A803</f>
        <v xml:space="preserve"> </v>
      </c>
      <c r="L68" s="136" t="str">
        <f>W!A823</f>
        <v xml:space="preserve"> </v>
      </c>
      <c r="M68" s="136" t="str">
        <f>W!A843</f>
        <v xml:space="preserve"> </v>
      </c>
      <c r="N68" s="24"/>
    </row>
    <row r="69" spans="2:14">
      <c r="B69" s="127"/>
      <c r="C69" s="19" t="s">
        <v>309</v>
      </c>
      <c r="D69" s="19"/>
      <c r="E69" s="19"/>
      <c r="F69" s="136">
        <f>W!A704</f>
        <v>784156</v>
      </c>
      <c r="G69" s="136">
        <f>W!A724</f>
        <v>1320774</v>
      </c>
      <c r="H69" s="136">
        <f>W!A744</f>
        <v>541698</v>
      </c>
      <c r="I69" s="136">
        <f>W!A764</f>
        <v>1881045</v>
      </c>
      <c r="J69" s="136">
        <f>W!A784</f>
        <v>1698221</v>
      </c>
      <c r="K69" s="136" t="str">
        <f>W!A804</f>
        <v xml:space="preserve"> </v>
      </c>
      <c r="L69" s="136" t="str">
        <f>W!A824</f>
        <v xml:space="preserve"> </v>
      </c>
      <c r="M69" s="136" t="str">
        <f>W!A844</f>
        <v xml:space="preserve"> </v>
      </c>
      <c r="N69" s="24"/>
    </row>
    <row r="70" spans="2:14">
      <c r="B70" s="127"/>
      <c r="C70" s="19" t="s">
        <v>310</v>
      </c>
      <c r="D70" s="19"/>
      <c r="E70" s="19"/>
      <c r="F70" s="136">
        <f>W!A705</f>
        <v>1150000</v>
      </c>
      <c r="G70" s="136">
        <f>W!A725</f>
        <v>1150000</v>
      </c>
      <c r="H70" s="136">
        <f>W!A745</f>
        <v>1793208</v>
      </c>
      <c r="I70" s="136">
        <f>W!A765</f>
        <v>14502</v>
      </c>
      <c r="J70" s="136">
        <f>W!A785</f>
        <v>343540</v>
      </c>
      <c r="K70" s="136" t="str">
        <f>W!A805</f>
        <v xml:space="preserve"> </v>
      </c>
      <c r="L70" s="136" t="str">
        <f>W!A825</f>
        <v xml:space="preserve"> </v>
      </c>
      <c r="M70" s="136" t="str">
        <f>W!A845</f>
        <v xml:space="preserve"> 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311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312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 t="str">
        <f>W!A808</f>
        <v xml:space="preserve"> </v>
      </c>
      <c r="L73" s="136" t="str">
        <f>W!A828</f>
        <v xml:space="preserve"> </v>
      </c>
      <c r="M73" s="136" t="str">
        <f>W!A848</f>
        <v xml:space="preserve"> </v>
      </c>
      <c r="N73" s="24"/>
    </row>
    <row r="74" spans="2:14">
      <c r="B74" s="127"/>
      <c r="C74" s="124" t="s">
        <v>313</v>
      </c>
      <c r="D74" s="19"/>
      <c r="E74" s="19"/>
      <c r="F74" s="136">
        <f>W!A709</f>
        <v>355818</v>
      </c>
      <c r="G74" s="136">
        <f>W!A729</f>
        <v>1041025</v>
      </c>
      <c r="H74" s="136">
        <f>W!A749</f>
        <v>471661</v>
      </c>
      <c r="I74" s="136">
        <f>W!A769</f>
        <v>1038760</v>
      </c>
      <c r="J74" s="136">
        <f>W!A789</f>
        <v>1061307</v>
      </c>
      <c r="K74" s="136" t="str">
        <f>W!A809</f>
        <v xml:space="preserve"> </v>
      </c>
      <c r="L74" s="136" t="str">
        <f>W!A829</f>
        <v xml:space="preserve"> </v>
      </c>
      <c r="M74" s="136" t="str">
        <f>W!A849</f>
        <v xml:space="preserve"> </v>
      </c>
      <c r="N74" s="24"/>
    </row>
    <row r="75" spans="2:14">
      <c r="B75" s="127"/>
      <c r="C75" s="19" t="s">
        <v>314</v>
      </c>
      <c r="D75" s="19"/>
      <c r="E75" s="19"/>
      <c r="F75" s="136">
        <f>W!A710</f>
        <v>609593</v>
      </c>
      <c r="G75" s="136">
        <f>W!A730</f>
        <v>1274368</v>
      </c>
      <c r="H75" s="136">
        <f>W!A750</f>
        <v>0</v>
      </c>
      <c r="I75" s="136">
        <f>W!A770</f>
        <v>0</v>
      </c>
      <c r="J75" s="136">
        <f>W!A790</f>
        <v>0</v>
      </c>
      <c r="K75" s="136" t="str">
        <f>W!A810</f>
        <v xml:space="preserve"> </v>
      </c>
      <c r="L75" s="136" t="str">
        <f>W!A830</f>
        <v xml:space="preserve"> </v>
      </c>
      <c r="M75" s="136" t="str">
        <f>W!A850</f>
        <v xml:space="preserve"> 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315</v>
      </c>
      <c r="D77" s="19"/>
      <c r="E77" s="19"/>
      <c r="F77" s="136">
        <f>W!A712</f>
        <v>0</v>
      </c>
      <c r="G77" s="136">
        <f>W!A732</f>
        <v>0</v>
      </c>
      <c r="H77" s="136">
        <f>W!A752</f>
        <v>500000</v>
      </c>
      <c r="I77" s="136">
        <f>W!A772</f>
        <v>0</v>
      </c>
      <c r="J77" s="136">
        <f>W!A792</f>
        <v>0</v>
      </c>
      <c r="K77" s="136" t="str">
        <f>W!A812</f>
        <v xml:space="preserve"> </v>
      </c>
      <c r="L77" s="136" t="str">
        <f>W!A832</f>
        <v xml:space="preserve"> </v>
      </c>
      <c r="M77" s="136" t="str">
        <f>W!A852</f>
        <v xml:space="preserve"> 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316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317</v>
      </c>
      <c r="D80" s="19"/>
      <c r="E80" s="19"/>
      <c r="F80" s="136">
        <f>W!A714</f>
        <v>4400000</v>
      </c>
      <c r="G80" s="136">
        <f>W!A734</f>
        <v>4400000</v>
      </c>
      <c r="H80" s="136">
        <f>W!A754</f>
        <v>4000000</v>
      </c>
      <c r="I80" s="136">
        <f>W!A774</f>
        <v>3960000</v>
      </c>
      <c r="J80" s="136">
        <f>W!A794</f>
        <v>4400000</v>
      </c>
      <c r="K80" s="136" t="str">
        <f>W!A814</f>
        <v xml:space="preserve"> </v>
      </c>
      <c r="L80" s="136" t="str">
        <f>W!A834</f>
        <v xml:space="preserve"> </v>
      </c>
      <c r="M80" s="136" t="str">
        <f>W!A854</f>
        <v xml:space="preserve"> </v>
      </c>
      <c r="N80" s="24"/>
    </row>
    <row r="81" spans="2:14">
      <c r="B81" s="127"/>
      <c r="C81" s="19" t="s">
        <v>318</v>
      </c>
      <c r="D81" s="19"/>
      <c r="E81" s="19"/>
      <c r="F81" s="136">
        <f>W!A715</f>
        <v>17480</v>
      </c>
      <c r="G81" s="136">
        <f>W!A735</f>
        <v>17480</v>
      </c>
      <c r="H81" s="136">
        <f>W!A755</f>
        <v>0</v>
      </c>
      <c r="I81" s="136">
        <f>W!A775</f>
        <v>15500</v>
      </c>
      <c r="J81" s="136">
        <f>W!A795</f>
        <v>17480</v>
      </c>
      <c r="K81" s="136" t="str">
        <f>W!A815</f>
        <v xml:space="preserve"> </v>
      </c>
      <c r="L81" s="136" t="str">
        <f>W!A835</f>
        <v xml:space="preserve"> </v>
      </c>
      <c r="M81" s="136" t="str">
        <f>W!A855</f>
        <v xml:space="preserve"> </v>
      </c>
      <c r="N81" s="24"/>
    </row>
    <row r="82" spans="2:14">
      <c r="B82" s="127"/>
      <c r="C82" s="19" t="s">
        <v>319</v>
      </c>
      <c r="D82" s="19"/>
      <c r="E82" s="19"/>
      <c r="F82" s="136">
        <f>W!A716</f>
        <v>-1180791</v>
      </c>
      <c r="G82" s="136">
        <f>W!A736</f>
        <v>-1144662</v>
      </c>
      <c r="H82" s="136">
        <f>W!A756</f>
        <v>-883407</v>
      </c>
      <c r="I82" s="136">
        <f>W!A776</f>
        <v>-355782</v>
      </c>
      <c r="J82" s="136">
        <f>W!A796</f>
        <v>-398214</v>
      </c>
      <c r="K82" s="136" t="str">
        <f>W!A816</f>
        <v xml:space="preserve"> </v>
      </c>
      <c r="L82" s="136" t="str">
        <f>W!A836</f>
        <v xml:space="preserve"> </v>
      </c>
      <c r="M82" s="136" t="str">
        <f>W!A856</f>
        <v xml:space="preserve"> </v>
      </c>
      <c r="N82" s="24"/>
    </row>
    <row r="83" spans="2:14" ht="12">
      <c r="B83" s="127"/>
      <c r="C83" s="96" t="s">
        <v>257</v>
      </c>
      <c r="D83" s="19"/>
      <c r="E83" s="19"/>
      <c r="F83" s="136">
        <f t="shared" ref="F83:M83" si="0">SUM(F80:F82)</f>
        <v>3236689</v>
      </c>
      <c r="G83" s="136">
        <f t="shared" si="0"/>
        <v>3272818</v>
      </c>
      <c r="H83" s="136">
        <f t="shared" si="0"/>
        <v>3116593</v>
      </c>
      <c r="I83" s="136">
        <f t="shared" si="0"/>
        <v>3619718</v>
      </c>
      <c r="J83" s="136">
        <f t="shared" si="0"/>
        <v>4019266</v>
      </c>
      <c r="K83" s="136">
        <f t="shared" si="0"/>
        <v>0</v>
      </c>
      <c r="L83" s="136">
        <f t="shared" si="0"/>
        <v>0</v>
      </c>
      <c r="M83" s="136">
        <f t="shared" si="0"/>
        <v>0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320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321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322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297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298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299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323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324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325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326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327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328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329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330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331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31" bestFit="1" customWidth="1"/>
  </cols>
  <sheetData>
    <row r="1" spans="1:1">
      <c r="A1">
        <v>3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332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33</v>
      </c>
    </row>
    <row r="12" spans="1:1">
      <c r="A12">
        <v>16</v>
      </c>
    </row>
    <row r="13" spans="1:1">
      <c r="A13">
        <v>36</v>
      </c>
    </row>
    <row r="14" spans="1:1">
      <c r="A14">
        <v>25</v>
      </c>
    </row>
    <row r="15" spans="1:1">
      <c r="A15">
        <v>11</v>
      </c>
    </row>
    <row r="16" spans="1:1">
      <c r="A16">
        <v>26</v>
      </c>
    </row>
    <row r="17" spans="1:2">
      <c r="A17">
        <v>16</v>
      </c>
    </row>
    <row r="18" spans="1:2">
      <c r="A18">
        <v>8</v>
      </c>
    </row>
    <row r="19" spans="1:2">
      <c r="A19">
        <v>17</v>
      </c>
    </row>
    <row r="20" spans="1:2">
      <c r="A20">
        <v>0</v>
      </c>
    </row>
    <row r="21" spans="1:2">
      <c r="A21">
        <v>290</v>
      </c>
    </row>
    <row r="22" spans="1:2">
      <c r="A22">
        <v>290</v>
      </c>
    </row>
    <row r="23" spans="1:2">
      <c r="A23">
        <v>290</v>
      </c>
    </row>
    <row r="24" spans="1:2">
      <c r="A24">
        <v>480</v>
      </c>
    </row>
    <row r="25" spans="1:2">
      <c r="A25">
        <v>475</v>
      </c>
    </row>
    <row r="26" spans="1:2">
      <c r="A26">
        <v>480</v>
      </c>
    </row>
    <row r="27" spans="1:2">
      <c r="A27">
        <v>785</v>
      </c>
    </row>
    <row r="28" spans="1:2">
      <c r="A28">
        <v>790</v>
      </c>
    </row>
    <row r="29" spans="1:2">
      <c r="A29">
        <v>785</v>
      </c>
    </row>
    <row r="30" spans="1:2">
      <c r="A30">
        <v>0</v>
      </c>
    </row>
    <row r="31" spans="1:2">
      <c r="A31">
        <v>1960</v>
      </c>
      <c r="B31" s="131" t="s">
        <v>333</v>
      </c>
    </row>
    <row r="32" spans="1:2">
      <c r="A32">
        <v>1041</v>
      </c>
      <c r="B32" s="131" t="s">
        <v>333</v>
      </c>
    </row>
    <row r="33" spans="1:2">
      <c r="A33">
        <v>1600</v>
      </c>
      <c r="B33" s="131" t="s">
        <v>333</v>
      </c>
    </row>
    <row r="34" spans="1:2">
      <c r="A34">
        <v>915</v>
      </c>
      <c r="B34" s="131" t="s">
        <v>333</v>
      </c>
    </row>
    <row r="35" spans="1:2">
      <c r="A35">
        <v>525</v>
      </c>
      <c r="B35" s="131" t="s">
        <v>333</v>
      </c>
    </row>
    <row r="36" spans="1:2">
      <c r="A36">
        <v>750</v>
      </c>
      <c r="B36" s="131" t="s">
        <v>333</v>
      </c>
    </row>
    <row r="37" spans="1:2">
      <c r="A37">
        <v>388</v>
      </c>
    </row>
    <row r="38" spans="1:2">
      <c r="A38">
        <v>189</v>
      </c>
    </row>
    <row r="39" spans="1:2">
      <c r="A39">
        <v>300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129</v>
      </c>
    </row>
    <row r="48" spans="1:2">
      <c r="A48">
        <v>181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5400</v>
      </c>
    </row>
    <row r="55" spans="1:2">
      <c r="A55">
        <v>2400</v>
      </c>
    </row>
    <row r="56" spans="1:2">
      <c r="A56">
        <v>200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3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22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21</v>
      </c>
    </row>
    <row r="76" spans="1:1">
      <c r="A76">
        <v>1</v>
      </c>
    </row>
    <row r="77" spans="1:1">
      <c r="A77">
        <v>19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1227</v>
      </c>
    </row>
    <row r="84" spans="1:1">
      <c r="A84">
        <v>0</v>
      </c>
    </row>
    <row r="85" spans="1:1">
      <c r="A85">
        <v>150</v>
      </c>
    </row>
    <row r="86" spans="1:1">
      <c r="A86">
        <v>27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4539</v>
      </c>
    </row>
    <row r="109" spans="1:1">
      <c r="A109">
        <v>2135</v>
      </c>
    </row>
    <row r="110" spans="1:1">
      <c r="A110">
        <v>877</v>
      </c>
    </row>
    <row r="111" spans="1:1">
      <c r="A111">
        <v>4699</v>
      </c>
    </row>
    <row r="112" spans="1:1">
      <c r="A112">
        <v>2240</v>
      </c>
    </row>
    <row r="113" spans="1:2">
      <c r="A113">
        <v>897</v>
      </c>
    </row>
    <row r="114" spans="1:2">
      <c r="A114">
        <v>98</v>
      </c>
    </row>
    <row r="115" spans="1:2">
      <c r="A115">
        <v>50</v>
      </c>
    </row>
    <row r="116" spans="1:2">
      <c r="A116">
        <v>20</v>
      </c>
    </row>
    <row r="117" spans="1:2">
      <c r="A117">
        <v>62</v>
      </c>
      <c r="B117" s="131" t="s">
        <v>337</v>
      </c>
    </row>
    <row r="118" spans="1:2">
      <c r="A118">
        <v>55</v>
      </c>
      <c r="B118" s="131" t="s">
        <v>337</v>
      </c>
    </row>
    <row r="119" spans="1:2">
      <c r="A119">
        <v>0</v>
      </c>
    </row>
    <row r="120" spans="1:2">
      <c r="A120">
        <v>999</v>
      </c>
    </row>
    <row r="121" spans="1:2">
      <c r="A121">
        <v>1933</v>
      </c>
    </row>
    <row r="122" spans="1:2">
      <c r="A122">
        <v>1027</v>
      </c>
    </row>
    <row r="123" spans="1:2">
      <c r="A123">
        <v>1579</v>
      </c>
    </row>
    <row r="124" spans="1:2">
      <c r="A124">
        <v>892</v>
      </c>
    </row>
    <row r="125" spans="1:2">
      <c r="A125">
        <v>511</v>
      </c>
    </row>
    <row r="126" spans="1:2">
      <c r="A126">
        <v>732</v>
      </c>
    </row>
    <row r="127" spans="1:2">
      <c r="A127">
        <v>388</v>
      </c>
    </row>
    <row r="128" spans="1:2">
      <c r="A128">
        <v>189</v>
      </c>
    </row>
    <row r="129" spans="1:1">
      <c r="A129">
        <v>300</v>
      </c>
    </row>
    <row r="130" spans="1:1">
      <c r="A130">
        <v>999</v>
      </c>
    </row>
    <row r="131" spans="1:1">
      <c r="A131">
        <v>2034</v>
      </c>
    </row>
    <row r="132" spans="1:1">
      <c r="A132">
        <v>1261</v>
      </c>
    </row>
    <row r="133" spans="1:1">
      <c r="A133">
        <v>1683</v>
      </c>
    </row>
    <row r="134" spans="1:1">
      <c r="A134">
        <v>952</v>
      </c>
    </row>
    <row r="135" spans="1:1">
      <c r="A135">
        <v>612</v>
      </c>
    </row>
    <row r="136" spans="1:1">
      <c r="A136">
        <v>793</v>
      </c>
    </row>
    <row r="137" spans="1:1">
      <c r="A137">
        <v>392</v>
      </c>
    </row>
    <row r="138" spans="1:1">
      <c r="A138">
        <v>238</v>
      </c>
    </row>
    <row r="139" spans="1:1">
      <c r="A139">
        <v>327</v>
      </c>
    </row>
    <row r="140" spans="1:1">
      <c r="A140">
        <v>999</v>
      </c>
    </row>
    <row r="141" spans="1:1">
      <c r="A141">
        <v>1933</v>
      </c>
    </row>
    <row r="142" spans="1:1">
      <c r="A142">
        <v>1027</v>
      </c>
    </row>
    <row r="143" spans="1:1">
      <c r="A143">
        <v>1579</v>
      </c>
    </row>
    <row r="144" spans="1:1">
      <c r="A144">
        <v>892</v>
      </c>
    </row>
    <row r="145" spans="1:1">
      <c r="A145">
        <v>511</v>
      </c>
    </row>
    <row r="146" spans="1:1">
      <c r="A146">
        <v>732</v>
      </c>
    </row>
    <row r="147" spans="1:1">
      <c r="A147">
        <v>388</v>
      </c>
    </row>
    <row r="148" spans="1:1">
      <c r="A148">
        <v>189</v>
      </c>
    </row>
    <row r="149" spans="1:1">
      <c r="A149">
        <v>300</v>
      </c>
    </row>
    <row r="150" spans="1:1">
      <c r="A150">
        <v>999</v>
      </c>
    </row>
    <row r="151" spans="1:1">
      <c r="A151">
        <v>50</v>
      </c>
    </row>
    <row r="152" spans="1:1">
      <c r="A152">
        <v>117</v>
      </c>
    </row>
    <row r="153" spans="1:1">
      <c r="A153">
        <v>0</v>
      </c>
    </row>
    <row r="154" spans="1:1">
      <c r="A154">
        <v>30</v>
      </c>
    </row>
    <row r="155" spans="1:1">
      <c r="A155">
        <v>50</v>
      </c>
    </row>
    <row r="156" spans="1:1">
      <c r="A156">
        <v>0</v>
      </c>
    </row>
    <row r="157" spans="1:1">
      <c r="A157">
        <v>2</v>
      </c>
    </row>
    <row r="158" spans="1:1">
      <c r="A158">
        <v>24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77</v>
      </c>
    </row>
    <row r="172" spans="1:1">
      <c r="A172">
        <v>39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4699</v>
      </c>
    </row>
    <row r="182" spans="1:1">
      <c r="A182">
        <v>2240</v>
      </c>
    </row>
    <row r="183" spans="1:1">
      <c r="A183">
        <v>200</v>
      </c>
    </row>
    <row r="184" spans="1:1">
      <c r="A184">
        <v>1223</v>
      </c>
    </row>
    <row r="185" spans="1:1">
      <c r="A185">
        <v>168</v>
      </c>
    </row>
    <row r="186" spans="1:1">
      <c r="A186">
        <v>0</v>
      </c>
    </row>
    <row r="187" spans="1:1">
      <c r="A187">
        <v>6623</v>
      </c>
    </row>
    <row r="188" spans="1:1">
      <c r="A188">
        <v>2568</v>
      </c>
    </row>
    <row r="189" spans="1:1">
      <c r="A189">
        <v>200</v>
      </c>
    </row>
    <row r="190" spans="1:1">
      <c r="A190">
        <v>999</v>
      </c>
    </row>
    <row r="191" spans="1:1">
      <c r="A191">
        <v>39</v>
      </c>
    </row>
    <row r="192" spans="1:1">
      <c r="A192">
        <v>26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5</v>
      </c>
    </row>
    <row r="197" spans="1:1">
      <c r="A197">
        <v>39</v>
      </c>
    </row>
    <row r="198" spans="1:1">
      <c r="A198">
        <v>19</v>
      </c>
    </row>
    <row r="199" spans="1:1">
      <c r="A199">
        <v>999</v>
      </c>
    </row>
    <row r="200" spans="1:1">
      <c r="A200">
        <v>999</v>
      </c>
    </row>
    <row r="201" spans="1:1">
      <c r="A201">
        <v>285000</v>
      </c>
    </row>
    <row r="202" spans="1:1">
      <c r="A202">
        <v>95133</v>
      </c>
    </row>
    <row r="203" spans="1:1">
      <c r="A203">
        <v>48342</v>
      </c>
    </row>
    <row r="204" spans="1:1">
      <c r="A204">
        <v>366566</v>
      </c>
    </row>
    <row r="205" spans="1:1">
      <c r="A205">
        <v>33243</v>
      </c>
    </row>
    <row r="206" spans="1:1">
      <c r="A206">
        <v>14720</v>
      </c>
    </row>
    <row r="207" spans="1:1">
      <c r="A207">
        <v>110000</v>
      </c>
    </row>
    <row r="208" spans="1:1">
      <c r="A208">
        <v>25000</v>
      </c>
    </row>
    <row r="209" spans="1:1">
      <c r="A209">
        <v>37000</v>
      </c>
    </row>
    <row r="210" spans="1:1">
      <c r="A210">
        <v>7140</v>
      </c>
    </row>
    <row r="211" spans="1:1">
      <c r="A211">
        <v>20897</v>
      </c>
    </row>
    <row r="212" spans="1:1">
      <c r="A212">
        <v>0</v>
      </c>
    </row>
    <row r="213" spans="1:1">
      <c r="A213">
        <v>7551</v>
      </c>
    </row>
    <row r="214" spans="1:1">
      <c r="A214">
        <v>11013</v>
      </c>
    </row>
    <row r="215" spans="1:1">
      <c r="A215">
        <v>150000</v>
      </c>
    </row>
    <row r="216" spans="1:1">
      <c r="A216">
        <v>15930</v>
      </c>
    </row>
    <row r="217" spans="1:1">
      <c r="A217">
        <v>1227535</v>
      </c>
    </row>
    <row r="218" spans="1:1">
      <c r="A218">
        <v>3035207</v>
      </c>
    </row>
    <row r="219" spans="1:1">
      <c r="A219">
        <v>44255</v>
      </c>
    </row>
    <row r="220" spans="1:1">
      <c r="A220">
        <v>6293</v>
      </c>
    </row>
    <row r="221" spans="1:1">
      <c r="A221">
        <v>3035207</v>
      </c>
    </row>
    <row r="222" spans="1:1">
      <c r="A222">
        <v>37962</v>
      </c>
    </row>
    <row r="223" spans="1:1">
      <c r="A223">
        <v>2832426</v>
      </c>
    </row>
    <row r="224" spans="1:1">
      <c r="A224">
        <v>0</v>
      </c>
    </row>
    <row r="225" spans="1:1">
      <c r="A225">
        <v>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240805</v>
      </c>
    </row>
    <row r="234" spans="1:1">
      <c r="A234">
        <v>102735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1549000</v>
      </c>
    </row>
    <row r="239" spans="1:1">
      <c r="A239">
        <v>699000</v>
      </c>
    </row>
    <row r="240" spans="1:1">
      <c r="A240">
        <v>-378098</v>
      </c>
    </row>
    <row r="241" spans="1:1">
      <c r="A241">
        <v>3186357</v>
      </c>
    </row>
    <row r="242" spans="1:1">
      <c r="A242">
        <v>1824704</v>
      </c>
    </row>
    <row r="243" spans="1:1">
      <c r="A243">
        <v>1251600</v>
      </c>
    </row>
    <row r="244" spans="1:1">
      <c r="A244">
        <v>0</v>
      </c>
    </row>
    <row r="245" spans="1:1">
      <c r="A245">
        <v>45872</v>
      </c>
    </row>
    <row r="246" spans="1:1">
      <c r="A246">
        <v>61517</v>
      </c>
    </row>
    <row r="247" spans="1:1">
      <c r="A247">
        <v>324713</v>
      </c>
    </row>
    <row r="248" spans="1:1">
      <c r="A248">
        <v>7836</v>
      </c>
    </row>
    <row r="249" spans="1:1">
      <c r="A249">
        <v>90250</v>
      </c>
    </row>
    <row r="250" spans="1:1">
      <c r="A250">
        <v>1739282</v>
      </c>
    </row>
    <row r="251" spans="1:1">
      <c r="A251">
        <v>1867210</v>
      </c>
    </row>
    <row r="252" spans="1:1">
      <c r="A252">
        <v>1319147</v>
      </c>
    </row>
    <row r="253" spans="1:1">
      <c r="A253">
        <v>0</v>
      </c>
    </row>
    <row r="254" spans="1:1">
      <c r="A254">
        <v>22422</v>
      </c>
    </row>
    <row r="255" spans="1:1">
      <c r="A255">
        <v>0</v>
      </c>
    </row>
    <row r="256" spans="1:1">
      <c r="A256">
        <v>107214</v>
      </c>
    </row>
    <row r="257" spans="1:1">
      <c r="A257">
        <v>-270884</v>
      </c>
    </row>
    <row r="258" spans="1:1">
      <c r="A258">
        <v>999</v>
      </c>
    </row>
    <row r="259" spans="1:1">
      <c r="A259">
        <v>999</v>
      </c>
    </row>
    <row r="260" spans="1:1">
      <c r="A260">
        <v>-505428</v>
      </c>
    </row>
    <row r="261" spans="1:1">
      <c r="A261">
        <v>50000</v>
      </c>
    </row>
    <row r="262" spans="1:1">
      <c r="A262">
        <v>375000</v>
      </c>
    </row>
    <row r="263" spans="1:1">
      <c r="A263">
        <v>874530</v>
      </c>
    </row>
    <row r="264" spans="1:1">
      <c r="A264">
        <v>0</v>
      </c>
    </row>
    <row r="265" spans="1:1">
      <c r="A265">
        <v>0</v>
      </c>
    </row>
    <row r="266" spans="1:1">
      <c r="A266">
        <v>1432847</v>
      </c>
    </row>
    <row r="267" spans="1:1">
      <c r="A267">
        <v>306435</v>
      </c>
    </row>
    <row r="268" spans="1:1">
      <c r="A268">
        <v>1698221</v>
      </c>
    </row>
    <row r="269" spans="1:1">
      <c r="A269">
        <v>343540</v>
      </c>
    </row>
    <row r="270" spans="1:1">
      <c r="A270">
        <v>50000</v>
      </c>
    </row>
    <row r="271" spans="1:1">
      <c r="A271">
        <v>0</v>
      </c>
    </row>
    <row r="272" spans="1:1">
      <c r="A272">
        <v>1061307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4019266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100</v>
      </c>
    </row>
    <row r="286" spans="1:1">
      <c r="A286">
        <v>390</v>
      </c>
    </row>
    <row r="287" spans="1:1">
      <c r="A287">
        <v>875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11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6</v>
      </c>
    </row>
    <row r="303" spans="1:1">
      <c r="A303">
        <v>1463</v>
      </c>
    </row>
    <row r="304" spans="1:1">
      <c r="A304" t="s">
        <v>340</v>
      </c>
    </row>
    <row r="305" spans="1:1">
      <c r="A305">
        <v>22464</v>
      </c>
    </row>
    <row r="306" spans="1:1">
      <c r="A306">
        <v>223</v>
      </c>
    </row>
    <row r="307" spans="1:1">
      <c r="A307">
        <v>22241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7736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2091</v>
      </c>
    </row>
    <row r="316" spans="1:1">
      <c r="A316">
        <v>5645</v>
      </c>
    </row>
    <row r="317" spans="1:1">
      <c r="A317">
        <v>0</v>
      </c>
    </row>
    <row r="318" spans="1:1">
      <c r="A318">
        <v>19</v>
      </c>
    </row>
    <row r="319" spans="1:1">
      <c r="A319">
        <v>55809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4</v>
      </c>
    </row>
    <row r="327" spans="1:1">
      <c r="A327">
        <v>17</v>
      </c>
    </row>
    <row r="328" spans="1:1">
      <c r="A328">
        <v>19</v>
      </c>
    </row>
    <row r="329" spans="1:1">
      <c r="A329">
        <v>149</v>
      </c>
    </row>
    <row r="330" spans="1:1">
      <c r="A330" s="131" t="s">
        <v>341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6287</v>
      </c>
    </row>
    <row r="505" spans="1:1">
      <c r="A505">
        <v>4274</v>
      </c>
    </row>
    <row r="506" spans="1:1">
      <c r="A506">
        <v>4399</v>
      </c>
    </row>
    <row r="507" spans="1:1">
      <c r="A507">
        <v>86</v>
      </c>
    </row>
    <row r="508" spans="1:1">
      <c r="A508">
        <v>45</v>
      </c>
    </row>
    <row r="509" spans="1:1">
      <c r="A509">
        <v>1995</v>
      </c>
    </row>
    <row r="510" spans="1:1">
      <c r="A510">
        <v>2121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67018</v>
      </c>
    </row>
    <row r="515" spans="1:1">
      <c r="A515">
        <v>80745</v>
      </c>
    </row>
    <row r="516" spans="1:1">
      <c r="A516">
        <v>76708</v>
      </c>
    </row>
    <row r="517" spans="1:1">
      <c r="A517">
        <v>72670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6798</v>
      </c>
    </row>
    <row r="523" spans="1:1">
      <c r="A523">
        <v>2991120</v>
      </c>
    </row>
    <row r="524" spans="1:1">
      <c r="A524">
        <v>0</v>
      </c>
    </row>
    <row r="525" spans="1:1">
      <c r="A525">
        <v>2572074</v>
      </c>
    </row>
    <row r="526" spans="1:1">
      <c r="A526">
        <v>295</v>
      </c>
    </row>
    <row r="527" spans="1:1">
      <c r="A527">
        <v>300</v>
      </c>
    </row>
    <row r="528" spans="1:1">
      <c r="A528">
        <v>300</v>
      </c>
    </row>
    <row r="529" spans="1:1">
      <c r="A529">
        <v>440</v>
      </c>
    </row>
    <row r="530" spans="1:1">
      <c r="A530">
        <v>450</v>
      </c>
    </row>
    <row r="531" spans="1:1">
      <c r="A531">
        <v>490</v>
      </c>
    </row>
    <row r="532" spans="1:1">
      <c r="A532">
        <v>690</v>
      </c>
    </row>
    <row r="533" spans="1:1">
      <c r="A533">
        <v>695</v>
      </c>
    </row>
    <row r="534" spans="1:1">
      <c r="A534">
        <v>800</v>
      </c>
    </row>
    <row r="535" spans="1:1">
      <c r="A535">
        <v>68</v>
      </c>
    </row>
    <row r="536" spans="1:1">
      <c r="A536">
        <v>1225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7690</v>
      </c>
    </row>
    <row r="543" spans="1:1">
      <c r="A543">
        <v>3383600</v>
      </c>
    </row>
    <row r="544" spans="1:1">
      <c r="A544">
        <v>0</v>
      </c>
    </row>
    <row r="545" spans="1:2">
      <c r="A545">
        <v>2964554</v>
      </c>
    </row>
    <row r="546" spans="1:2">
      <c r="A546">
        <v>300</v>
      </c>
    </row>
    <row r="547" spans="1:2">
      <c r="A547">
        <v>300</v>
      </c>
    </row>
    <row r="548" spans="1:2">
      <c r="A548">
        <v>320</v>
      </c>
    </row>
    <row r="549" spans="1:2">
      <c r="A549">
        <v>460</v>
      </c>
    </row>
    <row r="550" spans="1:2">
      <c r="A550">
        <v>460</v>
      </c>
    </row>
    <row r="551" spans="1:2">
      <c r="A551">
        <v>500</v>
      </c>
    </row>
    <row r="552" spans="1:2">
      <c r="A552">
        <v>730</v>
      </c>
    </row>
    <row r="553" spans="1:2">
      <c r="A553">
        <v>730</v>
      </c>
      <c r="B553"/>
    </row>
    <row r="554" spans="1:2">
      <c r="A554">
        <v>830</v>
      </c>
      <c r="B554"/>
    </row>
    <row r="555" spans="1:2">
      <c r="A555">
        <v>57</v>
      </c>
      <c r="B555"/>
    </row>
    <row r="556" spans="1:2">
      <c r="A556">
        <v>1250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7068</v>
      </c>
    </row>
    <row r="563" spans="1:1">
      <c r="A563">
        <v>2827200</v>
      </c>
    </row>
    <row r="564" spans="1:1">
      <c r="A564">
        <v>0</v>
      </c>
    </row>
    <row r="565" spans="1:1">
      <c r="A565">
        <v>2827200</v>
      </c>
    </row>
    <row r="566" spans="1:1">
      <c r="A566">
        <v>310</v>
      </c>
    </row>
    <row r="567" spans="1:1">
      <c r="A567">
        <v>300</v>
      </c>
    </row>
    <row r="568" spans="1:1">
      <c r="A568">
        <v>320</v>
      </c>
    </row>
    <row r="569" spans="1:1">
      <c r="A569">
        <v>515</v>
      </c>
    </row>
    <row r="570" spans="1:1">
      <c r="A570">
        <v>500</v>
      </c>
    </row>
    <row r="571" spans="1:1">
      <c r="A571">
        <v>499</v>
      </c>
    </row>
    <row r="572" spans="1:1">
      <c r="A572">
        <v>820</v>
      </c>
    </row>
    <row r="573" spans="1:1">
      <c r="A573">
        <v>830</v>
      </c>
    </row>
    <row r="574" spans="1:1">
      <c r="A574">
        <v>810</v>
      </c>
    </row>
    <row r="575" spans="1:1">
      <c r="A575">
        <v>46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10342</v>
      </c>
    </row>
    <row r="583" spans="1:1">
      <c r="A583">
        <v>4095432</v>
      </c>
    </row>
    <row r="584" spans="1:1">
      <c r="A584">
        <v>0</v>
      </c>
    </row>
    <row r="585" spans="1:1">
      <c r="A585">
        <v>4118918</v>
      </c>
    </row>
    <row r="586" spans="1:1">
      <c r="A586">
        <v>299</v>
      </c>
    </row>
    <row r="587" spans="1:1">
      <c r="A587">
        <v>286</v>
      </c>
    </row>
    <row r="588" spans="1:1">
      <c r="A588">
        <v>304</v>
      </c>
    </row>
    <row r="589" spans="1:1">
      <c r="A589">
        <v>498</v>
      </c>
    </row>
    <row r="590" spans="1:1">
      <c r="A590">
        <v>494</v>
      </c>
    </row>
    <row r="591" spans="1:1">
      <c r="A591">
        <v>505</v>
      </c>
    </row>
    <row r="592" spans="1:1">
      <c r="A592">
        <v>800</v>
      </c>
    </row>
    <row r="593" spans="1:1">
      <c r="A593">
        <v>810</v>
      </c>
    </row>
    <row r="594" spans="1:1">
      <c r="A594">
        <v>820</v>
      </c>
    </row>
    <row r="595" spans="1:1">
      <c r="A595">
        <v>76</v>
      </c>
    </row>
    <row r="596" spans="1:1">
      <c r="A596">
        <v>1226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10216</v>
      </c>
    </row>
    <row r="603" spans="1:1">
      <c r="A603">
        <v>4495040</v>
      </c>
    </row>
    <row r="604" spans="1:1">
      <c r="A604">
        <v>0</v>
      </c>
    </row>
    <row r="605" spans="1:1">
      <c r="A605">
        <v>4075994</v>
      </c>
    </row>
    <row r="606" spans="1:1">
      <c r="A606">
        <v>290</v>
      </c>
    </row>
    <row r="607" spans="1:1">
      <c r="A607">
        <v>290</v>
      </c>
    </row>
    <row r="608" spans="1:1">
      <c r="A608">
        <v>290</v>
      </c>
    </row>
    <row r="609" spans="1:1">
      <c r="A609">
        <v>480</v>
      </c>
    </row>
    <row r="610" spans="1:1">
      <c r="A610">
        <v>475</v>
      </c>
    </row>
    <row r="611" spans="1:1">
      <c r="A611">
        <v>480</v>
      </c>
    </row>
    <row r="612" spans="1:1">
      <c r="A612">
        <v>785</v>
      </c>
    </row>
    <row r="613" spans="1:1">
      <c r="A613">
        <v>790</v>
      </c>
    </row>
    <row r="614" spans="1:1">
      <c r="A614">
        <v>785</v>
      </c>
    </row>
    <row r="615" spans="1:1">
      <c r="A615">
        <v>60</v>
      </c>
    </row>
    <row r="616" spans="1:1">
      <c r="A616">
        <v>1227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1274530</v>
      </c>
    </row>
    <row r="703" spans="1:1">
      <c r="A703">
        <v>993414</v>
      </c>
    </row>
    <row r="704" spans="1:1">
      <c r="A704">
        <v>784156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355818</v>
      </c>
    </row>
    <row r="710" spans="1:1">
      <c r="A710">
        <v>609593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-1180791</v>
      </c>
    </row>
    <row r="717" spans="1:1">
      <c r="A717">
        <v>3236689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671400</v>
      </c>
    </row>
    <row r="723" spans="1:1">
      <c r="A723">
        <v>2446037</v>
      </c>
    </row>
    <row r="724" spans="1:1">
      <c r="A724">
        <v>1320774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1041025</v>
      </c>
    </row>
    <row r="730" spans="1:1">
      <c r="A730">
        <v>1274368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-1144662</v>
      </c>
    </row>
    <row r="737" spans="1:1">
      <c r="A737">
        <v>3272818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1236723</v>
      </c>
    </row>
    <row r="743" spans="1:1">
      <c r="A743">
        <v>516625</v>
      </c>
    </row>
    <row r="744" spans="1:1">
      <c r="A744">
        <v>541698</v>
      </c>
    </row>
    <row r="745" spans="1:1">
      <c r="A745">
        <v>1793208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471661</v>
      </c>
    </row>
    <row r="750" spans="1:1">
      <c r="A750">
        <v>0</v>
      </c>
    </row>
    <row r="751" spans="1:1">
      <c r="A751">
        <v>999</v>
      </c>
    </row>
    <row r="752" spans="1:1">
      <c r="A752">
        <v>500000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-883407</v>
      </c>
    </row>
    <row r="757" spans="1:1">
      <c r="A757">
        <v>3116593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1311530</v>
      </c>
    </row>
    <row r="763" spans="1:1">
      <c r="A763">
        <v>1451401</v>
      </c>
    </row>
    <row r="764" spans="1:1">
      <c r="A764">
        <v>1881045</v>
      </c>
    </row>
    <row r="765" spans="1:1">
      <c r="A765">
        <v>14502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1038760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15500</v>
      </c>
    </row>
    <row r="776" spans="1:1">
      <c r="A776">
        <v>-355782</v>
      </c>
    </row>
    <row r="777" spans="1:1">
      <c r="A777">
        <v>3619718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1299530</v>
      </c>
    </row>
    <row r="783" spans="1:1">
      <c r="A783">
        <v>1739282</v>
      </c>
    </row>
    <row r="784" spans="1:1">
      <c r="A784">
        <v>1698221</v>
      </c>
    </row>
    <row r="785" spans="1:1">
      <c r="A785">
        <v>343540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1061307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-398214</v>
      </c>
    </row>
    <row r="797" spans="1:1">
      <c r="A797">
        <v>4019266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348</v>
      </c>
    </row>
    <row r="862" spans="1:1">
      <c r="A862" t="s">
        <v>349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'W'!W035181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2020-10-04T05:58:20Z</dcterms:modified>
</cp:coreProperties>
</file>