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w\"/>
    </mc:Choice>
  </mc:AlternateContent>
  <xr:revisionPtr revIDLastSave="0" documentId="8_{8D1064CF-E617-4CD5-A4C0-9AB1689DCFA2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Print_Area" localSheetId="2">'Financial statements'!$A$1:$Y$39</definedName>
    <definedName name="Print_Area" localSheetId="3">'Group information'!$A$1:$N$114</definedName>
    <definedName name="Print_Area" localSheetId="1">'Resources and products'!$A$1:$AA$48</definedName>
    <definedName name="Print_Area" localSheetId="0">'Your decisions'!$A$1:$Y$38</definedName>
    <definedName name="_W035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W3" i="1"/>
  <c r="B4" i="1"/>
  <c r="B5" i="1"/>
  <c r="L5" i="1"/>
  <c r="O5" i="1"/>
  <c r="B6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E1" i="2"/>
  <c r="H1" i="2"/>
  <c r="U1" i="2"/>
  <c r="X1" i="2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N11" i="2" s="1"/>
  <c r="O8" i="2"/>
  <c r="U8" i="2"/>
  <c r="W8" i="2"/>
  <c r="Y8" i="2"/>
  <c r="N9" i="2"/>
  <c r="U9" i="2"/>
  <c r="V9" i="2"/>
  <c r="W9" i="2"/>
  <c r="X9" i="2"/>
  <c r="Y9" i="2"/>
  <c r="Z9" i="2"/>
  <c r="G10" i="2"/>
  <c r="N43" i="2" s="1"/>
  <c r="N45" i="2" s="1"/>
  <c r="N10" i="2"/>
  <c r="O10" i="2"/>
  <c r="G12" i="2"/>
  <c r="N12" i="2"/>
  <c r="O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N29" i="2" s="1"/>
  <c r="O26" i="2"/>
  <c r="G27" i="2"/>
  <c r="M27" i="2"/>
  <c r="N27" i="2"/>
  <c r="U27" i="2"/>
  <c r="W27" i="2"/>
  <c r="Y27" i="2"/>
  <c r="M28" i="2"/>
  <c r="O28" i="2"/>
  <c r="U28" i="2"/>
  <c r="W28" i="2"/>
  <c r="Y28" i="2"/>
  <c r="O29" i="2"/>
  <c r="G30" i="2"/>
  <c r="M30" i="2"/>
  <c r="M29" i="2" s="1"/>
  <c r="N30" i="2"/>
  <c r="O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N44" i="2"/>
  <c r="U44" i="2"/>
  <c r="W44" i="2"/>
  <c r="Y44" i="2"/>
  <c r="G45" i="2"/>
  <c r="U45" i="2"/>
  <c r="W45" i="2"/>
  <c r="Y45" i="2"/>
  <c r="E1" i="3"/>
  <c r="I1" i="3"/>
  <c r="V1" i="3"/>
  <c r="X1" i="3"/>
  <c r="F8" i="3"/>
  <c r="L8" i="3"/>
  <c r="F9" i="3"/>
  <c r="R9" i="3"/>
  <c r="R12" i="3" s="1"/>
  <c r="R21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L13" i="3"/>
  <c r="X13" i="3"/>
  <c r="F14" i="3"/>
  <c r="L14" i="3"/>
  <c r="F15" i="3"/>
  <c r="L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31" i="3" s="1"/>
  <c r="X19" i="3"/>
  <c r="F20" i="3"/>
  <c r="L20" i="3"/>
  <c r="R20" i="3"/>
  <c r="F21" i="3"/>
  <c r="L21" i="3"/>
  <c r="L24" i="3" s="1"/>
  <c r="L27" i="3" s="1"/>
  <c r="F27" i="3" s="1"/>
  <c r="F22" i="3"/>
  <c r="L22" i="3"/>
  <c r="X22" i="3"/>
  <c r="X27" i="3" s="1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X30" i="3"/>
  <c r="L32" i="3"/>
  <c r="X32" i="3"/>
  <c r="F33" i="3"/>
  <c r="L33" i="3"/>
  <c r="L35" i="3" s="1"/>
  <c r="R33" i="3"/>
  <c r="L30" i="3" s="1"/>
  <c r="F34" i="3"/>
  <c r="L34" i="3"/>
  <c r="R34" i="3"/>
  <c r="X34" i="3"/>
  <c r="R35" i="3"/>
  <c r="X35" i="3"/>
  <c r="R36" i="3"/>
  <c r="J1" i="4"/>
  <c r="L1" i="4"/>
  <c r="N1" i="4"/>
  <c r="G5" i="4"/>
  <c r="H5" i="4"/>
  <c r="I5" i="4"/>
  <c r="G6" i="4"/>
  <c r="H6" i="4"/>
  <c r="G7" i="4"/>
  <c r="H7" i="4"/>
  <c r="G10" i="4"/>
  <c r="H10" i="4"/>
  <c r="L10" i="4"/>
  <c r="G13" i="4"/>
  <c r="G16" i="4"/>
  <c r="H16" i="4"/>
  <c r="I16" i="4"/>
  <c r="G17" i="4"/>
  <c r="H17" i="4"/>
  <c r="I17" i="4"/>
  <c r="G20" i="4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F83" i="4"/>
  <c r="G83" i="4"/>
  <c r="H83" i="4"/>
  <c r="I83" i="4"/>
  <c r="J83" i="4"/>
  <c r="K83" i="4"/>
  <c r="L83" i="4"/>
  <c r="M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R30" i="3" l="1"/>
  <c r="N28" i="2"/>
  <c r="G11" i="2"/>
  <c r="G15" i="2" s="1"/>
</calcChain>
</file>

<file path=xl/sharedStrings.xml><?xml version="1.0" encoding="utf-8"?>
<sst xmlns="http://schemas.openxmlformats.org/spreadsheetml/2006/main" count="652" uniqueCount="348">
  <si>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</si>
  <si>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</si>
  <si>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</si>
  <si>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</si>
  <si>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</si>
  <si>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</si>
  <si>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</si>
  <si>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</si>
  <si>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 xml:space="preserve"> 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</si>
  <si>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</si>
  <si>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</si>
  <si>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</si>
  <si>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</si>
  <si>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</si>
  <si>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</si>
  <si>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</si>
  <si>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</si>
  <si>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</si>
  <si>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%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</si>
  <si>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</si>
  <si>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</si>
  <si>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</si>
  <si>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</si>
  <si>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</si>
  <si>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</si>
  <si>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</si>
  <si>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</si>
  <si>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</si>
  <si>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</si>
  <si>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</si>
  <si>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</si>
  <si>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</si>
  <si>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</si>
  <si>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</si>
  <si>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</si>
  <si>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</si>
  <si>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</si>
  <si>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</si>
  <si>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</si>
  <si>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</si>
  <si>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</si>
  <si>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</si>
  <si>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</si>
  <si>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</si>
  <si>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</si>
  <si>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</si>
  <si>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</si>
  <si>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</si>
  <si>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</si>
  <si>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</si>
  <si>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</si>
  <si>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</si>
  <si>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</si>
  <si>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</si>
  <si>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</si>
  <si>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</si>
  <si>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</si>
  <si>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</si>
  <si>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</si>
  <si>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</si>
  <si>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</si>
  <si>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</si>
  <si>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>The Global Management Challenge is a business simulation designed by Edit Systems Ltd. (www.edit515.co.uk) and organised by SDG S.A.  (www.worldgmc.com)</t>
  </si>
  <si>
    <t>World Copyright © 2013 - EDIT 515 Ltd, UK and SDG - Simuladores e Modelos de Gestão, S.A.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</si>
  <si>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</si>
  <si>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</si>
  <si>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</si>
  <si>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</si>
  <si>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</si>
  <si>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</si>
  <si>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</si>
  <si>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</si>
  <si>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</si>
  <si>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</si>
  <si>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</si>
  <si>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</si>
  <si>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</si>
  <si>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</si>
  <si>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</si>
  <si>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</si>
  <si>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</si>
  <si>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</si>
  <si>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</si>
  <si>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</si>
  <si>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</si>
  <si>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</si>
  <si>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</si>
  <si>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</si>
  <si>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</si>
  <si>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</si>
  <si>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</si>
  <si>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</si>
  <si>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</si>
  <si>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</si>
  <si>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</si>
  <si>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</si>
  <si>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</si>
  <si>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</si>
  <si>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</si>
  <si>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</si>
  <si>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</si>
  <si>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</si>
  <si>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</si>
  <si>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</si>
  <si>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</si>
  <si>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</si>
  <si>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</si>
  <si>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</si>
  <si>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</si>
  <si>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</si>
  <si>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</si>
  <si>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  <charset val="204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</si>
  <si>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</si>
  <si>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</si>
  <si>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</si>
  <si>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</si>
  <si>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</si>
  <si>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</si>
  <si>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</si>
  <si>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</si>
  <si>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  <charset val="204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</si>
  <si>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</si>
  <si>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</si>
  <si>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</si>
  <si>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</si>
  <si>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</si>
  <si>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</si>
  <si>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</si>
  <si>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</si>
  <si>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</si>
  <si>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</si>
  <si>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</si>
  <si>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</si>
  <si>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</si>
  <si>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</si>
  <si>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</si>
  <si>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</si>
  <si>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</si>
  <si>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</si>
  <si>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</si>
  <si>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</si>
  <si>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</si>
  <si>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>Траспорт: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</si>
  <si>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</si>
  <si>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</si>
  <si>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</si>
  <si>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</si>
  <si>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</si>
  <si>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</si>
  <si>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</si>
  <si>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</si>
  <si>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</si>
  <si>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  <charset val="204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</si>
  <si>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</si>
  <si>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</si>
  <si>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</si>
  <si>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</si>
  <si>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</si>
  <si>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</si>
  <si>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</si>
  <si>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</si>
  <si>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</si>
  <si>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</si>
  <si>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</si>
  <si>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</si>
  <si>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</si>
  <si>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</si>
  <si>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  <charset val="204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</si>
  <si>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</si>
  <si>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</si>
  <si>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</si>
  <si>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</si>
  <si>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</si>
  <si>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</si>
  <si>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</si>
  <si>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</si>
  <si>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</si>
  <si>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</si>
  <si>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</si>
  <si>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  <charset val="204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</si>
  <si>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</si>
  <si>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</si>
  <si>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</si>
  <si>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</si>
  <si>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</si>
  <si>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</si>
  <si>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</si>
  <si>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</si>
  <si>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</si>
  <si>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</si>
  <si>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</si>
  <si>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</si>
  <si>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</si>
  <si>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</si>
  <si>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</si>
  <si>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</si>
  <si>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</si>
  <si>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</si>
  <si>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</si>
  <si>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</si>
  <si>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</si>
  <si>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</si>
  <si>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</si>
  <si>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</si>
  <si>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</si>
  <si>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</si>
  <si>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</si>
  <si>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</si>
  <si>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</si>
  <si>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</si>
  <si>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</si>
  <si>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</si>
  <si>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</si>
  <si>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</si>
  <si>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</si>
  <si>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</si>
  <si>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</si>
  <si>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</si>
  <si>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</si>
  <si>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</si>
  <si>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</si>
  <si>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</si>
  <si>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</si>
  <si>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</si>
  <si>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</si>
  <si>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</si>
  <si>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</si>
  <si>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</si>
  <si>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</si>
  <si>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</si>
  <si>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</si>
  <si>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</si>
  <si>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</si>
  <si>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</si>
  <si>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</si>
  <si>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</si>
  <si>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</si>
  <si>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  <charset val="204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</si>
  <si>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</si>
  <si>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</si>
  <si>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</si>
  <si>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</si>
  <si>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</si>
  <si>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</si>
  <si>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</si>
  <si>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</si>
  <si>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</si>
  <si>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</si>
  <si>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</si>
  <si>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</si>
  <si>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</si>
  <si>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</si>
  <si>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</si>
  <si>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</si>
  <si>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</si>
  <si>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</si>
  <si>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</si>
  <si>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</si>
  <si>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</si>
  <si>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)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</si>
  <si>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</si>
  <si>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</si>
  <si>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</si>
  <si>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</si>
  <si>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</si>
  <si>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</si>
  <si>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</si>
  <si>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</si>
  <si>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</si>
  <si>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</si>
  <si>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</si>
  <si>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</si>
  <si>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</si>
  <si>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</si>
  <si>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  <charset val="204"/>
      </rPr>
      <t>Валовый внутренний продукт (ВВП)</t>
    </r>
  </si>
  <si>
    <r>
      <t xml:space="preserve">  </t>
    </r>
    <r>
      <rPr>
        <sz val="9"/>
        <rFont val="Arial"/>
        <family val="2"/>
        <charset val="204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</si>
  <si>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</si>
  <si>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</si>
  <si>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  <charset val="204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</si>
  <si>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</si>
  <si>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</si>
  <si>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</si>
  <si>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</si>
  <si>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</si>
  <si>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</si>
  <si>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</si>
  <si>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</si>
  <si>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</si>
  <si>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</si>
  <si>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</si>
  <si>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</si>
  <si>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</si>
  <si>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</si>
  <si>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</si>
  <si>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</si>
  <si>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</si>
  <si>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</si>
  <si>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</si>
  <si>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</si>
  <si>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  <charset val="204"/>
      </rPr>
      <t>Зарплата сборщиков (коп./час)</t>
    </r>
  </si>
  <si>
    <t xml:space="preserve">  Кол-во агентов и дистриб.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</si>
  <si>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</si>
  <si>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</si>
  <si>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</si>
  <si>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</si>
  <si>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</si>
  <si>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</si>
  <si>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</si>
  <si>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</si>
  <si>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</si>
  <si>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</si>
  <si>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</si>
  <si>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</si>
  <si>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</si>
  <si>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</si>
  <si>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</si>
  <si>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</si>
  <si>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</si>
  <si>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</si>
  <si>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</si>
  <si>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</si>
  <si>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</si>
  <si>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</si>
  <si>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</si>
  <si>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</si>
  <si>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</si>
  <si>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</si>
  <si>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</si>
  <si>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</si>
  <si>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</si>
  <si>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</si>
  <si>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</si>
  <si>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 xml:space="preserve">  17C1</t>
  </si>
  <si>
    <t>*</t>
  </si>
  <si>
    <t xml:space="preserve">   4.52</t>
  </si>
  <si>
    <t xml:space="preserve">   3.51</t>
  </si>
  <si>
    <t xml:space="preserve">   2.76</t>
  </si>
  <si>
    <t>Minor</t>
  </si>
  <si>
    <t>Major</t>
  </si>
  <si>
    <t xml:space="preserve"> 95.2</t>
  </si>
  <si>
    <t>Not requested</t>
  </si>
  <si>
    <t xml:space="preserve"> Free info</t>
  </si>
  <si>
    <t>Chip security is causing concern to companies. Exposure to new</t>
  </si>
  <si>
    <t>threats with unknown protection is making them nervous.</t>
  </si>
  <si>
    <t xml:space="preserve"> 032 20/10/2017</t>
  </si>
  <si>
    <t xml:space="preserve"> GBR 180417124509</t>
  </si>
  <si>
    <t>-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</si>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</sst>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"/>
    <numFmt numFmtId="179" formatCode="0;\-0;;@"/>
    <numFmt numFmtId="180" formatCode="#"/>
    <numFmt numFmtId="181" formatCode="0;\-;;@"/>
  </numFmts>
  <fonts count="26"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1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indexed="21"/>
      <name val="Arial"/>
      <family val="2"/>
      <charset val="204"/>
    </font>
    <font>
      <b/>
      <sz val="9"/>
      <color indexed="21"/>
      <name val="Arial"/>
      <family val="2"/>
      <charset val="204"/>
    </font>
    <font>
      <sz val="9"/>
      <name val="Arial Unicode MS"/>
      <charset val="204"/>
    </font>
    <font>
      <sz val="9"/>
      <color indexed="12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name val="Arial Unicode MS"/>
      <charset val="204"/>
    </font>
    <font>
      <i/>
      <sz val="8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9"/>
      <name val="Arial Unicode MS"/>
      <charset val="204"/>
    </font>
    <font>
      <b/>
      <sz val="9"/>
      <name val="Arial"/>
      <family val="2"/>
      <charset val="204"/>
    </font>
    <font>
      <b/>
      <sz val="26"/>
      <color indexed="21"/>
      <name val="Arial"/>
      <family val="2"/>
      <charset val="204"/>
    </font>
    <font>
      <b/>
      <sz val="14"/>
      <color indexed="21"/>
      <name val="Arial"/>
      <family val="2"/>
      <charset val="204"/>
    </font>
    <font>
      <sz val="10"/>
      <color indexed="21"/>
      <name val="Arial"/>
      <family val="2"/>
      <charset val="204"/>
    </font>
    <font>
      <b/>
      <sz val="20"/>
      <color indexed="21"/>
      <name val="Arial"/>
      <family val="2"/>
      <charset val="204"/>
    </font>
    <font>
      <i/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1"/>
      <color rgb="FF00808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7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0" xfId="0" applyFont="1" applyBorder="1"/>
    <xf numFmtId="0" fontId="1" fillId="0" borderId="0" xfId="0" applyFont="1" applyFill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/>
    <xf numFmtId="179" fontId="1" fillId="0" borderId="4" xfId="0" applyNumberFormat="1" applyFont="1" applyBorder="1"/>
    <xf numFmtId="179" fontId="1" fillId="0" borderId="5" xfId="0" applyNumberFormat="1" applyFont="1" applyBorder="1"/>
    <xf numFmtId="179" fontId="1" fillId="0" borderId="0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179" fontId="1" fillId="0" borderId="2" xfId="0" applyNumberFormat="1" applyFont="1" applyBorder="1"/>
    <xf numFmtId="179" fontId="1" fillId="0" borderId="0" xfId="0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5" xfId="0" applyNumberFormat="1" applyFont="1" applyBorder="1"/>
    <xf numFmtId="0" fontId="1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2" xfId="0" applyNumberFormat="1" applyFont="1" applyBorder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79" fontId="1" fillId="0" borderId="5" xfId="0" applyNumberFormat="1" applyFont="1" applyBorder="1" applyAlignment="1">
      <alignment horizontal="left"/>
    </xf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1" fillId="0" borderId="0" xfId="0" applyFont="1" applyBorder="1"/>
    <xf numFmtId="178" fontId="1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79" fontId="10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6" xfId="0" applyFont="1" applyBorder="1"/>
    <xf numFmtId="0" fontId="8" fillId="0" borderId="3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7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7" xfId="0" applyFont="1" applyBorder="1"/>
    <xf numFmtId="0" fontId="13" fillId="0" borderId="0" xfId="0" applyFont="1" applyBorder="1"/>
    <xf numFmtId="0" fontId="8" fillId="0" borderId="5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2" fillId="0" borderId="0" xfId="0" applyFont="1" applyFill="1" applyBorder="1"/>
    <xf numFmtId="0" fontId="8" fillId="0" borderId="0" xfId="0" applyFont="1" applyFill="1" applyBorder="1"/>
    <xf numFmtId="0" fontId="8" fillId="0" borderId="0" xfId="0" applyNumberFormat="1" applyFont="1"/>
    <xf numFmtId="0" fontId="8" fillId="0" borderId="4" xfId="0" applyFont="1" applyBorder="1"/>
    <xf numFmtId="0" fontId="8" fillId="0" borderId="5" xfId="0" applyFont="1" applyBorder="1"/>
    <xf numFmtId="49" fontId="13" fillId="0" borderId="0" xfId="0" applyNumberFormat="1" applyFont="1"/>
    <xf numFmtId="0" fontId="15" fillId="0" borderId="0" xfId="0" applyFont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12" fillId="0" borderId="0" xfId="0" applyFont="1"/>
    <xf numFmtId="0" fontId="8" fillId="0" borderId="0" xfId="0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5" xfId="0" applyNumberFormat="1" applyFont="1" applyBorder="1"/>
    <xf numFmtId="2" fontId="8" fillId="0" borderId="0" xfId="0" applyNumberFormat="1" applyFont="1"/>
    <xf numFmtId="0" fontId="8" fillId="0" borderId="8" xfId="0" applyFont="1" applyBorder="1"/>
    <xf numFmtId="0" fontId="15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/>
    <xf numFmtId="0" fontId="14" fillId="0" borderId="0" xfId="0" applyNumberFormat="1" applyFont="1"/>
    <xf numFmtId="0" fontId="8" fillId="0" borderId="7" xfId="0" applyFont="1" applyBorder="1" applyAlignment="1"/>
    <xf numFmtId="0" fontId="15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Border="1"/>
    <xf numFmtId="0" fontId="3" fillId="0" borderId="0" xfId="0" applyFont="1" applyAlignment="1">
      <alignment horizontal="right"/>
    </xf>
    <xf numFmtId="179" fontId="1" fillId="0" borderId="7" xfId="0" applyNumberFormat="1" applyFont="1" applyBorder="1" applyAlignment="1">
      <alignment horizontal="right"/>
    </xf>
    <xf numFmtId="180" fontId="1" fillId="0" borderId="7" xfId="0" applyNumberFormat="1" applyFont="1" applyBorder="1"/>
    <xf numFmtId="178" fontId="1" fillId="0" borderId="0" xfId="0" applyNumberFormat="1" applyFont="1"/>
    <xf numFmtId="181" fontId="1" fillId="0" borderId="7" xfId="0" applyNumberFormat="1" applyFont="1" applyBorder="1" applyAlignment="1">
      <alignment horizontal="right"/>
    </xf>
    <xf numFmtId="0" fontId="16" fillId="0" borderId="0" xfId="0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8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79" fontId="1" fillId="0" borderId="7" xfId="0" applyNumberFormat="1" applyFont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9" xfId="0" applyFont="1" applyBorder="1"/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11" xfId="0" applyFont="1" applyBorder="1"/>
    <xf numFmtId="0" fontId="1" fillId="0" borderId="4" xfId="0" applyFont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2" fontId="1" fillId="0" borderId="0" xfId="0" applyNumberFormat="1" applyFont="1"/>
    <xf numFmtId="2" fontId="1" fillId="0" borderId="5" xfId="0" applyNumberFormat="1" applyFont="1" applyBorder="1"/>
    <xf numFmtId="0" fontId="9" fillId="0" borderId="0" xfId="0" applyFont="1" applyAlignment="1">
      <alignment horizontal="right"/>
    </xf>
    <xf numFmtId="0" fontId="3" fillId="0" borderId="5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2" xfId="0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7" xfId="0" applyFont="1" applyBorder="1"/>
    <xf numFmtId="0" fontId="17" fillId="0" borderId="5" xfId="0" applyFont="1" applyBorder="1"/>
    <xf numFmtId="0" fontId="3" fillId="0" borderId="2" xfId="0" applyFont="1" applyBorder="1" applyAlignment="1">
      <alignment horizontal="left"/>
    </xf>
    <xf numFmtId="179" fontId="1" fillId="0" borderId="3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0" xfId="0" applyFont="1" applyFill="1" applyBorder="1"/>
    <xf numFmtId="49" fontId="18" fillId="0" borderId="0" xfId="0" applyNumberFormat="1" applyFont="1"/>
    <xf numFmtId="0" fontId="19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0" fillId="0" borderId="0" xfId="0" applyFont="1"/>
    <xf numFmtId="0" fontId="0" fillId="0" borderId="0" xfId="0" applyBorder="1"/>
    <xf numFmtId="0" fontId="9" fillId="0" borderId="0" xfId="0" applyFont="1" applyBorder="1"/>
    <xf numFmtId="0" fontId="2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4" xfId="0" applyFont="1" applyBorder="1"/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9" fontId="1" fillId="0" borderId="8" xfId="0" applyNumberFormat="1" applyFont="1" applyBorder="1" applyAlignment="1">
      <alignment horizontal="center"/>
    </xf>
    <xf numFmtId="179" fontId="1" fillId="0" borderId="6" xfId="0" applyNumberFormat="1" applyFont="1" applyBorder="1" applyAlignment="1">
      <alignment horizontal="center"/>
    </xf>
    <xf numFmtId="0" fontId="22" fillId="0" borderId="0" xfId="0" applyFont="1" applyBorder="1"/>
    <xf numFmtId="179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5" xfId="0" applyFont="1" applyBorder="1"/>
    <xf numFmtId="179" fontId="1" fillId="0" borderId="8" xfId="0" applyNumberFormat="1" applyFont="1" applyBorder="1"/>
    <xf numFmtId="0" fontId="0" fillId="0" borderId="4" xfId="0" applyBorder="1"/>
    <xf numFmtId="179" fontId="0" fillId="0" borderId="0" xfId="0" applyNumberFormat="1" applyBorder="1"/>
    <xf numFmtId="0" fontId="0" fillId="0" borderId="0" xfId="0" applyBorder="1" applyAlignment="1">
      <alignment horizontal="right"/>
    </xf>
    <xf numFmtId="179" fontId="0" fillId="0" borderId="0" xfId="0" applyNumberForma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9" fontId="1" fillId="0" borderId="8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8" fillId="0" borderId="0" xfId="0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2" fontId="1" fillId="0" borderId="3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/>
    <xf numFmtId="179" fontId="1" fillId="0" borderId="6" xfId="0" applyNumberFormat="1" applyFont="1" applyBorder="1" applyAlignment="1">
      <alignment horizontal="left"/>
    </xf>
    <xf numFmtId="179" fontId="1" fillId="0" borderId="8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horizontal="left"/>
    </xf>
    <xf numFmtId="179" fontId="1" fillId="0" borderId="14" xfId="0" applyNumberFormat="1" applyFont="1" applyBorder="1" applyAlignment="1">
      <alignment horizontal="center"/>
    </xf>
    <xf numFmtId="0" fontId="1" fillId="0" borderId="7" xfId="0" applyFont="1" applyBorder="1" applyAlignment="1"/>
    <xf numFmtId="179" fontId="1" fillId="0" borderId="0" xfId="0" applyNumberFormat="1" applyFont="1" applyBorder="1" applyAlignment="1"/>
    <xf numFmtId="0" fontId="1" fillId="0" borderId="8" xfId="0" applyFont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opLeftCell="A4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49" t="s">
        <v>0</v>
      </c>
      <c r="H2" s="149"/>
    </row>
    <row r="3" spans="2:25">
      <c r="B3" t="str">
        <f>W!A861</f>
        <v>-</v>
      </c>
      <c r="V3" s="196" t="s">
        <v>1</v>
      </c>
      <c r="W3" s="154" t="str">
        <f>W!A6</f>
        <v xml:space="preserve">  17C1</v>
      </c>
    </row>
    <row r="4" spans="2:25">
      <c r="B4" t="str">
        <f>W!A862</f>
        <v>RUSSIA</v>
      </c>
    </row>
    <row r="5" spans="2:25" ht="17.399999999999999">
      <c r="B5">
        <f>W!A863</f>
        <v>0</v>
      </c>
      <c r="H5" s="150" t="s">
        <v>2</v>
      </c>
      <c r="J5" s="180"/>
      <c r="K5" s="180"/>
      <c r="L5" s="180">
        <f>W!$A2</f>
        <v>5</v>
      </c>
      <c r="N5" s="150" t="s">
        <v>3</v>
      </c>
      <c r="O5" s="181">
        <f>W!$A1</f>
        <v>3</v>
      </c>
      <c r="P5" s="180"/>
      <c r="Q5" s="180"/>
      <c r="S5" s="183"/>
      <c r="T5" s="135"/>
      <c r="U5" s="183"/>
      <c r="V5" s="183"/>
    </row>
    <row r="6" spans="2:25">
      <c r="B6">
        <f>W!A864</f>
        <v>0</v>
      </c>
    </row>
    <row r="8" spans="2:25"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213"/>
    </row>
    <row r="9" spans="2:25" ht="24.6">
      <c r="B9" s="153"/>
      <c r="C9" s="154" t="s">
        <v>4</v>
      </c>
      <c r="E9" s="155"/>
      <c r="F9" s="155"/>
      <c r="G9" s="156"/>
      <c r="H9" s="157" t="s">
        <v>5</v>
      </c>
      <c r="I9" s="157"/>
      <c r="J9" s="157"/>
      <c r="K9" s="155"/>
      <c r="L9" s="155"/>
      <c r="O9" s="99" t="s">
        <v>6</v>
      </c>
      <c r="P9" s="45">
        <f>W!$A4</f>
        <v>2018</v>
      </c>
      <c r="Q9" s="135"/>
      <c r="R9" s="100" t="s">
        <v>7</v>
      </c>
      <c r="S9" s="45">
        <f>W!$A5</f>
        <v>2</v>
      </c>
      <c r="T9" s="99" t="s">
        <v>8</v>
      </c>
      <c r="U9" s="99" t="s">
        <v>8</v>
      </c>
      <c r="V9" s="45" t="s">
        <v>8</v>
      </c>
      <c r="W9" s="100" t="s">
        <v>8</v>
      </c>
      <c r="X9" s="183" t="s">
        <v>8</v>
      </c>
      <c r="Y9" s="214"/>
    </row>
    <row r="10" spans="2:25" ht="11.25" customHeight="1">
      <c r="B10" s="153"/>
      <c r="E10" s="155"/>
      <c r="F10" s="155"/>
      <c r="G10" s="155"/>
      <c r="H10" s="157"/>
      <c r="I10" s="157"/>
      <c r="J10" s="157"/>
      <c r="K10" s="155"/>
      <c r="L10" s="155"/>
      <c r="O10" s="182"/>
      <c r="P10" s="183"/>
      <c r="Q10" s="135"/>
      <c r="R10" s="135"/>
      <c r="S10" s="45"/>
      <c r="X10" s="197"/>
      <c r="Y10" s="214"/>
    </row>
    <row r="11" spans="2:25" ht="12.75" customHeight="1">
      <c r="B11" s="153"/>
      <c r="C11" s="3"/>
      <c r="D11" s="3"/>
      <c r="E11" s="13"/>
      <c r="F11" s="13"/>
      <c r="G11" s="13"/>
      <c r="H11" s="13"/>
      <c r="I11" s="13"/>
      <c r="J11" s="184"/>
      <c r="K11" s="13"/>
      <c r="L11" s="13"/>
      <c r="M11" s="3"/>
      <c r="N11" s="3"/>
      <c r="O11" s="111"/>
      <c r="P11" s="6"/>
      <c r="Q11" s="3"/>
      <c r="R11" s="111"/>
      <c r="S11" s="198"/>
      <c r="T11" s="3"/>
      <c r="U11" s="3"/>
      <c r="V11" s="3"/>
      <c r="W11" s="3"/>
      <c r="X11" s="3"/>
      <c r="Y11" s="49"/>
    </row>
    <row r="12" spans="2:25">
      <c r="B12" s="153"/>
      <c r="C12" s="3"/>
      <c r="D12" s="3"/>
      <c r="E12" s="158" t="s">
        <v>9</v>
      </c>
      <c r="F12" s="159" t="s">
        <v>10</v>
      </c>
      <c r="G12" s="160">
        <v>1</v>
      </c>
      <c r="H12" s="159" t="s">
        <v>10</v>
      </c>
      <c r="I12" s="160">
        <v>2</v>
      </c>
      <c r="J12" s="159" t="s">
        <v>10</v>
      </c>
      <c r="K12" s="160">
        <v>3</v>
      </c>
      <c r="L12" s="13"/>
      <c r="M12" s="17"/>
      <c r="N12" s="17"/>
      <c r="O12" s="17"/>
      <c r="P12" s="185" t="s">
        <v>11</v>
      </c>
      <c r="Q12" s="140"/>
      <c r="R12" s="29"/>
      <c r="S12" s="3"/>
      <c r="T12" s="199" t="s">
        <v>12</v>
      </c>
      <c r="U12" s="200"/>
      <c r="V12" s="17"/>
      <c r="W12" s="185" t="s">
        <v>13</v>
      </c>
      <c r="X12" s="140"/>
      <c r="Y12" s="49"/>
    </row>
    <row r="13" spans="2:25">
      <c r="B13" s="153"/>
      <c r="C13" s="19" t="s">
        <v>14</v>
      </c>
      <c r="D13" s="13"/>
      <c r="E13" s="14"/>
      <c r="F13" s="159"/>
      <c r="G13" s="13"/>
      <c r="H13" s="159"/>
      <c r="I13" s="13"/>
      <c r="J13" s="159"/>
      <c r="K13" s="125"/>
      <c r="L13" s="13"/>
      <c r="M13" s="19" t="s">
        <v>15</v>
      </c>
      <c r="N13" s="17"/>
      <c r="O13" s="17"/>
      <c r="P13" s="186" t="s">
        <v>16</v>
      </c>
      <c r="Q13" s="187"/>
      <c r="R13" s="32"/>
      <c r="S13" s="3"/>
      <c r="T13" s="186" t="s">
        <v>17</v>
      </c>
      <c r="U13" s="201"/>
      <c r="V13" s="14"/>
      <c r="W13" s="129" t="s">
        <v>18</v>
      </c>
      <c r="X13" s="142"/>
      <c r="Y13" s="49"/>
    </row>
    <row r="14" spans="2:25">
      <c r="B14" s="153"/>
      <c r="C14" s="13"/>
      <c r="D14" s="13" t="s">
        <v>19</v>
      </c>
      <c r="E14" s="161">
        <f>W!A7</f>
        <v>35</v>
      </c>
      <c r="F14" s="18">
        <f>W!A11</f>
        <v>37</v>
      </c>
      <c r="G14" s="162"/>
      <c r="H14" s="18">
        <f>W!A14</f>
        <v>27</v>
      </c>
      <c r="I14" s="172"/>
      <c r="J14" s="18">
        <f>W!A17</f>
        <v>15</v>
      </c>
      <c r="K14" s="172"/>
      <c r="L14" s="13"/>
      <c r="M14" s="13" t="s">
        <v>20</v>
      </c>
      <c r="N14" s="13"/>
      <c r="O14" s="17"/>
      <c r="P14" s="166">
        <f>W!A61</f>
        <v>7</v>
      </c>
      <c r="Q14" s="170" t="str">
        <f>W!B61</f>
        <v>*</v>
      </c>
      <c r="R14" s="32"/>
      <c r="S14" s="3"/>
      <c r="T14" s="166">
        <f>W!A62</f>
        <v>8</v>
      </c>
      <c r="U14" s="170">
        <f>W!B62</f>
        <v>0</v>
      </c>
      <c r="V14" s="3"/>
      <c r="W14" s="166">
        <f>W!A63</f>
        <v>13</v>
      </c>
      <c r="X14" s="173"/>
      <c r="Y14" s="49"/>
    </row>
    <row r="15" spans="2:25">
      <c r="B15" s="153"/>
      <c r="C15" s="13"/>
      <c r="D15" s="13" t="s">
        <v>21</v>
      </c>
      <c r="E15" s="163">
        <f>W!A8</f>
        <v>17</v>
      </c>
      <c r="F15" s="18">
        <f>W!A12</f>
        <v>15</v>
      </c>
      <c r="G15" s="54"/>
      <c r="H15" s="18">
        <f>W!A15</f>
        <v>10</v>
      </c>
      <c r="I15" s="112"/>
      <c r="J15" s="18">
        <f>W!A18</f>
        <v>5</v>
      </c>
      <c r="K15" s="112"/>
      <c r="L15" s="13"/>
      <c r="M15" s="13" t="s">
        <v>22</v>
      </c>
      <c r="N15" s="13"/>
      <c r="O15" s="17"/>
      <c r="P15" s="129">
        <f>W!A64</f>
        <v>5</v>
      </c>
      <c r="Q15" s="187" t="str">
        <f>W!B64</f>
        <v>*</v>
      </c>
      <c r="R15" s="32"/>
      <c r="S15" s="3"/>
      <c r="T15" s="132">
        <f>W!A65</f>
        <v>6</v>
      </c>
      <c r="U15" s="167">
        <f>W!B65</f>
        <v>0</v>
      </c>
      <c r="V15" s="3"/>
      <c r="W15" s="202">
        <f>W!A66</f>
        <v>15</v>
      </c>
      <c r="X15" s="167"/>
      <c r="Y15" s="49"/>
    </row>
    <row r="16" spans="2:25">
      <c r="B16" s="153"/>
      <c r="C16" s="13"/>
      <c r="D16" s="13" t="s">
        <v>23</v>
      </c>
      <c r="E16" s="164">
        <f>W!A9</f>
        <v>45</v>
      </c>
      <c r="F16" s="63">
        <f>W!A13</f>
        <v>39</v>
      </c>
      <c r="G16" s="165"/>
      <c r="H16" s="63">
        <f>W!A16</f>
        <v>27</v>
      </c>
      <c r="I16" s="187"/>
      <c r="J16" s="63">
        <f>W!A19</f>
        <v>15</v>
      </c>
      <c r="K16" s="187"/>
      <c r="L16" s="13"/>
      <c r="M16" s="13" t="s">
        <v>24</v>
      </c>
      <c r="N16" s="13"/>
      <c r="O16" s="17"/>
      <c r="P16" s="14"/>
      <c r="Q16" s="17"/>
      <c r="R16" s="17"/>
      <c r="S16" s="3"/>
      <c r="T16" s="129">
        <f>W!A68</f>
        <v>25</v>
      </c>
      <c r="U16" s="169">
        <f>W!B68</f>
        <v>0</v>
      </c>
      <c r="V16" s="3"/>
      <c r="W16" s="203">
        <f>W!A69</f>
        <v>7</v>
      </c>
      <c r="X16" s="169"/>
      <c r="Y16" s="49"/>
    </row>
    <row r="17" spans="2:25">
      <c r="B17" s="153"/>
      <c r="C17" s="13"/>
      <c r="D17" s="13"/>
      <c r="E17" s="18"/>
      <c r="F17" s="18"/>
      <c r="G17" s="32"/>
      <c r="H17" s="18"/>
      <c r="I17" s="32"/>
      <c r="J17" s="18"/>
      <c r="K17" s="32"/>
      <c r="L17" s="13"/>
      <c r="M17" s="17"/>
      <c r="N17" s="17"/>
      <c r="O17" s="17"/>
      <c r="P17" s="14"/>
      <c r="Q17" s="17"/>
      <c r="R17" s="17"/>
      <c r="S17" s="3"/>
      <c r="T17" s="18"/>
      <c r="U17" s="32"/>
      <c r="V17" s="3"/>
      <c r="W17" s="62"/>
      <c r="X17" s="32"/>
      <c r="Y17" s="49"/>
    </row>
    <row r="18" spans="2:25">
      <c r="B18" s="153"/>
      <c r="C18" s="19" t="s">
        <v>25</v>
      </c>
      <c r="D18" s="3"/>
      <c r="E18" s="3"/>
      <c r="F18" s="3"/>
      <c r="G18" s="39"/>
      <c r="H18" s="3"/>
      <c r="I18" s="3"/>
      <c r="J18" s="3"/>
      <c r="K18" s="3"/>
      <c r="L18" s="13"/>
      <c r="M18" s="6" t="s">
        <v>26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2"/>
      <c r="Y18" s="49"/>
    </row>
    <row r="19" spans="2:25">
      <c r="B19" s="153"/>
      <c r="C19" s="3"/>
      <c r="D19" s="13" t="s">
        <v>19</v>
      </c>
      <c r="E19" s="13"/>
      <c r="F19" s="166">
        <f>W!A21</f>
        <v>300</v>
      </c>
      <c r="G19" s="167">
        <f>W!B21</f>
        <v>0</v>
      </c>
      <c r="H19" s="168">
        <f>W!A24</f>
        <v>490</v>
      </c>
      <c r="I19" s="170">
        <f>W!B24</f>
        <v>0</v>
      </c>
      <c r="J19" s="168">
        <f>W!A27</f>
        <v>820</v>
      </c>
      <c r="K19" s="170">
        <f>W!B27</f>
        <v>0</v>
      </c>
      <c r="L19" s="13"/>
      <c r="M19" s="94" t="s">
        <v>27</v>
      </c>
      <c r="N19" s="17"/>
      <c r="O19" s="188" t="s">
        <v>28</v>
      </c>
      <c r="P19" s="189">
        <f>W!A57</f>
        <v>0</v>
      </c>
      <c r="Q19" s="204"/>
      <c r="R19" s="17"/>
      <c r="S19" s="205" t="s">
        <v>29</v>
      </c>
      <c r="T19" s="174">
        <f>W!A58</f>
        <v>0</v>
      </c>
      <c r="U19" s="204"/>
      <c r="V19" s="42" t="s">
        <v>30</v>
      </c>
      <c r="W19" s="189">
        <f>W!A59</f>
        <v>0</v>
      </c>
      <c r="X19" s="206"/>
      <c r="Y19" s="49"/>
    </row>
    <row r="20" spans="2:25">
      <c r="B20" s="153"/>
      <c r="C20" s="13"/>
      <c r="D20" s="13" t="s">
        <v>21</v>
      </c>
      <c r="E20" s="13"/>
      <c r="F20" s="132">
        <f>W!A22</f>
        <v>310</v>
      </c>
      <c r="G20" s="167">
        <f>W!B22</f>
        <v>0</v>
      </c>
      <c r="H20" s="18">
        <f>W!A25</f>
        <v>490</v>
      </c>
      <c r="I20" s="167">
        <f>W!B25</f>
        <v>0</v>
      </c>
      <c r="J20" s="18">
        <f>W!A28</f>
        <v>800</v>
      </c>
      <c r="K20" s="167">
        <f>W!B28</f>
        <v>0</v>
      </c>
      <c r="L20" s="13"/>
      <c r="M20" s="190" t="s">
        <v>31</v>
      </c>
      <c r="N20" s="191"/>
      <c r="O20" s="192"/>
      <c r="P20" s="132">
        <f>W!A75</f>
        <v>15</v>
      </c>
      <c r="Q20" s="207"/>
      <c r="R20" s="192"/>
      <c r="S20" s="94" t="s">
        <v>32</v>
      </c>
      <c r="T20" s="208"/>
      <c r="U20" s="10"/>
      <c r="V20" s="208"/>
      <c r="W20" s="132">
        <f>W!A76</f>
        <v>1</v>
      </c>
      <c r="X20" s="173"/>
      <c r="Y20" s="49"/>
    </row>
    <row r="21" spans="2:25">
      <c r="B21" s="153"/>
      <c r="C21" s="13"/>
      <c r="D21" s="13" t="s">
        <v>23</v>
      </c>
      <c r="E21" s="13"/>
      <c r="F21" s="129">
        <f>W!A23</f>
        <v>295</v>
      </c>
      <c r="G21" s="169">
        <f>W!B23</f>
        <v>0</v>
      </c>
      <c r="H21" s="63">
        <f>W!A26</f>
        <v>485</v>
      </c>
      <c r="I21" s="169">
        <f>W!B26</f>
        <v>0</v>
      </c>
      <c r="J21" s="63">
        <f>W!A29</f>
        <v>820</v>
      </c>
      <c r="K21" s="169">
        <f>W!B29</f>
        <v>0</v>
      </c>
      <c r="L21" s="13"/>
      <c r="M21" s="94" t="s">
        <v>33</v>
      </c>
      <c r="N21" s="3"/>
      <c r="O21" s="17"/>
      <c r="P21" s="129">
        <f>W!A77</f>
        <v>21</v>
      </c>
      <c r="Q21" s="209"/>
      <c r="R21" s="18"/>
      <c r="S21" s="94" t="s">
        <v>34</v>
      </c>
      <c r="T21" s="17"/>
      <c r="U21" s="17"/>
      <c r="V21" s="17"/>
      <c r="W21" s="129">
        <f>W!A78</f>
        <v>25</v>
      </c>
      <c r="X21" s="53"/>
      <c r="Y21" s="49"/>
    </row>
    <row r="22" spans="2:25">
      <c r="B22" s="153"/>
      <c r="C22" s="13"/>
      <c r="D22" s="13"/>
      <c r="E22" s="13"/>
      <c r="F22" s="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9"/>
    </row>
    <row r="23" spans="2:25">
      <c r="B23" s="153"/>
      <c r="C23" s="19" t="s">
        <v>35</v>
      </c>
      <c r="D23" s="13"/>
      <c r="E23" s="13"/>
      <c r="F23" s="3"/>
      <c r="G23" s="3"/>
      <c r="H23" s="3"/>
      <c r="I23" s="3"/>
      <c r="J23" s="3"/>
      <c r="K23" s="3"/>
      <c r="L23" s="13"/>
      <c r="M23" s="19" t="s">
        <v>36</v>
      </c>
      <c r="N23" s="3"/>
      <c r="O23" s="17"/>
      <c r="P23" s="3"/>
      <c r="Q23" s="63"/>
      <c r="R23" s="18"/>
      <c r="S23" s="3"/>
      <c r="T23" s="17"/>
      <c r="U23" s="17"/>
      <c r="V23" s="17"/>
      <c r="W23" s="18"/>
      <c r="X23" s="32"/>
      <c r="Y23" s="49"/>
    </row>
    <row r="24" spans="2:25">
      <c r="B24" s="153"/>
      <c r="C24" s="13" t="s">
        <v>20</v>
      </c>
      <c r="D24" s="13"/>
      <c r="E24" s="13"/>
      <c r="F24" s="166">
        <f>W!A31</f>
        <v>2230</v>
      </c>
      <c r="G24" s="170" t="str">
        <f>W!B31</f>
        <v>*</v>
      </c>
      <c r="H24" s="168">
        <f>W!A34</f>
        <v>1050</v>
      </c>
      <c r="I24" s="170" t="str">
        <f>W!B34</f>
        <v>*</v>
      </c>
      <c r="J24" s="168">
        <f>W!A37</f>
        <v>400</v>
      </c>
      <c r="K24" s="170" t="str">
        <f>W!B37</f>
        <v>*</v>
      </c>
      <c r="L24" s="13"/>
      <c r="M24" s="94" t="s">
        <v>37</v>
      </c>
      <c r="N24" s="17"/>
      <c r="O24" s="17"/>
      <c r="P24" s="166">
        <f>W!A81</f>
        <v>3</v>
      </c>
      <c r="Q24" s="167">
        <f>W!B81</f>
        <v>0</v>
      </c>
      <c r="R24" s="18"/>
      <c r="S24" s="94" t="s">
        <v>38</v>
      </c>
      <c r="T24" s="17"/>
      <c r="U24" s="17"/>
      <c r="V24" s="17"/>
      <c r="W24" s="189">
        <f>W!A82</f>
        <v>0</v>
      </c>
      <c r="X24" s="206">
        <f>W!B82</f>
        <v>0</v>
      </c>
      <c r="Y24" s="49"/>
    </row>
    <row r="25" spans="2:25">
      <c r="B25" s="153"/>
      <c r="C25" s="13" t="s">
        <v>22</v>
      </c>
      <c r="D25" s="13"/>
      <c r="E25" s="13"/>
      <c r="F25" s="132">
        <f>W!A32</f>
        <v>1370</v>
      </c>
      <c r="G25" s="167" t="str">
        <f>W!B32</f>
        <v>*</v>
      </c>
      <c r="H25" s="18">
        <f>W!A35</f>
        <v>670</v>
      </c>
      <c r="I25" s="167" t="str">
        <f>W!B35</f>
        <v>*</v>
      </c>
      <c r="J25" s="18">
        <f>W!A38</f>
        <v>255</v>
      </c>
      <c r="K25" s="167" t="str">
        <f>W!B38</f>
        <v>*</v>
      </c>
      <c r="L25" s="13"/>
      <c r="M25" s="94" t="s">
        <v>39</v>
      </c>
      <c r="N25" s="17"/>
      <c r="O25" s="17"/>
      <c r="P25" s="193">
        <f>W!A83/100</f>
        <v>12.3</v>
      </c>
      <c r="Q25" s="167">
        <f>W!B83</f>
        <v>0</v>
      </c>
      <c r="R25" s="18"/>
      <c r="S25" s="3"/>
      <c r="T25" s="17"/>
      <c r="U25" s="17"/>
      <c r="V25" s="17"/>
      <c r="W25" s="18"/>
      <c r="X25" s="29"/>
      <c r="Y25" s="49"/>
    </row>
    <row r="26" spans="2:25">
      <c r="B26" s="153"/>
      <c r="C26" s="13" t="s">
        <v>24</v>
      </c>
      <c r="D26" s="13"/>
      <c r="E26" s="13"/>
      <c r="F26" s="129">
        <f>W!A33</f>
        <v>2000</v>
      </c>
      <c r="G26" s="169" t="str">
        <f>W!B33</f>
        <v>*</v>
      </c>
      <c r="H26" s="63">
        <f>W!A36</f>
        <v>950</v>
      </c>
      <c r="I26" s="169" t="str">
        <f>W!B36</f>
        <v>*</v>
      </c>
      <c r="J26" s="129">
        <f>W!A39</f>
        <v>356</v>
      </c>
      <c r="K26" s="169">
        <f>W!B39</f>
        <v>0</v>
      </c>
      <c r="L26" s="13"/>
      <c r="M26" s="94" t="s">
        <v>40</v>
      </c>
      <c r="N26" s="17"/>
      <c r="O26" s="17"/>
      <c r="P26" s="129">
        <f>W!A85</f>
        <v>150</v>
      </c>
      <c r="Q26" s="169">
        <f>W!B85</f>
        <v>0</v>
      </c>
      <c r="R26" s="210"/>
      <c r="S26" s="94" t="s">
        <v>41</v>
      </c>
      <c r="T26" s="3"/>
      <c r="U26" s="17"/>
      <c r="V26" s="17"/>
      <c r="W26" s="189">
        <f>W!A86</f>
        <v>25</v>
      </c>
      <c r="X26" s="211">
        <f>W!B86</f>
        <v>0</v>
      </c>
      <c r="Y26" s="49"/>
    </row>
    <row r="27" spans="2:25">
      <c r="B27" s="153"/>
      <c r="C27" s="13"/>
      <c r="D27" s="171" t="s">
        <v>42</v>
      </c>
      <c r="E27" s="13"/>
      <c r="F27" s="3"/>
      <c r="G27" s="26"/>
      <c r="H27" s="18"/>
      <c r="I27" s="32"/>
      <c r="J27" s="18"/>
      <c r="K27" s="26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2"/>
      <c r="Y27" s="49"/>
    </row>
    <row r="28" spans="2:25">
      <c r="B28" s="153"/>
      <c r="C28" s="148" t="s">
        <v>43</v>
      </c>
      <c r="D28" s="3"/>
      <c r="E28" s="3"/>
      <c r="F28" s="3"/>
      <c r="G28" s="3"/>
      <c r="H28" s="3"/>
      <c r="I28" s="3"/>
      <c r="J28" s="3"/>
      <c r="K28" s="3"/>
      <c r="L28" s="13"/>
      <c r="M28" s="194" t="s">
        <v>44</v>
      </c>
      <c r="N28" s="3"/>
      <c r="O28" s="3"/>
      <c r="P28" s="3"/>
      <c r="Q28" s="65"/>
      <c r="R28" s="17"/>
      <c r="S28" s="3"/>
      <c r="T28" s="17"/>
      <c r="U28" s="17"/>
      <c r="V28" s="17"/>
      <c r="W28" s="17"/>
      <c r="X28" s="29"/>
      <c r="Y28" s="49"/>
    </row>
    <row r="29" spans="2:25">
      <c r="B29" s="153"/>
      <c r="C29" s="13" t="s">
        <v>45</v>
      </c>
      <c r="D29" s="13"/>
      <c r="E29" s="18"/>
      <c r="F29" s="166">
        <f>W!A41</f>
        <v>1</v>
      </c>
      <c r="G29" s="172"/>
      <c r="H29" s="168">
        <f>W!A42</f>
        <v>0</v>
      </c>
      <c r="I29" s="172"/>
      <c r="J29" s="168">
        <f>W!A43</f>
        <v>0</v>
      </c>
      <c r="K29" s="48"/>
      <c r="L29" s="13"/>
      <c r="M29" s="94" t="s">
        <v>46</v>
      </c>
      <c r="N29" s="17"/>
      <c r="O29" s="17"/>
      <c r="P29" s="166">
        <f>W!A91</f>
        <v>0</v>
      </c>
      <c r="Q29" s="167">
        <f>W!B91</f>
        <v>0</v>
      </c>
      <c r="R29" s="18"/>
      <c r="S29" s="94" t="s">
        <v>47</v>
      </c>
      <c r="T29" s="17"/>
      <c r="U29" s="17"/>
      <c r="V29" s="17"/>
      <c r="W29" s="166">
        <f>W!A92</f>
        <v>0</v>
      </c>
      <c r="X29" s="170">
        <f>W!B92</f>
        <v>0</v>
      </c>
      <c r="Y29" s="49"/>
    </row>
    <row r="30" spans="2:25">
      <c r="B30" s="153"/>
      <c r="C30" s="13" t="s">
        <v>48</v>
      </c>
      <c r="D30" s="13"/>
      <c r="E30" s="18"/>
      <c r="F30" s="132">
        <f>W!A44</f>
        <v>10</v>
      </c>
      <c r="G30" s="112"/>
      <c r="H30" s="18">
        <f>W!A45</f>
        <v>40</v>
      </c>
      <c r="I30" s="112"/>
      <c r="J30" s="18">
        <f>W!A46</f>
        <v>20</v>
      </c>
      <c r="K30" s="49"/>
      <c r="L30" s="13"/>
      <c r="M30" s="94" t="s">
        <v>49</v>
      </c>
      <c r="N30" s="17"/>
      <c r="O30" s="17"/>
      <c r="P30" s="132">
        <f>W!A93</f>
        <v>0</v>
      </c>
      <c r="Q30" s="167">
        <f>W!B93</f>
        <v>0</v>
      </c>
      <c r="R30" s="18"/>
      <c r="S30" s="68" t="s">
        <v>50</v>
      </c>
      <c r="T30" s="17"/>
      <c r="U30" s="17"/>
      <c r="V30" s="17"/>
      <c r="W30" s="132">
        <f>W!A94</f>
        <v>200</v>
      </c>
      <c r="X30" s="167">
        <f>W!B94</f>
        <v>0</v>
      </c>
      <c r="Y30" s="49"/>
    </row>
    <row r="31" spans="2:25">
      <c r="B31" s="153"/>
      <c r="C31" s="13" t="s">
        <v>51</v>
      </c>
      <c r="D31" s="3"/>
      <c r="E31" s="3"/>
      <c r="F31" s="132">
        <f>W!A47</f>
        <v>105</v>
      </c>
      <c r="G31" s="173"/>
      <c r="H31" s="132">
        <f>W!A48</f>
        <v>153</v>
      </c>
      <c r="I31" s="173"/>
      <c r="J31" s="132">
        <f>W!A49</f>
        <v>305</v>
      </c>
      <c r="K31" s="173"/>
      <c r="L31" s="13"/>
      <c r="M31" s="94" t="s">
        <v>52</v>
      </c>
      <c r="N31" s="17"/>
      <c r="O31" s="17"/>
      <c r="P31" s="132">
        <f>W!A73</f>
        <v>0</v>
      </c>
      <c r="Q31" s="167">
        <f>W!B73</f>
        <v>0</v>
      </c>
      <c r="R31" s="18"/>
      <c r="S31" s="94" t="s">
        <v>53</v>
      </c>
      <c r="T31" s="17"/>
      <c r="U31" s="17"/>
      <c r="V31" s="17"/>
      <c r="W31" s="132">
        <f>W!A74</f>
        <v>0</v>
      </c>
      <c r="X31" s="167">
        <f>W!B74</f>
        <v>0</v>
      </c>
      <c r="Y31" s="49"/>
    </row>
    <row r="32" spans="2:25">
      <c r="B32" s="153"/>
      <c r="C32" s="21" t="s">
        <v>54</v>
      </c>
      <c r="D32" s="13"/>
      <c r="E32" s="18"/>
      <c r="F32" s="129">
        <f>W!A51</f>
        <v>0</v>
      </c>
      <c r="G32" s="169">
        <f>W!B51</f>
        <v>0</v>
      </c>
      <c r="H32" s="63">
        <f>W!A52</f>
        <v>0</v>
      </c>
      <c r="I32" s="169">
        <f>W!B52</f>
        <v>0</v>
      </c>
      <c r="J32" s="63">
        <f>W!A53</f>
        <v>0</v>
      </c>
      <c r="K32" s="169">
        <f>W!B53</f>
        <v>0</v>
      </c>
      <c r="L32" s="13"/>
      <c r="M32" s="195" t="s">
        <v>55</v>
      </c>
      <c r="N32" s="17"/>
      <c r="O32" s="17"/>
      <c r="P32" s="129">
        <f>W!A72</f>
        <v>0</v>
      </c>
      <c r="Q32" s="169">
        <f>W!B72</f>
        <v>0</v>
      </c>
      <c r="R32" s="18"/>
      <c r="S32" s="94" t="s">
        <v>56</v>
      </c>
      <c r="T32" s="17"/>
      <c r="U32" s="17"/>
      <c r="V32" s="17"/>
      <c r="W32" s="129">
        <f>W!A99</f>
        <v>0</v>
      </c>
      <c r="X32" s="187"/>
      <c r="Y32" s="49"/>
    </row>
    <row r="33" spans="2:25">
      <c r="B33" s="153"/>
      <c r="C33" s="3"/>
      <c r="D33" s="3"/>
      <c r="E33" s="3"/>
      <c r="F33" s="3"/>
      <c r="G33" s="3"/>
      <c r="H33" s="3"/>
      <c r="I33" s="3"/>
      <c r="J33" s="3"/>
      <c r="K33" s="3"/>
      <c r="L33" s="13"/>
      <c r="M33" s="17"/>
      <c r="N33" s="17"/>
      <c r="O33" s="17"/>
      <c r="P33" s="18"/>
      <c r="Q33" s="18"/>
      <c r="R33" s="18"/>
      <c r="S33" s="17"/>
      <c r="T33" s="17"/>
      <c r="U33" s="17"/>
      <c r="V33" s="17"/>
      <c r="W33" s="3"/>
      <c r="X33" s="17"/>
      <c r="Y33" s="49"/>
    </row>
    <row r="34" spans="2:25">
      <c r="B34" s="153"/>
      <c r="C34" s="6" t="s">
        <v>57</v>
      </c>
      <c r="D34" s="3"/>
      <c r="E34" s="3"/>
      <c r="F34" s="3"/>
      <c r="G34" s="39"/>
      <c r="H34" s="3"/>
      <c r="I34" s="39"/>
      <c r="J34" s="3"/>
      <c r="K34" s="39"/>
      <c r="L34" s="13"/>
      <c r="M34" s="19" t="s">
        <v>58</v>
      </c>
      <c r="N34" s="17"/>
      <c r="O34" s="17"/>
      <c r="P34" s="18"/>
      <c r="Q34" s="18"/>
      <c r="R34" s="18"/>
      <c r="S34" s="17"/>
      <c r="T34" s="17"/>
      <c r="U34" s="17"/>
      <c r="V34" s="17"/>
      <c r="W34" s="3"/>
      <c r="X34" s="17"/>
      <c r="Y34" s="49"/>
    </row>
    <row r="35" spans="2:25">
      <c r="B35" s="153"/>
      <c r="C35" s="17" t="s">
        <v>59</v>
      </c>
      <c r="D35" s="3"/>
      <c r="E35" s="3"/>
      <c r="F35" s="174">
        <f>W!A54</f>
        <v>5800</v>
      </c>
      <c r="G35" s="175">
        <f>W!B54</f>
        <v>0</v>
      </c>
      <c r="H35" s="125">
        <f>W!A55</f>
        <v>2700</v>
      </c>
      <c r="I35" s="175">
        <f>W!B55</f>
        <v>0</v>
      </c>
      <c r="J35" s="125">
        <f>W!A56</f>
        <v>400</v>
      </c>
      <c r="K35" s="175">
        <f>W!B56</f>
        <v>0</v>
      </c>
      <c r="L35" s="13"/>
      <c r="M35" s="17" t="s">
        <v>60</v>
      </c>
      <c r="N35" s="17"/>
      <c r="O35" s="17"/>
      <c r="P35" s="189">
        <f>W!A97</f>
        <v>0</v>
      </c>
      <c r="Q35" s="212"/>
      <c r="R35" s="17"/>
      <c r="S35" s="17" t="s">
        <v>61</v>
      </c>
      <c r="T35" s="17"/>
      <c r="U35" s="17"/>
      <c r="V35" s="17"/>
      <c r="W35" s="189">
        <f>W!A98</f>
        <v>0</v>
      </c>
      <c r="X35" s="212"/>
      <c r="Y35" s="49"/>
    </row>
    <row r="36" spans="2:25">
      <c r="B36" s="176"/>
      <c r="C36" s="65"/>
      <c r="D36" s="65"/>
      <c r="E36" s="65"/>
      <c r="F36" s="65"/>
      <c r="G36" s="52"/>
      <c r="H36" s="65"/>
      <c r="I36" s="52"/>
      <c r="J36" s="65"/>
      <c r="K36" s="65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53"/>
    </row>
    <row r="37" spans="2:25">
      <c r="C37" s="68" t="s">
        <v>62</v>
      </c>
      <c r="L37" s="155"/>
      <c r="Y37" s="155"/>
    </row>
    <row r="38" spans="2:25">
      <c r="E38" s="155"/>
      <c r="L38" s="155"/>
      <c r="M38" s="42" t="s">
        <v>63</v>
      </c>
      <c r="Y38" s="155"/>
    </row>
    <row r="39" spans="2:25">
      <c r="L39" s="155"/>
    </row>
    <row r="40" spans="2:25">
      <c r="L40" s="155"/>
      <c r="M40" t="s">
        <v>8</v>
      </c>
    </row>
    <row r="41" spans="2:25">
      <c r="B41" s="155"/>
      <c r="C41" s="155"/>
      <c r="D41" s="155"/>
      <c r="E41" s="155"/>
      <c r="F41" s="155"/>
      <c r="G41" s="177"/>
      <c r="H41" s="178"/>
      <c r="I41" s="179"/>
      <c r="J41" s="178"/>
      <c r="K41" s="177"/>
      <c r="L41" s="155"/>
    </row>
    <row r="42" spans="2:25">
      <c r="F42" s="155"/>
      <c r="G42" s="155"/>
      <c r="H42" s="155"/>
      <c r="I42" s="155"/>
      <c r="J42" s="155"/>
      <c r="K42" s="155"/>
      <c r="L42" s="155"/>
    </row>
    <row r="43" spans="2:25">
      <c r="K43" s="155"/>
      <c r="L43" s="155"/>
    </row>
    <row r="44" spans="2:25">
      <c r="K44" s="155"/>
      <c r="L44" s="155"/>
    </row>
    <row r="45" spans="2:25">
      <c r="K45" s="155"/>
      <c r="L45" s="155"/>
    </row>
    <row r="46" spans="2:25">
      <c r="K46" s="155"/>
      <c r="L46" s="155"/>
    </row>
    <row r="47" spans="2:25">
      <c r="K47" s="155"/>
      <c r="L47" s="155"/>
      <c r="M47" t="s">
        <v>8</v>
      </c>
    </row>
    <row r="48" spans="2:25">
      <c r="K48" s="155"/>
      <c r="L48" s="155"/>
    </row>
    <row r="49" spans="2:12">
      <c r="K49" s="155"/>
      <c r="L49" s="155"/>
    </row>
    <row r="50" spans="2:12">
      <c r="B50" s="155"/>
      <c r="C50" s="155"/>
      <c r="D50" s="155"/>
      <c r="E50" s="178"/>
      <c r="F50" s="178"/>
      <c r="G50" s="179"/>
      <c r="H50" s="178"/>
      <c r="I50" s="179"/>
      <c r="J50" s="178"/>
      <c r="K50" s="177"/>
      <c r="L50" s="155"/>
    </row>
    <row r="51" spans="2:12">
      <c r="K51" s="179"/>
      <c r="L51" s="155"/>
    </row>
    <row r="52" spans="2:12">
      <c r="K52" s="179"/>
      <c r="L52" s="155"/>
    </row>
    <row r="53" spans="2:12">
      <c r="K53" s="179"/>
      <c r="L53" s="155"/>
    </row>
    <row r="54" spans="2:12">
      <c r="B54" s="155"/>
      <c r="C54" s="155"/>
      <c r="D54" s="155"/>
      <c r="E54" s="178"/>
      <c r="F54" s="178"/>
      <c r="G54" s="179"/>
      <c r="H54" s="178"/>
      <c r="I54" s="179"/>
      <c r="J54" s="178"/>
      <c r="K54" s="179"/>
    </row>
    <row r="55" spans="2:12">
      <c r="B55" s="155"/>
      <c r="C55" s="155"/>
      <c r="D55" s="155"/>
      <c r="E55" s="178"/>
      <c r="F55" s="178"/>
      <c r="G55" s="179"/>
      <c r="H55" s="178"/>
      <c r="I55" s="179"/>
      <c r="K55" s="177"/>
    </row>
  </sheetData>
  <pageMargins left="0.95" right="0.35" top="0.59" bottom="0.39" header="0.51" footer="0.51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AB1" sqref="AB1"/>
    </sheetView>
  </sheetViews>
  <sheetFormatPr defaultColWidth="9.109375" defaultRowHeight="11.4"/>
  <cols>
    <col min="1" max="1" width="1.6640625" style="3" customWidth="1"/>
    <col min="2" max="2" width="1.33203125" style="3" customWidth="1"/>
    <col min="3" max="5" width="8.33203125" style="3" customWidth="1"/>
    <col min="6" max="6" width="6.88671875" style="3" customWidth="1"/>
    <col min="7" max="7" width="8.6640625" style="3" customWidth="1"/>
    <col min="8" max="8" width="1.88671875" style="3" customWidth="1"/>
    <col min="9" max="9" width="1.6640625" style="3" customWidth="1"/>
    <col min="10" max="10" width="1.33203125" style="3" customWidth="1"/>
    <col min="11" max="12" width="8.6640625" style="3" customWidth="1"/>
    <col min="13" max="13" width="8.33203125" style="3" customWidth="1"/>
    <col min="14" max="14" width="8.44140625" style="3" customWidth="1"/>
    <col min="15" max="15" width="8.5546875" style="3" customWidth="1"/>
    <col min="16" max="16" width="1.33203125" style="3" customWidth="1"/>
    <col min="17" max="17" width="2.5546875" style="3" customWidth="1"/>
    <col min="18" max="18" width="1.33203125" style="3" customWidth="1"/>
    <col min="19" max="19" width="9.33203125" style="3" customWidth="1"/>
    <col min="20" max="20" width="10.44140625" style="3" customWidth="1"/>
    <col min="21" max="21" width="7.33203125" style="3" customWidth="1"/>
    <col min="22" max="22" width="1.88671875" style="3" customWidth="1"/>
    <col min="23" max="23" width="7.33203125" style="3" customWidth="1"/>
    <col min="24" max="24" width="2" style="3" customWidth="1"/>
    <col min="25" max="25" width="7.33203125" style="3" customWidth="1"/>
    <col min="26" max="26" width="1.44140625" style="3" customWidth="1"/>
    <col min="27" max="27" width="1" style="3" customWidth="1"/>
    <col min="28" max="28" width="9.109375" style="3"/>
    <col min="29" max="29" width="1.6640625" style="3" customWidth="1"/>
    <col min="30" max="30" width="9.109375" style="3"/>
    <col min="31" max="31" width="9.88671875" style="3" customWidth="1"/>
    <col min="32" max="32" width="9.109375" style="3"/>
    <col min="33" max="33" width="1.5546875" style="3" customWidth="1"/>
    <col min="34" max="34" width="9.109375" style="3"/>
    <col min="35" max="35" width="1.5546875" style="3" customWidth="1"/>
    <col min="36" max="16384" width="9.109375" style="3"/>
  </cols>
  <sheetData>
    <row r="1" spans="2:38" ht="15.6">
      <c r="D1" s="99" t="s">
        <v>3</v>
      </c>
      <c r="E1" s="45">
        <f>W!A1</f>
        <v>3</v>
      </c>
      <c r="F1" s="107" t="s">
        <v>64</v>
      </c>
      <c r="H1" s="45">
        <f>W!A2</f>
        <v>5</v>
      </c>
      <c r="M1" s="90" t="s">
        <v>65</v>
      </c>
      <c r="T1" s="99" t="s">
        <v>6</v>
      </c>
      <c r="U1" s="45">
        <f>W!A4</f>
        <v>2018</v>
      </c>
      <c r="V1" s="135"/>
      <c r="W1" s="100" t="s">
        <v>7</v>
      </c>
      <c r="X1" s="45">
        <f>W!A5</f>
        <v>2</v>
      </c>
    </row>
    <row r="2" spans="2:38" ht="12" customHeight="1">
      <c r="B2" s="39"/>
      <c r="C2" s="39"/>
      <c r="D2" s="39"/>
      <c r="E2" s="39"/>
      <c r="F2" s="39"/>
      <c r="G2" s="39"/>
      <c r="H2" s="39"/>
      <c r="I2" s="13"/>
      <c r="J2" s="39"/>
      <c r="K2" s="39"/>
      <c r="L2" s="39"/>
      <c r="M2" s="39"/>
      <c r="N2" s="39"/>
      <c r="O2" s="39"/>
    </row>
    <row r="3" spans="2:38" ht="6.75" customHeight="1">
      <c r="B3" s="9"/>
      <c r="D3" s="13"/>
      <c r="E3" s="13"/>
      <c r="F3" s="13"/>
      <c r="G3" s="13"/>
      <c r="H3" s="48"/>
      <c r="I3" s="13"/>
      <c r="J3" s="9"/>
      <c r="P3" s="48"/>
      <c r="R3" s="9"/>
      <c r="S3" s="10"/>
      <c r="T3" s="48"/>
      <c r="U3" s="10"/>
      <c r="V3" s="48"/>
      <c r="W3" s="10"/>
      <c r="X3" s="48"/>
      <c r="Y3" s="10"/>
      <c r="Z3" s="10"/>
      <c r="AA3" s="48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2:38" ht="12">
      <c r="B4" s="11"/>
      <c r="C4" s="19" t="s">
        <v>66</v>
      </c>
      <c r="D4" s="13"/>
      <c r="E4" s="13"/>
      <c r="F4" s="13"/>
      <c r="G4" s="13"/>
      <c r="H4" s="49"/>
      <c r="I4" s="13"/>
      <c r="J4" s="11"/>
      <c r="K4" s="6" t="s">
        <v>67</v>
      </c>
      <c r="P4" s="49"/>
      <c r="R4" s="38"/>
      <c r="S4" s="136" t="s">
        <v>68</v>
      </c>
      <c r="T4" s="39"/>
      <c r="U4" s="137" t="s">
        <v>69</v>
      </c>
      <c r="V4" s="65"/>
      <c r="W4" s="137" t="s">
        <v>70</v>
      </c>
      <c r="X4" s="138"/>
      <c r="Y4" s="137" t="s">
        <v>71</v>
      </c>
      <c r="Z4" s="65"/>
      <c r="AA4" s="53"/>
      <c r="AC4" s="13"/>
      <c r="AD4" s="12"/>
      <c r="AE4" s="13"/>
      <c r="AF4" s="17"/>
      <c r="AG4" s="17"/>
      <c r="AH4" s="17"/>
      <c r="AI4" s="17"/>
      <c r="AJ4" s="17"/>
      <c r="AK4" s="17"/>
      <c r="AL4" s="13"/>
    </row>
    <row r="5" spans="2:38" ht="12">
      <c r="B5" s="11"/>
      <c r="C5" s="19"/>
      <c r="D5" s="13"/>
      <c r="E5" s="13"/>
      <c r="F5" s="13"/>
      <c r="G5" s="13"/>
      <c r="H5" s="49"/>
      <c r="I5" s="13"/>
      <c r="J5" s="11"/>
      <c r="P5" s="49"/>
      <c r="R5" s="9"/>
      <c r="S5" s="139" t="s">
        <v>72</v>
      </c>
      <c r="T5" s="10"/>
      <c r="U5" s="9"/>
      <c r="V5" s="140"/>
      <c r="W5" s="10"/>
      <c r="X5" s="47"/>
      <c r="Y5" s="9"/>
      <c r="Z5" s="47"/>
      <c r="AA5" s="48"/>
      <c r="AC5" s="13"/>
      <c r="AD5" s="12"/>
      <c r="AE5" s="13"/>
      <c r="AF5" s="13"/>
      <c r="AG5" s="17"/>
      <c r="AH5" s="13"/>
      <c r="AI5" s="17"/>
      <c r="AJ5" s="13"/>
      <c r="AK5" s="17"/>
      <c r="AL5" s="13"/>
    </row>
    <row r="6" spans="2:38" ht="12">
      <c r="B6" s="11"/>
      <c r="C6" s="6" t="s">
        <v>73</v>
      </c>
      <c r="F6" s="13"/>
      <c r="G6" s="108" t="s">
        <v>74</v>
      </c>
      <c r="H6" s="49"/>
      <c r="I6" s="13"/>
      <c r="J6" s="11"/>
      <c r="K6" s="12" t="s">
        <v>75</v>
      </c>
      <c r="L6" s="12"/>
      <c r="M6" s="13"/>
      <c r="N6" s="119" t="s">
        <v>76</v>
      </c>
      <c r="O6" s="119" t="s">
        <v>77</v>
      </c>
      <c r="P6" s="49"/>
      <c r="R6" s="11"/>
      <c r="S6" s="70" t="s">
        <v>78</v>
      </c>
      <c r="T6" s="13"/>
      <c r="U6" s="132">
        <f>W!A108</f>
        <v>5587</v>
      </c>
      <c r="V6" s="141"/>
      <c r="W6" s="18">
        <f>W!A109</f>
        <v>2664</v>
      </c>
      <c r="X6" s="17"/>
      <c r="Y6" s="132">
        <f>W!A110</f>
        <v>1009</v>
      </c>
      <c r="Z6" s="17"/>
      <c r="AA6" s="49"/>
      <c r="AC6" s="13"/>
      <c r="AD6" s="13"/>
      <c r="AE6" s="13"/>
      <c r="AF6" s="18"/>
      <c r="AG6" s="17"/>
      <c r="AH6" s="18"/>
      <c r="AI6" s="17"/>
      <c r="AJ6" s="18"/>
      <c r="AK6" s="17"/>
      <c r="AL6" s="13"/>
    </row>
    <row r="7" spans="2:38">
      <c r="B7" s="11"/>
      <c r="C7" s="3" t="s">
        <v>79</v>
      </c>
      <c r="F7" s="13"/>
      <c r="G7" s="35">
        <f>W!A281</f>
        <v>1000</v>
      </c>
      <c r="H7" s="49"/>
      <c r="I7" s="13"/>
      <c r="J7" s="11"/>
      <c r="K7" s="13" t="s">
        <v>80</v>
      </c>
      <c r="L7" s="13"/>
      <c r="M7" s="13"/>
      <c r="N7" s="120">
        <f>W!A191</f>
        <v>39</v>
      </c>
      <c r="O7" s="120">
        <f>W!A192</f>
        <v>19</v>
      </c>
      <c r="P7" s="49"/>
      <c r="R7" s="11"/>
      <c r="S7" s="70" t="s">
        <v>81</v>
      </c>
      <c r="T7" s="13"/>
      <c r="U7" s="132">
        <f>W!A111</f>
        <v>5731</v>
      </c>
      <c r="V7" s="141"/>
      <c r="W7" s="18">
        <f>W!A112</f>
        <v>2735</v>
      </c>
      <c r="X7" s="17"/>
      <c r="Y7" s="132">
        <f>W!A113</f>
        <v>1036</v>
      </c>
      <c r="Z7" s="17"/>
      <c r="AA7" s="49"/>
      <c r="AC7" s="13"/>
      <c r="AD7" s="13"/>
      <c r="AE7" s="13"/>
      <c r="AF7" s="18"/>
      <c r="AG7" s="17"/>
      <c r="AH7" s="18"/>
      <c r="AI7" s="17"/>
      <c r="AJ7" s="18"/>
      <c r="AK7" s="17"/>
      <c r="AL7" s="13"/>
    </row>
    <row r="8" spans="2:38">
      <c r="B8" s="11"/>
      <c r="C8" s="3" t="s">
        <v>82</v>
      </c>
      <c r="F8" s="13"/>
      <c r="G8" s="35">
        <f>0.2*G7</f>
        <v>200</v>
      </c>
      <c r="H8" s="49"/>
      <c r="I8" s="13"/>
      <c r="J8" s="11"/>
      <c r="K8" s="13" t="s">
        <v>83</v>
      </c>
      <c r="L8" s="13"/>
      <c r="M8" s="13"/>
      <c r="N8" s="120">
        <f>W!A193</f>
        <v>3</v>
      </c>
      <c r="O8" s="120">
        <f>W!A194</f>
        <v>0</v>
      </c>
      <c r="P8" s="49"/>
      <c r="R8" s="11"/>
      <c r="S8" s="70" t="s">
        <v>84</v>
      </c>
      <c r="T8" s="13"/>
      <c r="U8" s="132">
        <f>W!A114</f>
        <v>144</v>
      </c>
      <c r="V8" s="141"/>
      <c r="W8" s="18">
        <f>W!A115</f>
        <v>71</v>
      </c>
      <c r="X8" s="17"/>
      <c r="Y8" s="132">
        <f>W!A116</f>
        <v>27</v>
      </c>
      <c r="Z8" s="17"/>
      <c r="AA8" s="49"/>
      <c r="AC8" s="13"/>
      <c r="AD8" s="13"/>
      <c r="AE8" s="13"/>
      <c r="AF8" s="18"/>
      <c r="AG8" s="17"/>
      <c r="AH8" s="18"/>
      <c r="AI8" s="17"/>
      <c r="AJ8" s="18"/>
      <c r="AK8" s="17"/>
      <c r="AL8" s="13"/>
    </row>
    <row r="9" spans="2:38">
      <c r="B9" s="11"/>
      <c r="C9" s="3" t="s">
        <v>85</v>
      </c>
      <c r="F9" s="13"/>
      <c r="G9" s="35">
        <f>G7-G8-G10</f>
        <v>50</v>
      </c>
      <c r="H9" s="49"/>
      <c r="I9" s="13"/>
      <c r="J9" s="11"/>
      <c r="K9" s="13" t="s">
        <v>86</v>
      </c>
      <c r="L9" s="13"/>
      <c r="M9" s="13"/>
      <c r="N9" s="120">
        <f>W!A82</f>
        <v>0</v>
      </c>
      <c r="O9" s="120"/>
      <c r="P9" s="49"/>
      <c r="R9" s="11"/>
      <c r="S9" s="70" t="s">
        <v>87</v>
      </c>
      <c r="T9" s="13"/>
      <c r="U9" s="132">
        <f>W!A117</f>
        <v>0</v>
      </c>
      <c r="V9" s="123">
        <f>W!B117</f>
        <v>0</v>
      </c>
      <c r="W9" s="18">
        <f>W!A118</f>
        <v>0</v>
      </c>
      <c r="X9" s="29">
        <f>W!B118</f>
        <v>0</v>
      </c>
      <c r="Y9" s="132">
        <f>W!A119</f>
        <v>0</v>
      </c>
      <c r="Z9" s="29">
        <f>W!B119</f>
        <v>0</v>
      </c>
      <c r="AA9" s="49"/>
      <c r="AC9" s="13"/>
      <c r="AD9" s="13"/>
      <c r="AE9" s="13"/>
      <c r="AF9" s="18"/>
      <c r="AG9" s="29"/>
      <c r="AH9" s="18"/>
      <c r="AI9" s="29"/>
      <c r="AJ9" s="18"/>
      <c r="AK9" s="29"/>
      <c r="AL9" s="13"/>
    </row>
    <row r="10" spans="2:38">
      <c r="B10" s="11"/>
      <c r="C10" s="3" t="s">
        <v>88</v>
      </c>
      <c r="F10" s="13"/>
      <c r="G10" s="35">
        <f>W!A284</f>
        <v>750</v>
      </c>
      <c r="H10" s="49"/>
      <c r="I10" s="13"/>
      <c r="J10" s="11"/>
      <c r="K10" s="17" t="s">
        <v>89</v>
      </c>
      <c r="L10" s="13"/>
      <c r="M10" s="13"/>
      <c r="N10" s="120">
        <f>W!A195</f>
        <v>0</v>
      </c>
      <c r="O10" s="120">
        <f>W!A196</f>
        <v>1</v>
      </c>
      <c r="P10" s="49"/>
      <c r="R10" s="38"/>
      <c r="S10" s="39"/>
      <c r="T10" s="39"/>
      <c r="U10" s="38"/>
      <c r="V10" s="142"/>
      <c r="W10" s="39"/>
      <c r="X10" s="65"/>
      <c r="Y10" s="38"/>
      <c r="Z10" s="65"/>
      <c r="AA10" s="53"/>
      <c r="AC10" s="13"/>
      <c r="AD10" s="13"/>
      <c r="AE10" s="13"/>
      <c r="AF10" s="13"/>
      <c r="AG10" s="17"/>
      <c r="AH10" s="13"/>
      <c r="AI10" s="17"/>
      <c r="AJ10" s="13"/>
      <c r="AK10" s="17"/>
      <c r="AL10" s="13"/>
    </row>
    <row r="11" spans="2:38" ht="12">
      <c r="B11" s="11"/>
      <c r="C11" s="3" t="s">
        <v>90</v>
      </c>
      <c r="F11" s="13"/>
      <c r="G11" s="35">
        <f>0.25*G10</f>
        <v>187.5</v>
      </c>
      <c r="H11" s="49"/>
      <c r="I11" s="13"/>
      <c r="J11" s="11"/>
      <c r="K11" s="17" t="s">
        <v>91</v>
      </c>
      <c r="L11" s="13"/>
      <c r="M11" s="13"/>
      <c r="N11" s="120">
        <f>N7+N8+N9-N10-N12</f>
        <v>0</v>
      </c>
      <c r="O11" s="120">
        <f>O7+O8+O9-O10-O12</f>
        <v>2</v>
      </c>
      <c r="P11" s="49"/>
      <c r="R11" s="9"/>
      <c r="S11" s="139" t="s">
        <v>92</v>
      </c>
      <c r="T11" s="139"/>
      <c r="U11" s="9"/>
      <c r="V11" s="140"/>
      <c r="W11" s="10"/>
      <c r="X11" s="47"/>
      <c r="Y11" s="9"/>
      <c r="Z11" s="47"/>
      <c r="AA11" s="48"/>
      <c r="AC11" s="13"/>
      <c r="AD11" s="12"/>
      <c r="AE11" s="12"/>
      <c r="AF11" s="13"/>
      <c r="AG11" s="17"/>
      <c r="AH11" s="13"/>
      <c r="AI11" s="17"/>
      <c r="AJ11" s="13"/>
      <c r="AK11" s="17"/>
      <c r="AL11" s="13"/>
    </row>
    <row r="12" spans="2:38">
      <c r="B12" s="11"/>
      <c r="C12" s="3" t="s">
        <v>93</v>
      </c>
      <c r="F12" s="13" t="s">
        <v>8</v>
      </c>
      <c r="G12" s="35">
        <f>W!A285</f>
        <v>100</v>
      </c>
      <c r="H12" s="49"/>
      <c r="I12" s="13"/>
      <c r="J12" s="11"/>
      <c r="K12" s="13" t="s">
        <v>94</v>
      </c>
      <c r="L12" s="13"/>
      <c r="M12" s="13"/>
      <c r="N12" s="121">
        <f>W!A197</f>
        <v>42</v>
      </c>
      <c r="O12" s="121">
        <f>W!A198</f>
        <v>16</v>
      </c>
      <c r="P12" s="49"/>
      <c r="R12" s="11"/>
      <c r="S12" s="17" t="s">
        <v>95</v>
      </c>
      <c r="T12" s="13"/>
      <c r="U12" s="132">
        <f>W!A121</f>
        <v>2224</v>
      </c>
      <c r="V12" s="141"/>
      <c r="W12" s="132">
        <f>W!A124</f>
        <v>1047</v>
      </c>
      <c r="X12" s="17"/>
      <c r="Y12" s="132">
        <f>W!A127</f>
        <v>399</v>
      </c>
      <c r="Z12" s="17"/>
      <c r="AA12" s="49"/>
      <c r="AC12" s="13"/>
      <c r="AD12" s="17"/>
      <c r="AE12" s="13"/>
      <c r="AF12" s="18"/>
      <c r="AG12" s="17"/>
      <c r="AH12" s="18"/>
      <c r="AI12" s="17"/>
      <c r="AJ12" s="18"/>
      <c r="AK12" s="17"/>
      <c r="AL12" s="13"/>
    </row>
    <row r="13" spans="2:38">
      <c r="B13" s="11"/>
      <c r="C13" s="3" t="s">
        <v>96</v>
      </c>
      <c r="F13" s="13"/>
      <c r="G13" s="35">
        <f>W!A286</f>
        <v>420</v>
      </c>
      <c r="H13" s="49"/>
      <c r="I13" s="13"/>
      <c r="J13" s="38"/>
      <c r="K13" s="39"/>
      <c r="L13" s="39"/>
      <c r="M13" s="39"/>
      <c r="N13" s="39"/>
      <c r="O13" s="39"/>
      <c r="P13" s="53"/>
      <c r="R13" s="11"/>
      <c r="S13" s="37" t="s">
        <v>97</v>
      </c>
      <c r="T13" s="13"/>
      <c r="U13" s="132">
        <f>W!A122</f>
        <v>1367</v>
      </c>
      <c r="V13" s="141"/>
      <c r="W13" s="132">
        <f>W!A125</f>
        <v>668</v>
      </c>
      <c r="X13" s="17"/>
      <c r="Y13" s="132">
        <f>W!A128</f>
        <v>254</v>
      </c>
      <c r="Z13" s="17"/>
      <c r="AA13" s="49"/>
      <c r="AC13" s="13"/>
      <c r="AD13" s="37"/>
      <c r="AE13" s="13"/>
      <c r="AF13" s="18"/>
      <c r="AG13" s="17"/>
      <c r="AH13" s="18"/>
      <c r="AI13" s="17"/>
      <c r="AJ13" s="18"/>
      <c r="AK13" s="17"/>
      <c r="AL13" s="13"/>
    </row>
    <row r="14" spans="2:38">
      <c r="B14" s="11"/>
      <c r="C14" s="3" t="s">
        <v>98</v>
      </c>
      <c r="F14" s="13"/>
      <c r="G14" s="109">
        <f>W!A287</f>
        <v>769</v>
      </c>
      <c r="H14" s="49"/>
      <c r="I14" s="13"/>
      <c r="J14" s="11"/>
      <c r="K14" s="13"/>
      <c r="L14" s="13"/>
      <c r="M14" s="13"/>
      <c r="N14" s="13"/>
      <c r="O14" s="62"/>
      <c r="P14" s="49"/>
      <c r="R14" s="11"/>
      <c r="S14" s="17" t="s">
        <v>99</v>
      </c>
      <c r="T14" s="13"/>
      <c r="U14" s="132">
        <f>W!A123</f>
        <v>1996</v>
      </c>
      <c r="V14" s="141"/>
      <c r="W14" s="132">
        <f>W!A126</f>
        <v>949</v>
      </c>
      <c r="X14" s="17"/>
      <c r="Y14" s="132">
        <f>W!A129</f>
        <v>356</v>
      </c>
      <c r="Z14" s="17"/>
      <c r="AA14" s="49"/>
      <c r="AC14" s="13"/>
      <c r="AD14" s="17"/>
      <c r="AE14" s="13"/>
      <c r="AF14" s="18"/>
      <c r="AG14" s="17"/>
      <c r="AH14" s="18"/>
      <c r="AI14" s="17"/>
      <c r="AJ14" s="18"/>
      <c r="AK14" s="17"/>
      <c r="AL14" s="13"/>
    </row>
    <row r="15" spans="2:38" ht="12">
      <c r="B15" s="11"/>
      <c r="C15" s="17" t="s">
        <v>100</v>
      </c>
      <c r="D15" s="13"/>
      <c r="E15" s="13"/>
      <c r="F15" s="13"/>
      <c r="G15" s="110">
        <f>G10-SUM(G11:G14)</f>
        <v>-726.5</v>
      </c>
      <c r="H15" s="49"/>
      <c r="I15" s="13"/>
      <c r="J15" s="11"/>
      <c r="K15" s="12" t="s">
        <v>101</v>
      </c>
      <c r="L15" s="13"/>
      <c r="M15" s="13"/>
      <c r="N15" s="13"/>
      <c r="O15" s="122" t="s">
        <v>102</v>
      </c>
      <c r="P15" s="49"/>
      <c r="R15" s="38"/>
      <c r="S15" s="39"/>
      <c r="T15" s="39"/>
      <c r="U15" s="38"/>
      <c r="V15" s="142"/>
      <c r="W15" s="39"/>
      <c r="X15" s="65"/>
      <c r="Y15" s="38"/>
      <c r="Z15" s="65"/>
      <c r="AA15" s="53"/>
      <c r="AC15" s="13"/>
      <c r="AD15" s="13"/>
      <c r="AE15" s="13"/>
      <c r="AF15" s="13"/>
      <c r="AG15" s="17"/>
      <c r="AH15" s="13"/>
      <c r="AI15" s="17"/>
      <c r="AJ15" s="13"/>
      <c r="AK15" s="17"/>
      <c r="AL15" s="13"/>
    </row>
    <row r="16" spans="2:38" ht="12">
      <c r="B16" s="11"/>
      <c r="H16" s="49"/>
      <c r="I16" s="13"/>
      <c r="J16" s="11"/>
      <c r="K16" s="13" t="s">
        <v>103</v>
      </c>
      <c r="L16" s="13"/>
      <c r="M16" s="13"/>
      <c r="N16" s="18"/>
      <c r="O16" s="35">
        <f>W!A305</f>
        <v>22464</v>
      </c>
      <c r="P16" s="49"/>
      <c r="R16" s="9"/>
      <c r="S16" s="139" t="s">
        <v>104</v>
      </c>
      <c r="T16" s="139"/>
      <c r="U16" s="9"/>
      <c r="V16" s="140"/>
      <c r="W16" s="10"/>
      <c r="X16" s="47"/>
      <c r="Y16" s="9"/>
      <c r="Z16" s="47"/>
      <c r="AA16" s="48"/>
      <c r="AC16" s="13"/>
      <c r="AD16" s="12"/>
      <c r="AE16" s="12"/>
      <c r="AF16" s="13"/>
      <c r="AG16" s="17"/>
      <c r="AH16" s="13"/>
      <c r="AI16" s="17"/>
      <c r="AJ16" s="13"/>
      <c r="AK16" s="17"/>
      <c r="AL16" s="13"/>
    </row>
    <row r="17" spans="2:38" ht="12">
      <c r="B17" s="11"/>
      <c r="C17" s="12" t="s">
        <v>105</v>
      </c>
      <c r="D17" s="13"/>
      <c r="E17" s="13"/>
      <c r="F17" s="13"/>
      <c r="G17" s="111" t="s">
        <v>106</v>
      </c>
      <c r="H17" s="49"/>
      <c r="I17" s="13"/>
      <c r="J17" s="11"/>
      <c r="K17" s="13" t="s">
        <v>107</v>
      </c>
      <c r="L17" s="13"/>
      <c r="M17" s="13"/>
      <c r="N17" s="13"/>
      <c r="O17" s="35">
        <f>W!A306</f>
        <v>195</v>
      </c>
      <c r="P17" s="123">
        <f>W!B307</f>
        <v>0</v>
      </c>
      <c r="R17" s="11"/>
      <c r="S17" s="13" t="s">
        <v>108</v>
      </c>
      <c r="T17" s="13"/>
      <c r="U17" s="132">
        <f>W!A131</f>
        <v>2248</v>
      </c>
      <c r="V17" s="141"/>
      <c r="W17" s="132">
        <f>W!A134</f>
        <v>1064</v>
      </c>
      <c r="X17" s="17"/>
      <c r="Y17" s="132">
        <f>W!A137</f>
        <v>400</v>
      </c>
      <c r="Z17" s="17"/>
      <c r="AA17" s="49"/>
      <c r="AC17" s="13"/>
      <c r="AD17" s="13"/>
      <c r="AE17" s="13"/>
      <c r="AF17" s="18"/>
      <c r="AG17" s="17"/>
      <c r="AH17" s="18"/>
      <c r="AI17" s="17"/>
      <c r="AJ17" s="18"/>
      <c r="AK17" s="17"/>
      <c r="AL17" s="13"/>
    </row>
    <row r="18" spans="2:38">
      <c r="B18" s="11"/>
      <c r="C18" s="70" t="s">
        <v>109</v>
      </c>
      <c r="D18" s="13"/>
      <c r="E18" s="13"/>
      <c r="F18" s="18"/>
      <c r="G18" s="18">
        <f>W!A291</f>
        <v>0</v>
      </c>
      <c r="H18" s="49"/>
      <c r="I18" s="13"/>
      <c r="J18" s="11"/>
      <c r="K18" s="17" t="s">
        <v>110</v>
      </c>
      <c r="L18" s="13"/>
      <c r="M18" s="13"/>
      <c r="N18" s="13"/>
      <c r="O18" s="35">
        <f>W!A307</f>
        <v>22269</v>
      </c>
      <c r="P18" s="49"/>
      <c r="R18" s="11"/>
      <c r="S18" s="15" t="s">
        <v>111</v>
      </c>
      <c r="T18" s="13"/>
      <c r="U18" s="132">
        <f>W!A132</f>
        <v>1222</v>
      </c>
      <c r="V18" s="141"/>
      <c r="W18" s="132">
        <f>W!A135</f>
        <v>629</v>
      </c>
      <c r="X18" s="17"/>
      <c r="Y18" s="132">
        <f>W!A138</f>
        <v>228</v>
      </c>
      <c r="Z18" s="17"/>
      <c r="AA18" s="49"/>
      <c r="AC18" s="13"/>
      <c r="AD18" s="15"/>
      <c r="AE18" s="13"/>
      <c r="AF18" s="18"/>
      <c r="AG18" s="17"/>
      <c r="AH18" s="18"/>
      <c r="AI18" s="17"/>
      <c r="AJ18" s="18"/>
      <c r="AK18" s="17"/>
      <c r="AL18" s="13"/>
    </row>
    <row r="19" spans="2:38" ht="12">
      <c r="B19" s="11"/>
      <c r="C19" s="70" t="s">
        <v>112</v>
      </c>
      <c r="D19" s="13"/>
      <c r="E19" s="13"/>
      <c r="F19" s="13"/>
      <c r="G19" s="18">
        <f>W!A292</f>
        <v>4</v>
      </c>
      <c r="H19" s="49"/>
      <c r="I19" s="13"/>
      <c r="J19" s="11"/>
      <c r="O19" s="124" t="s">
        <v>113</v>
      </c>
      <c r="P19" s="49"/>
      <c r="R19" s="11"/>
      <c r="S19" s="13" t="s">
        <v>114</v>
      </c>
      <c r="T19" s="13"/>
      <c r="U19" s="132">
        <f>W!A133</f>
        <v>2074</v>
      </c>
      <c r="V19" s="141"/>
      <c r="W19" s="132">
        <f>W!A136</f>
        <v>971</v>
      </c>
      <c r="X19" s="17"/>
      <c r="Y19" s="132">
        <f>W!A139</f>
        <v>360</v>
      </c>
      <c r="Z19" s="17"/>
      <c r="AA19" s="49"/>
      <c r="AC19" s="13"/>
      <c r="AD19" s="13"/>
      <c r="AE19" s="13"/>
      <c r="AF19" s="18"/>
      <c r="AG19" s="17"/>
      <c r="AH19" s="18"/>
      <c r="AI19" s="17"/>
      <c r="AJ19" s="18"/>
      <c r="AK19" s="17"/>
      <c r="AL19" s="13"/>
    </row>
    <row r="20" spans="2:38">
      <c r="B20" s="11"/>
      <c r="C20" s="70" t="s">
        <v>115</v>
      </c>
      <c r="D20" s="13"/>
      <c r="E20" s="13"/>
      <c r="F20" s="18"/>
      <c r="G20" s="18">
        <f>W!A293</f>
        <v>0</v>
      </c>
      <c r="H20" s="49"/>
      <c r="I20" s="13"/>
      <c r="J20" s="11"/>
      <c r="K20" s="13" t="s">
        <v>116</v>
      </c>
      <c r="L20" s="13"/>
      <c r="M20" s="13"/>
      <c r="N20" s="13"/>
      <c r="O20" s="18">
        <f>W!A308</f>
        <v>0</v>
      </c>
      <c r="P20" s="49"/>
      <c r="R20" s="38"/>
      <c r="S20" s="39"/>
      <c r="T20" s="39"/>
      <c r="U20" s="38"/>
      <c r="V20" s="142"/>
      <c r="W20" s="39"/>
      <c r="X20" s="65"/>
      <c r="Y20" s="38"/>
      <c r="Z20" s="65"/>
      <c r="AA20" s="53"/>
      <c r="AC20" s="13"/>
      <c r="AD20" s="13"/>
      <c r="AE20" s="13"/>
      <c r="AF20" s="13"/>
      <c r="AG20" s="17"/>
      <c r="AH20" s="13"/>
      <c r="AI20" s="17"/>
      <c r="AJ20" s="13"/>
      <c r="AK20" s="17"/>
      <c r="AL20" s="13"/>
    </row>
    <row r="21" spans="2:38" ht="12">
      <c r="B21" s="11"/>
      <c r="C21" s="70" t="s">
        <v>117</v>
      </c>
      <c r="D21" s="13"/>
      <c r="E21" s="13"/>
      <c r="F21" s="13"/>
      <c r="G21" s="18">
        <f>W!A294</f>
        <v>4</v>
      </c>
      <c r="H21" s="49"/>
      <c r="I21" s="13"/>
      <c r="J21" s="38"/>
      <c r="K21" s="39"/>
      <c r="L21" s="39"/>
      <c r="M21" s="39"/>
      <c r="N21" s="39"/>
      <c r="O21" s="39"/>
      <c r="P21" s="53"/>
      <c r="R21" s="9"/>
      <c r="S21" s="139" t="s">
        <v>118</v>
      </c>
      <c r="T21" s="10"/>
      <c r="U21" s="9"/>
      <c r="V21" s="140"/>
      <c r="W21" s="10"/>
      <c r="X21" s="47"/>
      <c r="Y21" s="9"/>
      <c r="Z21" s="47"/>
      <c r="AA21" s="48"/>
      <c r="AC21" s="13"/>
      <c r="AD21" s="12"/>
      <c r="AE21" s="13"/>
      <c r="AF21" s="13"/>
      <c r="AG21" s="17"/>
      <c r="AH21" s="13"/>
      <c r="AI21" s="17"/>
      <c r="AJ21" s="13"/>
      <c r="AK21" s="17"/>
      <c r="AL21" s="13"/>
    </row>
    <row r="22" spans="2:38" ht="12">
      <c r="B22" s="11"/>
      <c r="C22" s="12"/>
      <c r="D22" s="12"/>
      <c r="E22" s="12"/>
      <c r="F22" s="12"/>
      <c r="G22" s="12"/>
      <c r="H22" s="49"/>
      <c r="I22" s="13"/>
      <c r="Q22" s="13"/>
      <c r="R22" s="11"/>
      <c r="S22" s="13" t="s">
        <v>108</v>
      </c>
      <c r="T22" s="13"/>
      <c r="U22" s="132">
        <f>W!A141</f>
        <v>2224</v>
      </c>
      <c r="V22" s="141"/>
      <c r="W22" s="132">
        <f>W!A144</f>
        <v>1047</v>
      </c>
      <c r="X22" s="17"/>
      <c r="Y22" s="132">
        <f>W!A147</f>
        <v>399</v>
      </c>
      <c r="Z22" s="17"/>
      <c r="AA22" s="49"/>
      <c r="AC22" s="13"/>
      <c r="AD22" s="13"/>
      <c r="AE22" s="13"/>
      <c r="AF22" s="18"/>
      <c r="AG22" s="17"/>
      <c r="AH22" s="18"/>
      <c r="AI22" s="17"/>
      <c r="AJ22" s="18"/>
      <c r="AK22" s="17"/>
      <c r="AL22" s="13"/>
    </row>
    <row r="23" spans="2:38">
      <c r="B23" s="11"/>
      <c r="C23" s="70" t="s">
        <v>119</v>
      </c>
      <c r="D23" s="13"/>
      <c r="E23" s="13"/>
      <c r="F23" s="18"/>
      <c r="G23" s="18">
        <f>W!A301</f>
        <v>2304</v>
      </c>
      <c r="H23" s="112"/>
      <c r="I23" s="13"/>
      <c r="R23" s="11"/>
      <c r="S23" s="15" t="s">
        <v>120</v>
      </c>
      <c r="T23" s="13"/>
      <c r="U23" s="132">
        <f>W!A142</f>
        <v>1287</v>
      </c>
      <c r="V23" s="141"/>
      <c r="W23" s="132">
        <f>W!A145</f>
        <v>660</v>
      </c>
      <c r="X23" s="17"/>
      <c r="Y23" s="132">
        <f>W!A148</f>
        <v>244</v>
      </c>
      <c r="Z23" s="17"/>
      <c r="AA23" s="49"/>
      <c r="AC23" s="13"/>
      <c r="AD23" s="15"/>
      <c r="AE23" s="13"/>
      <c r="AF23" s="18"/>
      <c r="AG23" s="17"/>
      <c r="AH23" s="18"/>
      <c r="AI23" s="17"/>
      <c r="AJ23" s="18"/>
      <c r="AK23" s="17"/>
      <c r="AL23" s="13"/>
    </row>
    <row r="24" spans="2:38">
      <c r="B24" s="11"/>
      <c r="C24" s="70" t="s">
        <v>121</v>
      </c>
      <c r="D24" s="13"/>
      <c r="E24" s="13"/>
      <c r="F24" s="13"/>
      <c r="G24" s="18">
        <f>W!A302</f>
        <v>7</v>
      </c>
      <c r="H24" s="113">
        <f>W!B302</f>
        <v>0</v>
      </c>
      <c r="I24" s="13"/>
      <c r="J24" s="9"/>
      <c r="K24" s="10"/>
      <c r="L24" s="10"/>
      <c r="M24" s="10"/>
      <c r="N24" s="125"/>
      <c r="O24" s="125"/>
      <c r="P24" s="48"/>
      <c r="R24" s="11"/>
      <c r="S24" s="13" t="s">
        <v>114</v>
      </c>
      <c r="T24" s="13"/>
      <c r="U24" s="132">
        <f>W!A143</f>
        <v>1996</v>
      </c>
      <c r="V24" s="141"/>
      <c r="W24" s="132">
        <f>W!A146</f>
        <v>949</v>
      </c>
      <c r="X24" s="17"/>
      <c r="Y24" s="132">
        <f>W!A149</f>
        <v>356</v>
      </c>
      <c r="Z24" s="17"/>
      <c r="AA24" s="49"/>
      <c r="AC24" s="13"/>
      <c r="AD24" s="13"/>
      <c r="AE24" s="13"/>
      <c r="AF24" s="18"/>
      <c r="AG24" s="17"/>
      <c r="AH24" s="18"/>
      <c r="AI24" s="17"/>
      <c r="AJ24" s="18"/>
      <c r="AK24" s="17"/>
      <c r="AL24" s="13"/>
    </row>
    <row r="25" spans="2:38" ht="12">
      <c r="B25" s="11"/>
      <c r="C25" s="94" t="s">
        <v>122</v>
      </c>
      <c r="G25" s="18">
        <f>W!A303</f>
        <v>1974</v>
      </c>
      <c r="H25" s="49"/>
      <c r="I25" s="13"/>
      <c r="J25" s="11"/>
      <c r="K25" s="19" t="s">
        <v>123</v>
      </c>
      <c r="L25" s="12"/>
      <c r="M25" s="126" t="s">
        <v>19</v>
      </c>
      <c r="N25" s="127" t="s">
        <v>21</v>
      </c>
      <c r="O25" s="127" t="s">
        <v>23</v>
      </c>
      <c r="P25" s="128"/>
      <c r="R25" s="38"/>
      <c r="S25" s="39"/>
      <c r="T25" s="39"/>
      <c r="U25" s="38"/>
      <c r="V25" s="142"/>
      <c r="W25" s="39"/>
      <c r="X25" s="65"/>
      <c r="Y25" s="38"/>
      <c r="Z25" s="65"/>
      <c r="AA25" s="53"/>
      <c r="AC25" s="13"/>
      <c r="AD25" s="13"/>
      <c r="AE25" s="13"/>
      <c r="AF25" s="13"/>
      <c r="AG25" s="17"/>
      <c r="AH25" s="13"/>
      <c r="AI25" s="17"/>
      <c r="AJ25" s="13"/>
      <c r="AK25" s="17"/>
      <c r="AL25" s="13"/>
    </row>
    <row r="26" spans="2:38" ht="12">
      <c r="B26" s="11"/>
      <c r="C26" s="70" t="s">
        <v>124</v>
      </c>
      <c r="D26" s="13"/>
      <c r="E26" s="13"/>
      <c r="F26" s="13"/>
      <c r="G26" s="18">
        <f>G19*W!A75-G24</f>
        <v>53</v>
      </c>
      <c r="H26" s="49"/>
      <c r="I26" s="13"/>
      <c r="J26" s="11"/>
      <c r="K26" s="94" t="s">
        <v>125</v>
      </c>
      <c r="L26" s="13"/>
      <c r="M26" s="120">
        <f>W!A321</f>
        <v>6</v>
      </c>
      <c r="N26" s="120">
        <f>W!A322</f>
        <v>4</v>
      </c>
      <c r="O26" s="18">
        <f>IF(W!A327&gt;0,1,0)</f>
        <v>1</v>
      </c>
      <c r="P26" s="128"/>
      <c r="R26" s="9"/>
      <c r="S26" s="139" t="s">
        <v>126</v>
      </c>
      <c r="T26" s="139"/>
      <c r="U26" s="9"/>
      <c r="V26" s="140"/>
      <c r="W26" s="10"/>
      <c r="X26" s="47"/>
      <c r="Y26" s="9"/>
      <c r="Z26" s="47"/>
      <c r="AA26" s="48"/>
      <c r="AC26" s="13"/>
      <c r="AD26" s="12"/>
      <c r="AE26" s="12"/>
      <c r="AF26" s="13"/>
      <c r="AG26" s="17"/>
      <c r="AH26" s="13"/>
      <c r="AI26" s="17"/>
      <c r="AJ26" s="13"/>
      <c r="AK26" s="17"/>
      <c r="AL26" s="13"/>
    </row>
    <row r="27" spans="2:38">
      <c r="B27" s="11"/>
      <c r="C27" s="70" t="s">
        <v>127</v>
      </c>
      <c r="D27" s="13"/>
      <c r="E27" s="13"/>
      <c r="F27" s="13"/>
      <c r="G27" s="114" t="str">
        <f>W!A304</f>
        <v xml:space="preserve"> 95.2</v>
      </c>
      <c r="H27" s="49"/>
      <c r="I27" s="13"/>
      <c r="J27" s="11"/>
      <c r="K27" s="94" t="s">
        <v>128</v>
      </c>
      <c r="L27" s="13"/>
      <c r="M27" s="120">
        <f>W!A323</f>
        <v>1</v>
      </c>
      <c r="N27" s="120">
        <f>W!A324</f>
        <v>1</v>
      </c>
      <c r="O27" s="18"/>
      <c r="P27" s="128"/>
      <c r="R27" s="11"/>
      <c r="S27" s="13" t="s">
        <v>129</v>
      </c>
      <c r="T27" s="13"/>
      <c r="U27" s="132">
        <f>W!A151</f>
        <v>27</v>
      </c>
      <c r="V27" s="141"/>
      <c r="W27" s="132">
        <f>W!A154</f>
        <v>18</v>
      </c>
      <c r="X27" s="17"/>
      <c r="Y27" s="132">
        <f>W!A157</f>
        <v>1</v>
      </c>
      <c r="Z27" s="17"/>
      <c r="AA27" s="49"/>
      <c r="AC27" s="13"/>
      <c r="AD27" s="13"/>
      <c r="AE27" s="13"/>
      <c r="AF27" s="18"/>
      <c r="AG27" s="17"/>
      <c r="AH27" s="18"/>
      <c r="AI27" s="17"/>
      <c r="AJ27" s="18"/>
      <c r="AK27" s="17"/>
      <c r="AL27" s="13"/>
    </row>
    <row r="28" spans="2:38">
      <c r="B28" s="11"/>
      <c r="C28" s="13"/>
      <c r="D28" s="13"/>
      <c r="E28" s="13"/>
      <c r="F28" s="13"/>
      <c r="G28" s="13"/>
      <c r="H28" s="49"/>
      <c r="I28" s="13"/>
      <c r="J28" s="11"/>
      <c r="K28" s="94" t="s">
        <v>130</v>
      </c>
      <c r="L28" s="13"/>
      <c r="M28" s="120">
        <f>MAX(M26-M27-M30,0)</f>
        <v>0</v>
      </c>
      <c r="N28" s="120">
        <f>MAX(N26-N27-N30,0)</f>
        <v>0</v>
      </c>
      <c r="O28" s="120">
        <f>O26-O30</f>
        <v>0</v>
      </c>
      <c r="P28" s="128"/>
      <c r="R28" s="11"/>
      <c r="S28" s="15" t="s">
        <v>111</v>
      </c>
      <c r="T28" s="13"/>
      <c r="U28" s="132">
        <f>W!A152</f>
        <v>0</v>
      </c>
      <c r="V28" s="141"/>
      <c r="W28" s="132">
        <f>W!A155</f>
        <v>0</v>
      </c>
      <c r="X28" s="17"/>
      <c r="Y28" s="132">
        <f>W!A158</f>
        <v>0</v>
      </c>
      <c r="Z28" s="17"/>
      <c r="AA28" s="49"/>
      <c r="AC28" s="13"/>
      <c r="AD28" s="15"/>
      <c r="AE28" s="13"/>
      <c r="AF28" s="18"/>
      <c r="AG28" s="17"/>
      <c r="AH28" s="18"/>
      <c r="AI28" s="17"/>
      <c r="AJ28" s="18"/>
      <c r="AK28" s="17"/>
      <c r="AL28" s="13"/>
    </row>
    <row r="29" spans="2:38" ht="12">
      <c r="B29" s="11"/>
      <c r="C29" s="12" t="s">
        <v>131</v>
      </c>
      <c r="D29" s="12"/>
      <c r="E29" s="12"/>
      <c r="F29" s="13"/>
      <c r="G29" s="13"/>
      <c r="H29" s="49"/>
      <c r="I29" s="13"/>
      <c r="J29" s="11"/>
      <c r="K29" s="94" t="s">
        <v>132</v>
      </c>
      <c r="L29" s="13"/>
      <c r="M29" s="120">
        <f>MAX(M30-M26+M27,0)</f>
        <v>1</v>
      </c>
      <c r="N29" s="120">
        <f>MAX(N30-N26+N27,0)</f>
        <v>1</v>
      </c>
      <c r="O29" s="120">
        <f>O30-O26</f>
        <v>0</v>
      </c>
      <c r="P29" s="128"/>
      <c r="R29" s="38"/>
      <c r="S29" s="39"/>
      <c r="T29" s="39"/>
      <c r="U29" s="38"/>
      <c r="V29" s="142"/>
      <c r="W29" s="39"/>
      <c r="X29" s="65"/>
      <c r="Y29" s="38"/>
      <c r="Z29" s="65"/>
      <c r="AA29" s="53"/>
      <c r="AC29" s="13"/>
      <c r="AD29" s="13"/>
      <c r="AE29" s="13"/>
      <c r="AF29" s="13"/>
      <c r="AG29" s="17"/>
      <c r="AH29" s="13"/>
      <c r="AI29" s="17"/>
      <c r="AJ29" s="13"/>
      <c r="AK29" s="17"/>
      <c r="AL29" s="13"/>
    </row>
    <row r="30" spans="2:38" ht="12">
      <c r="B30" s="11"/>
      <c r="C30" s="70" t="s">
        <v>133</v>
      </c>
      <c r="D30" s="13"/>
      <c r="E30" s="13"/>
      <c r="F30" s="18"/>
      <c r="G30" s="18">
        <f>W!A311</f>
        <v>5645</v>
      </c>
      <c r="H30" s="49"/>
      <c r="I30" s="13"/>
      <c r="J30" s="11"/>
      <c r="K30" s="94" t="s">
        <v>134</v>
      </c>
      <c r="L30" s="13"/>
      <c r="M30" s="121">
        <f>W!A325</f>
        <v>6</v>
      </c>
      <c r="N30" s="121">
        <f>W!A326</f>
        <v>4</v>
      </c>
      <c r="O30" s="129">
        <f>IF(W!A328&gt;0,1,0)</f>
        <v>1</v>
      </c>
      <c r="P30" s="128"/>
      <c r="R30" s="11"/>
      <c r="S30" s="12" t="s">
        <v>135</v>
      </c>
      <c r="T30" s="12"/>
      <c r="U30" s="11"/>
      <c r="V30" s="141"/>
      <c r="W30" s="13"/>
      <c r="X30" s="17"/>
      <c r="Y30" s="11"/>
      <c r="Z30" s="17"/>
      <c r="AA30" s="49"/>
      <c r="AC30" s="13"/>
      <c r="AD30" s="12"/>
      <c r="AE30" s="12"/>
      <c r="AF30" s="13"/>
      <c r="AG30" s="17"/>
      <c r="AH30" s="13"/>
      <c r="AI30" s="17"/>
      <c r="AJ30" s="13"/>
      <c r="AK30" s="17"/>
      <c r="AL30" s="13"/>
    </row>
    <row r="31" spans="2:38">
      <c r="B31" s="11"/>
      <c r="C31" s="70" t="s">
        <v>136</v>
      </c>
      <c r="D31" s="13"/>
      <c r="E31" s="13"/>
      <c r="F31" s="18"/>
      <c r="G31" s="18">
        <f>1000*W!A57+W!A312</f>
        <v>0</v>
      </c>
      <c r="H31" s="49"/>
      <c r="I31" s="13"/>
      <c r="J31" s="38"/>
      <c r="K31" s="39"/>
      <c r="L31" s="39"/>
      <c r="M31" s="39"/>
      <c r="N31" s="39"/>
      <c r="O31" s="39"/>
      <c r="P31" s="53"/>
      <c r="R31" s="11"/>
      <c r="S31" s="13" t="s">
        <v>129</v>
      </c>
      <c r="T31" s="13"/>
      <c r="U31" s="132">
        <f>W!A161</f>
        <v>0</v>
      </c>
      <c r="V31" s="141"/>
      <c r="W31" s="132">
        <f>W!A164</f>
        <v>0</v>
      </c>
      <c r="X31" s="17"/>
      <c r="Y31" s="132">
        <f>W!A167</f>
        <v>0</v>
      </c>
      <c r="Z31" s="17"/>
      <c r="AA31" s="49"/>
      <c r="AC31" s="13"/>
      <c r="AD31" s="13"/>
      <c r="AE31" s="13"/>
      <c r="AF31" s="18"/>
      <c r="AG31" s="17"/>
      <c r="AH31" s="18"/>
      <c r="AI31" s="17"/>
      <c r="AJ31" s="18"/>
      <c r="AK31" s="17"/>
      <c r="AL31" s="13"/>
    </row>
    <row r="32" spans="2:38">
      <c r="B32" s="11"/>
      <c r="C32" s="70" t="s">
        <v>137</v>
      </c>
      <c r="D32" s="13"/>
      <c r="E32" s="13"/>
      <c r="F32" s="13"/>
      <c r="G32" s="18">
        <f>W!A313</f>
        <v>0</v>
      </c>
      <c r="H32" s="49"/>
      <c r="I32" s="13"/>
      <c r="M32" s="3" t="s">
        <v>8</v>
      </c>
      <c r="R32" s="11"/>
      <c r="S32" s="15" t="s">
        <v>138</v>
      </c>
      <c r="T32" s="13"/>
      <c r="U32" s="132">
        <f>W!A162</f>
        <v>80</v>
      </c>
      <c r="V32" s="141"/>
      <c r="W32" s="132">
        <f>W!A165</f>
        <v>8</v>
      </c>
      <c r="X32" s="17"/>
      <c r="Y32" s="132">
        <f>W!A168</f>
        <v>10</v>
      </c>
      <c r="Z32" s="17"/>
      <c r="AA32" s="49"/>
      <c r="AC32" s="13"/>
      <c r="AD32" s="15"/>
      <c r="AE32" s="13"/>
      <c r="AF32" s="18"/>
      <c r="AG32" s="17"/>
      <c r="AH32" s="18"/>
      <c r="AI32" s="17"/>
      <c r="AJ32" s="18"/>
      <c r="AK32" s="17"/>
      <c r="AL32" s="13"/>
    </row>
    <row r="33" spans="2:38">
      <c r="B33" s="11"/>
      <c r="C33" s="70" t="s">
        <v>139</v>
      </c>
      <c r="D33" s="13"/>
      <c r="E33" s="13"/>
      <c r="F33" s="13"/>
      <c r="G33" s="18">
        <f>W!A314</f>
        <v>0</v>
      </c>
      <c r="H33" s="115">
        <f>W!B313</f>
        <v>0</v>
      </c>
      <c r="I33" s="13"/>
      <c r="M33" s="13"/>
      <c r="R33" s="11"/>
      <c r="S33" s="13" t="s">
        <v>114</v>
      </c>
      <c r="T33" s="13"/>
      <c r="U33" s="132">
        <f>W!A163</f>
        <v>0</v>
      </c>
      <c r="V33" s="141"/>
      <c r="W33" s="132">
        <f>W!A166</f>
        <v>0</v>
      </c>
      <c r="X33" s="17"/>
      <c r="Y33" s="132">
        <f>W!A169</f>
        <v>0</v>
      </c>
      <c r="Z33" s="17"/>
      <c r="AA33" s="49"/>
      <c r="AC33" s="13"/>
      <c r="AD33" s="13"/>
      <c r="AE33" s="13"/>
      <c r="AF33" s="18"/>
      <c r="AG33" s="17"/>
      <c r="AH33" s="18"/>
      <c r="AI33" s="17"/>
      <c r="AJ33" s="18"/>
      <c r="AK33" s="17"/>
      <c r="AL33" s="13"/>
    </row>
    <row r="34" spans="2:38">
      <c r="B34" s="11"/>
      <c r="C34" s="70" t="s">
        <v>140</v>
      </c>
      <c r="D34" s="13"/>
      <c r="E34" s="13"/>
      <c r="F34" s="13"/>
      <c r="G34" s="18">
        <f>W!A315</f>
        <v>2842</v>
      </c>
      <c r="H34" s="49"/>
      <c r="I34" s="13"/>
      <c r="J34" s="9"/>
      <c r="K34" s="10"/>
      <c r="L34" s="10"/>
      <c r="M34" s="10"/>
      <c r="N34" s="125"/>
      <c r="O34" s="125"/>
      <c r="P34" s="48"/>
      <c r="R34" s="38"/>
      <c r="S34" s="39"/>
      <c r="T34" s="39"/>
      <c r="U34" s="38"/>
      <c r="V34" s="142"/>
      <c r="W34" s="39"/>
      <c r="X34" s="65"/>
      <c r="Y34" s="38"/>
      <c r="Z34" s="65"/>
      <c r="AA34" s="53"/>
      <c r="AC34" s="13"/>
      <c r="AD34" s="13"/>
      <c r="AE34" s="13"/>
      <c r="AF34" s="13"/>
      <c r="AG34" s="17"/>
      <c r="AH34" s="13"/>
      <c r="AI34" s="17"/>
      <c r="AJ34" s="13"/>
      <c r="AK34" s="17"/>
      <c r="AL34" s="13"/>
    </row>
    <row r="35" spans="2:38" ht="12">
      <c r="B35" s="11"/>
      <c r="C35" s="70" t="s">
        <v>141</v>
      </c>
      <c r="D35" s="13"/>
      <c r="E35" s="13"/>
      <c r="F35" s="13"/>
      <c r="G35" s="18">
        <f>W!A316</f>
        <v>2803</v>
      </c>
      <c r="H35" s="49"/>
      <c r="I35" s="13"/>
      <c r="J35" s="11"/>
      <c r="K35" s="12" t="s">
        <v>142</v>
      </c>
      <c r="L35" s="12"/>
      <c r="M35" s="130" t="s">
        <v>19</v>
      </c>
      <c r="N35" s="131" t="s">
        <v>21</v>
      </c>
      <c r="O35" s="130" t="s">
        <v>23</v>
      </c>
      <c r="P35" s="49"/>
      <c r="R35" s="9"/>
      <c r="S35" s="139"/>
      <c r="T35" s="139"/>
      <c r="U35" s="9"/>
      <c r="V35" s="140"/>
      <c r="W35" s="10"/>
      <c r="X35" s="140"/>
      <c r="Y35" s="13"/>
      <c r="Z35" s="47"/>
      <c r="AA35" s="48"/>
      <c r="AC35" s="13"/>
      <c r="AD35" s="12"/>
      <c r="AE35" s="12"/>
      <c r="AF35" s="13"/>
      <c r="AG35" s="17"/>
      <c r="AH35" s="13"/>
      <c r="AI35" s="17"/>
      <c r="AJ35" s="13"/>
      <c r="AK35" s="17"/>
      <c r="AL35" s="13"/>
    </row>
    <row r="36" spans="2:38" ht="12">
      <c r="B36" s="11"/>
      <c r="C36" s="94" t="s">
        <v>143</v>
      </c>
      <c r="D36" s="13"/>
      <c r="E36" s="13"/>
      <c r="F36" s="13"/>
      <c r="G36" s="18"/>
      <c r="H36" s="49"/>
      <c r="I36" s="13"/>
      <c r="J36" s="11"/>
      <c r="K36" s="3" t="s">
        <v>144</v>
      </c>
      <c r="L36" s="13"/>
      <c r="M36" s="132">
        <f>W!A295</f>
        <v>1328</v>
      </c>
      <c r="N36" s="132">
        <f>W!A297</f>
        <v>500</v>
      </c>
      <c r="O36" s="120">
        <f>W!A299</f>
        <v>300</v>
      </c>
      <c r="P36" s="49"/>
      <c r="R36" s="11"/>
      <c r="S36" s="12" t="s">
        <v>145</v>
      </c>
      <c r="T36" s="143"/>
      <c r="U36" s="18">
        <f>W!A171</f>
        <v>96</v>
      </c>
      <c r="V36" s="123">
        <f>W!B171</f>
        <v>0</v>
      </c>
      <c r="W36" s="18">
        <f>W!A172</f>
        <v>48</v>
      </c>
      <c r="X36" s="123">
        <f>W!B172</f>
        <v>0</v>
      </c>
      <c r="Y36" s="18">
        <f>W!A173</f>
        <v>19</v>
      </c>
      <c r="Z36" s="29">
        <f>W!B173</f>
        <v>0</v>
      </c>
      <c r="AA36" s="49"/>
      <c r="AC36" s="13"/>
      <c r="AD36" s="12"/>
      <c r="AE36" s="12"/>
      <c r="AF36" s="18"/>
      <c r="AG36" s="29"/>
      <c r="AH36" s="18"/>
      <c r="AI36" s="29"/>
      <c r="AJ36" s="18"/>
      <c r="AK36" s="29"/>
      <c r="AL36" s="13"/>
    </row>
    <row r="37" spans="2:38" ht="12">
      <c r="B37" s="11"/>
      <c r="C37" s="70" t="s">
        <v>146</v>
      </c>
      <c r="D37" s="13"/>
      <c r="E37" s="13"/>
      <c r="F37" s="13"/>
      <c r="G37" s="18">
        <f>1000*W!A58</f>
        <v>0</v>
      </c>
      <c r="H37" s="49"/>
      <c r="I37" s="13"/>
      <c r="J37" s="11"/>
      <c r="K37" s="13" t="s">
        <v>147</v>
      </c>
      <c r="L37" s="13"/>
      <c r="M37" s="121">
        <f>W!A296</f>
        <v>12</v>
      </c>
      <c r="N37" s="121">
        <f>W!A298</f>
        <v>8</v>
      </c>
      <c r="O37" s="121">
        <f>W!A300</f>
        <v>11</v>
      </c>
      <c r="P37" s="49"/>
      <c r="R37" s="38"/>
      <c r="S37" s="144" t="s">
        <v>148</v>
      </c>
      <c r="T37" s="39"/>
      <c r="U37" s="38"/>
      <c r="V37" s="142"/>
      <c r="W37" s="39"/>
      <c r="X37" s="65"/>
      <c r="Y37" s="38"/>
      <c r="Z37" s="65"/>
      <c r="AA37" s="53"/>
      <c r="AC37" s="13"/>
      <c r="AD37" s="13"/>
      <c r="AE37" s="13"/>
      <c r="AF37" s="13"/>
      <c r="AG37" s="17"/>
      <c r="AH37" s="13"/>
      <c r="AI37" s="17"/>
      <c r="AJ37" s="13"/>
      <c r="AK37" s="17"/>
      <c r="AL37" s="13"/>
    </row>
    <row r="38" spans="2:38" ht="12">
      <c r="B38" s="11"/>
      <c r="C38" s="70" t="s">
        <v>149</v>
      </c>
      <c r="D38" s="13"/>
      <c r="E38" s="13"/>
      <c r="F38" s="13"/>
      <c r="G38" s="18">
        <f>W!A317</f>
        <v>0</v>
      </c>
      <c r="H38" s="49"/>
      <c r="I38" s="13"/>
      <c r="J38" s="38"/>
      <c r="K38" s="39"/>
      <c r="L38" s="39"/>
      <c r="M38" s="39"/>
      <c r="N38" s="39"/>
      <c r="O38" s="39"/>
      <c r="P38" s="53"/>
      <c r="R38" s="9"/>
      <c r="S38" s="145"/>
      <c r="T38" s="139"/>
      <c r="U38" s="9"/>
      <c r="V38" s="140"/>
      <c r="W38" s="10"/>
      <c r="X38" s="47"/>
      <c r="Y38" s="9"/>
      <c r="Z38" s="47"/>
      <c r="AA38" s="48"/>
      <c r="AC38" s="13"/>
      <c r="AD38" s="19"/>
      <c r="AE38" s="12"/>
      <c r="AF38" s="13"/>
      <c r="AG38" s="17"/>
      <c r="AH38" s="13"/>
      <c r="AI38" s="17"/>
      <c r="AJ38" s="13"/>
      <c r="AK38" s="17"/>
      <c r="AL38" s="13"/>
    </row>
    <row r="39" spans="2:38" ht="12">
      <c r="B39" s="11"/>
      <c r="C39" s="94" t="s">
        <v>150</v>
      </c>
      <c r="D39" s="13"/>
      <c r="E39" s="13"/>
      <c r="F39" s="13"/>
      <c r="G39" s="18">
        <f>1000*W!A59</f>
        <v>0</v>
      </c>
      <c r="H39" s="49"/>
      <c r="I39" s="13"/>
      <c r="R39" s="11"/>
      <c r="S39" s="12" t="s">
        <v>151</v>
      </c>
      <c r="T39" s="12"/>
      <c r="U39" s="146" t="str">
        <f>W!A177</f>
        <v>Minor</v>
      </c>
      <c r="V39" s="141"/>
      <c r="W39" s="146" t="str">
        <f>W!A178</f>
        <v>Major</v>
      </c>
      <c r="X39" s="17"/>
      <c r="Y39" s="146" t="str">
        <f>W!A179</f>
        <v>Major</v>
      </c>
      <c r="Z39" s="17"/>
      <c r="AA39" s="49"/>
      <c r="AC39" s="13"/>
      <c r="AD39" s="12"/>
      <c r="AE39" s="12"/>
      <c r="AF39" s="18"/>
      <c r="AG39" s="17"/>
      <c r="AH39" s="18"/>
      <c r="AI39" s="17"/>
      <c r="AJ39" s="18"/>
      <c r="AK39" s="17"/>
      <c r="AL39" s="13"/>
    </row>
    <row r="40" spans="2:38" ht="9" customHeight="1">
      <c r="B40" s="11"/>
      <c r="C40" s="13"/>
      <c r="D40" s="13"/>
      <c r="E40" s="13"/>
      <c r="F40" s="13"/>
      <c r="G40" s="13"/>
      <c r="H40" s="49"/>
      <c r="I40" s="13"/>
      <c r="R40" s="38"/>
      <c r="S40" s="39"/>
      <c r="T40" s="147"/>
      <c r="U40" s="39"/>
      <c r="V40" s="142"/>
      <c r="W40" s="39"/>
      <c r="X40" s="142"/>
      <c r="Y40" s="39"/>
      <c r="Z40" s="65"/>
      <c r="AA40" s="53"/>
      <c r="AC40" s="13"/>
      <c r="AD40" s="13"/>
      <c r="AE40" s="12"/>
      <c r="AF40" s="13"/>
      <c r="AG40" s="17"/>
      <c r="AH40" s="13"/>
      <c r="AI40" s="17"/>
      <c r="AJ40" s="13"/>
      <c r="AK40" s="17"/>
      <c r="AL40" s="13"/>
    </row>
    <row r="41" spans="2:38" ht="12">
      <c r="B41" s="11"/>
      <c r="C41" s="116" t="s">
        <v>152</v>
      </c>
      <c r="D41" s="13"/>
      <c r="E41" s="13"/>
      <c r="F41" s="13"/>
      <c r="G41" s="13"/>
      <c r="H41" s="49"/>
      <c r="I41" s="13"/>
      <c r="J41" s="9"/>
      <c r="K41" s="10"/>
      <c r="L41" s="10"/>
      <c r="M41" s="10"/>
      <c r="N41" s="10"/>
      <c r="O41" s="10"/>
      <c r="P41" s="48"/>
      <c r="R41" s="11"/>
      <c r="S41" s="148" t="s">
        <v>153</v>
      </c>
      <c r="T41" s="13"/>
      <c r="U41" s="132"/>
      <c r="V41" s="141"/>
      <c r="W41" s="18"/>
      <c r="X41" s="17"/>
      <c r="Y41" s="132"/>
      <c r="Z41" s="17"/>
      <c r="AA41" s="49"/>
      <c r="AC41" s="13"/>
      <c r="AD41" s="148"/>
      <c r="AE41" s="13"/>
      <c r="AF41" s="18"/>
      <c r="AG41" s="17"/>
      <c r="AH41" s="18"/>
      <c r="AI41" s="17"/>
      <c r="AJ41" s="18"/>
      <c r="AK41" s="17"/>
      <c r="AL41" s="13"/>
    </row>
    <row r="42" spans="2:38" ht="12">
      <c r="B42" s="11"/>
      <c r="C42" s="17" t="s">
        <v>154</v>
      </c>
      <c r="D42" s="13"/>
      <c r="E42" s="13"/>
      <c r="F42" s="13"/>
      <c r="G42" s="18">
        <f>W!A318</f>
        <v>21</v>
      </c>
      <c r="H42" s="49"/>
      <c r="I42" s="13"/>
      <c r="J42" s="11"/>
      <c r="K42" s="6" t="s">
        <v>155</v>
      </c>
      <c r="N42" s="111" t="s">
        <v>156</v>
      </c>
      <c r="P42" s="49"/>
      <c r="R42" s="11"/>
      <c r="S42" s="85" t="s">
        <v>157</v>
      </c>
      <c r="T42" s="13"/>
      <c r="U42" s="132">
        <f>W!A181</f>
        <v>5731</v>
      </c>
      <c r="V42" s="141"/>
      <c r="W42" s="18">
        <f>W!A182</f>
        <v>2568</v>
      </c>
      <c r="X42" s="17"/>
      <c r="Y42" s="132">
        <f>W!A183</f>
        <v>200</v>
      </c>
      <c r="Z42" s="17"/>
      <c r="AA42" s="49"/>
      <c r="AC42" s="13"/>
      <c r="AD42" s="21"/>
      <c r="AE42" s="13"/>
      <c r="AF42" s="18"/>
      <c r="AG42" s="17"/>
      <c r="AH42" s="18"/>
      <c r="AI42" s="17"/>
      <c r="AJ42" s="18"/>
      <c r="AK42" s="17"/>
      <c r="AL42" s="13"/>
    </row>
    <row r="43" spans="2:38">
      <c r="B43" s="11"/>
      <c r="C43" s="17" t="s">
        <v>158</v>
      </c>
      <c r="D43" s="13"/>
      <c r="E43" s="13"/>
      <c r="F43" s="13"/>
      <c r="G43" s="117">
        <f>W!A319</f>
        <v>69135</v>
      </c>
      <c r="H43" s="49"/>
      <c r="I43" s="13"/>
      <c r="J43" s="11"/>
      <c r="K43" s="68" t="s">
        <v>159</v>
      </c>
      <c r="N43" s="133">
        <f>0.00019*50*G10</f>
        <v>7.125</v>
      </c>
      <c r="P43" s="49"/>
      <c r="R43" s="11"/>
      <c r="S43" s="85" t="s">
        <v>160</v>
      </c>
      <c r="T43" s="13"/>
      <c r="U43" s="132">
        <f>W!A54</f>
        <v>5800</v>
      </c>
      <c r="V43" s="141"/>
      <c r="W43" s="132">
        <f>W!A55</f>
        <v>2700</v>
      </c>
      <c r="X43" s="17"/>
      <c r="Y43" s="132">
        <f>W!A56</f>
        <v>400</v>
      </c>
      <c r="Z43" s="17"/>
      <c r="AA43" s="49"/>
      <c r="AC43" s="13"/>
      <c r="AD43" s="21"/>
      <c r="AE43" s="13"/>
      <c r="AF43" s="18"/>
      <c r="AG43" s="17"/>
      <c r="AH43" s="18"/>
      <c r="AI43" s="17"/>
      <c r="AJ43" s="18"/>
      <c r="AK43" s="17"/>
      <c r="AL43" s="13"/>
    </row>
    <row r="44" spans="2:38">
      <c r="B44" s="11"/>
      <c r="C44" s="17" t="s">
        <v>161</v>
      </c>
      <c r="D44" s="13"/>
      <c r="E44" s="13"/>
      <c r="F44" s="13"/>
      <c r="G44" s="117">
        <f>100-W!A320/10</f>
        <v>9.9999999999994316E-2</v>
      </c>
      <c r="H44" s="49"/>
      <c r="I44" s="13"/>
      <c r="J44" s="11"/>
      <c r="K44" s="68" t="s">
        <v>162</v>
      </c>
      <c r="N44" s="134">
        <f>0.00052*(6*G25+O18)</f>
        <v>17.738759999999999</v>
      </c>
      <c r="P44" s="49"/>
      <c r="R44" s="11"/>
      <c r="S44" s="85" t="s">
        <v>163</v>
      </c>
      <c r="T44" s="13"/>
      <c r="U44" s="132">
        <f>W!A184</f>
        <v>892</v>
      </c>
      <c r="V44" s="141"/>
      <c r="W44" s="18">
        <f>W!A185</f>
        <v>0</v>
      </c>
      <c r="X44" s="17"/>
      <c r="Y44" s="132">
        <f>W!A186</f>
        <v>0</v>
      </c>
      <c r="Z44" s="17"/>
      <c r="AA44" s="49"/>
      <c r="AC44" s="13"/>
      <c r="AD44" s="21"/>
      <c r="AE44" s="13"/>
      <c r="AF44" s="18"/>
      <c r="AG44" s="17"/>
      <c r="AH44" s="18"/>
      <c r="AI44" s="17"/>
      <c r="AJ44" s="18"/>
      <c r="AK44" s="17"/>
      <c r="AL44" s="13"/>
    </row>
    <row r="45" spans="2:38">
      <c r="B45" s="11"/>
      <c r="C45" s="118" t="s">
        <v>164</v>
      </c>
      <c r="G45" s="3">
        <f>W!A329</f>
        <v>168</v>
      </c>
      <c r="H45" s="49"/>
      <c r="I45" s="13"/>
      <c r="J45" s="11"/>
      <c r="K45" s="68" t="s">
        <v>165</v>
      </c>
      <c r="N45" s="133">
        <f>N43+N44</f>
        <v>24.863759999999999</v>
      </c>
      <c r="P45" s="49"/>
      <c r="R45" s="11"/>
      <c r="S45" s="85" t="s">
        <v>166</v>
      </c>
      <c r="T45" s="13"/>
      <c r="U45" s="132">
        <f>W!A187</f>
        <v>6692</v>
      </c>
      <c r="V45" s="141"/>
      <c r="W45" s="18">
        <f>W!A188</f>
        <v>2700</v>
      </c>
      <c r="X45" s="17"/>
      <c r="Y45" s="132">
        <f>W!A189</f>
        <v>400</v>
      </c>
      <c r="Z45" s="17"/>
      <c r="AA45" s="49"/>
      <c r="AC45" s="13"/>
      <c r="AD45" s="21"/>
      <c r="AE45" s="13"/>
      <c r="AF45" s="18"/>
      <c r="AG45" s="17"/>
      <c r="AH45" s="18"/>
      <c r="AI45" s="17"/>
      <c r="AJ45" s="18"/>
      <c r="AK45" s="17"/>
      <c r="AL45" s="13"/>
    </row>
    <row r="46" spans="2:38" ht="8.25" customHeight="1">
      <c r="B46" s="38"/>
      <c r="C46" s="39"/>
      <c r="D46" s="39"/>
      <c r="E46" s="39"/>
      <c r="F46" s="39"/>
      <c r="G46" s="39"/>
      <c r="H46" s="53"/>
      <c r="I46" s="13"/>
      <c r="J46" s="38"/>
      <c r="K46" s="39"/>
      <c r="L46" s="39"/>
      <c r="M46" s="39"/>
      <c r="N46" s="39"/>
      <c r="O46" s="39"/>
      <c r="P46" s="53"/>
      <c r="R46" s="38"/>
      <c r="S46" s="39"/>
      <c r="T46" s="39"/>
      <c r="U46" s="38"/>
      <c r="V46" s="142"/>
      <c r="W46" s="39"/>
      <c r="X46" s="65"/>
      <c r="Y46" s="38"/>
      <c r="Z46" s="65"/>
      <c r="AA46" s="53"/>
      <c r="AC46" s="13"/>
      <c r="AD46" s="13"/>
      <c r="AE46" s="13"/>
      <c r="AF46" s="13"/>
      <c r="AG46" s="17"/>
      <c r="AH46" s="13"/>
      <c r="AI46" s="17"/>
      <c r="AJ46" s="13"/>
      <c r="AK46" s="17"/>
      <c r="AL46" s="13"/>
    </row>
    <row r="47" spans="2:38">
      <c r="C47" s="89" t="s">
        <v>167</v>
      </c>
      <c r="I47" s="13"/>
    </row>
    <row r="48" spans="2:38">
      <c r="D48" s="70"/>
      <c r="I48" s="13"/>
      <c r="M48" s="42" t="s">
        <v>63</v>
      </c>
    </row>
    <row r="49" spans="1:13">
      <c r="I49" s="13"/>
    </row>
    <row r="50" spans="1:13">
      <c r="A50" s="13"/>
      <c r="B50" s="13"/>
      <c r="D50" s="13"/>
      <c r="E50" s="13"/>
      <c r="F50" s="13"/>
      <c r="I50" s="13"/>
    </row>
    <row r="51" spans="1:13">
      <c r="B51" s="13"/>
      <c r="I51" s="13" t="s">
        <v>8</v>
      </c>
    </row>
    <row r="52" spans="1:13">
      <c r="B52" s="13"/>
      <c r="I52" s="13"/>
    </row>
    <row r="53" spans="1:13">
      <c r="B53" s="13"/>
      <c r="I53" s="13"/>
    </row>
    <row r="54" spans="1:13">
      <c r="B54" s="13"/>
      <c r="I54" s="13"/>
    </row>
    <row r="55" spans="1:13">
      <c r="B55" s="13"/>
      <c r="I55" s="13"/>
    </row>
    <row r="56" spans="1:13">
      <c r="B56" s="13"/>
      <c r="I56" s="13"/>
    </row>
    <row r="57" spans="1:13">
      <c r="B57" s="13"/>
      <c r="I57" s="13"/>
    </row>
    <row r="58" spans="1:13">
      <c r="B58" s="13"/>
      <c r="I58" s="13"/>
    </row>
    <row r="59" spans="1:13">
      <c r="B59" s="13"/>
      <c r="C59" s="13"/>
      <c r="D59" s="13"/>
      <c r="E59" s="13"/>
      <c r="F59" s="13"/>
      <c r="G59" s="13"/>
      <c r="H59" s="13"/>
      <c r="I59" s="13"/>
    </row>
    <row r="60" spans="1:13">
      <c r="J60" s="13"/>
      <c r="K60" s="13"/>
      <c r="L60" s="13"/>
      <c r="M60" s="13"/>
    </row>
    <row r="61" spans="1:13">
      <c r="H61" s="13"/>
      <c r="I61" s="13"/>
      <c r="J61" s="13"/>
      <c r="K61" s="13"/>
      <c r="L61" s="13"/>
      <c r="M61" s="13"/>
    </row>
    <row r="62" spans="1:13">
      <c r="H62" s="13"/>
      <c r="I62" s="13"/>
      <c r="J62" s="13"/>
      <c r="L62" s="13"/>
      <c r="M62" s="13"/>
    </row>
    <row r="63" spans="1:13">
      <c r="H63" s="13"/>
      <c r="I63" s="13"/>
      <c r="J63" s="13"/>
      <c r="L63" s="13"/>
      <c r="M63" s="13"/>
    </row>
    <row r="64" spans="1:13">
      <c r="H64" s="13"/>
      <c r="I64" s="13"/>
      <c r="J64" s="13"/>
      <c r="L64" s="13"/>
      <c r="M64" s="13"/>
    </row>
    <row r="65" spans="3:13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</sheetData>
  <pageMargins left="0.35" right="0.16" top="0.59" bottom="0.39" header="0.51" footer="0.51"/>
  <pageSetup paperSize="9" scale="92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68" customWidth="1"/>
    <col min="3" max="6" width="7.6640625" style="68" customWidth="1"/>
    <col min="7" max="8" width="1.6640625" style="68" customWidth="1"/>
    <col min="9" max="12" width="7.6640625" style="68" customWidth="1"/>
    <col min="13" max="14" width="1.44140625" style="68" customWidth="1"/>
    <col min="15" max="18" width="7.6640625" style="68" customWidth="1"/>
    <col min="19" max="20" width="1.44140625" style="68" customWidth="1"/>
    <col min="21" max="24" width="7.6640625" style="68" customWidth="1"/>
    <col min="25" max="25" width="1.44140625" style="68" customWidth="1"/>
    <col min="26" max="16384" width="9.109375" style="68"/>
  </cols>
  <sheetData>
    <row r="1" spans="2:26" ht="15.6">
      <c r="D1" s="44" t="s">
        <v>3</v>
      </c>
      <c r="E1" s="45">
        <f>W!A1</f>
        <v>3</v>
      </c>
      <c r="F1" s="69" t="s">
        <v>2</v>
      </c>
      <c r="G1" s="3"/>
      <c r="I1" s="45">
        <f>W!A2</f>
        <v>5</v>
      </c>
      <c r="J1" s="3"/>
      <c r="K1" s="3"/>
      <c r="L1" s="3"/>
      <c r="M1" s="90" t="s">
        <v>168</v>
      </c>
      <c r="N1" s="3"/>
      <c r="O1" s="3"/>
      <c r="P1" s="3"/>
      <c r="Q1" s="3"/>
      <c r="S1" s="3"/>
      <c r="U1" s="99" t="s">
        <v>6</v>
      </c>
      <c r="V1" s="45">
        <f>W!A4</f>
        <v>2018</v>
      </c>
      <c r="W1" s="100" t="s">
        <v>7</v>
      </c>
      <c r="X1" s="45">
        <f>W!A5</f>
        <v>2</v>
      </c>
    </row>
    <row r="2" spans="2:26">
      <c r="B2" s="70"/>
      <c r="C2" s="70"/>
      <c r="T2" s="70"/>
      <c r="Y2" s="70"/>
    </row>
    <row r="3" spans="2:26">
      <c r="B3" s="71"/>
      <c r="C3" s="72"/>
      <c r="D3" s="72"/>
      <c r="E3" s="72"/>
      <c r="F3" s="72"/>
      <c r="G3" s="73"/>
      <c r="H3" s="72"/>
      <c r="I3" s="72"/>
      <c r="J3" s="72"/>
      <c r="K3" s="91"/>
      <c r="L3" s="91"/>
      <c r="M3" s="92"/>
      <c r="N3" s="91"/>
      <c r="O3" s="91"/>
      <c r="P3" s="91"/>
      <c r="Q3" s="91"/>
      <c r="R3" s="91"/>
      <c r="S3" s="101"/>
      <c r="T3" s="102"/>
      <c r="U3" s="91"/>
      <c r="V3" s="91"/>
      <c r="W3" s="91"/>
      <c r="X3" s="91"/>
      <c r="Y3" s="92"/>
      <c r="Z3" s="70"/>
    </row>
    <row r="4" spans="2:26">
      <c r="B4" s="74"/>
      <c r="C4" s="75" t="s">
        <v>169</v>
      </c>
      <c r="D4" s="75"/>
      <c r="E4" s="75"/>
      <c r="F4" s="76" t="s">
        <v>170</v>
      </c>
      <c r="G4" s="77"/>
      <c r="H4" s="75"/>
      <c r="I4" s="75"/>
      <c r="J4" s="75"/>
      <c r="K4" s="70"/>
      <c r="L4" s="70"/>
      <c r="M4" s="80"/>
      <c r="N4" s="70"/>
      <c r="O4" s="70"/>
      <c r="P4" s="70"/>
      <c r="Q4" s="70"/>
      <c r="R4" s="70"/>
      <c r="S4" s="103"/>
      <c r="T4" s="94"/>
      <c r="U4" s="70"/>
      <c r="V4" s="70"/>
      <c r="W4" s="70"/>
      <c r="X4" s="70"/>
      <c r="Y4" s="80"/>
      <c r="Z4" s="70"/>
    </row>
    <row r="5" spans="2:26">
      <c r="B5" s="74"/>
      <c r="C5" s="75"/>
      <c r="D5" s="75"/>
      <c r="E5" s="75"/>
      <c r="F5" s="75"/>
      <c r="G5" s="77"/>
      <c r="H5" s="75"/>
      <c r="I5" s="75"/>
      <c r="J5" s="75"/>
      <c r="K5" s="70"/>
      <c r="L5" s="70"/>
      <c r="M5" s="80"/>
      <c r="N5" s="70"/>
      <c r="O5" s="70"/>
      <c r="P5" s="70"/>
      <c r="Q5" s="70"/>
      <c r="R5" s="70"/>
      <c r="S5" s="103"/>
      <c r="T5" s="94"/>
      <c r="U5" s="70" t="s">
        <v>171</v>
      </c>
      <c r="V5" s="70"/>
      <c r="W5" s="70"/>
      <c r="X5" s="70"/>
      <c r="Y5" s="80"/>
      <c r="Z5" s="70"/>
    </row>
    <row r="6" spans="2:26">
      <c r="B6" s="74"/>
      <c r="C6" s="70" t="s">
        <v>172</v>
      </c>
      <c r="D6" s="75"/>
      <c r="E6" s="75"/>
      <c r="F6" s="78"/>
      <c r="G6" s="77"/>
      <c r="H6" s="75"/>
      <c r="I6" s="70" t="s">
        <v>173</v>
      </c>
      <c r="J6" s="75"/>
      <c r="K6" s="70"/>
      <c r="L6" s="78"/>
      <c r="M6" s="80"/>
      <c r="N6" s="70"/>
      <c r="O6" s="70" t="s">
        <v>174</v>
      </c>
      <c r="P6" s="75"/>
      <c r="Q6" s="70"/>
      <c r="R6" s="78"/>
      <c r="S6" s="80"/>
      <c r="T6" s="70"/>
      <c r="U6" s="70" t="s">
        <v>175</v>
      </c>
      <c r="V6" s="70"/>
      <c r="W6" s="70"/>
      <c r="X6" s="78"/>
      <c r="Y6" s="80"/>
    </row>
    <row r="7" spans="2:26">
      <c r="B7" s="74"/>
      <c r="C7" s="75"/>
      <c r="D7" s="75"/>
      <c r="E7" s="75"/>
      <c r="F7" s="78"/>
      <c r="G7" s="77"/>
      <c r="H7" s="75"/>
      <c r="I7" s="75"/>
      <c r="J7" s="75"/>
      <c r="K7" s="70"/>
      <c r="L7" s="78"/>
      <c r="M7" s="80"/>
      <c r="N7" s="70"/>
      <c r="O7" s="75"/>
      <c r="P7" s="75"/>
      <c r="Q7" s="70"/>
      <c r="R7" s="78"/>
      <c r="S7" s="80"/>
      <c r="T7" s="70"/>
      <c r="U7" s="75"/>
      <c r="V7" s="70"/>
      <c r="W7" s="70"/>
      <c r="X7" s="78"/>
      <c r="Y7" s="80"/>
    </row>
    <row r="8" spans="2:26">
      <c r="B8" s="74"/>
      <c r="C8" s="70" t="s">
        <v>176</v>
      </c>
      <c r="D8" s="70"/>
      <c r="E8" s="70"/>
      <c r="F8" s="79">
        <f>W!A201</f>
        <v>287000</v>
      </c>
      <c r="G8" s="80"/>
      <c r="H8" s="70"/>
      <c r="I8" s="70" t="s">
        <v>177</v>
      </c>
      <c r="J8" s="70"/>
      <c r="K8" s="70"/>
      <c r="L8" s="79">
        <f>W!A241</f>
        <v>3780665</v>
      </c>
      <c r="M8" s="80"/>
      <c r="N8" s="70"/>
      <c r="O8" s="75" t="s">
        <v>178</v>
      </c>
      <c r="P8" s="75"/>
      <c r="Q8" s="70"/>
      <c r="R8" s="70"/>
      <c r="S8" s="80"/>
      <c r="T8" s="70"/>
      <c r="U8" s="93" t="s">
        <v>26</v>
      </c>
      <c r="Y8" s="80"/>
    </row>
    <row r="9" spans="2:26">
      <c r="B9" s="74"/>
      <c r="C9" s="81" t="s">
        <v>179</v>
      </c>
      <c r="D9" s="70"/>
      <c r="E9" s="70"/>
      <c r="F9" s="79">
        <f>W!A202</f>
        <v>118869</v>
      </c>
      <c r="G9" s="80"/>
      <c r="H9" s="70"/>
      <c r="I9" s="70"/>
      <c r="J9" s="70"/>
      <c r="K9" s="70"/>
      <c r="L9" s="79"/>
      <c r="M9" s="80"/>
      <c r="N9" s="70"/>
      <c r="O9" s="68" t="s">
        <v>180</v>
      </c>
      <c r="Q9" s="86"/>
      <c r="R9" s="86">
        <f>W!A261</f>
        <v>50000</v>
      </c>
      <c r="S9" s="80"/>
      <c r="T9" s="70"/>
      <c r="U9" s="70" t="s">
        <v>181</v>
      </c>
      <c r="V9" s="70"/>
      <c r="W9" s="70"/>
      <c r="X9" s="79">
        <f>W!A221</f>
        <v>3522010</v>
      </c>
      <c r="Y9" s="80"/>
    </row>
    <row r="10" spans="2:26">
      <c r="B10" s="74"/>
      <c r="C10" s="70" t="s">
        <v>182</v>
      </c>
      <c r="D10" s="70"/>
      <c r="E10" s="70"/>
      <c r="F10" s="79">
        <f>W!A203</f>
        <v>59228</v>
      </c>
      <c r="G10" s="80"/>
      <c r="H10" s="70"/>
      <c r="I10" s="70" t="s">
        <v>183</v>
      </c>
      <c r="J10" s="70"/>
      <c r="K10" s="70"/>
      <c r="L10" s="79">
        <f>W!A242</f>
        <v>1739282</v>
      </c>
      <c r="M10" s="80"/>
      <c r="N10" s="70"/>
      <c r="O10" s="70" t="s">
        <v>184</v>
      </c>
      <c r="P10" s="70"/>
      <c r="Q10" s="86"/>
      <c r="R10" s="86">
        <f>W!A262</f>
        <v>375000</v>
      </c>
      <c r="S10" s="80"/>
      <c r="T10" s="70"/>
      <c r="U10" s="70" t="s">
        <v>185</v>
      </c>
      <c r="V10" s="70"/>
      <c r="W10" s="70"/>
      <c r="X10" s="79">
        <f>W!A222</f>
        <v>0</v>
      </c>
      <c r="Y10" s="80"/>
    </row>
    <row r="11" spans="2:26">
      <c r="B11" s="74"/>
      <c r="C11" s="70" t="s">
        <v>186</v>
      </c>
      <c r="D11" s="70"/>
      <c r="E11" s="70"/>
      <c r="F11" s="79">
        <f>W!A204</f>
        <v>422723</v>
      </c>
      <c r="G11" s="80"/>
      <c r="H11" s="70"/>
      <c r="I11" s="85" t="s">
        <v>187</v>
      </c>
      <c r="L11" s="79">
        <f>W!A243</f>
        <v>1429300</v>
      </c>
      <c r="M11" s="80"/>
      <c r="N11" s="70"/>
      <c r="O11" s="70" t="s">
        <v>188</v>
      </c>
      <c r="P11" s="70"/>
      <c r="Q11" s="70"/>
      <c r="R11" s="96">
        <f>W!A263</f>
        <v>852666</v>
      </c>
      <c r="S11" s="80"/>
      <c r="T11" s="70"/>
      <c r="U11" s="70" t="s">
        <v>189</v>
      </c>
      <c r="V11" s="70"/>
      <c r="W11" s="70"/>
      <c r="X11" s="79">
        <f>W!A223</f>
        <v>3164223</v>
      </c>
      <c r="Y11" s="80"/>
    </row>
    <row r="12" spans="2:26">
      <c r="B12" s="74"/>
      <c r="C12" s="70" t="s">
        <v>190</v>
      </c>
      <c r="D12" s="70"/>
      <c r="E12" s="70"/>
      <c r="F12" s="79">
        <f>W!A205</f>
        <v>37806</v>
      </c>
      <c r="G12" s="80"/>
      <c r="H12" s="70"/>
      <c r="I12" s="70" t="s">
        <v>191</v>
      </c>
      <c r="J12" s="70"/>
      <c r="K12" s="70"/>
      <c r="L12" s="79">
        <f>W!A244</f>
        <v>0</v>
      </c>
      <c r="M12" s="80"/>
      <c r="N12" s="70"/>
      <c r="O12" s="70" t="s">
        <v>192</v>
      </c>
      <c r="P12" s="70"/>
      <c r="Q12" s="70"/>
      <c r="R12" s="79">
        <f>SUM(R9:R11)</f>
        <v>1277666</v>
      </c>
      <c r="S12" s="80"/>
      <c r="T12" s="70"/>
      <c r="U12" s="70" t="s">
        <v>193</v>
      </c>
      <c r="V12" s="70"/>
      <c r="W12" s="70"/>
      <c r="X12" s="82">
        <f>W!A224</f>
        <v>0</v>
      </c>
      <c r="Y12" s="80"/>
    </row>
    <row r="13" spans="2:26">
      <c r="B13" s="74"/>
      <c r="C13" s="70" t="s">
        <v>194</v>
      </c>
      <c r="D13" s="70"/>
      <c r="E13" s="70"/>
      <c r="F13" s="79">
        <f>W!A206</f>
        <v>17710</v>
      </c>
      <c r="G13" s="80"/>
      <c r="H13" s="70"/>
      <c r="I13" s="70" t="s">
        <v>195</v>
      </c>
      <c r="J13" s="70"/>
      <c r="K13" s="70"/>
      <c r="L13" s="79">
        <f>W!A245</f>
        <v>51573</v>
      </c>
      <c r="M13" s="80"/>
      <c r="N13" s="70"/>
      <c r="S13" s="80"/>
      <c r="T13" s="70"/>
      <c r="U13" s="85" t="s">
        <v>196</v>
      </c>
      <c r="X13" s="86">
        <f>X9+X10-X11-X12</f>
        <v>357787</v>
      </c>
      <c r="Y13" s="80"/>
    </row>
    <row r="14" spans="2:26">
      <c r="B14" s="74"/>
      <c r="C14" s="70" t="s">
        <v>197</v>
      </c>
      <c r="D14" s="70"/>
      <c r="E14" s="70"/>
      <c r="F14" s="79">
        <f>W!A207</f>
        <v>70000</v>
      </c>
      <c r="G14" s="80"/>
      <c r="H14" s="70"/>
      <c r="I14" s="70" t="s">
        <v>198</v>
      </c>
      <c r="J14" s="70"/>
      <c r="K14" s="70"/>
      <c r="L14" s="79">
        <f>W!A246</f>
        <v>76713</v>
      </c>
      <c r="M14" s="80"/>
      <c r="N14" s="70"/>
      <c r="O14" s="93" t="s">
        <v>199</v>
      </c>
      <c r="S14" s="80"/>
      <c r="T14" s="70"/>
      <c r="Y14" s="80"/>
    </row>
    <row r="15" spans="2:26">
      <c r="B15" s="74"/>
      <c r="C15" s="81" t="s">
        <v>200</v>
      </c>
      <c r="D15" s="70"/>
      <c r="E15" s="70"/>
      <c r="F15" s="79">
        <f>W!A208</f>
        <v>25000</v>
      </c>
      <c r="G15" s="80"/>
      <c r="H15" s="70"/>
      <c r="I15" s="70" t="s">
        <v>201</v>
      </c>
      <c r="J15" s="70"/>
      <c r="K15" s="70"/>
      <c r="L15" s="79">
        <f>W!A247</f>
        <v>326196</v>
      </c>
      <c r="M15" s="80"/>
      <c r="N15" s="70"/>
      <c r="O15" s="70" t="s">
        <v>202</v>
      </c>
      <c r="P15" s="70"/>
      <c r="Q15" s="70"/>
      <c r="R15" s="79">
        <f>W!A265</f>
        <v>15086</v>
      </c>
      <c r="S15" s="80"/>
      <c r="T15" s="70"/>
      <c r="U15" s="93" t="s">
        <v>203</v>
      </c>
      <c r="Y15" s="80"/>
    </row>
    <row r="16" spans="2:26">
      <c r="B16" s="74"/>
      <c r="C16" s="70" t="s">
        <v>204</v>
      </c>
      <c r="D16" s="70"/>
      <c r="E16" s="70"/>
      <c r="F16" s="79">
        <f>W!A209</f>
        <v>33000</v>
      </c>
      <c r="G16" s="80"/>
      <c r="H16" s="70"/>
      <c r="I16" s="70" t="s">
        <v>205</v>
      </c>
      <c r="J16" s="70"/>
      <c r="K16" s="70"/>
      <c r="L16" s="79">
        <f>W!A248</f>
        <v>9502</v>
      </c>
      <c r="M16" s="80"/>
      <c r="N16" s="70"/>
      <c r="O16" s="85" t="s">
        <v>206</v>
      </c>
      <c r="R16" s="79">
        <f>W!A266</f>
        <v>1540800</v>
      </c>
      <c r="S16" s="80"/>
      <c r="T16" s="70"/>
      <c r="U16" s="70" t="s">
        <v>207</v>
      </c>
      <c r="V16" s="70"/>
      <c r="W16" s="70"/>
      <c r="X16" s="79">
        <f>W!A225</f>
        <v>312</v>
      </c>
      <c r="Y16" s="80"/>
    </row>
    <row r="17" spans="2:25">
      <c r="B17" s="74"/>
      <c r="C17" s="70" t="s">
        <v>208</v>
      </c>
      <c r="D17" s="70"/>
      <c r="E17" s="70"/>
      <c r="F17" s="79">
        <f>W!A210</f>
        <v>5100</v>
      </c>
      <c r="G17" s="80"/>
      <c r="H17" s="70"/>
      <c r="I17" s="70" t="s">
        <v>209</v>
      </c>
      <c r="L17" s="79">
        <f>W!A249</f>
        <v>112750</v>
      </c>
      <c r="M17" s="80"/>
      <c r="N17" s="70"/>
      <c r="O17" s="70" t="s">
        <v>210</v>
      </c>
      <c r="P17" s="70"/>
      <c r="Q17" s="70"/>
      <c r="R17" s="79">
        <f>W!A267</f>
        <v>152710</v>
      </c>
      <c r="S17" s="80"/>
      <c r="T17" s="70"/>
      <c r="U17" s="70" t="s">
        <v>211</v>
      </c>
      <c r="X17" s="79">
        <f>W!A226</f>
        <v>0</v>
      </c>
      <c r="Y17" s="80"/>
    </row>
    <row r="18" spans="2:25">
      <c r="B18" s="74"/>
      <c r="C18" s="70" t="s">
        <v>212</v>
      </c>
      <c r="D18" s="70"/>
      <c r="E18" s="70"/>
      <c r="F18" s="79">
        <f>W!A211</f>
        <v>20405</v>
      </c>
      <c r="G18" s="80"/>
      <c r="H18" s="70"/>
      <c r="I18" s="94" t="s">
        <v>213</v>
      </c>
      <c r="J18" s="70"/>
      <c r="K18" s="70"/>
      <c r="L18" s="82">
        <f>W!A250</f>
        <v>1708596</v>
      </c>
      <c r="M18" s="80"/>
      <c r="N18" s="70"/>
      <c r="O18" s="70" t="s">
        <v>214</v>
      </c>
      <c r="P18" s="70"/>
      <c r="Q18" s="70"/>
      <c r="R18" s="79">
        <f>W!A268</f>
        <v>1956876</v>
      </c>
      <c r="S18" s="80"/>
      <c r="T18" s="70"/>
      <c r="U18" s="70" t="s">
        <v>215</v>
      </c>
      <c r="V18" s="70"/>
      <c r="W18" s="70"/>
      <c r="X18" s="82">
        <f>W!A227</f>
        <v>0</v>
      </c>
      <c r="Y18" s="80"/>
    </row>
    <row r="19" spans="2:25">
      <c r="B19" s="74"/>
      <c r="C19" s="70" t="s">
        <v>216</v>
      </c>
      <c r="D19" s="70"/>
      <c r="E19" s="70"/>
      <c r="F19" s="79">
        <f>W!A212</f>
        <v>0</v>
      </c>
      <c r="G19" s="80"/>
      <c r="H19" s="70"/>
      <c r="I19" s="70" t="s">
        <v>217</v>
      </c>
      <c r="J19" s="70"/>
      <c r="K19" s="70"/>
      <c r="L19" s="95">
        <f>W!A251</f>
        <v>2036720</v>
      </c>
      <c r="M19" s="80"/>
      <c r="N19" s="70"/>
      <c r="O19" s="70" t="s">
        <v>218</v>
      </c>
      <c r="P19" s="70"/>
      <c r="Q19" s="70"/>
      <c r="R19" s="82">
        <f>W!A269</f>
        <v>701639</v>
      </c>
      <c r="S19" s="80"/>
      <c r="T19" s="70"/>
      <c r="U19" s="85" t="s">
        <v>219</v>
      </c>
      <c r="X19" s="86">
        <f>X16+X17-X18</f>
        <v>312</v>
      </c>
      <c r="Y19" s="80"/>
    </row>
    <row r="20" spans="2:25">
      <c r="B20" s="74"/>
      <c r="C20" s="70" t="s">
        <v>220</v>
      </c>
      <c r="D20" s="70"/>
      <c r="E20" s="70"/>
      <c r="F20" s="79">
        <f>W!A213</f>
        <v>9162</v>
      </c>
      <c r="G20" s="80"/>
      <c r="H20" s="70"/>
      <c r="I20" s="70" t="s">
        <v>221</v>
      </c>
      <c r="J20" s="70"/>
      <c r="K20" s="70"/>
      <c r="L20" s="79">
        <f>W!A252</f>
        <v>1743945</v>
      </c>
      <c r="M20" s="80"/>
      <c r="N20" s="70"/>
      <c r="O20" s="85" t="s">
        <v>222</v>
      </c>
      <c r="R20" s="104">
        <f>SUM(R15:R19)</f>
        <v>4367111</v>
      </c>
      <c r="S20" s="80"/>
      <c r="T20" s="70"/>
      <c r="Y20" s="80"/>
    </row>
    <row r="21" spans="2:25">
      <c r="B21" s="74"/>
      <c r="C21" s="70" t="s">
        <v>223</v>
      </c>
      <c r="D21" s="70"/>
      <c r="E21" s="70"/>
      <c r="F21" s="79">
        <f>W!A214</f>
        <v>0</v>
      </c>
      <c r="G21" s="80"/>
      <c r="H21" s="70"/>
      <c r="I21" s="70" t="s">
        <v>224</v>
      </c>
      <c r="J21" s="70"/>
      <c r="K21" s="70"/>
      <c r="L21" s="79">
        <f>W!A217</f>
        <v>1271997</v>
      </c>
      <c r="M21" s="80"/>
      <c r="N21" s="70"/>
      <c r="O21" s="70" t="s">
        <v>225</v>
      </c>
      <c r="P21" s="70"/>
      <c r="Q21" s="70"/>
      <c r="R21" s="79">
        <f>R12+R20</f>
        <v>5644777</v>
      </c>
      <c r="S21" s="80"/>
      <c r="T21" s="70"/>
      <c r="U21" s="93" t="s">
        <v>226</v>
      </c>
      <c r="Y21" s="80"/>
    </row>
    <row r="22" spans="2:25">
      <c r="B22" s="74"/>
      <c r="C22" s="70" t="s">
        <v>227</v>
      </c>
      <c r="D22" s="70"/>
      <c r="E22" s="70"/>
      <c r="F22" s="79">
        <f>W!A215</f>
        <v>150000</v>
      </c>
      <c r="G22" s="80"/>
      <c r="H22" s="70"/>
      <c r="I22" s="70" t="s">
        <v>185</v>
      </c>
      <c r="J22" s="70"/>
      <c r="K22" s="70"/>
      <c r="L22" s="79">
        <f>W!A222</f>
        <v>0</v>
      </c>
      <c r="M22" s="80"/>
      <c r="N22" s="70"/>
      <c r="S22" s="80"/>
      <c r="T22" s="70"/>
      <c r="U22" s="68" t="s">
        <v>228</v>
      </c>
      <c r="X22" s="79">
        <f>W!A228</f>
        <v>0</v>
      </c>
      <c r="Y22" s="80"/>
    </row>
    <row r="23" spans="2:25">
      <c r="B23" s="74"/>
      <c r="C23" s="70" t="s">
        <v>229</v>
      </c>
      <c r="D23" s="70"/>
      <c r="E23" s="70"/>
      <c r="F23" s="82">
        <f>W!A216</f>
        <v>15994</v>
      </c>
      <c r="G23" s="80"/>
      <c r="H23" s="70"/>
      <c r="I23" s="70" t="s">
        <v>230</v>
      </c>
      <c r="J23" s="70"/>
      <c r="K23" s="70"/>
      <c r="L23" s="96">
        <f>W!A254</f>
        <v>21864</v>
      </c>
      <c r="M23" s="80"/>
      <c r="N23" s="70"/>
      <c r="O23" s="75" t="s">
        <v>231</v>
      </c>
      <c r="P23" s="70"/>
      <c r="Q23" s="70"/>
      <c r="R23" s="79"/>
      <c r="S23" s="80"/>
      <c r="T23" s="70"/>
      <c r="U23" s="68" t="s">
        <v>232</v>
      </c>
      <c r="V23" s="70"/>
      <c r="W23" s="70"/>
      <c r="X23" s="79">
        <f>W!A229</f>
        <v>0</v>
      </c>
      <c r="Y23" s="80"/>
    </row>
    <row r="24" spans="2:25">
      <c r="B24" s="74"/>
      <c r="C24" s="70" t="s">
        <v>233</v>
      </c>
      <c r="D24" s="75"/>
      <c r="E24" s="70"/>
      <c r="F24" s="82">
        <f>W!A217</f>
        <v>1271997</v>
      </c>
      <c r="G24" s="80"/>
      <c r="H24" s="70"/>
      <c r="I24" s="85" t="s">
        <v>234</v>
      </c>
      <c r="L24" s="79">
        <f>L20-L21+L22-L23</f>
        <v>450084</v>
      </c>
      <c r="M24" s="80"/>
      <c r="N24" s="70"/>
      <c r="O24" s="70" t="s">
        <v>235</v>
      </c>
      <c r="P24" s="70"/>
      <c r="Q24" s="70"/>
      <c r="R24" s="79">
        <f>W!A271</f>
        <v>0</v>
      </c>
      <c r="S24" s="80"/>
      <c r="T24" s="70"/>
      <c r="U24" s="70" t="s">
        <v>236</v>
      </c>
      <c r="V24" s="70"/>
      <c r="W24" s="70"/>
      <c r="X24" s="79">
        <f>W!A230</f>
        <v>0</v>
      </c>
      <c r="Y24" s="80"/>
    </row>
    <row r="25" spans="2:25">
      <c r="B25" s="74"/>
      <c r="C25" s="70"/>
      <c r="F25" s="83"/>
      <c r="G25" s="80"/>
      <c r="H25" s="70"/>
      <c r="I25" s="70" t="s">
        <v>207</v>
      </c>
      <c r="J25" s="70"/>
      <c r="K25" s="70"/>
      <c r="L25" s="79">
        <f>W!A225</f>
        <v>312</v>
      </c>
      <c r="M25" s="80"/>
      <c r="N25" s="70"/>
      <c r="O25" s="81" t="s">
        <v>237</v>
      </c>
      <c r="P25" s="70"/>
      <c r="Q25" s="70"/>
      <c r="R25" s="79">
        <f>W!A272</f>
        <v>1175115</v>
      </c>
      <c r="S25" s="80"/>
      <c r="T25" s="70"/>
      <c r="U25" s="70" t="s">
        <v>238</v>
      </c>
      <c r="V25" s="70"/>
      <c r="W25" s="70"/>
      <c r="X25" s="79">
        <f>W!A231</f>
        <v>0</v>
      </c>
      <c r="Y25" s="80"/>
    </row>
    <row r="26" spans="2:25">
      <c r="B26" s="74"/>
      <c r="C26" s="84" t="s">
        <v>239</v>
      </c>
      <c r="D26" s="70"/>
      <c r="E26" s="70"/>
      <c r="F26" s="79"/>
      <c r="G26" s="80"/>
      <c r="H26" s="70"/>
      <c r="I26" s="70" t="s">
        <v>240</v>
      </c>
      <c r="J26" s="70"/>
      <c r="K26" s="70"/>
      <c r="L26" s="82">
        <f>W!A232</f>
        <v>0</v>
      </c>
      <c r="M26" s="80"/>
      <c r="N26" s="70"/>
      <c r="O26" s="70" t="s">
        <v>241</v>
      </c>
      <c r="P26" s="70"/>
      <c r="Q26" s="70"/>
      <c r="R26" s="82">
        <f>W!A273</f>
        <v>0</v>
      </c>
      <c r="S26" s="80"/>
      <c r="T26" s="70"/>
      <c r="U26" s="70" t="s">
        <v>240</v>
      </c>
      <c r="V26" s="70"/>
      <c r="W26" s="70"/>
      <c r="X26" s="82">
        <f>W!A232</f>
        <v>0</v>
      </c>
      <c r="Y26" s="80"/>
    </row>
    <row r="27" spans="2:25">
      <c r="B27" s="74"/>
      <c r="C27" s="85" t="s">
        <v>242</v>
      </c>
      <c r="D27" s="70"/>
      <c r="E27" s="70"/>
      <c r="F27" s="86">
        <f>L27</f>
        <v>450396</v>
      </c>
      <c r="G27" s="80"/>
      <c r="H27" s="70"/>
      <c r="I27" s="85" t="s">
        <v>243</v>
      </c>
      <c r="J27" s="70"/>
      <c r="K27" s="70"/>
      <c r="L27" s="86">
        <f>L24+L25-L26</f>
        <v>450396</v>
      </c>
      <c r="M27" s="80"/>
      <c r="N27" s="70"/>
      <c r="O27" s="94" t="s">
        <v>244</v>
      </c>
      <c r="P27" s="70"/>
      <c r="Q27" s="70"/>
      <c r="R27" s="79">
        <f>SUM(R24:R26)</f>
        <v>1175115</v>
      </c>
      <c r="S27" s="80"/>
      <c r="T27" s="70"/>
      <c r="U27" s="85" t="s">
        <v>245</v>
      </c>
      <c r="X27" s="86">
        <f>X22-X23-X24+X25-X26</f>
        <v>0</v>
      </c>
      <c r="Y27" s="80"/>
    </row>
    <row r="28" spans="2:25">
      <c r="B28" s="74"/>
      <c r="C28" s="85" t="s">
        <v>246</v>
      </c>
      <c r="D28" s="70"/>
      <c r="E28" s="70"/>
      <c r="F28" s="82">
        <f>W!A240</f>
        <v>-270884</v>
      </c>
      <c r="G28" s="80"/>
      <c r="H28" s="70"/>
      <c r="I28" s="70" t="s">
        <v>247</v>
      </c>
      <c r="J28" s="70"/>
      <c r="K28" s="70"/>
      <c r="L28" s="82">
        <f>W!A255</f>
        <v>0</v>
      </c>
      <c r="M28" s="80"/>
      <c r="N28" s="70"/>
      <c r="O28" s="70" t="s">
        <v>248</v>
      </c>
      <c r="P28" s="70"/>
      <c r="Q28" s="70"/>
      <c r="R28" s="79">
        <f>W!A274</f>
        <v>0</v>
      </c>
      <c r="S28" s="80"/>
      <c r="X28" s="105"/>
      <c r="Y28" s="80"/>
    </row>
    <row r="29" spans="2:25">
      <c r="B29" s="74"/>
      <c r="C29" s="85" t="s">
        <v>249</v>
      </c>
      <c r="F29" s="86">
        <f>W!A257</f>
        <v>179512</v>
      </c>
      <c r="G29" s="80"/>
      <c r="H29" s="70"/>
      <c r="I29" s="70" t="s">
        <v>250</v>
      </c>
      <c r="J29" s="70"/>
      <c r="K29" s="70"/>
      <c r="L29" s="79">
        <f>W!A256</f>
        <v>450396</v>
      </c>
      <c r="M29" s="80"/>
      <c r="N29" s="70"/>
      <c r="S29" s="80"/>
      <c r="U29" s="70" t="s">
        <v>251</v>
      </c>
      <c r="V29" s="70"/>
      <c r="W29" s="70"/>
      <c r="X29" s="86">
        <f>W!A233</f>
        <v>358099</v>
      </c>
      <c r="Y29" s="80"/>
    </row>
    <row r="30" spans="2:25">
      <c r="B30" s="74"/>
      <c r="C30" s="70"/>
      <c r="G30" s="80"/>
      <c r="H30" s="70"/>
      <c r="I30" s="85" t="s">
        <v>252</v>
      </c>
      <c r="L30" s="97">
        <f>IF(R33&gt;0,100*L29/R33,0)</f>
        <v>10.236272727272727</v>
      </c>
      <c r="M30" s="80"/>
      <c r="N30" s="70"/>
      <c r="O30" s="70" t="s">
        <v>253</v>
      </c>
      <c r="P30" s="70"/>
      <c r="Q30" s="70"/>
      <c r="R30" s="79">
        <f>R21-R27-R28</f>
        <v>4469662</v>
      </c>
      <c r="S30" s="80"/>
      <c r="U30" s="85" t="s">
        <v>254</v>
      </c>
      <c r="V30" s="70"/>
      <c r="W30" s="70"/>
      <c r="X30" s="96">
        <f>W!A234</f>
        <v>343540</v>
      </c>
      <c r="Y30" s="80"/>
    </row>
    <row r="31" spans="2:25">
      <c r="B31" s="74"/>
      <c r="C31" s="70"/>
      <c r="G31" s="80"/>
      <c r="H31" s="70"/>
      <c r="M31" s="80"/>
      <c r="N31" s="70"/>
      <c r="S31" s="80"/>
      <c r="U31" s="85" t="s">
        <v>255</v>
      </c>
      <c r="X31" s="70">
        <f>R19-R26</f>
        <v>701639</v>
      </c>
      <c r="Y31" s="80"/>
    </row>
    <row r="32" spans="2:25">
      <c r="B32" s="74"/>
      <c r="G32" s="80"/>
      <c r="H32" s="70"/>
      <c r="I32" s="94" t="s">
        <v>256</v>
      </c>
      <c r="J32" s="70"/>
      <c r="K32" s="70"/>
      <c r="L32" s="82">
        <f>W!A230</f>
        <v>0</v>
      </c>
      <c r="M32" s="80"/>
      <c r="N32" s="70"/>
      <c r="O32" s="93" t="s">
        <v>257</v>
      </c>
      <c r="S32" s="80"/>
      <c r="U32" s="68" t="s">
        <v>258</v>
      </c>
      <c r="X32" s="86">
        <f>W!A270</f>
        <v>250000</v>
      </c>
      <c r="Y32" s="106" t="s">
        <v>259</v>
      </c>
    </row>
    <row r="33" spans="1:25">
      <c r="B33" s="74"/>
      <c r="C33" s="70" t="s">
        <v>260</v>
      </c>
      <c r="D33" s="70"/>
      <c r="E33" s="70"/>
      <c r="F33" s="79">
        <f>W!A219</f>
        <v>0</v>
      </c>
      <c r="G33" s="80"/>
      <c r="H33" s="70"/>
      <c r="I33" s="70" t="s">
        <v>261</v>
      </c>
      <c r="J33" s="70"/>
      <c r="K33" s="70"/>
      <c r="L33" s="79">
        <f>L29-L32</f>
        <v>450396</v>
      </c>
      <c r="M33" s="80"/>
      <c r="O33" s="94" t="s">
        <v>262</v>
      </c>
      <c r="P33" s="70"/>
      <c r="Q33" s="70"/>
      <c r="R33" s="79">
        <f>W!A275</f>
        <v>4400000</v>
      </c>
      <c r="S33" s="80"/>
      <c r="Y33" s="80"/>
    </row>
    <row r="34" spans="1:25">
      <c r="B34" s="74"/>
      <c r="C34" s="85" t="s">
        <v>263</v>
      </c>
      <c r="D34" s="70"/>
      <c r="E34" s="70"/>
      <c r="F34" s="79">
        <f>W!A220</f>
        <v>3038812</v>
      </c>
      <c r="G34" s="80"/>
      <c r="H34" s="70"/>
      <c r="I34" s="68" t="s">
        <v>264</v>
      </c>
      <c r="J34" s="70"/>
      <c r="K34" s="70"/>
      <c r="L34" s="82">
        <f>W!A260</f>
        <v>-398214</v>
      </c>
      <c r="M34" s="80"/>
      <c r="O34" s="68" t="s">
        <v>265</v>
      </c>
      <c r="R34" s="79">
        <f>W!A276</f>
        <v>17480</v>
      </c>
      <c r="S34" s="80"/>
      <c r="U34" s="70" t="s">
        <v>266</v>
      </c>
      <c r="V34" s="70"/>
      <c r="W34" s="70"/>
      <c r="X34" s="86">
        <f>W!A238</f>
        <v>1653000</v>
      </c>
      <c r="Y34" s="80"/>
    </row>
    <row r="35" spans="1:25">
      <c r="B35" s="74"/>
      <c r="C35" s="70"/>
      <c r="G35" s="80"/>
      <c r="I35" s="68" t="s">
        <v>267</v>
      </c>
      <c r="L35" s="86">
        <f>L33+L34</f>
        <v>52182</v>
      </c>
      <c r="M35" s="80"/>
      <c r="O35" s="70" t="s">
        <v>268</v>
      </c>
      <c r="P35" s="70"/>
      <c r="Q35" s="70"/>
      <c r="R35" s="82">
        <f>R36-R33-R34</f>
        <v>52182</v>
      </c>
      <c r="S35" s="80"/>
      <c r="U35" s="70" t="s">
        <v>269</v>
      </c>
      <c r="V35" s="70"/>
      <c r="W35" s="70"/>
      <c r="X35" s="86">
        <f>W!A239</f>
        <v>859000</v>
      </c>
      <c r="Y35" s="80"/>
    </row>
    <row r="36" spans="1:25">
      <c r="B36" s="74"/>
      <c r="G36" s="80"/>
      <c r="M36" s="80"/>
      <c r="O36" s="70" t="s">
        <v>270</v>
      </c>
      <c r="P36" s="70"/>
      <c r="Q36" s="70"/>
      <c r="R36" s="79">
        <f>W!A277</f>
        <v>4469662</v>
      </c>
      <c r="S36" s="80"/>
      <c r="Y36" s="80"/>
    </row>
    <row r="37" spans="1:25">
      <c r="B37" s="87"/>
      <c r="C37" s="88"/>
      <c r="D37" s="88"/>
      <c r="E37" s="88"/>
      <c r="F37" s="88"/>
      <c r="G37" s="88"/>
      <c r="H37" s="87"/>
      <c r="I37" s="88"/>
      <c r="J37" s="88"/>
      <c r="K37" s="88"/>
      <c r="L37" s="88"/>
      <c r="M37" s="98"/>
      <c r="N37" s="88"/>
      <c r="O37" s="88"/>
      <c r="P37" s="88"/>
      <c r="Q37" s="88"/>
      <c r="R37" s="88"/>
      <c r="S37" s="98"/>
      <c r="T37" s="88"/>
      <c r="U37" s="88"/>
      <c r="V37" s="88"/>
      <c r="W37" s="88"/>
      <c r="X37" s="88"/>
      <c r="Y37" s="98"/>
    </row>
    <row r="38" spans="1:25" ht="12.75" customHeight="1">
      <c r="B38" s="89" t="s">
        <v>167</v>
      </c>
    </row>
    <row r="39" spans="1:25">
      <c r="A39" s="70"/>
      <c r="B39" s="70"/>
      <c r="I39" s="85"/>
      <c r="L39" s="86"/>
      <c r="M39" s="42" t="s">
        <v>63</v>
      </c>
    </row>
    <row r="40" spans="1:25">
      <c r="A40" s="70"/>
      <c r="B40" s="70"/>
      <c r="I40" s="85"/>
      <c r="L40" s="86"/>
      <c r="M40" s="70"/>
      <c r="N40" s="70"/>
    </row>
    <row r="41" spans="1:25" ht="11.4">
      <c r="A41" s="70"/>
      <c r="B41" s="70"/>
      <c r="S41" s="3"/>
    </row>
    <row r="42" spans="1:25">
      <c r="A42" s="70"/>
      <c r="B42" s="70"/>
    </row>
    <row r="43" spans="1:25">
      <c r="A43" s="70"/>
      <c r="B43" s="70"/>
    </row>
    <row r="44" spans="1:25">
      <c r="A44" s="70"/>
      <c r="B44" s="70"/>
      <c r="W44" s="86"/>
    </row>
    <row r="45" spans="1:25">
      <c r="A45" s="70"/>
      <c r="B45" s="70"/>
      <c r="P45" s="68" t="s">
        <v>8</v>
      </c>
    </row>
    <row r="46" spans="1:25">
      <c r="A46" s="70"/>
      <c r="B46" s="70"/>
      <c r="I46" s="70"/>
      <c r="J46" s="70"/>
      <c r="K46" s="70" t="s">
        <v>8</v>
      </c>
      <c r="L46" s="79"/>
    </row>
    <row r="47" spans="1:25">
      <c r="A47" s="70"/>
      <c r="B47" s="70"/>
      <c r="I47" s="70"/>
      <c r="J47" s="70"/>
      <c r="K47" s="70"/>
      <c r="L47" s="79"/>
    </row>
    <row r="48" spans="1:25">
      <c r="A48" s="70"/>
      <c r="B48" s="70"/>
    </row>
    <row r="49" spans="1:2">
      <c r="A49" s="70"/>
      <c r="B49" s="70"/>
    </row>
    <row r="50" spans="1:2">
      <c r="A50" s="70"/>
      <c r="B50" s="70"/>
    </row>
    <row r="51" spans="1:2">
      <c r="A51" s="70"/>
      <c r="B51" s="70"/>
    </row>
    <row r="52" spans="1:2">
      <c r="A52" s="70"/>
      <c r="B52" s="70"/>
    </row>
    <row r="53" spans="1:2">
      <c r="A53" s="70"/>
      <c r="B53" s="70"/>
    </row>
    <row r="54" spans="1:2">
      <c r="A54" s="70"/>
      <c r="B54" s="70"/>
    </row>
    <row r="55" spans="1:2">
      <c r="A55" s="70"/>
      <c r="B55" s="70"/>
    </row>
    <row r="56" spans="1:2">
      <c r="A56" s="70"/>
      <c r="B56" s="70"/>
    </row>
    <row r="57" spans="1:2">
      <c r="A57" s="70"/>
      <c r="B57" s="70"/>
    </row>
    <row r="58" spans="1:2">
      <c r="A58" s="70"/>
      <c r="B58" s="70"/>
    </row>
    <row r="59" spans="1:2">
      <c r="A59" s="88"/>
      <c r="B59" s="70"/>
    </row>
  </sheetData>
  <pageMargins left="0.55000000000000004" right="0.35" top="0.59" bottom="0.59" header="0.51" footer="0.51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3" customWidth="1"/>
    <col min="2" max="2" width="1.5546875" style="3" customWidth="1"/>
    <col min="3" max="8" width="8.6640625" style="3" customWidth="1"/>
    <col min="9" max="9" width="8.6640625" style="4" customWidth="1"/>
    <col min="10" max="13" width="8.6640625" style="3" customWidth="1"/>
    <col min="14" max="14" width="3" style="3" customWidth="1"/>
    <col min="15" max="16384" width="9.109375" style="3"/>
  </cols>
  <sheetData>
    <row r="1" spans="2:14" ht="13.8">
      <c r="B1" s="5"/>
      <c r="C1" s="6"/>
      <c r="F1" s="7"/>
      <c r="G1" s="8" t="s">
        <v>271</v>
      </c>
      <c r="I1" s="44" t="s">
        <v>3</v>
      </c>
      <c r="J1" s="45">
        <f>W!$A1</f>
        <v>3</v>
      </c>
      <c r="K1" s="44" t="s">
        <v>6</v>
      </c>
      <c r="L1" s="45">
        <f>W!$A4</f>
        <v>2018</v>
      </c>
      <c r="M1" s="44" t="s">
        <v>7</v>
      </c>
      <c r="N1" s="46">
        <f>W!$A5</f>
        <v>2</v>
      </c>
    </row>
    <row r="3" spans="2:14">
      <c r="B3" s="9"/>
      <c r="C3" s="10"/>
      <c r="D3" s="10"/>
      <c r="E3" s="10"/>
      <c r="F3" s="10"/>
      <c r="G3" s="10"/>
      <c r="H3" s="10"/>
      <c r="I3" s="47"/>
      <c r="J3" s="10"/>
      <c r="K3" s="10"/>
      <c r="L3" s="10"/>
      <c r="M3" s="10"/>
      <c r="N3" s="48"/>
    </row>
    <row r="4" spans="2:14" ht="12">
      <c r="B4" s="11"/>
      <c r="C4" s="12" t="s">
        <v>272</v>
      </c>
      <c r="D4" s="12"/>
      <c r="E4" s="12"/>
      <c r="F4" s="13"/>
      <c r="G4" s="14" t="s">
        <v>19</v>
      </c>
      <c r="H4" s="14" t="s">
        <v>21</v>
      </c>
      <c r="I4" s="17" t="s">
        <v>273</v>
      </c>
      <c r="K4" s="13"/>
      <c r="L4" s="13"/>
      <c r="M4" s="13"/>
      <c r="N4" s="49"/>
    </row>
    <row r="5" spans="2:14">
      <c r="B5" s="11"/>
      <c r="C5" s="15" t="s">
        <v>274</v>
      </c>
      <c r="D5" s="13"/>
      <c r="E5" s="13"/>
      <c r="F5" s="13"/>
      <c r="G5" s="14">
        <f>W!A505</f>
        <v>4155</v>
      </c>
      <c r="H5" s="14">
        <f>W!A506</f>
        <v>4283</v>
      </c>
      <c r="I5" s="14">
        <f>W!A504</f>
        <v>6088</v>
      </c>
      <c r="K5" s="17"/>
      <c r="M5" s="13"/>
      <c r="N5" s="49"/>
    </row>
    <row r="6" spans="2:14">
      <c r="B6" s="11"/>
      <c r="C6" s="15" t="s">
        <v>275</v>
      </c>
      <c r="D6" s="13"/>
      <c r="E6" s="13"/>
      <c r="F6" s="13"/>
      <c r="G6" s="16">
        <f>W!A507/10</f>
        <v>8.6999999999999993</v>
      </c>
      <c r="H6" s="16">
        <f>W!A508/10</f>
        <v>4.4000000000000004</v>
      </c>
      <c r="I6" s="50"/>
      <c r="K6" s="17"/>
      <c r="L6" s="18"/>
      <c r="M6" s="13"/>
      <c r="N6" s="49"/>
    </row>
    <row r="7" spans="2:14">
      <c r="B7" s="11"/>
      <c r="C7" s="17" t="s">
        <v>276</v>
      </c>
      <c r="D7" s="13"/>
      <c r="E7" s="13"/>
      <c r="F7" s="13"/>
      <c r="G7" s="14">
        <f>W!A509</f>
        <v>2118</v>
      </c>
      <c r="H7" s="14">
        <f>W!A510</f>
        <v>2132</v>
      </c>
      <c r="I7" s="50"/>
      <c r="K7" s="17"/>
      <c r="L7" s="18"/>
      <c r="M7" s="13"/>
      <c r="N7" s="49"/>
    </row>
    <row r="8" spans="2:14">
      <c r="B8" s="11"/>
      <c r="C8" s="17"/>
      <c r="D8" s="13"/>
      <c r="E8" s="13"/>
      <c r="F8" s="13"/>
      <c r="H8" s="18"/>
      <c r="I8" s="14"/>
      <c r="K8" s="18"/>
      <c r="L8" s="18"/>
      <c r="M8" s="13"/>
      <c r="N8" s="49"/>
    </row>
    <row r="9" spans="2:14" ht="12">
      <c r="B9" s="11"/>
      <c r="C9" s="19" t="s">
        <v>277</v>
      </c>
      <c r="D9" s="13"/>
      <c r="E9" s="12"/>
      <c r="F9" s="13"/>
      <c r="H9" s="18"/>
      <c r="I9" s="14"/>
      <c r="K9" s="18"/>
      <c r="L9" s="18" t="s">
        <v>8</v>
      </c>
      <c r="M9" s="13"/>
      <c r="N9" s="49"/>
    </row>
    <row r="10" spans="2:14">
      <c r="B10" s="11"/>
      <c r="C10" s="15" t="s">
        <v>278</v>
      </c>
      <c r="D10" s="13"/>
      <c r="E10" s="13"/>
      <c r="F10" s="13"/>
      <c r="G10" s="16">
        <f>W!A501/10</f>
        <v>0.5</v>
      </c>
      <c r="H10" s="16">
        <f>W!A502/10</f>
        <v>1.1000000000000001</v>
      </c>
      <c r="I10" s="17" t="s">
        <v>279</v>
      </c>
      <c r="J10" s="17"/>
      <c r="K10" s="18"/>
      <c r="L10" s="51">
        <f>W!A511/100</f>
        <v>0.85</v>
      </c>
      <c r="M10" s="13"/>
      <c r="N10" s="49"/>
    </row>
    <row r="11" spans="2:14">
      <c r="B11" s="11"/>
      <c r="C11" s="17"/>
      <c r="D11" s="20"/>
      <c r="E11" s="20"/>
      <c r="F11" s="20"/>
      <c r="I11" s="14"/>
      <c r="K11" s="18"/>
      <c r="L11" s="18"/>
      <c r="M11" s="13"/>
      <c r="N11" s="49"/>
    </row>
    <row r="12" spans="2:14">
      <c r="B12" s="11"/>
      <c r="C12" s="13"/>
      <c r="D12" s="13"/>
      <c r="E12" s="13"/>
      <c r="F12" s="13"/>
      <c r="H12" s="14"/>
      <c r="I12" s="50"/>
      <c r="J12" s="18"/>
      <c r="K12" s="18"/>
      <c r="L12" s="18"/>
      <c r="M12" s="13"/>
      <c r="N12" s="49"/>
    </row>
    <row r="13" spans="2:14">
      <c r="B13" s="11"/>
      <c r="C13" s="21" t="s">
        <v>280</v>
      </c>
      <c r="D13" s="13"/>
      <c r="E13" s="13"/>
      <c r="F13" s="13"/>
      <c r="G13" s="14">
        <f>W!A518</f>
        <v>500</v>
      </c>
      <c r="I13" s="50"/>
      <c r="J13" s="18"/>
      <c r="K13" s="18"/>
      <c r="L13" s="18"/>
      <c r="M13" s="13"/>
      <c r="N13" s="49"/>
    </row>
    <row r="14" spans="2:14">
      <c r="B14" s="11"/>
      <c r="C14" s="21"/>
      <c r="D14" s="13"/>
      <c r="E14" s="13"/>
      <c r="F14" s="13"/>
      <c r="H14" s="18"/>
      <c r="I14" s="50"/>
      <c r="J14" s="18"/>
      <c r="K14" s="18"/>
      <c r="L14" s="18"/>
      <c r="M14" s="13"/>
      <c r="N14" s="49"/>
    </row>
    <row r="15" spans="2:14">
      <c r="B15" s="11"/>
      <c r="C15" s="21" t="s">
        <v>281</v>
      </c>
      <c r="D15" s="13"/>
      <c r="E15" s="13"/>
      <c r="F15" s="13"/>
      <c r="G15" s="17" t="s">
        <v>69</v>
      </c>
      <c r="H15" s="4" t="s">
        <v>70</v>
      </c>
      <c r="I15" s="14" t="s">
        <v>71</v>
      </c>
      <c r="K15" s="17"/>
      <c r="L15" s="18"/>
      <c r="M15" s="13"/>
      <c r="N15" s="49"/>
    </row>
    <row r="16" spans="2:14">
      <c r="B16" s="11"/>
      <c r="C16" s="21" t="s">
        <v>282</v>
      </c>
      <c r="D16" s="13"/>
      <c r="E16" s="13"/>
      <c r="F16" s="13"/>
      <c r="G16" s="22">
        <f>INT(L10*G20/1000)+60</f>
        <v>127</v>
      </c>
      <c r="H16" s="22">
        <f>INT(L10*2*G20/1000)+75</f>
        <v>209</v>
      </c>
      <c r="I16" s="22">
        <f>INT(L10*3*G20/1000)+120</f>
        <v>321</v>
      </c>
      <c r="K16" s="18"/>
      <c r="L16" s="18"/>
      <c r="M16" s="18"/>
      <c r="N16" s="49"/>
    </row>
    <row r="17" spans="2:14">
      <c r="B17" s="11"/>
      <c r="C17" s="21" t="s">
        <v>283</v>
      </c>
      <c r="E17" s="13"/>
      <c r="F17" s="13"/>
      <c r="G17" s="22">
        <f>INT(L10*1.5*G20/1000)+60</f>
        <v>160</v>
      </c>
      <c r="H17" s="22">
        <f>INT(L10*1.5*2*G20/1000)+75</f>
        <v>276</v>
      </c>
      <c r="I17" s="22">
        <f>INT(L10*1.5*3*G20/1000)+120</f>
        <v>422</v>
      </c>
      <c r="K17" s="18"/>
      <c r="L17" s="18"/>
      <c r="M17" s="18"/>
      <c r="N17" s="49"/>
    </row>
    <row r="18" spans="2:14">
      <c r="B18" s="11"/>
      <c r="C18" s="21"/>
      <c r="E18" s="13"/>
      <c r="F18" s="13"/>
      <c r="H18" s="18"/>
      <c r="I18" s="14"/>
      <c r="J18" s="18"/>
      <c r="K18" s="18"/>
      <c r="L18" s="18"/>
      <c r="M18" s="13"/>
      <c r="N18" s="49"/>
    </row>
    <row r="19" spans="2:14">
      <c r="B19" s="11"/>
      <c r="C19" s="21"/>
      <c r="E19" s="13"/>
      <c r="F19" s="13"/>
      <c r="G19" s="23" t="s">
        <v>28</v>
      </c>
      <c r="H19" s="24" t="s">
        <v>29</v>
      </c>
      <c r="I19" s="23" t="s">
        <v>30</v>
      </c>
      <c r="K19" s="18"/>
      <c r="L19" s="18"/>
      <c r="M19" s="13"/>
      <c r="N19" s="49"/>
    </row>
    <row r="20" spans="2:14">
      <c r="B20" s="11"/>
      <c r="C20" s="13" t="s">
        <v>284</v>
      </c>
      <c r="D20" s="13"/>
      <c r="G20" s="25">
        <f>W!A515</f>
        <v>79129</v>
      </c>
      <c r="H20" s="25">
        <f>W!A516</f>
        <v>75172</v>
      </c>
      <c r="I20" s="25">
        <f>W!A517</f>
        <v>71217</v>
      </c>
      <c r="K20" s="18"/>
      <c r="L20" s="18"/>
      <c r="M20" s="13"/>
      <c r="N20" s="49"/>
    </row>
    <row r="21" spans="2:14">
      <c r="B21" s="11"/>
      <c r="C21" s="13"/>
      <c r="D21" s="13"/>
      <c r="H21" s="18"/>
      <c r="I21" s="17"/>
      <c r="J21" s="18"/>
      <c r="K21" s="18"/>
      <c r="L21" s="18"/>
      <c r="M21" s="13"/>
      <c r="N21" s="49"/>
    </row>
    <row r="22" spans="2:14">
      <c r="B22" s="11"/>
      <c r="C22" s="13"/>
      <c r="D22" s="13"/>
      <c r="H22" s="18"/>
      <c r="I22" s="17"/>
      <c r="J22" s="18"/>
      <c r="K22" s="18"/>
      <c r="L22" s="18"/>
      <c r="M22" s="13"/>
      <c r="N22" s="49"/>
    </row>
    <row r="23" spans="2:14" ht="12">
      <c r="B23" s="11"/>
      <c r="C23" s="12" t="s">
        <v>285</v>
      </c>
      <c r="D23" s="13"/>
      <c r="E23" s="13"/>
      <c r="F23" s="26" t="str">
        <f>W!A681</f>
        <v>Chip security is causing concern to companies. Exposure to new</v>
      </c>
      <c r="G23" s="13"/>
      <c r="H23" s="13"/>
      <c r="I23" s="17"/>
      <c r="J23" s="13"/>
      <c r="K23" s="13"/>
      <c r="L23" s="13"/>
      <c r="M23" s="13"/>
      <c r="N23" s="49"/>
    </row>
    <row r="24" spans="2:14" ht="12">
      <c r="B24" s="11"/>
      <c r="C24" s="12"/>
      <c r="F24" s="26" t="str">
        <f>W!A682</f>
        <v>threats with unknown protection is making them nervous.</v>
      </c>
      <c r="G24" s="13"/>
      <c r="H24" s="13"/>
      <c r="I24" s="17"/>
      <c r="J24" s="13"/>
      <c r="K24" s="13"/>
      <c r="L24" s="13"/>
      <c r="M24" s="13"/>
      <c r="N24" s="49"/>
    </row>
    <row r="25" spans="2:14" ht="12">
      <c r="B25" s="11"/>
      <c r="C25" s="12"/>
      <c r="F25" s="26" t="str">
        <f>W!A683</f>
        <v xml:space="preserve"> </v>
      </c>
      <c r="G25" s="13"/>
      <c r="H25" s="13"/>
      <c r="I25" s="17"/>
      <c r="J25" s="13"/>
      <c r="K25" s="13"/>
      <c r="L25" s="13"/>
      <c r="M25" s="13"/>
      <c r="N25" s="49"/>
    </row>
    <row r="26" spans="2:14">
      <c r="B26" s="11"/>
      <c r="C26" s="26"/>
      <c r="F26" s="26" t="str">
        <f>W!A684</f>
        <v xml:space="preserve"> </v>
      </c>
      <c r="G26" s="26"/>
      <c r="H26" s="26"/>
      <c r="I26" s="29"/>
      <c r="J26" s="26"/>
      <c r="K26" s="13"/>
      <c r="L26" s="13"/>
      <c r="M26" s="13"/>
      <c r="N26" s="49"/>
    </row>
    <row r="27" spans="2:14">
      <c r="B27" s="11"/>
      <c r="C27" s="26"/>
      <c r="F27" s="26" t="str">
        <f>W!A685</f>
        <v xml:space="preserve"> </v>
      </c>
      <c r="G27" s="26"/>
      <c r="H27" s="26"/>
      <c r="I27" s="29"/>
      <c r="J27" s="26"/>
      <c r="K27" s="13"/>
      <c r="L27" s="13"/>
      <c r="M27" s="13"/>
      <c r="N27" s="49"/>
    </row>
    <row r="28" spans="2:14">
      <c r="B28" s="11"/>
      <c r="C28" s="26"/>
      <c r="F28" s="26" t="str">
        <f>W!A686</f>
        <v xml:space="preserve"> </v>
      </c>
      <c r="G28" s="26"/>
      <c r="H28" s="26"/>
      <c r="I28" s="29"/>
      <c r="J28" s="26"/>
      <c r="K28" s="13"/>
      <c r="L28" s="13"/>
      <c r="M28" s="13"/>
      <c r="N28" s="49"/>
    </row>
    <row r="29" spans="2:14">
      <c r="B29" s="27"/>
      <c r="C29" s="28"/>
      <c r="D29" s="28"/>
      <c r="E29" s="28"/>
      <c r="F29" s="28"/>
      <c r="G29" s="28"/>
      <c r="H29" s="28"/>
      <c r="I29" s="52"/>
      <c r="J29" s="28"/>
      <c r="K29" s="28"/>
      <c r="L29" s="28"/>
      <c r="M29" s="28"/>
      <c r="N29" s="53"/>
    </row>
    <row r="30" spans="2:14">
      <c r="C30" s="13"/>
      <c r="D30" s="29"/>
      <c r="E30" s="26"/>
      <c r="F30" s="26"/>
      <c r="G30" s="26"/>
      <c r="H30" s="26"/>
      <c r="I30" s="29"/>
      <c r="J30" s="26"/>
      <c r="K30" s="13"/>
      <c r="L30" s="13"/>
      <c r="M30" s="13"/>
      <c r="N30" s="13"/>
    </row>
    <row r="31" spans="2:14">
      <c r="B31" s="9"/>
      <c r="C31" s="10"/>
      <c r="D31" s="30"/>
      <c r="E31" s="31"/>
      <c r="F31" s="31"/>
      <c r="G31" s="31"/>
      <c r="H31" s="31"/>
      <c r="I31" s="30"/>
      <c r="J31" s="31"/>
      <c r="K31" s="10"/>
      <c r="L31" s="10"/>
      <c r="M31" s="10"/>
      <c r="N31" s="48"/>
    </row>
    <row r="32" spans="2:14" ht="12">
      <c r="B32" s="11"/>
      <c r="C32" s="12" t="s">
        <v>286</v>
      </c>
      <c r="D32" s="29"/>
      <c r="E32" s="26"/>
      <c r="F32" s="32" t="s">
        <v>2</v>
      </c>
      <c r="G32" s="32" t="s">
        <v>2</v>
      </c>
      <c r="H32" s="32" t="s">
        <v>2</v>
      </c>
      <c r="I32" s="32" t="s">
        <v>2</v>
      </c>
      <c r="J32" s="32" t="s">
        <v>2</v>
      </c>
      <c r="K32" s="32" t="s">
        <v>2</v>
      </c>
      <c r="L32" s="32" t="s">
        <v>2</v>
      </c>
      <c r="M32" s="32" t="s">
        <v>2</v>
      </c>
      <c r="N32" s="49"/>
    </row>
    <row r="33" spans="2:17" ht="12">
      <c r="B33" s="11"/>
      <c r="C33" s="13"/>
      <c r="D33" s="13"/>
      <c r="E33" s="13"/>
      <c r="F33" s="33">
        <f>W!A521</f>
        <v>1</v>
      </c>
      <c r="G33" s="33">
        <f>W!A541</f>
        <v>2</v>
      </c>
      <c r="H33" s="33">
        <f>W!A561</f>
        <v>3</v>
      </c>
      <c r="I33" s="33">
        <f>W!A581</f>
        <v>4</v>
      </c>
      <c r="J33" s="33">
        <f>W!A601</f>
        <v>5</v>
      </c>
      <c r="K33" s="33">
        <f>W!A621</f>
        <v>6</v>
      </c>
      <c r="L33" s="33">
        <f>W!A641</f>
        <v>7</v>
      </c>
      <c r="M33" s="33">
        <f>W!A661</f>
        <v>8</v>
      </c>
      <c r="N33" s="49"/>
      <c r="Q33" s="3" t="s">
        <v>8</v>
      </c>
    </row>
    <row r="34" spans="2:17" ht="12">
      <c r="B34" s="11"/>
      <c r="C34" s="12" t="s">
        <v>287</v>
      </c>
      <c r="D34" s="13"/>
      <c r="E34" s="13"/>
      <c r="F34" s="13"/>
      <c r="G34" s="13"/>
      <c r="H34" s="13"/>
      <c r="I34" s="18"/>
      <c r="J34" s="13"/>
      <c r="K34" s="13"/>
      <c r="L34" s="13"/>
      <c r="M34" s="13"/>
      <c r="N34" s="49"/>
    </row>
    <row r="35" spans="2:17">
      <c r="B35" s="11"/>
      <c r="C35" s="13" t="s">
        <v>288</v>
      </c>
      <c r="D35" s="13"/>
      <c r="E35" s="13"/>
      <c r="F35" s="34">
        <f>W!A522/100</f>
        <v>61.42</v>
      </c>
      <c r="G35" s="34">
        <f>W!A542/100</f>
        <v>78.19</v>
      </c>
      <c r="H35" s="34">
        <f>W!A562/100</f>
        <v>57.66</v>
      </c>
      <c r="I35" s="34">
        <f>W!A582/100</f>
        <v>113.81</v>
      </c>
      <c r="J35" s="34">
        <f>W!A602/100</f>
        <v>114.18</v>
      </c>
      <c r="K35" s="34">
        <f>W!A622/100</f>
        <v>0</v>
      </c>
      <c r="L35" s="34">
        <f>W!A642/100</f>
        <v>0</v>
      </c>
      <c r="M35" s="34">
        <f>W!A662/100</f>
        <v>0</v>
      </c>
      <c r="N35" s="54"/>
    </row>
    <row r="36" spans="2:17">
      <c r="B36" s="11"/>
      <c r="C36" s="13" t="s">
        <v>289</v>
      </c>
      <c r="D36" s="13"/>
      <c r="E36" s="13"/>
      <c r="F36" s="34">
        <f>W!A523</f>
        <v>2702480</v>
      </c>
      <c r="G36" s="34">
        <f>W!A543</f>
        <v>3440360</v>
      </c>
      <c r="H36" s="34">
        <f>W!A563</f>
        <v>2306400</v>
      </c>
      <c r="I36" s="34">
        <f>W!A583</f>
        <v>4506876</v>
      </c>
      <c r="J36" s="34">
        <f>W!A603</f>
        <v>5023920</v>
      </c>
      <c r="K36" s="34">
        <f>W!A623</f>
        <v>0</v>
      </c>
      <c r="L36" s="34">
        <f>W!A643</f>
        <v>0</v>
      </c>
      <c r="M36" s="34">
        <f>W!A663</f>
        <v>0</v>
      </c>
      <c r="N36" s="54"/>
    </row>
    <row r="37" spans="2:17">
      <c r="B37" s="11"/>
      <c r="C37" s="13"/>
      <c r="F37" s="35"/>
      <c r="G37" s="35"/>
      <c r="H37" s="35"/>
      <c r="I37" s="55"/>
      <c r="J37" s="35"/>
      <c r="K37" s="35"/>
      <c r="L37" s="35"/>
      <c r="M37" s="35"/>
      <c r="N37" s="54"/>
    </row>
    <row r="38" spans="2:17">
      <c r="B38" s="11"/>
      <c r="C38" s="13" t="s">
        <v>290</v>
      </c>
      <c r="D38" s="13"/>
      <c r="E38" s="13"/>
      <c r="F38" s="34">
        <f>W!A524</f>
        <v>0</v>
      </c>
      <c r="G38" s="34">
        <f>W!A544</f>
        <v>0</v>
      </c>
      <c r="H38" s="34">
        <f>W!A564</f>
        <v>0</v>
      </c>
      <c r="I38" s="34">
        <f>W!A584</f>
        <v>0</v>
      </c>
      <c r="J38" s="34">
        <f>W!A604</f>
        <v>0</v>
      </c>
      <c r="K38" s="34">
        <f>W!A624</f>
        <v>0</v>
      </c>
      <c r="L38" s="34">
        <f>W!A644</f>
        <v>0</v>
      </c>
      <c r="M38" s="34">
        <f>W!A664</f>
        <v>0</v>
      </c>
      <c r="N38" s="54"/>
    </row>
    <row r="39" spans="2:17">
      <c r="B39" s="11"/>
      <c r="C39" s="13" t="s">
        <v>291</v>
      </c>
      <c r="D39" s="13"/>
      <c r="E39" s="13"/>
      <c r="F39" s="34">
        <f>W!A525</f>
        <v>2282911</v>
      </c>
      <c r="G39" s="34">
        <f>W!A545</f>
        <v>3020791</v>
      </c>
      <c r="H39" s="34">
        <f>W!A565</f>
        <v>2306400</v>
      </c>
      <c r="I39" s="34">
        <f>W!A585</f>
        <v>4530391</v>
      </c>
      <c r="J39" s="34">
        <f>W!A605</f>
        <v>4604351</v>
      </c>
      <c r="K39" s="34">
        <f>W!A625</f>
        <v>0</v>
      </c>
      <c r="L39" s="34">
        <f>W!A645</f>
        <v>0</v>
      </c>
      <c r="M39" s="34">
        <f>W!A665</f>
        <v>0</v>
      </c>
      <c r="N39" s="54"/>
    </row>
    <row r="40" spans="2:17">
      <c r="B40" s="11"/>
      <c r="C40" s="13"/>
      <c r="D40" s="13"/>
      <c r="E40" s="13"/>
      <c r="F40" s="36"/>
      <c r="G40" s="36"/>
      <c r="H40" s="36"/>
      <c r="I40" s="34"/>
      <c r="J40" s="36"/>
      <c r="K40" s="36"/>
      <c r="L40" s="36"/>
      <c r="M40" s="36"/>
      <c r="N40" s="54"/>
    </row>
    <row r="41" spans="2:17" ht="12">
      <c r="B41" s="11"/>
      <c r="C41" s="12" t="s">
        <v>292</v>
      </c>
      <c r="D41" s="13"/>
      <c r="E41" s="13"/>
      <c r="F41" s="34"/>
      <c r="G41" s="34"/>
      <c r="H41" s="34"/>
      <c r="I41" s="34"/>
      <c r="J41" s="36"/>
      <c r="K41" s="36"/>
      <c r="L41" s="36"/>
      <c r="M41" s="36"/>
      <c r="N41" s="54"/>
    </row>
    <row r="42" spans="2:17">
      <c r="B42" s="11"/>
      <c r="C42" s="13" t="s">
        <v>293</v>
      </c>
      <c r="D42" s="13"/>
      <c r="E42" s="13"/>
      <c r="F42" s="34"/>
      <c r="G42" s="34"/>
      <c r="H42" s="34"/>
      <c r="I42" s="34"/>
      <c r="J42" s="36"/>
      <c r="K42" s="36"/>
      <c r="L42" s="36"/>
      <c r="M42" s="36"/>
      <c r="N42" s="54"/>
    </row>
    <row r="43" spans="2:17">
      <c r="B43" s="11"/>
      <c r="C43" s="13" t="s">
        <v>294</v>
      </c>
      <c r="D43" s="13"/>
      <c r="E43" s="13"/>
      <c r="F43" s="34">
        <f>W!A526</f>
        <v>295</v>
      </c>
      <c r="G43" s="34">
        <f>W!A546</f>
        <v>295</v>
      </c>
      <c r="H43" s="34">
        <f>W!A566</f>
        <v>295</v>
      </c>
      <c r="I43" s="34">
        <f>W!A586</f>
        <v>296</v>
      </c>
      <c r="J43" s="34">
        <f>W!A606</f>
        <v>300</v>
      </c>
      <c r="K43" s="34">
        <f>W!A626</f>
        <v>0</v>
      </c>
      <c r="L43" s="34">
        <f>W!A646</f>
        <v>0</v>
      </c>
      <c r="M43" s="34">
        <f>W!A666</f>
        <v>0</v>
      </c>
      <c r="N43" s="54"/>
    </row>
    <row r="44" spans="2:17">
      <c r="B44" s="11"/>
      <c r="C44" s="13" t="s">
        <v>295</v>
      </c>
      <c r="D44" s="17" t="s">
        <v>138</v>
      </c>
      <c r="E44" s="13"/>
      <c r="F44" s="34">
        <f>W!A527</f>
        <v>300</v>
      </c>
      <c r="G44" s="34">
        <f>W!A547</f>
        <v>295</v>
      </c>
      <c r="H44" s="34">
        <f>W!A567</f>
        <v>285</v>
      </c>
      <c r="I44" s="34">
        <f>W!A587</f>
        <v>310</v>
      </c>
      <c r="J44" s="34">
        <f>W!A607</f>
        <v>310</v>
      </c>
      <c r="K44" s="34">
        <f>W!A627</f>
        <v>0</v>
      </c>
      <c r="L44" s="34">
        <f>W!A647</f>
        <v>0</v>
      </c>
      <c r="M44" s="34">
        <f>W!A667</f>
        <v>0</v>
      </c>
      <c r="N44" s="54"/>
    </row>
    <row r="45" spans="2:17">
      <c r="B45" s="11"/>
      <c r="C45" s="13"/>
      <c r="D45" s="13" t="s">
        <v>114</v>
      </c>
      <c r="E45" s="13"/>
      <c r="F45" s="34">
        <f>W!A528</f>
        <v>300</v>
      </c>
      <c r="G45" s="34">
        <f>W!A548</f>
        <v>300</v>
      </c>
      <c r="H45" s="34">
        <f>W!A568</f>
        <v>290</v>
      </c>
      <c r="I45" s="34">
        <f>W!A588</f>
        <v>307</v>
      </c>
      <c r="J45" s="34">
        <f>W!A608</f>
        <v>295</v>
      </c>
      <c r="K45" s="34">
        <f>W!A628</f>
        <v>0</v>
      </c>
      <c r="L45" s="34">
        <f>W!A648</f>
        <v>0</v>
      </c>
      <c r="M45" s="34">
        <f>W!A668</f>
        <v>0</v>
      </c>
      <c r="N45" s="54"/>
    </row>
    <row r="46" spans="2:17">
      <c r="B46" s="11"/>
      <c r="C46" s="13" t="s">
        <v>296</v>
      </c>
      <c r="D46" s="13"/>
      <c r="E46" s="13"/>
      <c r="F46" s="34">
        <f>W!A529</f>
        <v>440</v>
      </c>
      <c r="G46" s="34">
        <f>W!A549</f>
        <v>460</v>
      </c>
      <c r="H46" s="34">
        <f>W!A569</f>
        <v>490</v>
      </c>
      <c r="I46" s="34">
        <f>W!A589</f>
        <v>498</v>
      </c>
      <c r="J46" s="34">
        <f>W!A609</f>
        <v>490</v>
      </c>
      <c r="K46" s="34">
        <f>W!A629</f>
        <v>0</v>
      </c>
      <c r="L46" s="34">
        <f>W!A649</f>
        <v>0</v>
      </c>
      <c r="M46" s="34">
        <f>W!A669</f>
        <v>0</v>
      </c>
      <c r="N46" s="54"/>
    </row>
    <row r="47" spans="2:17">
      <c r="B47" s="11"/>
      <c r="C47" s="13" t="s">
        <v>295</v>
      </c>
      <c r="D47" s="17" t="s">
        <v>138</v>
      </c>
      <c r="E47" s="13"/>
      <c r="F47" s="34">
        <f>W!A530</f>
        <v>450</v>
      </c>
      <c r="G47" s="34">
        <f>W!A550</f>
        <v>455</v>
      </c>
      <c r="H47" s="34">
        <f>W!A570</f>
        <v>485</v>
      </c>
      <c r="I47" s="34">
        <f>W!A590</f>
        <v>510</v>
      </c>
      <c r="J47" s="34">
        <f>W!A610</f>
        <v>490</v>
      </c>
      <c r="K47" s="34">
        <f>W!A630</f>
        <v>0</v>
      </c>
      <c r="L47" s="34">
        <f>W!A650</f>
        <v>0</v>
      </c>
      <c r="M47" s="34">
        <f>W!A670</f>
        <v>0</v>
      </c>
      <c r="N47" s="54"/>
    </row>
    <row r="48" spans="2:17">
      <c r="B48" s="11"/>
      <c r="C48" s="13"/>
      <c r="D48" s="13" t="s">
        <v>114</v>
      </c>
      <c r="E48" s="13"/>
      <c r="F48" s="34">
        <f>W!A531</f>
        <v>490</v>
      </c>
      <c r="G48" s="34">
        <f>W!A551</f>
        <v>490</v>
      </c>
      <c r="H48" s="34">
        <f>W!A571</f>
        <v>480</v>
      </c>
      <c r="I48" s="34">
        <f>W!A591</f>
        <v>505</v>
      </c>
      <c r="J48" s="34">
        <f>W!A611</f>
        <v>485</v>
      </c>
      <c r="K48" s="34">
        <f>W!A631</f>
        <v>0</v>
      </c>
      <c r="L48" s="34">
        <f>W!A651</f>
        <v>0</v>
      </c>
      <c r="M48" s="34">
        <f>W!A671</f>
        <v>0</v>
      </c>
      <c r="N48" s="54"/>
    </row>
    <row r="49" spans="2:14">
      <c r="B49" s="11"/>
      <c r="C49" s="13" t="s">
        <v>297</v>
      </c>
      <c r="D49" s="13"/>
      <c r="E49" s="13"/>
      <c r="F49" s="34">
        <f>W!A532</f>
        <v>690</v>
      </c>
      <c r="G49" s="34">
        <f>W!A552</f>
        <v>730</v>
      </c>
      <c r="H49" s="34">
        <f>W!A572</f>
        <v>799</v>
      </c>
      <c r="I49" s="34">
        <f>W!A592</f>
        <v>812</v>
      </c>
      <c r="J49" s="34">
        <f>W!A612</f>
        <v>820</v>
      </c>
      <c r="K49" s="34">
        <f>W!A632</f>
        <v>0</v>
      </c>
      <c r="L49" s="34">
        <f>W!A652</f>
        <v>0</v>
      </c>
      <c r="M49" s="34">
        <f>W!A672</f>
        <v>0</v>
      </c>
      <c r="N49" s="54"/>
    </row>
    <row r="50" spans="2:14">
      <c r="B50" s="11"/>
      <c r="C50" s="13" t="s">
        <v>295</v>
      </c>
      <c r="D50" s="17" t="s">
        <v>138</v>
      </c>
      <c r="E50" s="13"/>
      <c r="F50" s="34">
        <f>W!A533</f>
        <v>695</v>
      </c>
      <c r="G50" s="34">
        <f>W!A553</f>
        <v>730</v>
      </c>
      <c r="H50" s="34">
        <f>W!A573</f>
        <v>809</v>
      </c>
      <c r="I50" s="34">
        <f>W!A593</f>
        <v>815</v>
      </c>
      <c r="J50" s="34">
        <f>W!A613</f>
        <v>800</v>
      </c>
      <c r="K50" s="34">
        <f>W!A633</f>
        <v>0</v>
      </c>
      <c r="L50" s="34">
        <f>W!A653</f>
        <v>0</v>
      </c>
      <c r="M50" s="34">
        <f>W!A673</f>
        <v>0</v>
      </c>
      <c r="N50" s="54"/>
    </row>
    <row r="51" spans="2:14">
      <c r="B51" s="11"/>
      <c r="C51" s="13"/>
      <c r="D51" s="13" t="s">
        <v>114</v>
      </c>
      <c r="E51" s="13"/>
      <c r="F51" s="34">
        <f>W!A534</f>
        <v>800</v>
      </c>
      <c r="G51" s="34">
        <f>W!A554</f>
        <v>820</v>
      </c>
      <c r="H51" s="34">
        <f>W!A574</f>
        <v>800</v>
      </c>
      <c r="I51" s="34">
        <f>W!A594</f>
        <v>816</v>
      </c>
      <c r="J51" s="34">
        <f>W!A614</f>
        <v>820</v>
      </c>
      <c r="K51" s="34">
        <f>W!A634</f>
        <v>0</v>
      </c>
      <c r="L51" s="34">
        <f>W!A654</f>
        <v>0</v>
      </c>
      <c r="M51" s="34">
        <f>W!A674</f>
        <v>0</v>
      </c>
      <c r="N51" s="54"/>
    </row>
    <row r="52" spans="2:14">
      <c r="B52" s="11"/>
      <c r="C52" s="13"/>
      <c r="D52" s="13"/>
      <c r="E52" s="13"/>
      <c r="F52" s="34"/>
      <c r="G52" s="34"/>
      <c r="H52" s="34"/>
      <c r="I52" s="34"/>
      <c r="J52" s="34"/>
      <c r="K52" s="34"/>
      <c r="L52" s="34"/>
      <c r="M52" s="34"/>
      <c r="N52" s="54"/>
    </row>
    <row r="53" spans="2:14">
      <c r="B53" s="11"/>
      <c r="C53" s="13" t="s">
        <v>298</v>
      </c>
      <c r="D53" s="13"/>
      <c r="E53" s="13"/>
      <c r="F53" s="34">
        <f>W!A535</f>
        <v>68</v>
      </c>
      <c r="G53" s="34">
        <f>W!A555</f>
        <v>55</v>
      </c>
      <c r="H53" s="34">
        <f>W!A575</f>
        <v>44</v>
      </c>
      <c r="I53" s="34">
        <f>W!A595</f>
        <v>67</v>
      </c>
      <c r="J53" s="34">
        <f>W!A615</f>
        <v>57</v>
      </c>
      <c r="K53" s="34">
        <f>W!A635</f>
        <v>0</v>
      </c>
      <c r="L53" s="34">
        <f>W!A655</f>
        <v>0</v>
      </c>
      <c r="M53" s="34">
        <f>W!A675</f>
        <v>0</v>
      </c>
      <c r="N53" s="54"/>
    </row>
    <row r="54" spans="2:14">
      <c r="B54" s="11"/>
      <c r="C54" s="37" t="s">
        <v>299</v>
      </c>
      <c r="D54" s="13"/>
      <c r="E54" s="13"/>
      <c r="F54" s="34">
        <f>W!A536</f>
        <v>1235</v>
      </c>
      <c r="G54" s="34">
        <f>W!A556</f>
        <v>1250</v>
      </c>
      <c r="H54" s="34">
        <f>W!A576</f>
        <v>1250</v>
      </c>
      <c r="I54" s="34">
        <f>W!A596</f>
        <v>1230</v>
      </c>
      <c r="J54" s="34">
        <f>W!A616</f>
        <v>1230</v>
      </c>
      <c r="K54" s="34">
        <f>W!A636</f>
        <v>0</v>
      </c>
      <c r="L54" s="34">
        <f>W!A656</f>
        <v>0</v>
      </c>
      <c r="M54" s="34">
        <f>W!A676</f>
        <v>0</v>
      </c>
      <c r="N54" s="54"/>
    </row>
    <row r="55" spans="2:14">
      <c r="B55" s="11"/>
      <c r="C55" s="13" t="s">
        <v>300</v>
      </c>
      <c r="D55" s="13"/>
      <c r="E55" s="13"/>
      <c r="F55" s="34">
        <f>W!A537</f>
        <v>9</v>
      </c>
      <c r="G55" s="34">
        <f>W!A557</f>
        <v>12</v>
      </c>
      <c r="H55" s="34">
        <f>W!A577</f>
        <v>4</v>
      </c>
      <c r="I55" s="34">
        <f>W!A597</f>
        <v>12</v>
      </c>
      <c r="J55" s="34">
        <f>W!A617</f>
        <v>10</v>
      </c>
      <c r="K55" s="34">
        <f>W!A637</f>
        <v>0</v>
      </c>
      <c r="L55" s="34">
        <f>W!A657</f>
        <v>0</v>
      </c>
      <c r="M55" s="34">
        <f>W!A677</f>
        <v>0</v>
      </c>
      <c r="N55" s="54"/>
    </row>
    <row r="56" spans="2:14">
      <c r="B56" s="38"/>
      <c r="C56" s="39"/>
      <c r="D56" s="39"/>
      <c r="E56" s="39"/>
      <c r="F56" s="40"/>
      <c r="G56" s="40"/>
      <c r="H56" s="41"/>
      <c r="I56" s="56"/>
      <c r="J56" s="40"/>
      <c r="K56" s="40"/>
      <c r="L56" s="40"/>
      <c r="M56" s="41"/>
      <c r="N56" s="53"/>
    </row>
    <row r="57" spans="2:14">
      <c r="C57" s="3" t="s">
        <v>301</v>
      </c>
    </row>
    <row r="58" spans="2:14">
      <c r="C58" s="3" t="s">
        <v>302</v>
      </c>
    </row>
    <row r="59" spans="2:14">
      <c r="H59" s="42" t="s">
        <v>63</v>
      </c>
    </row>
    <row r="60" spans="2:14">
      <c r="B60" s="13"/>
      <c r="C60" s="13"/>
      <c r="D60" s="13"/>
      <c r="E60" s="13"/>
      <c r="F60" s="36"/>
      <c r="G60" s="36"/>
      <c r="H60" s="34"/>
      <c r="I60" s="57"/>
      <c r="J60" s="36"/>
      <c r="K60" s="36"/>
      <c r="L60" s="36"/>
      <c r="M60" s="34"/>
      <c r="N60" s="13"/>
    </row>
    <row r="61" spans="2:14" ht="13.8">
      <c r="B61" s="5"/>
      <c r="C61" s="6"/>
      <c r="F61" s="7"/>
      <c r="G61" s="8" t="s">
        <v>303</v>
      </c>
      <c r="I61" s="44" t="s">
        <v>3</v>
      </c>
      <c r="J61" s="45">
        <f>W!$A1</f>
        <v>3</v>
      </c>
      <c r="K61" s="44" t="s">
        <v>6</v>
      </c>
      <c r="L61" s="45">
        <f>W!$A4</f>
        <v>2018</v>
      </c>
      <c r="M61" s="44" t="s">
        <v>7</v>
      </c>
      <c r="N61" s="46">
        <f>W!$A5</f>
        <v>2</v>
      </c>
    </row>
    <row r="62" spans="2:14">
      <c r="C62" s="13"/>
      <c r="D62" s="13"/>
      <c r="E62" s="13"/>
      <c r="F62" s="36"/>
      <c r="G62" s="36"/>
      <c r="H62" s="34"/>
      <c r="I62" s="57"/>
      <c r="J62" s="36"/>
      <c r="K62" s="36"/>
      <c r="L62" s="36"/>
      <c r="M62" s="34"/>
      <c r="N62" s="13"/>
    </row>
    <row r="63" spans="2:14">
      <c r="B63" s="9"/>
      <c r="C63" s="10"/>
      <c r="D63" s="10"/>
      <c r="E63" s="10"/>
      <c r="F63" s="43"/>
      <c r="G63" s="43"/>
      <c r="H63" s="43"/>
      <c r="I63" s="58"/>
      <c r="J63" s="43"/>
      <c r="K63" s="43"/>
      <c r="L63" s="43"/>
      <c r="M63" s="43"/>
      <c r="N63" s="48"/>
    </row>
    <row r="64" spans="2:14" ht="12">
      <c r="B64" s="11"/>
      <c r="C64" s="12" t="s">
        <v>304</v>
      </c>
      <c r="D64" s="12"/>
      <c r="E64" s="13"/>
      <c r="F64" s="34"/>
      <c r="G64" s="34"/>
      <c r="H64" s="34"/>
      <c r="I64" s="57"/>
      <c r="J64" s="34"/>
      <c r="K64" s="57"/>
      <c r="L64" s="57"/>
      <c r="M64" s="34"/>
      <c r="N64" s="49"/>
    </row>
    <row r="65" spans="2:14" ht="12">
      <c r="B65" s="11"/>
      <c r="C65" s="12"/>
      <c r="D65" s="13" t="s">
        <v>305</v>
      </c>
      <c r="E65" s="13"/>
      <c r="F65" s="59">
        <f>W!A701</f>
        <v>1</v>
      </c>
      <c r="G65" s="59">
        <f>W!A721</f>
        <v>2</v>
      </c>
      <c r="H65" s="59">
        <f>W!A741</f>
        <v>3</v>
      </c>
      <c r="I65" s="59">
        <f>W!A761</f>
        <v>4</v>
      </c>
      <c r="J65" s="59">
        <f>W!A781</f>
        <v>5</v>
      </c>
      <c r="K65" s="59" t="str">
        <f>W!A801</f>
        <v xml:space="preserve"> </v>
      </c>
      <c r="L65" s="59" t="str">
        <f>W!A821</f>
        <v xml:space="preserve"> </v>
      </c>
      <c r="M65" s="59" t="str">
        <f>W!A841</f>
        <v xml:space="preserve"> </v>
      </c>
      <c r="N65" s="49"/>
    </row>
    <row r="66" spans="2:14" ht="12">
      <c r="B66" s="11"/>
      <c r="C66" s="12" t="s">
        <v>306</v>
      </c>
      <c r="D66" s="13"/>
      <c r="E66" s="13"/>
      <c r="F66" s="34"/>
      <c r="G66" s="34"/>
      <c r="H66" s="34"/>
      <c r="I66" s="34"/>
      <c r="J66" s="34"/>
      <c r="K66" s="35"/>
      <c r="L66" s="34"/>
      <c r="M66" s="34"/>
      <c r="N66" s="49"/>
    </row>
    <row r="67" spans="2:14">
      <c r="B67" s="11"/>
      <c r="C67" s="13" t="s">
        <v>307</v>
      </c>
      <c r="D67" s="13"/>
      <c r="E67" s="13"/>
      <c r="F67" s="34">
        <f>W!A702</f>
        <v>1252666</v>
      </c>
      <c r="G67" s="34">
        <f>W!A722</f>
        <v>665865</v>
      </c>
      <c r="H67" s="34">
        <f>W!A742</f>
        <v>1213304</v>
      </c>
      <c r="I67" s="34">
        <f>W!A762</f>
        <v>1289666</v>
      </c>
      <c r="J67" s="34">
        <f>W!A782</f>
        <v>1277666</v>
      </c>
      <c r="K67" s="34" t="str">
        <f>W!A802</f>
        <v xml:space="preserve"> </v>
      </c>
      <c r="L67" s="34" t="str">
        <f>W!A822</f>
        <v xml:space="preserve"> </v>
      </c>
      <c r="M67" s="34" t="str">
        <f>W!A842</f>
        <v xml:space="preserve"> </v>
      </c>
      <c r="N67" s="49"/>
    </row>
    <row r="68" spans="2:14">
      <c r="B68" s="11"/>
      <c r="C68" s="13" t="s">
        <v>308</v>
      </c>
      <c r="D68" s="13"/>
      <c r="E68" s="13"/>
      <c r="F68" s="34">
        <f>W!A703</f>
        <v>617461</v>
      </c>
      <c r="G68" s="34">
        <f>W!A723</f>
        <v>2360736</v>
      </c>
      <c r="H68" s="34">
        <f>W!A743</f>
        <v>338762</v>
      </c>
      <c r="I68" s="34">
        <f>W!A763</f>
        <v>1091292</v>
      </c>
      <c r="J68" s="34">
        <f>W!A783</f>
        <v>1708596</v>
      </c>
      <c r="K68" s="34" t="str">
        <f>W!A803</f>
        <v xml:space="preserve"> </v>
      </c>
      <c r="L68" s="34" t="str">
        <f>W!A823</f>
        <v xml:space="preserve"> </v>
      </c>
      <c r="M68" s="34" t="str">
        <f>W!A843</f>
        <v xml:space="preserve"> </v>
      </c>
      <c r="N68" s="49"/>
    </row>
    <row r="69" spans="2:14">
      <c r="B69" s="11"/>
      <c r="C69" s="13" t="s">
        <v>309</v>
      </c>
      <c r="D69" s="13"/>
      <c r="E69" s="13"/>
      <c r="F69" s="34">
        <f>W!A704</f>
        <v>745797</v>
      </c>
      <c r="G69" s="34">
        <f>W!A724</f>
        <v>1655807</v>
      </c>
      <c r="H69" s="34">
        <f>W!A744</f>
        <v>494506</v>
      </c>
      <c r="I69" s="34">
        <f>W!A764</f>
        <v>1863599</v>
      </c>
      <c r="J69" s="34">
        <f>W!A784</f>
        <v>1956876</v>
      </c>
      <c r="K69" s="34" t="str">
        <f>W!A804</f>
        <v xml:space="preserve"> </v>
      </c>
      <c r="L69" s="34" t="str">
        <f>W!A824</f>
        <v xml:space="preserve"> </v>
      </c>
      <c r="M69" s="34" t="str">
        <f>W!A844</f>
        <v xml:space="preserve"> </v>
      </c>
      <c r="N69" s="49"/>
    </row>
    <row r="70" spans="2:14">
      <c r="B70" s="11"/>
      <c r="C70" s="13" t="s">
        <v>310</v>
      </c>
      <c r="D70" s="13"/>
      <c r="E70" s="13"/>
      <c r="F70" s="34">
        <f>W!A705</f>
        <v>697643</v>
      </c>
      <c r="G70" s="34">
        <f>W!A725</f>
        <v>650000</v>
      </c>
      <c r="H70" s="34">
        <f>W!A745</f>
        <v>1547609</v>
      </c>
      <c r="I70" s="34">
        <f>W!A765</f>
        <v>617496</v>
      </c>
      <c r="J70" s="34">
        <f>W!A785</f>
        <v>701639</v>
      </c>
      <c r="K70" s="34" t="str">
        <f>W!A805</f>
        <v xml:space="preserve"> </v>
      </c>
      <c r="L70" s="34" t="str">
        <f>W!A825</f>
        <v xml:space="preserve"> </v>
      </c>
      <c r="M70" s="34" t="str">
        <f>W!A845</f>
        <v xml:space="preserve"> </v>
      </c>
      <c r="N70" s="49"/>
    </row>
    <row r="71" spans="2:14">
      <c r="B71" s="11"/>
      <c r="C71" s="13"/>
      <c r="D71" s="13"/>
      <c r="E71" s="13"/>
      <c r="F71" s="60"/>
      <c r="G71" s="60"/>
      <c r="H71" s="60"/>
      <c r="I71" s="60"/>
      <c r="J71" s="60"/>
      <c r="K71" s="60"/>
      <c r="L71" s="60"/>
      <c r="M71" s="60"/>
      <c r="N71" s="49"/>
    </row>
    <row r="72" spans="2:14" ht="12">
      <c r="B72" s="11"/>
      <c r="C72" s="12" t="s">
        <v>311</v>
      </c>
      <c r="D72" s="13"/>
      <c r="E72" s="13"/>
      <c r="F72" s="34"/>
      <c r="G72" s="34"/>
      <c r="H72" s="34"/>
      <c r="I72" s="34"/>
      <c r="J72" s="34"/>
      <c r="K72" s="34"/>
      <c r="L72" s="34"/>
      <c r="M72" s="34"/>
      <c r="N72" s="49"/>
    </row>
    <row r="73" spans="2:14">
      <c r="B73" s="11"/>
      <c r="C73" s="13" t="s">
        <v>312</v>
      </c>
      <c r="D73" s="13"/>
      <c r="E73" s="13"/>
      <c r="F73" s="34">
        <f>W!A708</f>
        <v>0</v>
      </c>
      <c r="G73" s="34">
        <f>W!A728</f>
        <v>0</v>
      </c>
      <c r="H73" s="34">
        <f>W!A748</f>
        <v>0</v>
      </c>
      <c r="I73" s="34">
        <f>W!A768</f>
        <v>0</v>
      </c>
      <c r="J73" s="34">
        <f>W!A788</f>
        <v>0</v>
      </c>
      <c r="K73" s="34" t="str">
        <f>W!A808</f>
        <v xml:space="preserve"> </v>
      </c>
      <c r="L73" s="34" t="str">
        <f>W!A828</f>
        <v xml:space="preserve"> </v>
      </c>
      <c r="M73" s="34" t="str">
        <f>W!A848</f>
        <v xml:space="preserve"> </v>
      </c>
      <c r="N73" s="49"/>
    </row>
    <row r="74" spans="2:14">
      <c r="B74" s="11"/>
      <c r="C74" s="61" t="s">
        <v>313</v>
      </c>
      <c r="D74" s="13"/>
      <c r="E74" s="13"/>
      <c r="F74" s="34">
        <f>W!A709</f>
        <v>314861</v>
      </c>
      <c r="G74" s="34">
        <f>W!A729</f>
        <v>1024826</v>
      </c>
      <c r="H74" s="34">
        <f>W!A749</f>
        <v>489541</v>
      </c>
      <c r="I74" s="34">
        <f>W!A769</f>
        <v>814596</v>
      </c>
      <c r="J74" s="34">
        <f>W!A789</f>
        <v>1175115</v>
      </c>
      <c r="K74" s="34" t="str">
        <f>W!A809</f>
        <v xml:space="preserve"> </v>
      </c>
      <c r="L74" s="34" t="str">
        <f>W!A829</f>
        <v xml:space="preserve"> </v>
      </c>
      <c r="M74" s="34" t="str">
        <f>W!A849</f>
        <v xml:space="preserve"> </v>
      </c>
      <c r="N74" s="49"/>
    </row>
    <row r="75" spans="2:14">
      <c r="B75" s="11"/>
      <c r="C75" s="13" t="s">
        <v>314</v>
      </c>
      <c r="D75" s="13"/>
      <c r="E75" s="13"/>
      <c r="F75" s="34">
        <f>W!A710</f>
        <v>0</v>
      </c>
      <c r="G75" s="34">
        <f>W!A730</f>
        <v>973383</v>
      </c>
      <c r="H75" s="34">
        <f>W!A750</f>
        <v>0</v>
      </c>
      <c r="I75" s="34">
        <f>W!A770</f>
        <v>0</v>
      </c>
      <c r="J75" s="34">
        <f>W!A790</f>
        <v>0</v>
      </c>
      <c r="K75" s="34" t="str">
        <f>W!A810</f>
        <v xml:space="preserve"> </v>
      </c>
      <c r="L75" s="34" t="str">
        <f>W!A830</f>
        <v xml:space="preserve"> </v>
      </c>
      <c r="M75" s="34" t="str">
        <f>W!A850</f>
        <v xml:space="preserve"> </v>
      </c>
      <c r="N75" s="54"/>
    </row>
    <row r="76" spans="2:14" ht="12">
      <c r="B76" s="11"/>
      <c r="C76" s="12"/>
      <c r="D76" s="13"/>
      <c r="E76" s="13"/>
      <c r="F76" s="34"/>
      <c r="G76" s="34"/>
      <c r="H76" s="34"/>
      <c r="I76" s="34"/>
      <c r="J76" s="34"/>
      <c r="K76" s="34"/>
      <c r="L76" s="34"/>
      <c r="M76" s="34"/>
      <c r="N76" s="49"/>
    </row>
    <row r="77" spans="2:14">
      <c r="B77" s="11"/>
      <c r="C77" s="13" t="s">
        <v>315</v>
      </c>
      <c r="D77" s="13"/>
      <c r="E77" s="13"/>
      <c r="F77" s="34">
        <f>W!A712</f>
        <v>0</v>
      </c>
      <c r="G77" s="34">
        <f>W!A732</f>
        <v>0</v>
      </c>
      <c r="H77" s="34">
        <f>W!A752</f>
        <v>500000</v>
      </c>
      <c r="I77" s="34">
        <f>W!A772</f>
        <v>0</v>
      </c>
      <c r="J77" s="34">
        <f>W!A792</f>
        <v>0</v>
      </c>
      <c r="K77" s="34" t="str">
        <f>W!A812</f>
        <v xml:space="preserve"> </v>
      </c>
      <c r="L77" s="34" t="str">
        <f>W!A832</f>
        <v xml:space="preserve"> </v>
      </c>
      <c r="M77" s="34" t="str">
        <f>W!A852</f>
        <v xml:space="preserve"> </v>
      </c>
      <c r="N77" s="49"/>
    </row>
    <row r="78" spans="2:14">
      <c r="B78" s="11"/>
      <c r="C78" s="13"/>
      <c r="D78" s="13"/>
      <c r="E78" s="13"/>
      <c r="F78" s="34"/>
      <c r="G78" s="34"/>
      <c r="H78" s="34"/>
      <c r="I78" s="34"/>
      <c r="J78" s="34"/>
      <c r="K78" s="34"/>
      <c r="L78" s="34"/>
      <c r="M78" s="34"/>
      <c r="N78" s="49"/>
    </row>
    <row r="79" spans="2:14" ht="12">
      <c r="B79" s="11"/>
      <c r="C79" s="12" t="s">
        <v>316</v>
      </c>
      <c r="D79" s="13"/>
      <c r="E79" s="26"/>
      <c r="F79" s="60"/>
      <c r="G79" s="60"/>
      <c r="H79" s="60"/>
      <c r="I79" s="60"/>
      <c r="J79" s="60"/>
      <c r="K79" s="60"/>
      <c r="L79" s="60"/>
      <c r="M79" s="60"/>
      <c r="N79" s="49"/>
    </row>
    <row r="80" spans="2:14">
      <c r="B80" s="11"/>
      <c r="C80" s="13" t="s">
        <v>317</v>
      </c>
      <c r="D80" s="13"/>
      <c r="E80" s="13"/>
      <c r="F80" s="34">
        <f>W!A714</f>
        <v>4400000</v>
      </c>
      <c r="G80" s="34">
        <f>W!A734</f>
        <v>4400000</v>
      </c>
      <c r="H80" s="34">
        <f>W!A754</f>
        <v>4000000</v>
      </c>
      <c r="I80" s="34">
        <f>W!A774</f>
        <v>3960000</v>
      </c>
      <c r="J80" s="34">
        <f>W!A794</f>
        <v>4400000</v>
      </c>
      <c r="K80" s="34" t="str">
        <f>W!A814</f>
        <v xml:space="preserve"> </v>
      </c>
      <c r="L80" s="34" t="str">
        <f>W!A834</f>
        <v xml:space="preserve"> </v>
      </c>
      <c r="M80" s="34" t="str">
        <f>W!A854</f>
        <v xml:space="preserve"> </v>
      </c>
      <c r="N80" s="49"/>
    </row>
    <row r="81" spans="2:14">
      <c r="B81" s="11"/>
      <c r="C81" s="13" t="s">
        <v>318</v>
      </c>
      <c r="D81" s="13"/>
      <c r="E81" s="13"/>
      <c r="F81" s="34">
        <f>W!A715</f>
        <v>17480</v>
      </c>
      <c r="G81" s="34">
        <f>W!A735</f>
        <v>17480</v>
      </c>
      <c r="H81" s="34">
        <f>W!A755</f>
        <v>0</v>
      </c>
      <c r="I81" s="34">
        <f>W!A775</f>
        <v>15500</v>
      </c>
      <c r="J81" s="34">
        <f>W!A795</f>
        <v>17480</v>
      </c>
      <c r="K81" s="34" t="str">
        <f>W!A815</f>
        <v xml:space="preserve"> </v>
      </c>
      <c r="L81" s="34" t="str">
        <f>W!A835</f>
        <v xml:space="preserve"> </v>
      </c>
      <c r="M81" s="34" t="str">
        <f>W!A855</f>
        <v xml:space="preserve"> </v>
      </c>
      <c r="N81" s="49"/>
    </row>
    <row r="82" spans="2:14">
      <c r="B82" s="11"/>
      <c r="C82" s="13" t="s">
        <v>319</v>
      </c>
      <c r="D82" s="13"/>
      <c r="E82" s="13"/>
      <c r="F82" s="34">
        <f>W!A716</f>
        <v>-1418774</v>
      </c>
      <c r="G82" s="34">
        <f>W!A736</f>
        <v>-1083281</v>
      </c>
      <c r="H82" s="34">
        <f>W!A756</f>
        <v>-1395360</v>
      </c>
      <c r="I82" s="34">
        <f>W!A776</f>
        <v>71957</v>
      </c>
      <c r="J82" s="34">
        <f>W!A796</f>
        <v>52182</v>
      </c>
      <c r="K82" s="34" t="str">
        <f>W!A816</f>
        <v xml:space="preserve"> </v>
      </c>
      <c r="L82" s="34" t="str">
        <f>W!A836</f>
        <v xml:space="preserve"> </v>
      </c>
      <c r="M82" s="34" t="str">
        <f>W!A856</f>
        <v xml:space="preserve"> </v>
      </c>
      <c r="N82" s="49"/>
    </row>
    <row r="83" spans="2:14" ht="12">
      <c r="B83" s="11"/>
      <c r="C83" s="12" t="s">
        <v>253</v>
      </c>
      <c r="D83" s="13"/>
      <c r="E83" s="13"/>
      <c r="F83" s="34">
        <f t="shared" ref="F83:M83" si="0">SUM(F80:F82)</f>
        <v>2998706</v>
      </c>
      <c r="G83" s="34">
        <f t="shared" si="0"/>
        <v>3334199</v>
      </c>
      <c r="H83" s="34">
        <f t="shared" si="0"/>
        <v>2604640</v>
      </c>
      <c r="I83" s="34">
        <f t="shared" si="0"/>
        <v>4047457</v>
      </c>
      <c r="J83" s="34">
        <f t="shared" si="0"/>
        <v>4469662</v>
      </c>
      <c r="K83" s="34">
        <f t="shared" si="0"/>
        <v>0</v>
      </c>
      <c r="L83" s="34">
        <f t="shared" si="0"/>
        <v>0</v>
      </c>
      <c r="M83" s="34">
        <f t="shared" si="0"/>
        <v>0</v>
      </c>
      <c r="N83" s="49"/>
    </row>
    <row r="84" spans="2:14">
      <c r="B84" s="38"/>
      <c r="C84" s="39"/>
      <c r="D84" s="39"/>
      <c r="E84" s="39"/>
      <c r="F84" s="39"/>
      <c r="G84" s="39"/>
      <c r="H84" s="39"/>
      <c r="I84" s="65"/>
      <c r="J84" s="39"/>
      <c r="K84" s="39"/>
      <c r="L84" s="39"/>
      <c r="M84" s="39"/>
      <c r="N84" s="53"/>
    </row>
    <row r="86" spans="2:14">
      <c r="C86" s="13"/>
      <c r="D86" s="13"/>
      <c r="E86" s="13"/>
      <c r="F86" s="13"/>
      <c r="G86" s="13"/>
      <c r="H86" s="13"/>
      <c r="I86" s="17"/>
      <c r="J86" s="13"/>
      <c r="K86" s="13"/>
      <c r="L86" s="13"/>
      <c r="M86" s="13"/>
      <c r="N86" s="13"/>
    </row>
    <row r="87" spans="2:14">
      <c r="B87" s="9"/>
      <c r="C87" s="10"/>
      <c r="D87" s="10"/>
      <c r="E87" s="10"/>
      <c r="F87" s="10"/>
      <c r="G87" s="10"/>
      <c r="H87" s="10"/>
      <c r="I87" s="47"/>
      <c r="J87" s="10"/>
      <c r="K87" s="10"/>
      <c r="L87" s="10"/>
      <c r="M87" s="10"/>
      <c r="N87" s="48"/>
    </row>
    <row r="88" spans="2:14" ht="12">
      <c r="B88" s="11"/>
      <c r="C88" s="12" t="s">
        <v>320</v>
      </c>
      <c r="I88" s="66"/>
      <c r="K88" s="67" t="str">
        <f>W!A330</f>
        <v>Not requested</v>
      </c>
      <c r="N88" s="49"/>
    </row>
    <row r="89" spans="2:14" ht="12">
      <c r="B89" s="11"/>
      <c r="C89" s="13"/>
      <c r="D89" s="3" t="s">
        <v>321</v>
      </c>
      <c r="F89" s="33" t="str">
        <f>W!A331</f>
        <v xml:space="preserve"> </v>
      </c>
      <c r="G89" s="33" t="str">
        <f>W!A341</f>
        <v xml:space="preserve"> </v>
      </c>
      <c r="H89" s="33" t="str">
        <f>W!A351</f>
        <v xml:space="preserve"> </v>
      </c>
      <c r="I89" s="33" t="str">
        <f>W!A361</f>
        <v xml:space="preserve"> </v>
      </c>
      <c r="J89" s="33" t="str">
        <f>W!A371</f>
        <v xml:space="preserve"> </v>
      </c>
      <c r="K89" s="33" t="str">
        <f>W!A381</f>
        <v xml:space="preserve"> </v>
      </c>
      <c r="L89" s="33" t="str">
        <f>W!A391</f>
        <v xml:space="preserve"> </v>
      </c>
      <c r="M89" s="33" t="str">
        <f>W!A401</f>
        <v xml:space="preserve"> </v>
      </c>
      <c r="N89" s="49"/>
    </row>
    <row r="90" spans="2:14" ht="12">
      <c r="B90" s="11"/>
      <c r="C90" s="12" t="s">
        <v>322</v>
      </c>
      <c r="D90" s="13"/>
      <c r="E90" s="13"/>
      <c r="F90" s="26"/>
      <c r="G90" s="26"/>
      <c r="H90" s="26"/>
      <c r="I90" s="32"/>
      <c r="J90" s="26"/>
      <c r="L90" s="26"/>
      <c r="M90" s="26"/>
      <c r="N90" s="49"/>
    </row>
    <row r="91" spans="2:14">
      <c r="B91" s="11"/>
      <c r="C91" s="13" t="s">
        <v>294</v>
      </c>
      <c r="D91" s="13"/>
      <c r="E91" s="13"/>
      <c r="F91" s="62" t="str">
        <f>W!A332</f>
        <v xml:space="preserve"> </v>
      </c>
      <c r="G91" s="62" t="str">
        <f>W!A342</f>
        <v xml:space="preserve"> </v>
      </c>
      <c r="H91" s="62" t="str">
        <f>W!A352</f>
        <v xml:space="preserve"> </v>
      </c>
      <c r="I91" s="62" t="str">
        <f>W!A362</f>
        <v xml:space="preserve"> </v>
      </c>
      <c r="J91" s="62" t="str">
        <f>W!A372</f>
        <v xml:space="preserve"> </v>
      </c>
      <c r="K91" s="62" t="str">
        <f>W!A382</f>
        <v xml:space="preserve"> </v>
      </c>
      <c r="L91" s="62" t="str">
        <f>W!A392</f>
        <v xml:space="preserve"> </v>
      </c>
      <c r="M91" s="62" t="str">
        <f>W!A402</f>
        <v xml:space="preserve"> </v>
      </c>
      <c r="N91" s="49"/>
    </row>
    <row r="92" spans="2:14">
      <c r="B92" s="11"/>
      <c r="C92" s="13" t="s">
        <v>295</v>
      </c>
      <c r="D92" s="17" t="s">
        <v>138</v>
      </c>
      <c r="E92" s="13"/>
      <c r="F92" s="62" t="str">
        <f>W!A333</f>
        <v xml:space="preserve"> </v>
      </c>
      <c r="G92" s="62" t="str">
        <f>W!A343</f>
        <v xml:space="preserve"> </v>
      </c>
      <c r="H92" s="62" t="str">
        <f>W!A353</f>
        <v xml:space="preserve"> </v>
      </c>
      <c r="I92" s="62" t="str">
        <f>W!A363</f>
        <v xml:space="preserve"> </v>
      </c>
      <c r="J92" s="62" t="str">
        <f>W!A373</f>
        <v xml:space="preserve"> </v>
      </c>
      <c r="K92" s="62" t="str">
        <f>W!A383</f>
        <v xml:space="preserve"> </v>
      </c>
      <c r="L92" s="62" t="str">
        <f>W!A393</f>
        <v xml:space="preserve"> </v>
      </c>
      <c r="M92" s="62" t="str">
        <f>W!A403</f>
        <v xml:space="preserve"> </v>
      </c>
      <c r="N92" s="49"/>
    </row>
    <row r="93" spans="2:14">
      <c r="B93" s="11"/>
      <c r="C93" s="13"/>
      <c r="D93" s="13" t="s">
        <v>114</v>
      </c>
      <c r="E93" s="13"/>
      <c r="F93" s="62" t="str">
        <f>W!A334</f>
        <v xml:space="preserve"> </v>
      </c>
      <c r="G93" s="62" t="str">
        <f>W!A344</f>
        <v xml:space="preserve"> </v>
      </c>
      <c r="H93" s="62" t="str">
        <f>W!A354</f>
        <v xml:space="preserve"> </v>
      </c>
      <c r="I93" s="62" t="str">
        <f>W!A364</f>
        <v xml:space="preserve"> </v>
      </c>
      <c r="J93" s="62" t="str">
        <f>W!A374</f>
        <v xml:space="preserve"> </v>
      </c>
      <c r="K93" s="62" t="str">
        <f>W!A384</f>
        <v xml:space="preserve"> </v>
      </c>
      <c r="L93" s="62" t="str">
        <f>W!A394</f>
        <v xml:space="preserve"> </v>
      </c>
      <c r="M93" s="62" t="str">
        <f>W!A404</f>
        <v xml:space="preserve"> </v>
      </c>
      <c r="N93" s="49"/>
    </row>
    <row r="94" spans="2:14">
      <c r="B94" s="11"/>
      <c r="C94" s="13" t="s">
        <v>296</v>
      </c>
      <c r="D94" s="13"/>
      <c r="E94" s="13"/>
      <c r="F94" s="62" t="str">
        <f>W!A335</f>
        <v xml:space="preserve"> </v>
      </c>
      <c r="G94" s="62" t="str">
        <f>W!A345</f>
        <v xml:space="preserve"> </v>
      </c>
      <c r="H94" s="62" t="str">
        <f>W!A355</f>
        <v xml:space="preserve"> </v>
      </c>
      <c r="I94" s="62" t="str">
        <f>W!A365</f>
        <v xml:space="preserve"> </v>
      </c>
      <c r="J94" s="62" t="str">
        <f>W!A375</f>
        <v xml:space="preserve"> </v>
      </c>
      <c r="K94" s="62" t="str">
        <f>W!A385</f>
        <v xml:space="preserve"> </v>
      </c>
      <c r="L94" s="62" t="str">
        <f>W!A395</f>
        <v xml:space="preserve"> </v>
      </c>
      <c r="M94" s="62" t="str">
        <f>W!A405</f>
        <v xml:space="preserve"> </v>
      </c>
      <c r="N94" s="49"/>
    </row>
    <row r="95" spans="2:14">
      <c r="B95" s="11"/>
      <c r="C95" s="13" t="s">
        <v>295</v>
      </c>
      <c r="D95" s="17" t="s">
        <v>138</v>
      </c>
      <c r="E95" s="13"/>
      <c r="F95" s="62" t="str">
        <f>W!A336</f>
        <v xml:space="preserve"> </v>
      </c>
      <c r="G95" s="62" t="str">
        <f>W!A346</f>
        <v xml:space="preserve"> </v>
      </c>
      <c r="H95" s="62" t="str">
        <f>W!A356</f>
        <v xml:space="preserve"> </v>
      </c>
      <c r="I95" s="62" t="str">
        <f>W!A366</f>
        <v xml:space="preserve"> </v>
      </c>
      <c r="J95" s="62" t="str">
        <f>W!A376</f>
        <v xml:space="preserve"> </v>
      </c>
      <c r="K95" s="62" t="str">
        <f>W!A386</f>
        <v xml:space="preserve"> </v>
      </c>
      <c r="L95" s="62" t="str">
        <f>W!A396</f>
        <v xml:space="preserve"> </v>
      </c>
      <c r="M95" s="62" t="str">
        <f>W!A406</f>
        <v xml:space="preserve"> </v>
      </c>
      <c r="N95" s="49"/>
    </row>
    <row r="96" spans="2:14">
      <c r="B96" s="11"/>
      <c r="C96" s="13"/>
      <c r="D96" s="13" t="s">
        <v>114</v>
      </c>
      <c r="E96" s="13"/>
      <c r="F96" s="62" t="str">
        <f>W!A337</f>
        <v xml:space="preserve"> </v>
      </c>
      <c r="G96" s="62" t="str">
        <f>W!A347</f>
        <v xml:space="preserve"> </v>
      </c>
      <c r="H96" s="62" t="str">
        <f>W!A357</f>
        <v xml:space="preserve"> </v>
      </c>
      <c r="I96" s="62" t="str">
        <f>W!A367</f>
        <v xml:space="preserve"> </v>
      </c>
      <c r="J96" s="62" t="str">
        <f>W!A377</f>
        <v xml:space="preserve"> </v>
      </c>
      <c r="K96" s="62" t="str">
        <f>W!A387</f>
        <v xml:space="preserve"> </v>
      </c>
      <c r="L96" s="62" t="str">
        <f>W!A397</f>
        <v xml:space="preserve"> </v>
      </c>
      <c r="M96" s="62" t="str">
        <f>W!A407</f>
        <v xml:space="preserve"> </v>
      </c>
      <c r="N96" s="49"/>
    </row>
    <row r="97" spans="2:14">
      <c r="B97" s="11"/>
      <c r="C97" s="13" t="s">
        <v>297</v>
      </c>
      <c r="D97" s="13"/>
      <c r="E97" s="13"/>
      <c r="F97" s="62" t="str">
        <f>W!A338</f>
        <v xml:space="preserve"> </v>
      </c>
      <c r="G97" s="62" t="str">
        <f>W!A348</f>
        <v xml:space="preserve"> </v>
      </c>
      <c r="H97" s="62" t="str">
        <f>W!A358</f>
        <v xml:space="preserve"> </v>
      </c>
      <c r="I97" s="62" t="str">
        <f>W!A368</f>
        <v xml:space="preserve"> </v>
      </c>
      <c r="J97" s="62" t="str">
        <f>W!A378</f>
        <v xml:space="preserve"> </v>
      </c>
      <c r="K97" s="62" t="str">
        <f>W!A388</f>
        <v xml:space="preserve"> </v>
      </c>
      <c r="L97" s="62" t="str">
        <f>W!A398</f>
        <v xml:space="preserve"> </v>
      </c>
      <c r="M97" s="62" t="str">
        <f>W!A408</f>
        <v xml:space="preserve"> </v>
      </c>
      <c r="N97" s="49"/>
    </row>
    <row r="98" spans="2:14">
      <c r="B98" s="11"/>
      <c r="C98" s="13" t="s">
        <v>295</v>
      </c>
      <c r="D98" s="17" t="s">
        <v>138</v>
      </c>
      <c r="E98" s="13"/>
      <c r="F98" s="62" t="str">
        <f>W!A339</f>
        <v xml:space="preserve"> </v>
      </c>
      <c r="G98" s="62" t="str">
        <f>W!A349</f>
        <v xml:space="preserve"> </v>
      </c>
      <c r="H98" s="62" t="str">
        <f>W!A359</f>
        <v xml:space="preserve"> </v>
      </c>
      <c r="I98" s="62" t="str">
        <f>W!A369</f>
        <v xml:space="preserve"> </v>
      </c>
      <c r="J98" s="62" t="str">
        <f>W!A379</f>
        <v xml:space="preserve"> </v>
      </c>
      <c r="K98" s="62" t="str">
        <f>W!A389</f>
        <v xml:space="preserve"> </v>
      </c>
      <c r="L98" s="62" t="str">
        <f>W!A399</f>
        <v xml:space="preserve"> </v>
      </c>
      <c r="M98" s="62" t="str">
        <f>W!A409</f>
        <v xml:space="preserve"> </v>
      </c>
      <c r="N98" s="49"/>
    </row>
    <row r="99" spans="2:14">
      <c r="B99" s="11"/>
      <c r="C99" s="13"/>
      <c r="D99" s="13" t="s">
        <v>114</v>
      </c>
      <c r="E99" s="13"/>
      <c r="F99" s="62" t="str">
        <f>W!A340</f>
        <v xml:space="preserve"> </v>
      </c>
      <c r="G99" s="62" t="str">
        <f>W!A350</f>
        <v xml:space="preserve"> </v>
      </c>
      <c r="H99" s="62" t="str">
        <f>W!A360</f>
        <v xml:space="preserve"> </v>
      </c>
      <c r="I99" s="62" t="str">
        <f>W!A370</f>
        <v xml:space="preserve"> </v>
      </c>
      <c r="J99" s="62" t="str">
        <f>W!A380</f>
        <v xml:space="preserve"> </v>
      </c>
      <c r="K99" s="62" t="str">
        <f>W!A390</f>
        <v xml:space="preserve"> </v>
      </c>
      <c r="L99" s="62" t="str">
        <f>W!A400</f>
        <v xml:space="preserve"> </v>
      </c>
      <c r="M99" s="62" t="str">
        <f>W!A410</f>
        <v xml:space="preserve"> </v>
      </c>
      <c r="N99" s="49"/>
    </row>
    <row r="100" spans="2:14">
      <c r="B100" s="38"/>
      <c r="C100" s="39"/>
      <c r="D100" s="39"/>
      <c r="E100" s="39"/>
      <c r="F100" s="63"/>
      <c r="G100" s="63"/>
      <c r="H100" s="63"/>
      <c r="I100" s="63"/>
      <c r="J100" s="63"/>
      <c r="K100" s="63"/>
      <c r="L100" s="63"/>
      <c r="M100" s="63"/>
      <c r="N100" s="53"/>
    </row>
    <row r="101" spans="2:14">
      <c r="B101" s="11"/>
      <c r="C101" s="10"/>
      <c r="D101" s="13"/>
      <c r="E101" s="13"/>
      <c r="F101" s="18"/>
      <c r="G101" s="18"/>
      <c r="H101" s="18"/>
      <c r="I101" s="18"/>
      <c r="J101" s="18"/>
      <c r="K101" s="18"/>
      <c r="L101" s="18"/>
      <c r="M101" s="18"/>
      <c r="N101" s="49"/>
    </row>
    <row r="102" spans="2:14" ht="12">
      <c r="B102" s="11"/>
      <c r="C102" s="12" t="s">
        <v>323</v>
      </c>
      <c r="D102" s="13"/>
      <c r="E102" s="13"/>
      <c r="F102" s="13"/>
      <c r="G102" s="13"/>
      <c r="H102" s="13"/>
      <c r="I102" s="18"/>
      <c r="J102" s="13"/>
      <c r="K102" s="32" t="str">
        <f>W!A420</f>
        <v>Not requested</v>
      </c>
      <c r="L102" s="13"/>
      <c r="M102" s="13"/>
      <c r="N102" s="49"/>
    </row>
    <row r="103" spans="2:14" ht="12">
      <c r="B103" s="11"/>
      <c r="C103" s="13"/>
      <c r="D103" s="13" t="s">
        <v>324</v>
      </c>
      <c r="E103" s="13"/>
      <c r="F103" s="33" t="str">
        <f>W!A421</f>
        <v xml:space="preserve"> </v>
      </c>
      <c r="G103" s="33" t="str">
        <f>W!A428</f>
        <v xml:space="preserve"> </v>
      </c>
      <c r="H103" s="33" t="str">
        <f>W!A435</f>
        <v xml:space="preserve"> </v>
      </c>
      <c r="I103" s="33" t="str">
        <f>W!A442</f>
        <v xml:space="preserve"> </v>
      </c>
      <c r="J103" s="33" t="str">
        <f>W!A449</f>
        <v xml:space="preserve"> </v>
      </c>
      <c r="K103" s="33" t="str">
        <f>W!A456</f>
        <v xml:space="preserve"> </v>
      </c>
      <c r="L103" s="33" t="str">
        <f>W!A463</f>
        <v xml:space="preserve"> </v>
      </c>
      <c r="M103" s="33" t="str">
        <f>W!A470</f>
        <v xml:space="preserve"> </v>
      </c>
      <c r="N103" s="49"/>
    </row>
    <row r="104" spans="2:14">
      <c r="B104" s="11"/>
      <c r="C104" s="13" t="s">
        <v>325</v>
      </c>
      <c r="D104" s="13"/>
      <c r="E104" s="13"/>
      <c r="F104" s="34" t="str">
        <f>W!A422</f>
        <v xml:space="preserve"> </v>
      </c>
      <c r="G104" s="34" t="str">
        <f>W!A429</f>
        <v xml:space="preserve"> </v>
      </c>
      <c r="H104" s="34" t="str">
        <f>W!A436</f>
        <v xml:space="preserve"> </v>
      </c>
      <c r="I104" s="34" t="str">
        <f>W!A443</f>
        <v xml:space="preserve"> </v>
      </c>
      <c r="J104" s="34" t="str">
        <f>W!A450</f>
        <v xml:space="preserve"> </v>
      </c>
      <c r="K104" s="34" t="str">
        <f>W!A457</f>
        <v xml:space="preserve"> </v>
      </c>
      <c r="L104" s="34" t="str">
        <f>W!A464</f>
        <v xml:space="preserve"> </v>
      </c>
      <c r="M104" s="34" t="str">
        <f>W!A471</f>
        <v xml:space="preserve"> </v>
      </c>
      <c r="N104" s="49"/>
    </row>
    <row r="105" spans="2:14">
      <c r="B105" s="11"/>
      <c r="C105" s="13" t="s">
        <v>326</v>
      </c>
      <c r="D105" s="13"/>
      <c r="E105" s="13"/>
      <c r="F105" s="34" t="str">
        <f>W!A423</f>
        <v xml:space="preserve"> </v>
      </c>
      <c r="G105" s="34" t="str">
        <f>W!A430</f>
        <v xml:space="preserve"> </v>
      </c>
      <c r="H105" s="34" t="str">
        <f>W!A437</f>
        <v xml:space="preserve"> </v>
      </c>
      <c r="I105" s="34" t="str">
        <f>W!A444</f>
        <v xml:space="preserve"> </v>
      </c>
      <c r="J105" s="34" t="str">
        <f>W!A451</f>
        <v xml:space="preserve"> </v>
      </c>
      <c r="K105" s="34" t="str">
        <f>W!A458</f>
        <v xml:space="preserve"> </v>
      </c>
      <c r="L105" s="34" t="str">
        <f>W!A465</f>
        <v xml:space="preserve"> </v>
      </c>
      <c r="M105" s="34" t="str">
        <f>W!A472</f>
        <v xml:space="preserve"> </v>
      </c>
      <c r="N105" s="49"/>
    </row>
    <row r="106" spans="2:14">
      <c r="B106" s="11"/>
      <c r="C106" s="13" t="s">
        <v>327</v>
      </c>
      <c r="D106" s="13"/>
      <c r="E106" s="13"/>
      <c r="F106" s="32"/>
      <c r="G106" s="32"/>
      <c r="H106" s="32"/>
      <c r="I106" s="32"/>
      <c r="J106" s="32"/>
      <c r="K106" s="32"/>
      <c r="L106" s="32"/>
      <c r="M106" s="32"/>
      <c r="N106" s="49"/>
    </row>
    <row r="107" spans="2:14">
      <c r="B107" s="11"/>
      <c r="C107" s="13" t="s">
        <v>328</v>
      </c>
      <c r="D107" s="13"/>
      <c r="E107" s="13"/>
      <c r="F107" s="64" t="str">
        <f>W!A424</f>
        <v xml:space="preserve"> </v>
      </c>
      <c r="G107" s="64" t="str">
        <f>W!A431</f>
        <v xml:space="preserve"> </v>
      </c>
      <c r="H107" s="64" t="str">
        <f>W!A438</f>
        <v xml:space="preserve"> </v>
      </c>
      <c r="I107" s="64" t="str">
        <f>W!A445</f>
        <v xml:space="preserve"> </v>
      </c>
      <c r="J107" s="64" t="str">
        <f>W!A452</f>
        <v xml:space="preserve"> </v>
      </c>
      <c r="K107" s="64" t="str">
        <f>W!A459</f>
        <v xml:space="preserve"> </v>
      </c>
      <c r="L107" s="64" t="str">
        <f>W!A466</f>
        <v xml:space="preserve"> </v>
      </c>
      <c r="M107" s="64" t="str">
        <f>W!A473</f>
        <v xml:space="preserve"> </v>
      </c>
      <c r="N107" s="49"/>
    </row>
    <row r="108" spans="2:14">
      <c r="B108" s="11"/>
      <c r="C108" s="13" t="s">
        <v>329</v>
      </c>
      <c r="D108" s="13"/>
      <c r="E108" s="13"/>
      <c r="F108" s="64" t="str">
        <f>W!A425</f>
        <v xml:space="preserve"> </v>
      </c>
      <c r="G108" s="64" t="str">
        <f>W!A432</f>
        <v xml:space="preserve"> </v>
      </c>
      <c r="H108" s="64" t="str">
        <f>W!A439</f>
        <v xml:space="preserve"> </v>
      </c>
      <c r="I108" s="64" t="str">
        <f>W!A446</f>
        <v xml:space="preserve"> </v>
      </c>
      <c r="J108" s="64" t="str">
        <f>W!A453</f>
        <v xml:space="preserve"> </v>
      </c>
      <c r="K108" s="64" t="str">
        <f>W!A460</f>
        <v xml:space="preserve"> </v>
      </c>
      <c r="L108" s="64" t="str">
        <f>W!A467</f>
        <v xml:space="preserve"> </v>
      </c>
      <c r="M108" s="64" t="str">
        <f>W!A474</f>
        <v xml:space="preserve"> </v>
      </c>
      <c r="N108" s="49"/>
    </row>
    <row r="109" spans="2:14">
      <c r="B109" s="11"/>
      <c r="C109" s="13" t="s">
        <v>330</v>
      </c>
      <c r="D109" s="13"/>
      <c r="E109" s="13"/>
      <c r="F109" s="64" t="str">
        <f>W!A426</f>
        <v xml:space="preserve"> </v>
      </c>
      <c r="G109" s="64" t="str">
        <f>W!A433</f>
        <v xml:space="preserve"> </v>
      </c>
      <c r="H109" s="64" t="str">
        <f>W!A440</f>
        <v xml:space="preserve"> </v>
      </c>
      <c r="I109" s="64" t="str">
        <f>W!A447</f>
        <v xml:space="preserve"> </v>
      </c>
      <c r="J109" s="64" t="str">
        <f>W!A454</f>
        <v xml:space="preserve"> </v>
      </c>
      <c r="K109" s="64" t="str">
        <f>W!A461</f>
        <v xml:space="preserve"> </v>
      </c>
      <c r="L109" s="64" t="str">
        <f>W!A468</f>
        <v xml:space="preserve"> </v>
      </c>
      <c r="M109" s="64" t="str">
        <f>W!A475</f>
        <v xml:space="preserve"> </v>
      </c>
      <c r="N109" s="49"/>
    </row>
    <row r="110" spans="2:14">
      <c r="B110" s="11"/>
      <c r="C110" s="13" t="s">
        <v>331</v>
      </c>
      <c r="D110" s="13"/>
      <c r="E110" s="13"/>
      <c r="F110" s="64" t="str">
        <f>W!A427</f>
        <v xml:space="preserve"> </v>
      </c>
      <c r="G110" s="64" t="str">
        <f>W!A434</f>
        <v xml:space="preserve"> </v>
      </c>
      <c r="H110" s="64" t="str">
        <f>W!A441</f>
        <v xml:space="preserve"> </v>
      </c>
      <c r="I110" s="64" t="str">
        <f>W!A448</f>
        <v xml:space="preserve"> </v>
      </c>
      <c r="J110" s="64" t="str">
        <f>W!A455</f>
        <v xml:space="preserve"> </v>
      </c>
      <c r="K110" s="64" t="str">
        <f>W!A462</f>
        <v xml:space="preserve"> </v>
      </c>
      <c r="L110" s="64" t="str">
        <f>W!A469</f>
        <v xml:space="preserve"> </v>
      </c>
      <c r="M110" s="64" t="str">
        <f>W!A476</f>
        <v xml:space="preserve"> </v>
      </c>
      <c r="N110" s="49"/>
    </row>
    <row r="111" spans="2:14">
      <c r="B111" s="38"/>
      <c r="C111" s="39"/>
      <c r="D111" s="39"/>
      <c r="E111" s="39"/>
      <c r="F111" s="39"/>
      <c r="G111" s="39"/>
      <c r="H111" s="39"/>
      <c r="I111" s="65"/>
      <c r="J111" s="39"/>
      <c r="K111" s="39"/>
      <c r="L111" s="39"/>
      <c r="M111" s="39"/>
      <c r="N111" s="53"/>
    </row>
    <row r="112" spans="2:14" ht="12.75" customHeight="1">
      <c r="C112" s="3" t="s">
        <v>301</v>
      </c>
    </row>
    <row r="113" spans="3:8" ht="12.75" customHeight="1">
      <c r="C113" s="3" t="s">
        <v>302</v>
      </c>
    </row>
    <row r="114" spans="3:8">
      <c r="H114" s="42" t="s">
        <v>63</v>
      </c>
    </row>
  </sheetData>
  <pageMargins left="0.35" right="0.16" top="0.59" bottom="0.39" header="0.51" footer="0.51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ColWidth="9.109375" defaultRowHeight="13.2"/>
  <cols>
    <col min="1" max="1" width="56.33203125" bestFit="1" customWidth="1"/>
    <col min="2" max="2" width="1.6640625" style="1" bestFit="1" customWidth="1"/>
  </cols>
  <sheetData>
    <row r="1" spans="1:1">
      <c r="A1">
        <v>3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37</v>
      </c>
    </row>
    <row r="12" spans="1:1">
      <c r="A12">
        <v>15</v>
      </c>
    </row>
    <row r="13" spans="1:1">
      <c r="A13">
        <v>39</v>
      </c>
    </row>
    <row r="14" spans="1:1">
      <c r="A14">
        <v>27</v>
      </c>
    </row>
    <row r="15" spans="1:1">
      <c r="A15">
        <v>10</v>
      </c>
    </row>
    <row r="16" spans="1:1">
      <c r="A16">
        <v>27</v>
      </c>
    </row>
    <row r="17" spans="1:2">
      <c r="A17">
        <v>15</v>
      </c>
    </row>
    <row r="18" spans="1:2">
      <c r="A18">
        <v>5</v>
      </c>
    </row>
    <row r="19" spans="1:2">
      <c r="A19">
        <v>15</v>
      </c>
    </row>
    <row r="20" spans="1:2">
      <c r="A20">
        <v>0</v>
      </c>
    </row>
    <row r="21" spans="1:2">
      <c r="A21">
        <v>300</v>
      </c>
    </row>
    <row r="22" spans="1:2">
      <c r="A22">
        <v>310</v>
      </c>
    </row>
    <row r="23" spans="1:2">
      <c r="A23">
        <v>295</v>
      </c>
    </row>
    <row r="24" spans="1:2">
      <c r="A24">
        <v>490</v>
      </c>
    </row>
    <row r="25" spans="1:2">
      <c r="A25">
        <v>490</v>
      </c>
    </row>
    <row r="26" spans="1:2">
      <c r="A26">
        <v>485</v>
      </c>
    </row>
    <row r="27" spans="1:2">
      <c r="A27">
        <v>820</v>
      </c>
    </row>
    <row r="28" spans="1:2">
      <c r="A28">
        <v>800</v>
      </c>
    </row>
    <row r="29" spans="1:2">
      <c r="A29">
        <v>820</v>
      </c>
    </row>
    <row r="30" spans="1:2">
      <c r="A30">
        <v>0</v>
      </c>
    </row>
    <row r="31" spans="1:2">
      <c r="A31">
        <v>2230</v>
      </c>
      <c r="B31" s="1" t="s">
        <v>333</v>
      </c>
    </row>
    <row r="32" spans="1:2">
      <c r="A32">
        <v>1370</v>
      </c>
      <c r="B32" s="1" t="s">
        <v>333</v>
      </c>
    </row>
    <row r="33" spans="1:2">
      <c r="A33">
        <v>2000</v>
      </c>
      <c r="B33" s="1" t="s">
        <v>333</v>
      </c>
    </row>
    <row r="34" spans="1:2">
      <c r="A34">
        <v>1050</v>
      </c>
      <c r="B34" s="1" t="s">
        <v>333</v>
      </c>
    </row>
    <row r="35" spans="1:2">
      <c r="A35">
        <v>670</v>
      </c>
      <c r="B35" s="1" t="s">
        <v>333</v>
      </c>
    </row>
    <row r="36" spans="1:2">
      <c r="A36">
        <v>950</v>
      </c>
      <c r="B36" s="1" t="s">
        <v>333</v>
      </c>
    </row>
    <row r="37" spans="1:2">
      <c r="A37">
        <v>400</v>
      </c>
      <c r="B37" s="1" t="s">
        <v>333</v>
      </c>
    </row>
    <row r="38" spans="1:2">
      <c r="A38">
        <v>255</v>
      </c>
      <c r="B38" s="1" t="s">
        <v>333</v>
      </c>
    </row>
    <row r="39" spans="1:2">
      <c r="A39">
        <v>356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40</v>
      </c>
    </row>
    <row r="46" spans="1:2">
      <c r="A46">
        <v>20</v>
      </c>
    </row>
    <row r="47" spans="1:2">
      <c r="A47">
        <v>105</v>
      </c>
    </row>
    <row r="48" spans="1:2">
      <c r="A48">
        <v>153</v>
      </c>
    </row>
    <row r="49" spans="1:2">
      <c r="A49">
        <v>305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5800</v>
      </c>
    </row>
    <row r="55" spans="1:2">
      <c r="A55">
        <v>2700</v>
      </c>
    </row>
    <row r="56" spans="1:2">
      <c r="A56">
        <v>400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21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150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200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5587</v>
      </c>
    </row>
    <row r="109" spans="1:1">
      <c r="A109">
        <v>2664</v>
      </c>
    </row>
    <row r="110" spans="1:1">
      <c r="A110">
        <v>1009</v>
      </c>
    </row>
    <row r="111" spans="1:1">
      <c r="A111">
        <v>5731</v>
      </c>
    </row>
    <row r="112" spans="1:1">
      <c r="A112">
        <v>2735</v>
      </c>
    </row>
    <row r="113" spans="1:1">
      <c r="A113">
        <v>1036</v>
      </c>
    </row>
    <row r="114" spans="1:1">
      <c r="A114">
        <v>144</v>
      </c>
    </row>
    <row r="115" spans="1:1">
      <c r="A115">
        <v>71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2224</v>
      </c>
    </row>
    <row r="122" spans="1:1">
      <c r="A122">
        <v>1367</v>
      </c>
    </row>
    <row r="123" spans="1:1">
      <c r="A123">
        <v>1996</v>
      </c>
    </row>
    <row r="124" spans="1:1">
      <c r="A124">
        <v>1047</v>
      </c>
    </row>
    <row r="125" spans="1:1">
      <c r="A125">
        <v>668</v>
      </c>
    </row>
    <row r="126" spans="1:1">
      <c r="A126">
        <v>949</v>
      </c>
    </row>
    <row r="127" spans="1:1">
      <c r="A127">
        <v>399</v>
      </c>
    </row>
    <row r="128" spans="1:1">
      <c r="A128">
        <v>254</v>
      </c>
    </row>
    <row r="129" spans="1:1">
      <c r="A129">
        <v>356</v>
      </c>
    </row>
    <row r="130" spans="1:1">
      <c r="A130">
        <v>999</v>
      </c>
    </row>
    <row r="131" spans="1:1">
      <c r="A131">
        <v>2248</v>
      </c>
    </row>
    <row r="132" spans="1:1">
      <c r="A132">
        <v>1222</v>
      </c>
    </row>
    <row r="133" spans="1:1">
      <c r="A133">
        <v>2074</v>
      </c>
    </row>
    <row r="134" spans="1:1">
      <c r="A134">
        <v>1064</v>
      </c>
    </row>
    <row r="135" spans="1:1">
      <c r="A135">
        <v>629</v>
      </c>
    </row>
    <row r="136" spans="1:1">
      <c r="A136">
        <v>971</v>
      </c>
    </row>
    <row r="137" spans="1:1">
      <c r="A137">
        <v>400</v>
      </c>
    </row>
    <row r="138" spans="1:1">
      <c r="A138">
        <v>228</v>
      </c>
    </row>
    <row r="139" spans="1:1">
      <c r="A139">
        <v>360</v>
      </c>
    </row>
    <row r="140" spans="1:1">
      <c r="A140">
        <v>999</v>
      </c>
    </row>
    <row r="141" spans="1:1">
      <c r="A141">
        <v>2224</v>
      </c>
    </row>
    <row r="142" spans="1:1">
      <c r="A142">
        <v>1287</v>
      </c>
    </row>
    <row r="143" spans="1:1">
      <c r="A143">
        <v>1996</v>
      </c>
    </row>
    <row r="144" spans="1:1">
      <c r="A144">
        <v>1047</v>
      </c>
    </row>
    <row r="145" spans="1:1">
      <c r="A145">
        <v>660</v>
      </c>
    </row>
    <row r="146" spans="1:1">
      <c r="A146">
        <v>949</v>
      </c>
    </row>
    <row r="147" spans="1:1">
      <c r="A147">
        <v>399</v>
      </c>
    </row>
    <row r="148" spans="1:1">
      <c r="A148">
        <v>244</v>
      </c>
    </row>
    <row r="149" spans="1:1">
      <c r="A149">
        <v>356</v>
      </c>
    </row>
    <row r="150" spans="1:1">
      <c r="A150">
        <v>999</v>
      </c>
    </row>
    <row r="151" spans="1:1">
      <c r="A151">
        <v>27</v>
      </c>
    </row>
    <row r="152" spans="1:1">
      <c r="A152">
        <v>0</v>
      </c>
    </row>
    <row r="153" spans="1:1">
      <c r="A153">
        <v>0</v>
      </c>
    </row>
    <row r="154" spans="1:1">
      <c r="A154">
        <v>18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80</v>
      </c>
    </row>
    <row r="163" spans="1:1">
      <c r="A163">
        <v>0</v>
      </c>
    </row>
    <row r="164" spans="1:1">
      <c r="A164">
        <v>0</v>
      </c>
    </row>
    <row r="165" spans="1:1">
      <c r="A165">
        <v>8</v>
      </c>
    </row>
    <row r="166" spans="1:1">
      <c r="A166">
        <v>0</v>
      </c>
    </row>
    <row r="167" spans="1:1">
      <c r="A167">
        <v>0</v>
      </c>
    </row>
    <row r="168" spans="1:1">
      <c r="A168">
        <v>10</v>
      </c>
    </row>
    <row r="169" spans="1:1">
      <c r="A169">
        <v>0</v>
      </c>
    </row>
    <row r="170" spans="1:1">
      <c r="A170">
        <v>999</v>
      </c>
    </row>
    <row r="171" spans="1:1">
      <c r="A171">
        <v>96</v>
      </c>
    </row>
    <row r="172" spans="1:1">
      <c r="A172">
        <v>48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5731</v>
      </c>
    </row>
    <row r="182" spans="1:1">
      <c r="A182">
        <v>2568</v>
      </c>
    </row>
    <row r="183" spans="1:1">
      <c r="A183">
        <v>200</v>
      </c>
    </row>
    <row r="184" spans="1:1">
      <c r="A184">
        <v>892</v>
      </c>
    </row>
    <row r="185" spans="1:1">
      <c r="A185">
        <v>0</v>
      </c>
    </row>
    <row r="186" spans="1:1">
      <c r="A186">
        <v>0</v>
      </c>
    </row>
    <row r="187" spans="1:1">
      <c r="A187">
        <v>6692</v>
      </c>
    </row>
    <row r="188" spans="1:1">
      <c r="A188">
        <v>2700</v>
      </c>
    </row>
    <row r="189" spans="1:1">
      <c r="A189">
        <v>400</v>
      </c>
    </row>
    <row r="190" spans="1:1">
      <c r="A190">
        <v>999</v>
      </c>
    </row>
    <row r="191" spans="1:1">
      <c r="A191">
        <v>39</v>
      </c>
    </row>
    <row r="192" spans="1:1">
      <c r="A192">
        <v>19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42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287000</v>
      </c>
    </row>
    <row r="202" spans="1:1">
      <c r="A202">
        <v>118869</v>
      </c>
    </row>
    <row r="203" spans="1:1">
      <c r="A203">
        <v>59228</v>
      </c>
    </row>
    <row r="204" spans="1:1">
      <c r="A204">
        <v>422723</v>
      </c>
    </row>
    <row r="205" spans="1:1">
      <c r="A205">
        <v>37806</v>
      </c>
    </row>
    <row r="206" spans="1:1">
      <c r="A206">
        <v>17710</v>
      </c>
    </row>
    <row r="207" spans="1:1">
      <c r="A207">
        <v>70000</v>
      </c>
    </row>
    <row r="208" spans="1:1">
      <c r="A208">
        <v>25000</v>
      </c>
    </row>
    <row r="209" spans="1:1">
      <c r="A209">
        <v>33000</v>
      </c>
    </row>
    <row r="210" spans="1:1">
      <c r="A210">
        <v>5100</v>
      </c>
    </row>
    <row r="211" spans="1:1">
      <c r="A211">
        <v>20405</v>
      </c>
    </row>
    <row r="212" spans="1:1">
      <c r="A212">
        <v>0</v>
      </c>
    </row>
    <row r="213" spans="1:1">
      <c r="A213">
        <v>9162</v>
      </c>
    </row>
    <row r="214" spans="1:1">
      <c r="A214">
        <v>0</v>
      </c>
    </row>
    <row r="215" spans="1:1">
      <c r="A215">
        <v>150000</v>
      </c>
    </row>
    <row r="216" spans="1:1">
      <c r="A216">
        <v>15994</v>
      </c>
    </row>
    <row r="217" spans="1:1">
      <c r="A217">
        <v>1271997</v>
      </c>
    </row>
    <row r="218" spans="1:1">
      <c r="A218">
        <v>3522010</v>
      </c>
    </row>
    <row r="219" spans="1:1">
      <c r="A219">
        <v>0</v>
      </c>
    </row>
    <row r="220" spans="1:1">
      <c r="A220">
        <v>3038812</v>
      </c>
    </row>
    <row r="221" spans="1:1">
      <c r="A221">
        <v>3522010</v>
      </c>
    </row>
    <row r="222" spans="1:1">
      <c r="A222">
        <v>0</v>
      </c>
    </row>
    <row r="223" spans="1:1">
      <c r="A223">
        <v>3164223</v>
      </c>
    </row>
    <row r="224" spans="1:1">
      <c r="A224">
        <v>0</v>
      </c>
    </row>
    <row r="225" spans="1:1">
      <c r="A225">
        <v>312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358099</v>
      </c>
    </row>
    <row r="234" spans="1:1">
      <c r="A234">
        <v>343540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1653000</v>
      </c>
    </row>
    <row r="239" spans="1:1">
      <c r="A239">
        <v>859000</v>
      </c>
    </row>
    <row r="240" spans="1:1">
      <c r="A240">
        <v>-270884</v>
      </c>
    </row>
    <row r="241" spans="1:1">
      <c r="A241">
        <v>3780665</v>
      </c>
    </row>
    <row r="242" spans="1:1">
      <c r="A242">
        <v>1739282</v>
      </c>
    </row>
    <row r="243" spans="1:1">
      <c r="A243">
        <v>1429300</v>
      </c>
    </row>
    <row r="244" spans="1:1">
      <c r="A244">
        <v>0</v>
      </c>
    </row>
    <row r="245" spans="1:1">
      <c r="A245">
        <v>51573</v>
      </c>
    </row>
    <row r="246" spans="1:1">
      <c r="A246">
        <v>76713</v>
      </c>
    </row>
    <row r="247" spans="1:1">
      <c r="A247">
        <v>326196</v>
      </c>
    </row>
    <row r="248" spans="1:1">
      <c r="A248">
        <v>9502</v>
      </c>
    </row>
    <row r="249" spans="1:1">
      <c r="A249">
        <v>112750</v>
      </c>
    </row>
    <row r="250" spans="1:1">
      <c r="A250">
        <v>1708596</v>
      </c>
    </row>
    <row r="251" spans="1:1">
      <c r="A251">
        <v>2036720</v>
      </c>
    </row>
    <row r="252" spans="1:1">
      <c r="A252">
        <v>1743945</v>
      </c>
    </row>
    <row r="253" spans="1:1">
      <c r="A253">
        <v>0</v>
      </c>
    </row>
    <row r="254" spans="1:1">
      <c r="A254">
        <v>21864</v>
      </c>
    </row>
    <row r="255" spans="1:1">
      <c r="A255">
        <v>0</v>
      </c>
    </row>
    <row r="256" spans="1:1">
      <c r="A256">
        <v>450396</v>
      </c>
    </row>
    <row r="257" spans="1:1">
      <c r="A257">
        <v>179512</v>
      </c>
    </row>
    <row r="258" spans="1:1">
      <c r="A258">
        <v>999</v>
      </c>
    </row>
    <row r="259" spans="1:1">
      <c r="A259">
        <v>999</v>
      </c>
    </row>
    <row r="260" spans="1:1">
      <c r="A260">
        <v>-398214</v>
      </c>
    </row>
    <row r="261" spans="1:1">
      <c r="A261">
        <v>50000</v>
      </c>
    </row>
    <row r="262" spans="1:1">
      <c r="A262">
        <v>375000</v>
      </c>
    </row>
    <row r="263" spans="1:1">
      <c r="A263">
        <v>852666</v>
      </c>
    </row>
    <row r="264" spans="1:1">
      <c r="A264">
        <v>0</v>
      </c>
    </row>
    <row r="265" spans="1:1">
      <c r="A265">
        <v>15086</v>
      </c>
    </row>
    <row r="266" spans="1:1">
      <c r="A266">
        <v>1540800</v>
      </c>
    </row>
    <row r="267" spans="1:1">
      <c r="A267">
        <v>152710</v>
      </c>
    </row>
    <row r="268" spans="1:1">
      <c r="A268">
        <v>1956876</v>
      </c>
    </row>
    <row r="269" spans="1:1">
      <c r="A269">
        <v>701639</v>
      </c>
    </row>
    <row r="270" spans="1:1">
      <c r="A270">
        <v>250000</v>
      </c>
    </row>
    <row r="271" spans="1:1">
      <c r="A271">
        <v>0</v>
      </c>
    </row>
    <row r="272" spans="1:1">
      <c r="A272">
        <v>1175115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4469662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420</v>
      </c>
    </row>
    <row r="287" spans="1:1">
      <c r="A287">
        <v>769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12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7</v>
      </c>
    </row>
    <row r="303" spans="1:1">
      <c r="A303">
        <v>1974</v>
      </c>
    </row>
    <row r="304" spans="1:1">
      <c r="A304" t="s">
        <v>339</v>
      </c>
    </row>
    <row r="305" spans="1:1">
      <c r="A305">
        <v>22464</v>
      </c>
    </row>
    <row r="306" spans="1:1">
      <c r="A306">
        <v>195</v>
      </c>
    </row>
    <row r="307" spans="1:1">
      <c r="A307">
        <v>22269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5645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2842</v>
      </c>
    </row>
    <row r="316" spans="1:1">
      <c r="A316">
        <v>2803</v>
      </c>
    </row>
    <row r="317" spans="1:1">
      <c r="A317">
        <v>0</v>
      </c>
    </row>
    <row r="318" spans="1:1">
      <c r="A318">
        <v>21</v>
      </c>
    </row>
    <row r="319" spans="1:1">
      <c r="A319">
        <v>69135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4</v>
      </c>
    </row>
    <row r="327" spans="1:1">
      <c r="A327">
        <v>19</v>
      </c>
    </row>
    <row r="328" spans="1:1">
      <c r="A328">
        <v>21</v>
      </c>
    </row>
    <row r="329" spans="1:1">
      <c r="A329">
        <v>168</v>
      </c>
    </row>
    <row r="330" spans="1:1">
      <c r="A330" s="1" t="s">
        <v>340</v>
      </c>
    </row>
    <row r="331" spans="1:1">
      <c r="A331" t="s">
        <v>8</v>
      </c>
    </row>
    <row r="332" spans="1:1">
      <c r="A332" t="s">
        <v>8</v>
      </c>
    </row>
    <row r="333" spans="1:1">
      <c r="A333" t="s">
        <v>8</v>
      </c>
    </row>
    <row r="334" spans="1:1">
      <c r="A334" t="s">
        <v>8</v>
      </c>
    </row>
    <row r="335" spans="1:1">
      <c r="A335" t="s">
        <v>8</v>
      </c>
    </row>
    <row r="336" spans="1:1">
      <c r="A336" t="s">
        <v>8</v>
      </c>
    </row>
    <row r="337" spans="1:1">
      <c r="A337" t="s">
        <v>8</v>
      </c>
    </row>
    <row r="338" spans="1:1">
      <c r="A338" t="s">
        <v>8</v>
      </c>
    </row>
    <row r="339" spans="1:1">
      <c r="A339" t="s">
        <v>8</v>
      </c>
    </row>
    <row r="340" spans="1:1">
      <c r="A340" t="s">
        <v>8</v>
      </c>
    </row>
    <row r="341" spans="1:1">
      <c r="A341" t="s">
        <v>8</v>
      </c>
    </row>
    <row r="342" spans="1:1">
      <c r="A342" t="s">
        <v>8</v>
      </c>
    </row>
    <row r="343" spans="1:1">
      <c r="A343" t="s">
        <v>8</v>
      </c>
    </row>
    <row r="344" spans="1:1">
      <c r="A344" t="s">
        <v>8</v>
      </c>
    </row>
    <row r="345" spans="1:1">
      <c r="A345" t="s">
        <v>8</v>
      </c>
    </row>
    <row r="346" spans="1:1">
      <c r="A346" t="s">
        <v>8</v>
      </c>
    </row>
    <row r="347" spans="1:1">
      <c r="A347" t="s">
        <v>8</v>
      </c>
    </row>
    <row r="348" spans="1:1">
      <c r="A348" t="s">
        <v>8</v>
      </c>
    </row>
    <row r="349" spans="1:1">
      <c r="A349" t="s">
        <v>8</v>
      </c>
    </row>
    <row r="350" spans="1:1">
      <c r="A350" t="s">
        <v>8</v>
      </c>
    </row>
    <row r="351" spans="1:1">
      <c r="A351" t="s">
        <v>8</v>
      </c>
    </row>
    <row r="352" spans="1:1">
      <c r="A352" t="s">
        <v>8</v>
      </c>
    </row>
    <row r="353" spans="1:1">
      <c r="A353" t="s">
        <v>8</v>
      </c>
    </row>
    <row r="354" spans="1:1">
      <c r="A354" t="s">
        <v>8</v>
      </c>
    </row>
    <row r="355" spans="1:1">
      <c r="A355" t="s">
        <v>8</v>
      </c>
    </row>
    <row r="356" spans="1:1">
      <c r="A356" t="s">
        <v>8</v>
      </c>
    </row>
    <row r="357" spans="1:1">
      <c r="A357" t="s">
        <v>8</v>
      </c>
    </row>
    <row r="358" spans="1:1">
      <c r="A358" t="s">
        <v>8</v>
      </c>
    </row>
    <row r="359" spans="1:1">
      <c r="A359" t="s">
        <v>8</v>
      </c>
    </row>
    <row r="360" spans="1:1">
      <c r="A360" t="s">
        <v>8</v>
      </c>
    </row>
    <row r="361" spans="1:1">
      <c r="A361" t="s">
        <v>8</v>
      </c>
    </row>
    <row r="362" spans="1:1">
      <c r="A362" t="s">
        <v>8</v>
      </c>
    </row>
    <row r="363" spans="1:1">
      <c r="A363" t="s">
        <v>8</v>
      </c>
    </row>
    <row r="364" spans="1:1">
      <c r="A364" t="s">
        <v>8</v>
      </c>
    </row>
    <row r="365" spans="1:1">
      <c r="A365" t="s">
        <v>8</v>
      </c>
    </row>
    <row r="366" spans="1:1">
      <c r="A366" t="s">
        <v>8</v>
      </c>
    </row>
    <row r="367" spans="1:1">
      <c r="A367" t="s">
        <v>8</v>
      </c>
    </row>
    <row r="368" spans="1:1">
      <c r="A368" t="s">
        <v>8</v>
      </c>
    </row>
    <row r="369" spans="1:1">
      <c r="A369" t="s">
        <v>8</v>
      </c>
    </row>
    <row r="370" spans="1:1">
      <c r="A370" t="s">
        <v>8</v>
      </c>
    </row>
    <row r="371" spans="1:1">
      <c r="A371" t="s">
        <v>8</v>
      </c>
    </row>
    <row r="372" spans="1:1">
      <c r="A372" t="s">
        <v>8</v>
      </c>
    </row>
    <row r="373" spans="1:1">
      <c r="A373" t="s">
        <v>8</v>
      </c>
    </row>
    <row r="374" spans="1:1">
      <c r="A374" t="s">
        <v>8</v>
      </c>
    </row>
    <row r="375" spans="1:1">
      <c r="A375" t="s">
        <v>8</v>
      </c>
    </row>
    <row r="376" spans="1:1">
      <c r="A376" t="s">
        <v>8</v>
      </c>
    </row>
    <row r="377" spans="1:1">
      <c r="A377" t="s">
        <v>8</v>
      </c>
    </row>
    <row r="378" spans="1:1">
      <c r="A378" t="s">
        <v>8</v>
      </c>
    </row>
    <row r="379" spans="1:1">
      <c r="A379" t="s">
        <v>8</v>
      </c>
    </row>
    <row r="380" spans="1:1">
      <c r="A380" t="s">
        <v>8</v>
      </c>
    </row>
    <row r="381" spans="1:1">
      <c r="A381" t="s">
        <v>8</v>
      </c>
    </row>
    <row r="382" spans="1:1">
      <c r="A382" t="s">
        <v>8</v>
      </c>
    </row>
    <row r="383" spans="1:1">
      <c r="A383" t="s">
        <v>8</v>
      </c>
    </row>
    <row r="384" spans="1:1">
      <c r="A384" t="s">
        <v>8</v>
      </c>
    </row>
    <row r="385" spans="1:1">
      <c r="A385" t="s">
        <v>8</v>
      </c>
    </row>
    <row r="386" spans="1:1">
      <c r="A386" t="s">
        <v>8</v>
      </c>
    </row>
    <row r="387" spans="1:1">
      <c r="A387" t="s">
        <v>8</v>
      </c>
    </row>
    <row r="388" spans="1:1">
      <c r="A388" t="s">
        <v>8</v>
      </c>
    </row>
    <row r="389" spans="1:1">
      <c r="A389" t="s">
        <v>8</v>
      </c>
    </row>
    <row r="390" spans="1:1">
      <c r="A390" t="s">
        <v>8</v>
      </c>
    </row>
    <row r="391" spans="1:1">
      <c r="A391" t="s">
        <v>8</v>
      </c>
    </row>
    <row r="392" spans="1:1">
      <c r="A392" t="s">
        <v>8</v>
      </c>
    </row>
    <row r="393" spans="1:1">
      <c r="A393" t="s">
        <v>8</v>
      </c>
    </row>
    <row r="394" spans="1:1">
      <c r="A394" t="s">
        <v>8</v>
      </c>
    </row>
    <row r="395" spans="1:1">
      <c r="A395" t="s">
        <v>8</v>
      </c>
    </row>
    <row r="396" spans="1:1">
      <c r="A396" t="s">
        <v>8</v>
      </c>
    </row>
    <row r="397" spans="1:1">
      <c r="A397" t="s">
        <v>8</v>
      </c>
    </row>
    <row r="398" spans="1:1">
      <c r="A398" t="s">
        <v>8</v>
      </c>
    </row>
    <row r="399" spans="1:1">
      <c r="A399" t="s">
        <v>8</v>
      </c>
    </row>
    <row r="400" spans="1:1">
      <c r="A400" t="s">
        <v>8</v>
      </c>
    </row>
    <row r="401" spans="1:1">
      <c r="A401" t="s">
        <v>8</v>
      </c>
    </row>
    <row r="402" spans="1:1">
      <c r="A402" t="s">
        <v>8</v>
      </c>
    </row>
    <row r="403" spans="1:1">
      <c r="A403" t="s">
        <v>8</v>
      </c>
    </row>
    <row r="404" spans="1:1">
      <c r="A404" t="s">
        <v>8</v>
      </c>
    </row>
    <row r="405" spans="1:1">
      <c r="A405" t="s">
        <v>8</v>
      </c>
    </row>
    <row r="406" spans="1:1">
      <c r="A406" t="s">
        <v>8</v>
      </c>
    </row>
    <row r="407" spans="1:1">
      <c r="A407" t="s">
        <v>8</v>
      </c>
    </row>
    <row r="408" spans="1:1">
      <c r="A408" t="s">
        <v>8</v>
      </c>
    </row>
    <row r="409" spans="1:1">
      <c r="A409" t="s">
        <v>8</v>
      </c>
    </row>
    <row r="410" spans="1:1">
      <c r="A410" t="s">
        <v>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8</v>
      </c>
    </row>
    <row r="422" spans="1:1">
      <c r="A422" t="s">
        <v>8</v>
      </c>
    </row>
    <row r="423" spans="1:1">
      <c r="A423" t="s">
        <v>8</v>
      </c>
    </row>
    <row r="424" spans="1:1">
      <c r="A424" s="2" t="s">
        <v>8</v>
      </c>
    </row>
    <row r="425" spans="1:1">
      <c r="A425" s="2" t="s">
        <v>8</v>
      </c>
    </row>
    <row r="426" spans="1:1">
      <c r="A426" s="2" t="s">
        <v>8</v>
      </c>
    </row>
    <row r="427" spans="1:1">
      <c r="A427" s="2" t="s">
        <v>8</v>
      </c>
    </row>
    <row r="428" spans="1:1">
      <c r="A428" t="s">
        <v>8</v>
      </c>
    </row>
    <row r="429" spans="1:1">
      <c r="A429" t="s">
        <v>8</v>
      </c>
    </row>
    <row r="430" spans="1:1">
      <c r="A430" t="s">
        <v>8</v>
      </c>
    </row>
    <row r="431" spans="1:1">
      <c r="A431" s="2" t="s">
        <v>8</v>
      </c>
    </row>
    <row r="432" spans="1:1">
      <c r="A432" s="2" t="s">
        <v>8</v>
      </c>
    </row>
    <row r="433" spans="1:1">
      <c r="A433" s="2" t="s">
        <v>8</v>
      </c>
    </row>
    <row r="434" spans="1:1">
      <c r="A434" s="2" t="s">
        <v>8</v>
      </c>
    </row>
    <row r="435" spans="1:1">
      <c r="A435" t="s">
        <v>8</v>
      </c>
    </row>
    <row r="436" spans="1:1">
      <c r="A436" t="s">
        <v>8</v>
      </c>
    </row>
    <row r="437" spans="1:1">
      <c r="A437" t="s">
        <v>8</v>
      </c>
    </row>
    <row r="438" spans="1:1">
      <c r="A438" s="2" t="s">
        <v>8</v>
      </c>
    </row>
    <row r="439" spans="1:1">
      <c r="A439" s="2" t="s">
        <v>8</v>
      </c>
    </row>
    <row r="440" spans="1:1">
      <c r="A440" s="2" t="s">
        <v>8</v>
      </c>
    </row>
    <row r="441" spans="1:1">
      <c r="A441" s="2" t="s">
        <v>8</v>
      </c>
    </row>
    <row r="442" spans="1:1">
      <c r="A442" t="s">
        <v>8</v>
      </c>
    </row>
    <row r="443" spans="1:1">
      <c r="A443" t="s">
        <v>8</v>
      </c>
    </row>
    <row r="444" spans="1:1">
      <c r="A444" t="s">
        <v>8</v>
      </c>
    </row>
    <row r="445" spans="1:1">
      <c r="A445" s="2" t="s">
        <v>8</v>
      </c>
    </row>
    <row r="446" spans="1:1">
      <c r="A446" s="2" t="s">
        <v>8</v>
      </c>
    </row>
    <row r="447" spans="1:1">
      <c r="A447" s="2" t="s">
        <v>8</v>
      </c>
    </row>
    <row r="448" spans="1:1">
      <c r="A448" s="2" t="s">
        <v>8</v>
      </c>
    </row>
    <row r="449" spans="1:1">
      <c r="A449" t="s">
        <v>8</v>
      </c>
    </row>
    <row r="450" spans="1:1">
      <c r="A450" t="s">
        <v>8</v>
      </c>
    </row>
    <row r="451" spans="1:1">
      <c r="A451" t="s">
        <v>8</v>
      </c>
    </row>
    <row r="452" spans="1:1">
      <c r="A452" s="2" t="s">
        <v>8</v>
      </c>
    </row>
    <row r="453" spans="1:1">
      <c r="A453" s="2" t="s">
        <v>8</v>
      </c>
    </row>
    <row r="454" spans="1:1">
      <c r="A454" s="2" t="s">
        <v>8</v>
      </c>
    </row>
    <row r="455" spans="1:1">
      <c r="A455" s="2" t="s">
        <v>8</v>
      </c>
    </row>
    <row r="456" spans="1:1">
      <c r="A456" t="s">
        <v>8</v>
      </c>
    </row>
    <row r="457" spans="1:1">
      <c r="A457" t="s">
        <v>8</v>
      </c>
    </row>
    <row r="458" spans="1:1">
      <c r="A458" t="s">
        <v>8</v>
      </c>
    </row>
    <row r="459" spans="1:1">
      <c r="A459" s="2" t="s">
        <v>8</v>
      </c>
    </row>
    <row r="460" spans="1:1">
      <c r="A460" s="2" t="s">
        <v>8</v>
      </c>
    </row>
    <row r="461" spans="1:1">
      <c r="A461" s="2" t="s">
        <v>8</v>
      </c>
    </row>
    <row r="462" spans="1:1">
      <c r="A462" s="2" t="s">
        <v>8</v>
      </c>
    </row>
    <row r="463" spans="1:1">
      <c r="A463" t="s">
        <v>8</v>
      </c>
    </row>
    <row r="464" spans="1:1">
      <c r="A464" t="s">
        <v>8</v>
      </c>
    </row>
    <row r="465" spans="1:1">
      <c r="A465" t="s">
        <v>8</v>
      </c>
    </row>
    <row r="466" spans="1:1">
      <c r="A466" s="2" t="s">
        <v>8</v>
      </c>
    </row>
    <row r="467" spans="1:1">
      <c r="A467" s="2" t="s">
        <v>8</v>
      </c>
    </row>
    <row r="468" spans="1:1">
      <c r="A468" s="2" t="s">
        <v>8</v>
      </c>
    </row>
    <row r="469" spans="1:1">
      <c r="A469" s="2" t="s">
        <v>8</v>
      </c>
    </row>
    <row r="470" spans="1:1">
      <c r="A470" t="s">
        <v>8</v>
      </c>
    </row>
    <row r="471" spans="1:1">
      <c r="A471" t="s">
        <v>8</v>
      </c>
    </row>
    <row r="472" spans="1:1">
      <c r="A472" t="s">
        <v>8</v>
      </c>
    </row>
    <row r="473" spans="1:1">
      <c r="A473" s="2" t="s">
        <v>8</v>
      </c>
    </row>
    <row r="474" spans="1:1">
      <c r="A474" s="2" t="s">
        <v>8</v>
      </c>
    </row>
    <row r="475" spans="1:1">
      <c r="A475" s="2" t="s">
        <v>8</v>
      </c>
    </row>
    <row r="476" spans="1:1">
      <c r="A476" s="2" t="s">
        <v>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6088</v>
      </c>
    </row>
    <row r="505" spans="1:1">
      <c r="A505">
        <v>4155</v>
      </c>
    </row>
    <row r="506" spans="1:1">
      <c r="A506">
        <v>4283</v>
      </c>
    </row>
    <row r="507" spans="1:1">
      <c r="A507">
        <v>87</v>
      </c>
    </row>
    <row r="508" spans="1:1">
      <c r="A508">
        <v>44</v>
      </c>
    </row>
    <row r="509" spans="1:1">
      <c r="A509">
        <v>2118</v>
      </c>
    </row>
    <row r="510" spans="1:1">
      <c r="A510">
        <v>2132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67259</v>
      </c>
    </row>
    <row r="515" spans="1:1">
      <c r="A515">
        <v>79129</v>
      </c>
    </row>
    <row r="516" spans="1:1">
      <c r="A516">
        <v>75172</v>
      </c>
    </row>
    <row r="517" spans="1:1">
      <c r="A517">
        <v>71217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6142</v>
      </c>
    </row>
    <row r="523" spans="1:1">
      <c r="A523">
        <v>2702480</v>
      </c>
    </row>
    <row r="524" spans="1:1">
      <c r="A524">
        <v>0</v>
      </c>
    </row>
    <row r="525" spans="1:1">
      <c r="A525">
        <v>2282911</v>
      </c>
    </row>
    <row r="526" spans="1:1">
      <c r="A526">
        <v>295</v>
      </c>
    </row>
    <row r="527" spans="1:1">
      <c r="A527">
        <v>300</v>
      </c>
    </row>
    <row r="528" spans="1:1">
      <c r="A528">
        <v>300</v>
      </c>
    </row>
    <row r="529" spans="1:1">
      <c r="A529">
        <v>440</v>
      </c>
    </row>
    <row r="530" spans="1:1">
      <c r="A530">
        <v>450</v>
      </c>
    </row>
    <row r="531" spans="1:1">
      <c r="A531">
        <v>490</v>
      </c>
    </row>
    <row r="532" spans="1:1">
      <c r="A532">
        <v>690</v>
      </c>
    </row>
    <row r="533" spans="1:1">
      <c r="A533">
        <v>695</v>
      </c>
    </row>
    <row r="534" spans="1:1">
      <c r="A534">
        <v>800</v>
      </c>
    </row>
    <row r="535" spans="1:1">
      <c r="A535">
        <v>68</v>
      </c>
    </row>
    <row r="536" spans="1:1">
      <c r="A536">
        <v>1235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7819</v>
      </c>
    </row>
    <row r="543" spans="1:1">
      <c r="A543">
        <v>3440360</v>
      </c>
    </row>
    <row r="544" spans="1:1">
      <c r="A544">
        <v>0</v>
      </c>
    </row>
    <row r="545" spans="1:2">
      <c r="A545">
        <v>3020791</v>
      </c>
    </row>
    <row r="546" spans="1:2">
      <c r="A546">
        <v>295</v>
      </c>
    </row>
    <row r="547" spans="1:2">
      <c r="A547">
        <v>295</v>
      </c>
    </row>
    <row r="548" spans="1:2">
      <c r="A548">
        <v>300</v>
      </c>
    </row>
    <row r="549" spans="1:2">
      <c r="A549">
        <v>460</v>
      </c>
    </row>
    <row r="550" spans="1:2">
      <c r="A550">
        <v>455</v>
      </c>
    </row>
    <row r="551" spans="1:2">
      <c r="A551">
        <v>490</v>
      </c>
    </row>
    <row r="552" spans="1:2">
      <c r="A552">
        <v>730</v>
      </c>
    </row>
    <row r="553" spans="1:2">
      <c r="A553">
        <v>730</v>
      </c>
      <c r="B553"/>
    </row>
    <row r="554" spans="1:2">
      <c r="A554">
        <v>820</v>
      </c>
      <c r="B554"/>
    </row>
    <row r="555" spans="1:2">
      <c r="A555">
        <v>55</v>
      </c>
      <c r="B555"/>
    </row>
    <row r="556" spans="1:2">
      <c r="A556">
        <v>1250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5766</v>
      </c>
    </row>
    <row r="563" spans="1:1">
      <c r="A563">
        <v>2306400</v>
      </c>
    </row>
    <row r="564" spans="1:1">
      <c r="A564">
        <v>0</v>
      </c>
    </row>
    <row r="565" spans="1:1">
      <c r="A565">
        <v>2306400</v>
      </c>
    </row>
    <row r="566" spans="1:1">
      <c r="A566">
        <v>295</v>
      </c>
    </row>
    <row r="567" spans="1:1">
      <c r="A567">
        <v>285</v>
      </c>
    </row>
    <row r="568" spans="1:1">
      <c r="A568">
        <v>290</v>
      </c>
    </row>
    <row r="569" spans="1:1">
      <c r="A569">
        <v>490</v>
      </c>
    </row>
    <row r="570" spans="1:1">
      <c r="A570">
        <v>485</v>
      </c>
    </row>
    <row r="571" spans="1:1">
      <c r="A571">
        <v>480</v>
      </c>
    </row>
    <row r="572" spans="1:1">
      <c r="A572">
        <v>799</v>
      </c>
    </row>
    <row r="573" spans="1:1">
      <c r="A573">
        <v>809</v>
      </c>
    </row>
    <row r="574" spans="1:1">
      <c r="A574">
        <v>800</v>
      </c>
    </row>
    <row r="575" spans="1:1">
      <c r="A575">
        <v>44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11381</v>
      </c>
    </row>
    <row r="583" spans="1:1">
      <c r="A583">
        <v>4506876</v>
      </c>
    </row>
    <row r="584" spans="1:1">
      <c r="A584">
        <v>0</v>
      </c>
    </row>
    <row r="585" spans="1:1">
      <c r="A585">
        <v>4530391</v>
      </c>
    </row>
    <row r="586" spans="1:1">
      <c r="A586">
        <v>296</v>
      </c>
    </row>
    <row r="587" spans="1:1">
      <c r="A587">
        <v>310</v>
      </c>
    </row>
    <row r="588" spans="1:1">
      <c r="A588">
        <v>307</v>
      </c>
    </row>
    <row r="589" spans="1:1">
      <c r="A589">
        <v>498</v>
      </c>
    </row>
    <row r="590" spans="1:1">
      <c r="A590">
        <v>510</v>
      </c>
    </row>
    <row r="591" spans="1:1">
      <c r="A591">
        <v>505</v>
      </c>
    </row>
    <row r="592" spans="1:1">
      <c r="A592">
        <v>812</v>
      </c>
    </row>
    <row r="593" spans="1:1">
      <c r="A593">
        <v>815</v>
      </c>
    </row>
    <row r="594" spans="1:1">
      <c r="A594">
        <v>816</v>
      </c>
    </row>
    <row r="595" spans="1:1">
      <c r="A595">
        <v>67</v>
      </c>
    </row>
    <row r="596" spans="1:1">
      <c r="A596">
        <v>1230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11418</v>
      </c>
    </row>
    <row r="603" spans="1:1">
      <c r="A603">
        <v>5023920</v>
      </c>
    </row>
    <row r="604" spans="1:1">
      <c r="A604">
        <v>0</v>
      </c>
    </row>
    <row r="605" spans="1:1">
      <c r="A605">
        <v>4604351</v>
      </c>
    </row>
    <row r="606" spans="1:1">
      <c r="A606">
        <v>300</v>
      </c>
    </row>
    <row r="607" spans="1:1">
      <c r="A607">
        <v>310</v>
      </c>
    </row>
    <row r="608" spans="1:1">
      <c r="A608">
        <v>295</v>
      </c>
    </row>
    <row r="609" spans="1:1">
      <c r="A609">
        <v>490</v>
      </c>
    </row>
    <row r="610" spans="1:1">
      <c r="A610">
        <v>490</v>
      </c>
    </row>
    <row r="611" spans="1:1">
      <c r="A611">
        <v>485</v>
      </c>
    </row>
    <row r="612" spans="1:1">
      <c r="A612">
        <v>820</v>
      </c>
    </row>
    <row r="613" spans="1:1">
      <c r="A613">
        <v>800</v>
      </c>
    </row>
    <row r="614" spans="1:1">
      <c r="A614">
        <v>820</v>
      </c>
    </row>
    <row r="615" spans="1:1">
      <c r="A615">
        <v>57</v>
      </c>
    </row>
    <row r="616" spans="1:1">
      <c r="A616">
        <v>1230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8</v>
      </c>
    </row>
    <row r="684" spans="1:1">
      <c r="A684" t="s">
        <v>8</v>
      </c>
    </row>
    <row r="685" spans="1:1">
      <c r="A685" t="s">
        <v>8</v>
      </c>
    </row>
    <row r="686" spans="1:1">
      <c r="A686" t="s">
        <v>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1252666</v>
      </c>
    </row>
    <row r="703" spans="1:1">
      <c r="A703">
        <v>617461</v>
      </c>
    </row>
    <row r="704" spans="1:1">
      <c r="A704">
        <v>745797</v>
      </c>
    </row>
    <row r="705" spans="1:1">
      <c r="A705">
        <v>697643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314861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-1418774</v>
      </c>
    </row>
    <row r="717" spans="1:1">
      <c r="A717">
        <v>2998706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665865</v>
      </c>
    </row>
    <row r="723" spans="1:1">
      <c r="A723">
        <v>2360736</v>
      </c>
    </row>
    <row r="724" spans="1:1">
      <c r="A724">
        <v>1655807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1024826</v>
      </c>
    </row>
    <row r="730" spans="1:1">
      <c r="A730">
        <v>973383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-1083281</v>
      </c>
    </row>
    <row r="737" spans="1:1">
      <c r="A737">
        <v>3334199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1213304</v>
      </c>
    </row>
    <row r="743" spans="1:1">
      <c r="A743">
        <v>338762</v>
      </c>
    </row>
    <row r="744" spans="1:1">
      <c r="A744">
        <v>494506</v>
      </c>
    </row>
    <row r="745" spans="1:1">
      <c r="A745">
        <v>1547609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489541</v>
      </c>
    </row>
    <row r="750" spans="1:1">
      <c r="A750">
        <v>0</v>
      </c>
    </row>
    <row r="751" spans="1:1">
      <c r="A751">
        <v>999</v>
      </c>
    </row>
    <row r="752" spans="1:1">
      <c r="A752">
        <v>500000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-1395360</v>
      </c>
    </row>
    <row r="757" spans="1:1">
      <c r="A757">
        <v>2604640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1289666</v>
      </c>
    </row>
    <row r="763" spans="1:1">
      <c r="A763">
        <v>1091292</v>
      </c>
    </row>
    <row r="764" spans="1:1">
      <c r="A764">
        <v>1863599</v>
      </c>
    </row>
    <row r="765" spans="1:1">
      <c r="A765">
        <v>617496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814596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15500</v>
      </c>
    </row>
    <row r="776" spans="1:1">
      <c r="A776">
        <v>71957</v>
      </c>
    </row>
    <row r="777" spans="1:1">
      <c r="A777">
        <v>4047457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1277666</v>
      </c>
    </row>
    <row r="783" spans="1:1">
      <c r="A783">
        <v>1708596</v>
      </c>
    </row>
    <row r="784" spans="1:1">
      <c r="A784">
        <v>1956876</v>
      </c>
    </row>
    <row r="785" spans="1:1">
      <c r="A785">
        <v>701639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1175115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52182</v>
      </c>
    </row>
    <row r="797" spans="1:1">
      <c r="A797">
        <v>4469662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8</v>
      </c>
    </row>
    <row r="802" spans="1:1">
      <c r="A802" t="s">
        <v>8</v>
      </c>
    </row>
    <row r="803" spans="1:1">
      <c r="A803" t="s">
        <v>8</v>
      </c>
    </row>
    <row r="804" spans="1:1">
      <c r="A804" t="s">
        <v>8</v>
      </c>
    </row>
    <row r="805" spans="1:1">
      <c r="A805" t="s">
        <v>8</v>
      </c>
    </row>
    <row r="806" spans="1:1">
      <c r="A806" t="s">
        <v>8</v>
      </c>
    </row>
    <row r="807" spans="1:1">
      <c r="A807" t="s">
        <v>8</v>
      </c>
    </row>
    <row r="808" spans="1:1">
      <c r="A808" t="s">
        <v>8</v>
      </c>
    </row>
    <row r="809" spans="1:1">
      <c r="A809" t="s">
        <v>8</v>
      </c>
    </row>
    <row r="810" spans="1:1">
      <c r="A810" t="s">
        <v>8</v>
      </c>
    </row>
    <row r="811" spans="1:1">
      <c r="A811" t="s">
        <v>8</v>
      </c>
    </row>
    <row r="812" spans="1:1">
      <c r="A812" t="s">
        <v>8</v>
      </c>
    </row>
    <row r="813" spans="1:1">
      <c r="A813" t="s">
        <v>8</v>
      </c>
    </row>
    <row r="814" spans="1:1">
      <c r="A814" t="s">
        <v>8</v>
      </c>
    </row>
    <row r="815" spans="1:1">
      <c r="A815" t="s">
        <v>8</v>
      </c>
    </row>
    <row r="816" spans="1:1">
      <c r="A816" t="s">
        <v>8</v>
      </c>
    </row>
    <row r="817" spans="1:1">
      <c r="A817" t="s">
        <v>8</v>
      </c>
    </row>
    <row r="818" spans="1:1">
      <c r="A818" t="s">
        <v>8</v>
      </c>
    </row>
    <row r="819" spans="1:1">
      <c r="A819" t="s">
        <v>8</v>
      </c>
    </row>
    <row r="820" spans="1:1">
      <c r="A820" t="s">
        <v>8</v>
      </c>
    </row>
    <row r="821" spans="1:1">
      <c r="A821" t="s">
        <v>8</v>
      </c>
    </row>
    <row r="822" spans="1:1">
      <c r="A822" t="s">
        <v>8</v>
      </c>
    </row>
    <row r="823" spans="1:1">
      <c r="A823" t="s">
        <v>8</v>
      </c>
    </row>
    <row r="824" spans="1:1">
      <c r="A824" t="s">
        <v>8</v>
      </c>
    </row>
    <row r="825" spans="1:1">
      <c r="A825" t="s">
        <v>8</v>
      </c>
    </row>
    <row r="826" spans="1:1">
      <c r="A826" t="s">
        <v>8</v>
      </c>
    </row>
    <row r="827" spans="1:1">
      <c r="A827" t="s">
        <v>8</v>
      </c>
    </row>
    <row r="828" spans="1:1">
      <c r="A828" t="s">
        <v>8</v>
      </c>
    </row>
    <row r="829" spans="1:1">
      <c r="A829" t="s">
        <v>8</v>
      </c>
    </row>
    <row r="830" spans="1:1">
      <c r="A830" t="s">
        <v>8</v>
      </c>
    </row>
    <row r="831" spans="1:1">
      <c r="A831" t="s">
        <v>8</v>
      </c>
    </row>
    <row r="832" spans="1:1">
      <c r="A832" t="s">
        <v>8</v>
      </c>
    </row>
    <row r="833" spans="1:1">
      <c r="A833" t="s">
        <v>8</v>
      </c>
    </row>
    <row r="834" spans="1:1">
      <c r="A834" t="s">
        <v>8</v>
      </c>
    </row>
    <row r="835" spans="1:1">
      <c r="A835" t="s">
        <v>8</v>
      </c>
    </row>
    <row r="836" spans="1:1">
      <c r="A836" t="s">
        <v>8</v>
      </c>
    </row>
    <row r="837" spans="1:1">
      <c r="A837" t="s">
        <v>8</v>
      </c>
    </row>
    <row r="838" spans="1:1">
      <c r="A838" t="s">
        <v>8</v>
      </c>
    </row>
    <row r="839" spans="1:1">
      <c r="A839" t="s">
        <v>8</v>
      </c>
    </row>
    <row r="840" spans="1:1">
      <c r="A840" t="s">
        <v>8</v>
      </c>
    </row>
    <row r="841" spans="1:1">
      <c r="A841" t="s">
        <v>8</v>
      </c>
    </row>
    <row r="842" spans="1:1">
      <c r="A842" t="s">
        <v>8</v>
      </c>
    </row>
    <row r="843" spans="1:1">
      <c r="A843" t="s">
        <v>8</v>
      </c>
    </row>
    <row r="844" spans="1:1">
      <c r="A844" t="s">
        <v>8</v>
      </c>
    </row>
    <row r="845" spans="1:1">
      <c r="A845" t="s">
        <v>8</v>
      </c>
    </row>
    <row r="846" spans="1:1">
      <c r="A846" t="s">
        <v>8</v>
      </c>
    </row>
    <row r="847" spans="1:1">
      <c r="A847" t="s">
        <v>8</v>
      </c>
    </row>
    <row r="848" spans="1:1">
      <c r="A848" t="s">
        <v>8</v>
      </c>
    </row>
    <row r="849" spans="1:1">
      <c r="A849" t="s">
        <v>8</v>
      </c>
    </row>
    <row r="850" spans="1:1">
      <c r="A850" t="s">
        <v>8</v>
      </c>
    </row>
    <row r="851" spans="1:1">
      <c r="A851" t="s">
        <v>8</v>
      </c>
    </row>
    <row r="852" spans="1:1">
      <c r="A852" t="s">
        <v>8</v>
      </c>
    </row>
    <row r="853" spans="1:1">
      <c r="A853" t="s">
        <v>8</v>
      </c>
    </row>
    <row r="854" spans="1:1">
      <c r="A854" t="s">
        <v>8</v>
      </c>
    </row>
    <row r="855" spans="1:1">
      <c r="A855" t="s">
        <v>8</v>
      </c>
    </row>
    <row r="856" spans="1:1">
      <c r="A856" t="s">
        <v>8</v>
      </c>
    </row>
    <row r="857" spans="1:1">
      <c r="A857" t="s">
        <v>8</v>
      </c>
    </row>
    <row r="858" spans="1:1">
      <c r="A858" t="s">
        <v>8</v>
      </c>
    </row>
    <row r="859" spans="1:1">
      <c r="A859" t="s">
        <v>8</v>
      </c>
    </row>
    <row r="860" spans="1:1">
      <c r="A860" t="s">
        <v>8</v>
      </c>
    </row>
    <row r="861" spans="1:1">
      <c r="A861" t="s">
        <v>346</v>
      </c>
    </row>
    <row r="862" spans="1:1">
      <c r="A862" t="s">
        <v>347</v>
      </c>
    </row>
  </sheetData>
  <pageMargins left="0.75" right="0.75" top="0.98" bottom="0.98" header="0.51" footer="0.5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statements'!Print_Area</vt:lpstr>
      <vt:lpstr>'Group information'!Print_Area</vt:lpstr>
      <vt:lpstr>'Resources and products'!Print_Area</vt:lpstr>
      <vt:lpstr>'Your decisions'!Print_Area</vt:lpstr>
      <vt:lpstr>'W'!W035182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2020-10-04T05:58:40Z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1049-10.2.0.6020</vt:lpwstr>
  </property>
</Properties>
</file>