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PT 2016-2\"/>
    </mc:Choice>
  </mc:AlternateContent>
  <xr:revisionPtr revIDLastSave="0" documentId="8_{FE2F04E6-24D4-4A1F-968A-6D28D519FE2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W072161_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L14" i="3"/>
  <c r="L12" i="3"/>
  <c r="B6" i="1"/>
  <c r="B5" i="1"/>
  <c r="B4" i="1"/>
  <c r="B3" i="1"/>
  <c r="B2" i="1"/>
  <c r="I21" i="4"/>
  <c r="H21" i="4"/>
  <c r="G21" i="4"/>
  <c r="L7" i="3"/>
  <c r="F8" i="3"/>
  <c r="R8" i="3"/>
  <c r="X8" i="3"/>
  <c r="F9" i="3"/>
  <c r="L9" i="3"/>
  <c r="R9" i="3"/>
  <c r="X9" i="3"/>
  <c r="F10" i="3"/>
  <c r="L10" i="3"/>
  <c r="R10" i="3"/>
  <c r="X10" i="3"/>
  <c r="F11" i="3"/>
  <c r="L11" i="3"/>
  <c r="X11" i="3"/>
  <c r="F12" i="3"/>
  <c r="F13" i="3"/>
  <c r="L13" i="3"/>
  <c r="F14" i="3"/>
  <c r="R14" i="3"/>
  <c r="R19" i="3"/>
  <c r="R20" i="3" s="1"/>
  <c r="R29" i="3" s="1"/>
  <c r="F15" i="3"/>
  <c r="L15" i="3"/>
  <c r="R15" i="3"/>
  <c r="X15" i="3"/>
  <c r="F16" i="3"/>
  <c r="L16" i="3"/>
  <c r="R16" i="3"/>
  <c r="X16" i="3"/>
  <c r="X18" i="3" s="1"/>
  <c r="F17" i="3"/>
  <c r="L17" i="3"/>
  <c r="R17" i="3"/>
  <c r="X17" i="3"/>
  <c r="F18" i="3"/>
  <c r="L18" i="3"/>
  <c r="R18" i="3"/>
  <c r="X30" i="3" s="1"/>
  <c r="F19" i="3"/>
  <c r="L19" i="3"/>
  <c r="F20" i="3"/>
  <c r="L20" i="3"/>
  <c r="F21" i="3"/>
  <c r="L21" i="3"/>
  <c r="X21" i="3"/>
  <c r="F22" i="3"/>
  <c r="L22" i="3"/>
  <c r="L23" i="3" s="1"/>
  <c r="L26" i="3" s="1"/>
  <c r="F26" i="3" s="1"/>
  <c r="X22" i="3"/>
  <c r="F23" i="3"/>
  <c r="R23" i="3"/>
  <c r="X23" i="3"/>
  <c r="L24" i="3"/>
  <c r="R24" i="3"/>
  <c r="X24" i="3"/>
  <c r="X26" i="3" s="1"/>
  <c r="L25" i="3"/>
  <c r="R25" i="3"/>
  <c r="X25" i="3"/>
  <c r="F27" i="3"/>
  <c r="L27" i="3"/>
  <c r="R27" i="3"/>
  <c r="F28" i="3"/>
  <c r="L28" i="3"/>
  <c r="L32" i="3" s="1"/>
  <c r="L34" i="3" s="1"/>
  <c r="X28" i="3"/>
  <c r="R32" i="3"/>
  <c r="L29" i="3" s="1"/>
  <c r="X29" i="3"/>
  <c r="L31" i="3"/>
  <c r="X31" i="3"/>
  <c r="F32" i="3"/>
  <c r="F33" i="3"/>
  <c r="L33" i="3"/>
  <c r="R33" i="3"/>
  <c r="X33" i="3"/>
  <c r="R35" i="3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H18" i="4" s="1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I78" i="4"/>
  <c r="J78" i="4"/>
  <c r="K78" i="4"/>
  <c r="K81" i="4" s="1"/>
  <c r="L78" i="4"/>
  <c r="M78" i="4"/>
  <c r="F79" i="4"/>
  <c r="G79" i="4"/>
  <c r="H79" i="4"/>
  <c r="I79" i="4"/>
  <c r="J79" i="4"/>
  <c r="K79" i="4"/>
  <c r="L79" i="4"/>
  <c r="M79" i="4"/>
  <c r="F80" i="4"/>
  <c r="G80" i="4"/>
  <c r="H80" i="4"/>
  <c r="I80" i="4"/>
  <c r="I81" i="4"/>
  <c r="J80" i="4"/>
  <c r="K80" i="4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N6" i="2"/>
  <c r="O6" i="2"/>
  <c r="U6" i="2"/>
  <c r="W6" i="2"/>
  <c r="Y6" i="2"/>
  <c r="N7" i="2"/>
  <c r="N10" i="2" s="1"/>
  <c r="O7" i="2"/>
  <c r="O10" i="2" s="1"/>
  <c r="U7" i="2"/>
  <c r="W7" i="2"/>
  <c r="Y7" i="2"/>
  <c r="G9" i="2"/>
  <c r="G10" i="2"/>
  <c r="G14" i="2" s="1"/>
  <c r="N8" i="2"/>
  <c r="U8" i="2"/>
  <c r="V8" i="2"/>
  <c r="W8" i="2"/>
  <c r="X8" i="2"/>
  <c r="Y8" i="2"/>
  <c r="Z8" i="2"/>
  <c r="N9" i="2"/>
  <c r="O9" i="2"/>
  <c r="N11" i="2"/>
  <c r="O11" i="2"/>
  <c r="G11" i="2"/>
  <c r="U11" i="2"/>
  <c r="W11" i="2"/>
  <c r="Y11" i="2"/>
  <c r="G12" i="2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U17" i="2"/>
  <c r="W17" i="2"/>
  <c r="Y17" i="2"/>
  <c r="G18" i="2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G25" i="2" s="1"/>
  <c r="H23" i="2"/>
  <c r="U23" i="2"/>
  <c r="W23" i="2"/>
  <c r="Y23" i="2"/>
  <c r="G24" i="2"/>
  <c r="M25" i="2"/>
  <c r="N25" i="2"/>
  <c r="N27" i="2"/>
  <c r="O25" i="2"/>
  <c r="O27" i="2" s="1"/>
  <c r="G26" i="2"/>
  <c r="M26" i="2"/>
  <c r="N26" i="2"/>
  <c r="U26" i="2"/>
  <c r="W26" i="2"/>
  <c r="Y26" i="2"/>
  <c r="M29" i="2"/>
  <c r="M28" i="2" s="1"/>
  <c r="N29" i="2"/>
  <c r="O29" i="2"/>
  <c r="O28" i="2" s="1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M81" i="4"/>
  <c r="H81" i="4"/>
  <c r="G7" i="2"/>
  <c r="G8" i="2" s="1"/>
  <c r="N43" i="2"/>
  <c r="N42" i="2"/>
  <c r="N44" i="2" s="1"/>
  <c r="R11" i="3"/>
  <c r="J81" i="4"/>
  <c r="L81" i="4"/>
  <c r="F81" i="4"/>
  <c r="R34" i="3"/>
  <c r="G81" i="4"/>
  <c r="R26" i="3"/>
  <c r="X12" i="3"/>
  <c r="H17" i="4"/>
  <c r="G18" i="4"/>
  <c r="I18" i="4"/>
  <c r="G17" i="4"/>
  <c r="I17" i="4"/>
  <c r="N28" i="2"/>
  <c r="M27" i="2" l="1"/>
</calcChain>
</file>

<file path=xl/connections.xml><?xml version="1.0" encoding="utf-8"?>
<connections xmlns="http://schemas.openxmlformats.org/spreadsheetml/2006/main">
  <connection id="1" name="W072161" type="6" refreshedVersion="3" background="1" saveData="1">
    <textPr prompt="0" codePage="850" sourceFile="C:\GMC\PT2R_15C1\PTNF_15C1\RUN_15C1\Wfiles\161\W072161.txt">
      <textFields>
        <textField/>
      </textFields>
    </textPr>
  </connection>
</connections>
</file>

<file path=xl/sharedStrings.xml><?xml version="1.0" encoding="utf-8"?>
<sst xmlns="http://schemas.openxmlformats.org/spreadsheetml/2006/main" count="474" uniqueCount="319">
  <si>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</si>
  <si>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</si>
  <si>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</si>
  <si>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</si>
  <si>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</si>
  <si>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</si>
  <si>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</si>
  <si>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</si>
  <si>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</si>
  <si>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</si>
  <si>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</si>
  <si>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</si>
  <si>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</si>
  <si>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</si>
  <si>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</si>
  <si>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</si>
  <si>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</si>
  <si>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</si>
  <si>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</si>
  <si>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</si>
  <si>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</si>
  <si>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</si>
  <si>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</si>
  <si>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</si>
  <si>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</si>
  <si>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</si>
  <si>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</si>
  <si>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</si>
  <si>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</si>
  <si>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</si>
  <si>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</si>
  <si>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</si>
  <si>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</si>
  <si>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</si>
  <si>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</si>
  <si>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</si>
  <si>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</si>
  <si>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</si>
  <si>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</si>
  <si>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</si>
  <si>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</si>
  <si>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</si>
  <si>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</si>
  <si>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</si>
  <si>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</si>
  <si>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</si>
  <si>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</si>
  <si>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</si>
  <si>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</si>
  <si>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</si>
  <si>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</si>
  <si>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</si>
  <si>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</si>
  <si>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</si>
  <si>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</si>
  <si>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</si>
  <si>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</si>
  <si>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</si>
  <si>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</si>
  <si>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</si>
  <si>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</si>
  <si>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</si>
  <si>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</si>
  <si>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</si>
  <si>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</si>
  <si>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</si>
  <si>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</si>
  <si>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</si>
  <si>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</si>
  <si>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</si>
  <si>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</si>
  <si>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</si>
  <si>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</si>
  <si>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</si>
  <si>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</si>
  <si>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</si>
  <si>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</si>
  <si>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</si>
  <si>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</si>
  <si>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</si>
  <si>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</si>
  <si>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</si>
  <si>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</si>
  <si>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</si>
  <si>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</si>
  <si>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</si>
  <si>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</si>
  <si>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</si>
  <si>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</si>
  <si>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</si>
  <si>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</si>
  <si>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</si>
  <si>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</si>
  <si>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</si>
  <si>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</si>
  <si>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</si>
  <si>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</si>
  <si>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</si>
  <si>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</si>
  <si>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</si>
  <si>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</si>
  <si>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</si>
  <si>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</si>
  <si>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</si>
  <si>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</si>
  <si>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</si>
  <si>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</si>
  <si>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</si>
  <si>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</si>
  <si>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</si>
  <si>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</si>
  <si>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</si>
  <si>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</si>
  <si>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</si>
  <si>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</si>
  <si>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</si>
  <si>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</si>
  <si>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</si>
  <si>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</si>
  <si>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</si>
  <si>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</si>
  <si>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</si>
  <si>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</si>
  <si>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</si>
  <si>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</si>
  <si>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</si>
  <si>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</si>
  <si>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</si>
  <si>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</si>
  <si>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</si>
  <si>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</si>
  <si>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</si>
  <si>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</si>
  <si>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</si>
  <si>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</si>
  <si>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</si>
  <si>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</si>
  <si>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</si>
  <si>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</si>
  <si>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</si>
  <si>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</si>
  <si>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</si>
  <si>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</si>
  <si>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</si>
  <si>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</si>
  <si>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</si>
  <si>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</si>
  <si>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</si>
  <si>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</si>
  <si>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</si>
  <si>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</si>
  <si>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</si>
  <si>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</si>
  <si>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</si>
  <si>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</si>
  <si>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</si>
  <si>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</si>
  <si>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</si>
  <si>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</si>
  <si>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</si>
  <si>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</si>
  <si>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</si>
  <si>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</si>
  <si>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</si>
  <si>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</si>
  <si>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</si>
  <si>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</si>
  <si>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</si>
  <si>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</si>
  <si>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</si>
  <si>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</si>
  <si>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</si>
  <si>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</si>
  <si>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</si>
  <si>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</si>
  <si>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</si>
  <si>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</si>
  <si>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</si>
  <si>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</si>
  <si>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</si>
  <si>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</si>
  <si>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</si>
  <si>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</si>
  <si>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</si>
  <si>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</si>
  <si>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</si>
  <si>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</si>
  <si>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</si>
  <si>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</si>
  <si>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</si>
  <si>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</si>
  <si>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</si>
  <si>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</si>
  <si>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</si>
  <si>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</si>
  <si>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</si>
  <si>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</si>
  <si>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</si>
  <si>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</si>
  <si>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</si>
  <si>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</si>
  <si>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</si>
  <si>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</si>
  <si>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</si>
  <si>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</si>
  <si>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</si>
  <si>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</si>
  <si>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</si>
  <si>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</si>
  <si>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</si>
  <si>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</si>
  <si>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</si>
  <si>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</si>
  <si>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</si>
  <si>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</si>
  <si>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</si>
  <si>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</si>
  <si>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</si>
  <si>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</si>
  <si>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</si>
  <si>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</si>
  <si>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</si>
  <si>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</si>
  <si>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</si>
  <si>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</si>
  <si>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</si>
  <si>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</si>
  <si>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</si>
  <si>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</si>
  <si>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</si>
  <si>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</si>
  <si>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</si>
  <si>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</si>
  <si>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</si>
  <si>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</si>
  <si>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</si>
  <si>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</si>
  <si>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</si>
  <si>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</si>
  <si>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</si>
  <si>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</si>
  <si>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</si>
  <si>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</si>
  <si>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</si>
  <si>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</si>
  <si>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</si>
  <si>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</si>
  <si>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</si>
  <si>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</si>
  <si>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</si>
  <si>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</si>
  <si>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</si>
  <si>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</si>
  <si>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</si>
  <si>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</si>
  <si>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</si>
  <si>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</si>
  <si>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</si>
  <si>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</si>
  <si>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</si>
  <si>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</si>
  <si>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</si>
  <si>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</si>
  <si>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</si>
  <si>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</si>
  <si>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</si>
  <si>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</si>
  <si>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</si>
  <si>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</si>
  <si>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</si>
  <si>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</si>
  <si>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</si>
  <si>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</si>
  <si>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</si>
  <si>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</si>
  <si>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</si>
  <si>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</si>
  <si>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</si>
  <si>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</si>
  <si>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</si>
  <si>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</si>
  <si>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</si>
  <si>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</si>
  <si>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</si>
  <si>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</si>
  <si>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</si>
  <si>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</si>
  <si>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</si>
  <si>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</si>
  <si>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</si>
  <si>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</si>
  <si>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</si>
  <si>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</si>
  <si>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</si>
  <si>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</si>
  <si>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</si>
  <si>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</si>
  <si>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</si>
  <si>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</si>
  <si>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</si>
  <si>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</si>
  <si>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</si>
  <si>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</si>
  <si>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</si>
  <si>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 xml:space="preserve">  15C1</t>
  </si>
  <si>
    <t>*</t>
  </si>
  <si>
    <t>Minor</t>
  </si>
  <si>
    <t>Major</t>
  </si>
  <si>
    <t>Not requested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</si>
  <si>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</si>
  <si>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</si>
  <si>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</si>
  <si>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</si>
  <si>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</si>
  <si>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161018134458</t>
  </si>
  <si>
    <t>Hugo MorÒo</t>
  </si>
  <si>
    <t>IEFP/UBI PRINTSTRONG</t>
  </si>
  <si>
    <t>Bairro Pinhal do Carrola lote-16</t>
  </si>
  <si>
    <t>6250-072 Belmonte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</si>
</sst>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\ _€_-;\-* #,##0.00\ _€_-;_-* &quot;-&quot;??\ _€_-;_-@_-"/>
    <numFmt numFmtId="172" formatCode="0;\-0;;@"/>
    <numFmt numFmtId="173" formatCode="0.0"/>
    <numFmt numFmtId="174" formatCode="#"/>
    <numFmt numFmtId="175" formatCode="0;\-;;@"/>
    <numFmt numFmtId="176" formatCode="#,##0.0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  <family val="2"/>
      <charset val="238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71" fontId="28" fillId="0" borderId="0" applyFont="0" applyFill="0" applyBorder="0" applyAlignment="0" applyProtection="0"/>
  </cellStyleXfs>
  <cellXfs count="25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2" fontId="8" fillId="0" borderId="0" xfId="0" applyNumberFormat="1" applyFont="1" applyBorder="1" applyAlignment="1">
      <alignment horizontal="left"/>
    </xf>
    <xf numFmtId="172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 applyAlignment="1">
      <alignment horizontal="left"/>
    </xf>
    <xf numFmtId="172" fontId="8" fillId="0" borderId="9" xfId="0" applyNumberFormat="1" applyFont="1" applyBorder="1" applyAlignment="1">
      <alignment horizontal="right"/>
    </xf>
    <xf numFmtId="172" fontId="8" fillId="0" borderId="0" xfId="0" applyNumberFormat="1" applyFont="1" applyBorder="1" applyAlignment="1">
      <alignment horizontal="right"/>
    </xf>
    <xf numFmtId="172" fontId="8" fillId="0" borderId="9" xfId="0" applyNumberFormat="1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2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2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2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2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172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right"/>
    </xf>
    <xf numFmtId="173" fontId="8" fillId="0" borderId="0" xfId="0" applyNumberFormat="1" applyFont="1" applyBorder="1" applyAlignment="1">
      <alignment horizontal="right"/>
    </xf>
    <xf numFmtId="0" fontId="8" fillId="0" borderId="13" xfId="0" applyFont="1" applyBorder="1"/>
    <xf numFmtId="0" fontId="8" fillId="0" borderId="2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/>
    <xf numFmtId="0" fontId="8" fillId="0" borderId="0" xfId="0" applyFont="1" applyAlignment="1">
      <alignment horizontal="center"/>
    </xf>
    <xf numFmtId="172" fontId="8" fillId="0" borderId="7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2" fontId="8" fillId="0" borderId="0" xfId="0" applyNumberFormat="1" applyFont="1" applyBorder="1" applyAlignment="1"/>
    <xf numFmtId="0" fontId="8" fillId="0" borderId="2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2" fontId="8" fillId="0" borderId="7" xfId="0" applyNumberFormat="1" applyFont="1" applyBorder="1" applyAlignment="1">
      <alignment horizontal="right"/>
    </xf>
    <xf numFmtId="172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2" fontId="8" fillId="0" borderId="9" xfId="0" applyNumberFormat="1" applyFont="1" applyBorder="1"/>
    <xf numFmtId="0" fontId="8" fillId="0" borderId="7" xfId="0" applyFont="1" applyBorder="1" applyAlignment="1">
      <alignment horizontal="left"/>
    </xf>
    <xf numFmtId="0" fontId="0" fillId="0" borderId="8" xfId="0" applyBorder="1"/>
    <xf numFmtId="172" fontId="8" fillId="0" borderId="13" xfId="0" applyNumberFormat="1" applyFont="1" applyBorder="1" applyAlignment="1">
      <alignment horizontal="left"/>
    </xf>
    <xf numFmtId="0" fontId="11" fillId="0" borderId="0" xfId="0" applyFont="1"/>
    <xf numFmtId="172" fontId="0" fillId="0" borderId="0" xfId="0" applyNumberFormat="1" applyBorder="1"/>
    <xf numFmtId="0" fontId="0" fillId="0" borderId="0" xfId="0" applyBorder="1" applyAlignment="1">
      <alignment horizontal="right"/>
    </xf>
    <xf numFmtId="172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3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8" xfId="0" applyFont="1" applyBorder="1"/>
    <xf numFmtId="0" fontId="10" fillId="0" borderId="13" xfId="0" applyFont="1" applyBorder="1"/>
    <xf numFmtId="0" fontId="12" fillId="0" borderId="13" xfId="0" applyFont="1" applyBorder="1" applyAlignment="1">
      <alignment horizontal="left"/>
    </xf>
    <xf numFmtId="0" fontId="12" fillId="0" borderId="9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1" xfId="0" applyFont="1" applyBorder="1" applyAlignment="1">
      <alignment horizontal="right"/>
    </xf>
    <xf numFmtId="172" fontId="12" fillId="0" borderId="5" xfId="0" applyNumberFormat="1" applyFont="1" applyBorder="1" applyAlignment="1">
      <alignment horizontal="left"/>
    </xf>
    <xf numFmtId="172" fontId="12" fillId="0" borderId="0" xfId="0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73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72" fontId="12" fillId="0" borderId="5" xfId="0" applyNumberFormat="1" applyFont="1" applyBorder="1" applyAlignment="1">
      <alignment horizontal="right"/>
    </xf>
    <xf numFmtId="174" fontId="12" fillId="0" borderId="5" xfId="0" applyNumberFormat="1" applyFont="1" applyBorder="1"/>
    <xf numFmtId="0" fontId="12" fillId="0" borderId="6" xfId="0" applyFont="1" applyBorder="1"/>
    <xf numFmtId="0" fontId="10" fillId="0" borderId="10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1" xfId="0" applyFont="1" applyBorder="1"/>
    <xf numFmtId="0" fontId="12" fillId="0" borderId="8" xfId="0" applyFont="1" applyBorder="1" applyAlignment="1">
      <alignment horizontal="right"/>
    </xf>
    <xf numFmtId="175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9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3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8" xfId="0" applyFont="1" applyBorder="1"/>
    <xf numFmtId="0" fontId="15" fillId="0" borderId="13" xfId="0" applyFont="1" applyBorder="1"/>
    <xf numFmtId="0" fontId="15" fillId="0" borderId="9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72" fontId="12" fillId="0" borderId="0" xfId="0" applyNumberFormat="1" applyFont="1" applyBorder="1"/>
    <xf numFmtId="172" fontId="12" fillId="0" borderId="8" xfId="0" applyNumberFormat="1" applyFont="1" applyBorder="1"/>
    <xf numFmtId="172" fontId="12" fillId="0" borderId="13" xfId="0" applyNumberFormat="1" applyFont="1" applyBorder="1"/>
    <xf numFmtId="172" fontId="12" fillId="0" borderId="13" xfId="0" applyNumberFormat="1" applyFont="1" applyBorder="1" applyAlignment="1">
      <alignment horizontal="left"/>
    </xf>
    <xf numFmtId="172" fontId="12" fillId="0" borderId="2" xfId="0" applyNumberFormat="1" applyFont="1" applyBorder="1" applyAlignment="1">
      <alignment horizontal="left"/>
    </xf>
    <xf numFmtId="172" fontId="12" fillId="0" borderId="2" xfId="0" applyNumberFormat="1" applyFont="1" applyBorder="1"/>
    <xf numFmtId="172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2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8" xfId="0" applyFont="1" applyBorder="1"/>
    <xf numFmtId="0" fontId="13" fillId="0" borderId="0" xfId="0" applyFont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3" xfId="0" applyNumberFormat="1" applyFont="1" applyBorder="1"/>
    <xf numFmtId="0" fontId="12" fillId="0" borderId="13" xfId="0" applyNumberFormat="1" applyFont="1" applyBorder="1" applyAlignment="1">
      <alignment horizontal="right"/>
    </xf>
    <xf numFmtId="0" fontId="12" fillId="0" borderId="13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72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 applyBorder="1"/>
    <xf numFmtId="0" fontId="27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1" applyNumberFormat="1" applyFont="1" applyBorder="1" applyAlignment="1">
      <alignment horizontal="right"/>
    </xf>
    <xf numFmtId="3" fontId="15" fillId="0" borderId="13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right"/>
    </xf>
    <xf numFmtId="3" fontId="15" fillId="0" borderId="0" xfId="1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3" xfId="0" applyNumberFormat="1" applyFont="1" applyBorder="1" applyAlignment="1">
      <alignment horizontal="right"/>
    </xf>
    <xf numFmtId="3" fontId="15" fillId="0" borderId="6" xfId="0" applyNumberFormat="1" applyFont="1" applyBorder="1" applyAlignment="1">
      <alignment horizontal="right"/>
    </xf>
    <xf numFmtId="3" fontId="15" fillId="0" borderId="13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6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76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3" xfId="0" applyNumberFormat="1" applyFont="1" applyBorder="1" applyAlignment="1">
      <alignment horizontal="right"/>
    </xf>
    <xf numFmtId="3" fontId="8" fillId="0" borderId="14" xfId="0" applyNumberFormat="1" applyFont="1" applyBorder="1"/>
    <xf numFmtId="3" fontId="8" fillId="0" borderId="6" xfId="0" applyNumberFormat="1" applyFont="1" applyBorder="1"/>
    <xf numFmtId="176" fontId="12" fillId="0" borderId="0" xfId="0" applyNumberFormat="1" applyFont="1"/>
    <xf numFmtId="176" fontId="12" fillId="0" borderId="0" xfId="0" applyNumberFormat="1" applyFont="1" applyBorder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W072161_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topLeftCell="A4" workbookViewId="0"/>
  </sheetViews>
  <sheetFormatPr defaultRowHeight="13.2"/>
  <cols>
    <col min="1" max="1" width="3" customWidth="1"/>
    <col min="2" max="2" width="1.332031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6640625" customWidth="1"/>
    <col min="8" max="8" width="7.33203125" customWidth="1"/>
    <col min="9" max="9" width="1.6640625" customWidth="1"/>
    <col min="10" max="10" width="7.33203125" customWidth="1"/>
    <col min="11" max="11" width="1.6640625" customWidth="1"/>
    <col min="12" max="12" width="2.6640625" customWidth="1"/>
    <col min="13" max="13" width="8.6640625" customWidth="1"/>
    <col min="14" max="14" width="10.5546875" customWidth="1"/>
    <col min="15" max="15" width="6.33203125" customWidth="1"/>
    <col min="16" max="16" width="5.6640625" customWidth="1"/>
    <col min="17" max="17" width="1.5546875" customWidth="1"/>
    <col min="18" max="18" width="2.33203125" customWidth="1"/>
    <col min="19" max="19" width="5.332031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33203125" customWidth="1"/>
    <col min="25" max="25" width="1.6640625" customWidth="1"/>
  </cols>
  <sheetData>
    <row r="2" spans="2:25" ht="33">
      <c r="B2" s="212" t="str">
        <f>W!A861</f>
        <v>Hugo MorÒo</v>
      </c>
      <c r="C2" s="213"/>
      <c r="D2" s="213"/>
      <c r="E2" s="213"/>
      <c r="F2" s="212"/>
      <c r="G2" s="210" t="s">
        <v>15</v>
      </c>
      <c r="H2" s="1"/>
    </row>
    <row r="3" spans="2:25">
      <c r="B3" s="212" t="str">
        <f>W!A862</f>
        <v>IEFP/UBI PRINTSTRONG</v>
      </c>
      <c r="C3" s="212"/>
      <c r="D3" s="212"/>
      <c r="E3" s="212"/>
      <c r="F3" s="212"/>
      <c r="V3" s="2" t="s">
        <v>0</v>
      </c>
      <c r="W3" s="3" t="str">
        <f>W!A6</f>
        <v xml:space="preserve">  15C1</v>
      </c>
    </row>
    <row r="4" spans="2:25">
      <c r="B4" s="212" t="str">
        <f>W!A863</f>
        <v>Bairro Pinhal do Carrola lote-16</v>
      </c>
      <c r="C4" s="212"/>
      <c r="D4" s="212"/>
      <c r="E4" s="212"/>
      <c r="F4" s="212"/>
    </row>
    <row r="5" spans="2:25" ht="17.399999999999999">
      <c r="B5" s="212" t="str">
        <f>W!A864</f>
        <v xml:space="preserve"> </v>
      </c>
      <c r="C5" s="212"/>
      <c r="D5" s="212"/>
      <c r="E5" s="212"/>
      <c r="F5" s="212"/>
      <c r="H5" s="4" t="s">
        <v>16</v>
      </c>
      <c r="J5" s="5"/>
      <c r="K5" s="5"/>
      <c r="L5" s="5">
        <f>W!$A2</f>
        <v>2</v>
      </c>
      <c r="N5" s="4" t="s">
        <v>17</v>
      </c>
      <c r="O5" s="6">
        <f>W!$A1</f>
        <v>7</v>
      </c>
      <c r="P5" s="5"/>
      <c r="Q5" s="5"/>
      <c r="S5" s="7"/>
      <c r="T5" s="8"/>
      <c r="U5" s="7"/>
      <c r="V5" s="7"/>
    </row>
    <row r="6" spans="2:25">
      <c r="B6" s="212" t="str">
        <f>W!A865</f>
        <v>6250-072 Belmonte</v>
      </c>
      <c r="C6" s="212"/>
      <c r="D6" s="212"/>
      <c r="E6" s="212"/>
      <c r="F6" s="212"/>
    </row>
    <row r="8" spans="2: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4.6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2016</v>
      </c>
      <c r="Q9" s="8"/>
      <c r="R9" s="211" t="s">
        <v>19</v>
      </c>
      <c r="S9" s="16">
        <f>W!$A5</f>
        <v>1</v>
      </c>
      <c r="Y9" s="17"/>
    </row>
    <row r="10" spans="2:25" ht="11.25" customHeight="1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>
      <c r="B12" s="12"/>
      <c r="C12" s="19"/>
      <c r="D12" s="19"/>
      <c r="E12" s="218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6"/>
      <c r="Q12" s="29"/>
      <c r="R12" s="30"/>
      <c r="S12" s="19"/>
      <c r="T12" s="217" t="s">
        <v>39</v>
      </c>
      <c r="U12" s="31"/>
      <c r="V12" s="28"/>
      <c r="W12" s="216" t="s">
        <v>40</v>
      </c>
      <c r="X12" s="29"/>
      <c r="Y12" s="25"/>
    </row>
    <row r="13" spans="2: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9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>
      <c r="B14" s="12"/>
      <c r="C14" s="20"/>
      <c r="D14" s="20" t="s">
        <v>23</v>
      </c>
      <c r="E14" s="41">
        <f>W!A7</f>
        <v>25</v>
      </c>
      <c r="F14" s="42">
        <f>W!A11</f>
        <v>42</v>
      </c>
      <c r="G14" s="43"/>
      <c r="H14" s="42">
        <f>W!A14</f>
        <v>30</v>
      </c>
      <c r="I14" s="44"/>
      <c r="J14" s="42">
        <f>W!A17</f>
        <v>20</v>
      </c>
      <c r="K14" s="44"/>
      <c r="L14" s="20"/>
      <c r="M14" s="28"/>
      <c r="N14" s="20" t="s">
        <v>26</v>
      </c>
      <c r="O14" s="28"/>
      <c r="P14" s="51">
        <f>W!A61</f>
        <v>9</v>
      </c>
      <c r="Q14" s="46" t="str">
        <f>W!B61</f>
        <v>*</v>
      </c>
      <c r="R14" s="37"/>
      <c r="S14" s="19"/>
      <c r="T14" s="45">
        <f>W!A62</f>
        <v>9</v>
      </c>
      <c r="U14" s="46">
        <f>W!B62</f>
        <v>0</v>
      </c>
      <c r="V14" s="19"/>
      <c r="W14" s="45">
        <f>W!A63</f>
        <v>12</v>
      </c>
      <c r="X14" s="47"/>
      <c r="Y14" s="25"/>
    </row>
    <row r="15" spans="2:25">
      <c r="B15" s="12"/>
      <c r="C15" s="20"/>
      <c r="D15" s="20" t="s">
        <v>3</v>
      </c>
      <c r="E15" s="48">
        <f>W!A8</f>
        <v>5</v>
      </c>
      <c r="F15" s="42">
        <f>W!A12</f>
        <v>30</v>
      </c>
      <c r="G15" s="49"/>
      <c r="H15" s="42">
        <f>W!A15</f>
        <v>19</v>
      </c>
      <c r="I15" s="50"/>
      <c r="J15" s="42">
        <f>W!A18</f>
        <v>12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>
        <f>W!B65</f>
        <v>0</v>
      </c>
      <c r="V15" s="19"/>
      <c r="W15" s="53">
        <f>W!A66</f>
        <v>15</v>
      </c>
      <c r="X15" s="52"/>
      <c r="Y15" s="25"/>
    </row>
    <row r="16" spans="2:25">
      <c r="B16" s="12"/>
      <c r="C16" s="20"/>
      <c r="D16" s="20" t="s">
        <v>4</v>
      </c>
      <c r="E16" s="54">
        <f>W!A9</f>
        <v>15</v>
      </c>
      <c r="F16" s="55">
        <f>W!A13</f>
        <v>32</v>
      </c>
      <c r="G16" s="56"/>
      <c r="H16" s="55">
        <f>W!A16</f>
        <v>26</v>
      </c>
      <c r="I16" s="36"/>
      <c r="J16" s="55">
        <f>W!A19</f>
        <v>17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>
        <f>W!B68</f>
        <v>0</v>
      </c>
      <c r="V16" s="19"/>
      <c r="W16" s="58">
        <f>W!A69</f>
        <v>5</v>
      </c>
      <c r="X16" s="57"/>
      <c r="Y16" s="25"/>
    </row>
    <row r="17" spans="2: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>
      <c r="B19" s="12"/>
      <c r="C19" s="19"/>
      <c r="D19" s="20" t="s">
        <v>23</v>
      </c>
      <c r="E19" s="20"/>
      <c r="F19" s="45">
        <f>W!A21</f>
        <v>280</v>
      </c>
      <c r="G19" s="52">
        <f>W!B21</f>
        <v>0</v>
      </c>
      <c r="H19" s="61">
        <f>W!A24</f>
        <v>460</v>
      </c>
      <c r="I19" s="46">
        <f>W!B24</f>
        <v>0</v>
      </c>
      <c r="J19" s="61">
        <f>W!A27</f>
        <v>770</v>
      </c>
      <c r="K19" s="46">
        <f>W!B27</f>
        <v>0</v>
      </c>
      <c r="L19" s="20"/>
      <c r="M19" s="28" t="s">
        <v>68</v>
      </c>
      <c r="N19" s="28"/>
      <c r="P19" s="62">
        <f>W!A57</f>
        <v>0</v>
      </c>
      <c r="Q19" s="63"/>
      <c r="R19" s="28"/>
      <c r="T19" s="65">
        <f>W!A58</f>
        <v>0</v>
      </c>
      <c r="U19" s="63"/>
      <c r="W19" s="62">
        <f>W!A59</f>
        <v>0</v>
      </c>
      <c r="X19" s="67"/>
      <c r="Y19" s="25"/>
    </row>
    <row r="20" spans="2:25">
      <c r="B20" s="12"/>
      <c r="C20" s="20"/>
      <c r="D20" s="20" t="s">
        <v>3</v>
      </c>
      <c r="E20" s="20"/>
      <c r="F20" s="51">
        <f>W!A22</f>
        <v>265</v>
      </c>
      <c r="G20" s="52">
        <f>W!B22</f>
        <v>0</v>
      </c>
      <c r="H20" s="42">
        <f>W!A25</f>
        <v>460</v>
      </c>
      <c r="I20" s="52">
        <f>W!B25</f>
        <v>0</v>
      </c>
      <c r="J20" s="42">
        <f>W!A28</f>
        <v>770</v>
      </c>
      <c r="K20" s="52">
        <f>W!B28</f>
        <v>0</v>
      </c>
      <c r="L20" s="20"/>
      <c r="M20" s="68" t="s">
        <v>46</v>
      </c>
      <c r="N20" s="69"/>
      <c r="O20" s="68"/>
      <c r="P20" s="51">
        <f>W!A75</f>
        <v>20</v>
      </c>
      <c r="Q20" s="70"/>
      <c r="R20" s="68"/>
      <c r="S20" s="28" t="s">
        <v>47</v>
      </c>
      <c r="T20" s="71"/>
      <c r="U20" s="72"/>
      <c r="V20" s="71"/>
      <c r="W20" s="51">
        <f>W!A76</f>
        <v>2</v>
      </c>
      <c r="X20" s="47"/>
      <c r="Y20" s="25"/>
    </row>
    <row r="21" spans="2:25">
      <c r="B21" s="12"/>
      <c r="C21" s="20"/>
      <c r="D21" s="20" t="s">
        <v>4</v>
      </c>
      <c r="E21" s="20"/>
      <c r="F21" s="39">
        <f>W!A23</f>
        <v>290</v>
      </c>
      <c r="G21" s="57">
        <f>W!B23</f>
        <v>0</v>
      </c>
      <c r="H21" s="55">
        <f>W!A26</f>
        <v>460</v>
      </c>
      <c r="I21" s="57">
        <f>W!B26</f>
        <v>0</v>
      </c>
      <c r="J21" s="55">
        <f>W!A29</f>
        <v>770</v>
      </c>
      <c r="K21" s="57">
        <f>W!B29</f>
        <v>0</v>
      </c>
      <c r="L21" s="20"/>
      <c r="M21" s="28" t="s">
        <v>48</v>
      </c>
      <c r="N21" s="19"/>
      <c r="O21" s="28"/>
      <c r="P21" s="39">
        <f>W!A77</f>
        <v>11</v>
      </c>
      <c r="Q21" s="73"/>
      <c r="R21" s="42"/>
      <c r="S21" s="28" t="s">
        <v>49</v>
      </c>
      <c r="T21" s="28"/>
      <c r="U21" s="28"/>
      <c r="V21" s="28"/>
      <c r="W21" s="39">
        <f>W!A78</f>
        <v>20</v>
      </c>
      <c r="X21" s="74"/>
      <c r="Y21" s="25"/>
    </row>
    <row r="22" spans="2: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>
      <c r="B23" s="12"/>
      <c r="C23" s="32" t="s">
        <v>25</v>
      </c>
      <c r="D23" s="20"/>
      <c r="E23" s="215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>
      <c r="B24" s="12"/>
      <c r="C24" s="20"/>
      <c r="D24" s="20" t="s">
        <v>26</v>
      </c>
      <c r="E24" s="20"/>
      <c r="F24" s="247">
        <f>W!A31</f>
        <v>3216</v>
      </c>
      <c r="G24" s="46">
        <f>W!B31</f>
        <v>0</v>
      </c>
      <c r="H24" s="250">
        <f>W!A34</f>
        <v>1124</v>
      </c>
      <c r="I24" s="46">
        <f>W!B34</f>
        <v>0</v>
      </c>
      <c r="J24" s="250">
        <f>W!A37</f>
        <v>383</v>
      </c>
      <c r="K24" s="46">
        <f>W!B37</f>
        <v>0</v>
      </c>
      <c r="L24" s="20"/>
      <c r="M24" s="28" t="s">
        <v>51</v>
      </c>
      <c r="N24" s="28"/>
      <c r="O24" s="28"/>
      <c r="P24" s="45">
        <f>W!A81</f>
        <v>1</v>
      </c>
      <c r="Q24" s="52">
        <f>W!B81</f>
        <v>0</v>
      </c>
      <c r="R24" s="42"/>
      <c r="S24" s="28" t="s">
        <v>52</v>
      </c>
      <c r="T24" s="28"/>
      <c r="U24" s="28"/>
      <c r="V24" s="28"/>
      <c r="W24" s="62">
        <f>W!A82</f>
        <v>0</v>
      </c>
      <c r="X24" s="67">
        <f>W!B82</f>
        <v>0</v>
      </c>
      <c r="Y24" s="25"/>
    </row>
    <row r="25" spans="2:25">
      <c r="B25" s="12"/>
      <c r="C25" s="214"/>
      <c r="D25" s="20" t="s">
        <v>27</v>
      </c>
      <c r="E25" s="20"/>
      <c r="F25" s="248">
        <f>W!A32</f>
        <v>2291</v>
      </c>
      <c r="G25" s="52">
        <f>W!B32</f>
        <v>0</v>
      </c>
      <c r="H25" s="241">
        <f>W!A35</f>
        <v>517</v>
      </c>
      <c r="I25" s="52">
        <f>W!B35</f>
        <v>0</v>
      </c>
      <c r="J25" s="241">
        <f>W!A38</f>
        <v>168</v>
      </c>
      <c r="K25" s="52">
        <f>W!B38</f>
        <v>0</v>
      </c>
      <c r="L25" s="20"/>
      <c r="M25" s="28" t="s">
        <v>53</v>
      </c>
      <c r="N25" s="28"/>
      <c r="O25" s="28"/>
      <c r="P25" s="75">
        <f>W!A83/100</f>
        <v>12.3</v>
      </c>
      <c r="Q25" s="52">
        <f>W!B83</f>
        <v>0</v>
      </c>
      <c r="R25" s="42"/>
      <c r="S25" s="19"/>
      <c r="T25" s="28"/>
      <c r="U25" s="28"/>
      <c r="V25" s="28"/>
      <c r="W25" s="42"/>
      <c r="X25" s="30"/>
      <c r="Y25" s="25"/>
    </row>
    <row r="26" spans="2:25">
      <c r="B26" s="12"/>
      <c r="C26" s="214"/>
      <c r="D26" s="20" t="s">
        <v>28</v>
      </c>
      <c r="E26" s="20"/>
      <c r="F26" s="249">
        <f>W!A33</f>
        <v>2152</v>
      </c>
      <c r="G26" s="57">
        <f>W!B33</f>
        <v>0</v>
      </c>
      <c r="H26" s="251">
        <f>W!A36</f>
        <v>958</v>
      </c>
      <c r="I26" s="57">
        <f>W!B36</f>
        <v>0</v>
      </c>
      <c r="J26" s="249">
        <f>W!A39</f>
        <v>357</v>
      </c>
      <c r="K26" s="57">
        <f>W!B39</f>
        <v>0</v>
      </c>
      <c r="L26" s="20"/>
      <c r="M26" s="28" t="s">
        <v>54</v>
      </c>
      <c r="N26" s="28"/>
      <c r="O26" s="28"/>
      <c r="P26" s="39">
        <f>W!A85</f>
        <v>160</v>
      </c>
      <c r="Q26" s="57">
        <f>W!B85</f>
        <v>0</v>
      </c>
      <c r="R26" s="76"/>
      <c r="S26" s="28" t="s">
        <v>55</v>
      </c>
      <c r="T26" s="19"/>
      <c r="U26" s="28"/>
      <c r="V26" s="28"/>
      <c r="W26" s="62">
        <f>W!A86</f>
        <v>15</v>
      </c>
      <c r="X26" s="77">
        <f>W!B86</f>
        <v>0</v>
      </c>
      <c r="Y26" s="25"/>
    </row>
    <row r="27" spans="2:25">
      <c r="B27" s="12"/>
      <c r="C27" s="214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>
      <c r="B29" s="12"/>
      <c r="C29" s="20" t="s">
        <v>31</v>
      </c>
      <c r="D29" s="20"/>
      <c r="E29" s="42"/>
      <c r="F29" s="45">
        <f>W!A41</f>
        <v>1</v>
      </c>
      <c r="G29" s="44"/>
      <c r="H29" s="61">
        <f>W!A42</f>
        <v>0</v>
      </c>
      <c r="I29" s="44"/>
      <c r="J29" s="61">
        <f>W!A43</f>
        <v>0</v>
      </c>
      <c r="K29" s="82"/>
      <c r="L29" s="20"/>
      <c r="M29" s="28" t="s">
        <v>57</v>
      </c>
      <c r="N29" s="28"/>
      <c r="O29" s="28"/>
      <c r="P29" s="247">
        <f>W!A91</f>
        <v>-330</v>
      </c>
      <c r="Q29" s="52">
        <f>W!B91</f>
        <v>0</v>
      </c>
      <c r="R29" s="42"/>
      <c r="S29" s="28" t="s">
        <v>61</v>
      </c>
      <c r="T29" s="28"/>
      <c r="U29" s="28"/>
      <c r="V29" s="28"/>
      <c r="W29" s="45">
        <f>W!A92</f>
        <v>8</v>
      </c>
      <c r="X29" s="46">
        <f>W!B92</f>
        <v>0</v>
      </c>
      <c r="Y29" s="25"/>
    </row>
    <row r="30" spans="2:25">
      <c r="B30" s="12"/>
      <c r="C30" s="20" t="s">
        <v>32</v>
      </c>
      <c r="D30" s="20"/>
      <c r="E30" s="42"/>
      <c r="F30" s="248">
        <f>W!A44</f>
        <v>10</v>
      </c>
      <c r="G30" s="50"/>
      <c r="H30" s="241">
        <f>W!A45</f>
        <v>40</v>
      </c>
      <c r="I30" s="50"/>
      <c r="J30" s="241">
        <f>W!A46</f>
        <v>20</v>
      </c>
      <c r="K30" s="25"/>
      <c r="L30" s="20"/>
      <c r="M30" s="28" t="s">
        <v>58</v>
      </c>
      <c r="N30" s="28"/>
      <c r="O30" s="28"/>
      <c r="P30" s="248">
        <f>W!A93</f>
        <v>0</v>
      </c>
      <c r="Q30" s="52">
        <f>W!B93</f>
        <v>0</v>
      </c>
      <c r="R30" s="42"/>
      <c r="S30" s="19" t="s">
        <v>62</v>
      </c>
      <c r="T30" s="28"/>
      <c r="U30" s="28"/>
      <c r="V30" s="28"/>
      <c r="W30" s="248">
        <f>W!A94</f>
        <v>0</v>
      </c>
      <c r="X30" s="52">
        <f>W!B94</f>
        <v>0</v>
      </c>
      <c r="Y30" s="25"/>
    </row>
    <row r="31" spans="2:25">
      <c r="B31" s="12"/>
      <c r="C31" s="20" t="s">
        <v>33</v>
      </c>
      <c r="D31" s="19"/>
      <c r="E31" s="19"/>
      <c r="F31" s="51">
        <f>W!A47</f>
        <v>110</v>
      </c>
      <c r="G31" s="47"/>
      <c r="H31" s="51">
        <f>W!A48</f>
        <v>165</v>
      </c>
      <c r="I31" s="47"/>
      <c r="J31" s="51">
        <f>W!A49</f>
        <v>325</v>
      </c>
      <c r="K31" s="47"/>
      <c r="L31" s="20"/>
      <c r="M31" s="28" t="s">
        <v>59</v>
      </c>
      <c r="N31" s="28"/>
      <c r="O31" s="28"/>
      <c r="P31" s="51">
        <f>W!A73</f>
        <v>0</v>
      </c>
      <c r="Q31" s="52">
        <f>W!B73</f>
        <v>0</v>
      </c>
      <c r="R31" s="42"/>
      <c r="S31" s="28" t="s">
        <v>63</v>
      </c>
      <c r="T31" s="28"/>
      <c r="U31" s="28"/>
      <c r="V31" s="28"/>
      <c r="W31" s="51">
        <f>W!A74</f>
        <v>0</v>
      </c>
      <c r="X31" s="52">
        <f>W!B74</f>
        <v>0</v>
      </c>
      <c r="Y31" s="25"/>
    </row>
    <row r="32" spans="2:25">
      <c r="B32" s="12"/>
      <c r="C32" s="83" t="s">
        <v>34</v>
      </c>
      <c r="D32" s="20"/>
      <c r="E32" s="42"/>
      <c r="F32" s="39">
        <f>W!A51</f>
        <v>0</v>
      </c>
      <c r="G32" s="57">
        <f>W!B51</f>
        <v>0</v>
      </c>
      <c r="H32" s="55">
        <f>W!A52</f>
        <v>0</v>
      </c>
      <c r="I32" s="57">
        <f>W!B52</f>
        <v>0</v>
      </c>
      <c r="J32" s="55">
        <f>W!A53</f>
        <v>0</v>
      </c>
      <c r="K32" s="57">
        <f>W!B53</f>
        <v>0</v>
      </c>
      <c r="L32" s="20"/>
      <c r="M32" s="84" t="s">
        <v>60</v>
      </c>
      <c r="N32" s="28"/>
      <c r="O32" s="28"/>
      <c r="P32" s="39">
        <f>W!A72</f>
        <v>0</v>
      </c>
      <c r="Q32" s="57">
        <f>W!B72</f>
        <v>0</v>
      </c>
      <c r="R32" s="42"/>
      <c r="S32" s="28" t="s">
        <v>64</v>
      </c>
      <c r="T32" s="28"/>
      <c r="U32" s="28"/>
      <c r="V32" s="28"/>
      <c r="W32" s="39">
        <f>W!A99</f>
        <v>0</v>
      </c>
      <c r="X32" s="36"/>
      <c r="Y32" s="25"/>
    </row>
    <row r="33" spans="2: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>
      <c r="B35" s="12"/>
      <c r="C35" s="28" t="s">
        <v>36</v>
      </c>
      <c r="D35" s="19"/>
      <c r="E35" s="19"/>
      <c r="F35" s="252">
        <f>W!A54</f>
        <v>4500</v>
      </c>
      <c r="G35" s="85">
        <f>W!B54</f>
        <v>0</v>
      </c>
      <c r="H35" s="253">
        <f>W!A55</f>
        <v>2500</v>
      </c>
      <c r="I35" s="85">
        <f>W!B55</f>
        <v>0</v>
      </c>
      <c r="J35" s="253">
        <f>W!A56</f>
        <v>0</v>
      </c>
      <c r="K35" s="85">
        <f>W!B56</f>
        <v>0</v>
      </c>
      <c r="L35" s="20"/>
      <c r="M35" s="28" t="s">
        <v>66</v>
      </c>
      <c r="N35" s="28"/>
      <c r="O35" s="28"/>
      <c r="P35" s="62">
        <f>W!A97</f>
        <v>1</v>
      </c>
      <c r="Q35" s="86"/>
      <c r="R35" s="28"/>
      <c r="S35" s="28" t="s">
        <v>67</v>
      </c>
      <c r="T35" s="28"/>
      <c r="U35" s="28"/>
      <c r="V35" s="28"/>
      <c r="W35" s="62">
        <f>W!A98</f>
        <v>0</v>
      </c>
      <c r="X35" s="86"/>
      <c r="Y35" s="25"/>
    </row>
    <row r="36" spans="2: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>
      <c r="C37" s="89" t="s">
        <v>12</v>
      </c>
      <c r="L37" s="13"/>
      <c r="Y37" s="13"/>
    </row>
    <row r="38" spans="2:25">
      <c r="E38" s="13"/>
      <c r="L38" s="13"/>
      <c r="Y38" s="13"/>
    </row>
    <row r="39" spans="2:25">
      <c r="L39" s="13"/>
    </row>
    <row r="40" spans="2:25">
      <c r="L40" s="13"/>
      <c r="M40" t="s">
        <v>5</v>
      </c>
    </row>
    <row r="41" spans="2: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>
      <c r="F42" s="13"/>
      <c r="G42" s="13"/>
      <c r="H42" s="13"/>
      <c r="I42" s="13"/>
      <c r="J42" s="13"/>
      <c r="K42" s="13"/>
      <c r="L42" s="13"/>
    </row>
    <row r="43" spans="2:25">
      <c r="K43" s="13"/>
      <c r="L43" s="13"/>
    </row>
    <row r="44" spans="2:25">
      <c r="K44" s="13"/>
      <c r="L44" s="13"/>
    </row>
    <row r="45" spans="2:25">
      <c r="K45" s="13"/>
      <c r="L45" s="13"/>
    </row>
    <row r="46" spans="2:25">
      <c r="K46" s="13"/>
      <c r="L46" s="13"/>
    </row>
    <row r="47" spans="2:25">
      <c r="K47" s="13"/>
      <c r="L47" s="13"/>
      <c r="M47" t="s">
        <v>5</v>
      </c>
    </row>
    <row r="48" spans="2:25">
      <c r="K48" s="13"/>
      <c r="L48" s="13"/>
    </row>
    <row r="49" spans="2:12">
      <c r="K49" s="13"/>
      <c r="L49" s="13"/>
    </row>
    <row r="50" spans="2:12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>
      <c r="K51" s="92"/>
      <c r="L51" s="13"/>
    </row>
    <row r="52" spans="2:12">
      <c r="K52" s="92"/>
      <c r="L52" s="13"/>
    </row>
    <row r="53" spans="2:12">
      <c r="K53" s="92"/>
      <c r="L53" s="13"/>
    </row>
    <row r="54" spans="2:12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4"/>
  <sheetViews>
    <sheetView showGridLines="0" workbookViewId="0">
      <selection activeCell="U5" sqref="U5:Y8"/>
    </sheetView>
  </sheetViews>
  <sheetFormatPr defaultColWidth="9.109375" defaultRowHeight="11.4"/>
  <cols>
    <col min="1" max="1" width="1.6640625" style="93" customWidth="1"/>
    <col min="2" max="2" width="1.33203125" style="93" customWidth="1"/>
    <col min="3" max="5" width="8.33203125" style="93" customWidth="1"/>
    <col min="6" max="6" width="6.88671875" style="93" customWidth="1"/>
    <col min="7" max="7" width="8.6640625" style="93" customWidth="1"/>
    <col min="8" max="8" width="1.33203125" style="93" customWidth="1"/>
    <col min="9" max="9" width="2.6640625" style="93" customWidth="1"/>
    <col min="10" max="10" width="1.33203125" style="93" customWidth="1"/>
    <col min="11" max="12" width="8.6640625" style="93" customWidth="1"/>
    <col min="13" max="14" width="8.33203125" style="93" customWidth="1"/>
    <col min="15" max="15" width="8.5546875" style="93" customWidth="1"/>
    <col min="16" max="16" width="1.33203125" style="93" customWidth="1"/>
    <col min="17" max="17" width="2.5546875" style="93" customWidth="1"/>
    <col min="18" max="18" width="1.33203125" style="93" customWidth="1"/>
    <col min="19" max="19" width="9.33203125" style="93" customWidth="1"/>
    <col min="20" max="20" width="10.33203125" style="93" customWidth="1"/>
    <col min="21" max="21" width="7.33203125" style="93" customWidth="1"/>
    <col min="22" max="22" width="1.33203125" style="93" customWidth="1"/>
    <col min="23" max="23" width="7.33203125" style="93" customWidth="1"/>
    <col min="24" max="24" width="1.33203125" style="93" customWidth="1"/>
    <col min="25" max="25" width="7.33203125" style="93" customWidth="1"/>
    <col min="26" max="26" width="1.33203125" style="93" customWidth="1"/>
    <col min="27" max="27" width="1" style="93" customWidth="1"/>
    <col min="28" max="28" width="9.109375" style="93"/>
    <col min="29" max="29" width="1.6640625" style="93" customWidth="1"/>
    <col min="30" max="30" width="9.109375" style="93"/>
    <col min="31" max="31" width="9.88671875" style="93" customWidth="1"/>
    <col min="32" max="32" width="9.109375" style="93"/>
    <col min="33" max="33" width="1.5546875" style="93" customWidth="1"/>
    <col min="34" max="34" width="9.109375" style="93"/>
    <col min="35" max="35" width="1.5546875" style="93" customWidth="1"/>
    <col min="36" max="16384" width="9.109375" style="93"/>
  </cols>
  <sheetData>
    <row r="1" spans="2:38" ht="12" customHeight="1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ht="12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ht="12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ht="12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4">
        <f>W!A108</f>
        <v>7659</v>
      </c>
      <c r="V5" s="113"/>
      <c r="W5" s="239">
        <f>W!A109</f>
        <v>2599</v>
      </c>
      <c r="X5" s="106"/>
      <c r="Y5" s="244">
        <f>W!A110</f>
        <v>908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>
      <c r="B6" s="99"/>
      <c r="C6" s="19" t="s">
        <v>147</v>
      </c>
      <c r="F6" s="95"/>
      <c r="G6" s="242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49</v>
      </c>
      <c r="O6" s="116">
        <f>W!A192</f>
        <v>26</v>
      </c>
      <c r="P6" s="100"/>
      <c r="R6" s="99"/>
      <c r="S6" s="20" t="s">
        <v>132</v>
      </c>
      <c r="T6" s="95"/>
      <c r="U6" s="244">
        <f>W!A111</f>
        <v>7851</v>
      </c>
      <c r="V6" s="113"/>
      <c r="W6" s="239">
        <f>W!A112</f>
        <v>2664</v>
      </c>
      <c r="X6" s="106"/>
      <c r="Y6" s="244">
        <f>W!A113</f>
        <v>931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>
      <c r="B7" s="99"/>
      <c r="C7" s="19" t="s">
        <v>148</v>
      </c>
      <c r="F7" s="95"/>
      <c r="G7" s="242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1</v>
      </c>
      <c r="O7" s="116">
        <f>W!A194</f>
        <v>6</v>
      </c>
      <c r="P7" s="100"/>
      <c r="R7" s="99"/>
      <c r="S7" s="20" t="s">
        <v>133</v>
      </c>
      <c r="T7" s="95"/>
      <c r="U7" s="244">
        <f>W!A114</f>
        <v>192</v>
      </c>
      <c r="V7" s="113"/>
      <c r="W7" s="239">
        <f>W!A115</f>
        <v>65</v>
      </c>
      <c r="X7" s="106"/>
      <c r="Y7" s="244">
        <f>W!A116</f>
        <v>23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>
      <c r="B8" s="99"/>
      <c r="C8" s="19" t="s">
        <v>149</v>
      </c>
      <c r="F8" s="95"/>
      <c r="G8" s="242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4">
        <f>W!A117</f>
        <v>0</v>
      </c>
      <c r="V8" s="117">
        <f>W!B117</f>
        <v>0</v>
      </c>
      <c r="W8" s="239">
        <f>W!A118</f>
        <v>0</v>
      </c>
      <c r="X8" s="118">
        <f>W!B118</f>
        <v>0</v>
      </c>
      <c r="Y8" s="244">
        <f>W!A119</f>
        <v>0</v>
      </c>
      <c r="Z8" s="118">
        <f>W!B119</f>
        <v>0</v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>
      <c r="B9" s="99"/>
      <c r="C9" s="19" t="s">
        <v>150</v>
      </c>
      <c r="F9" s="95"/>
      <c r="G9" s="242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0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ht="12">
      <c r="B10" s="99"/>
      <c r="C10" s="19" t="s">
        <v>151</v>
      </c>
      <c r="F10" s="95"/>
      <c r="G10" s="242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0</v>
      </c>
      <c r="O10" s="116">
        <f>O6+O7+O8-O9-O11</f>
        <v>6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>
      <c r="B11" s="99"/>
      <c r="C11" s="19" t="s">
        <v>152</v>
      </c>
      <c r="F11" s="95" t="s">
        <v>5</v>
      </c>
      <c r="G11" s="242">
        <f>W!A285</f>
        <v>100</v>
      </c>
      <c r="H11" s="100"/>
      <c r="I11" s="95"/>
      <c r="J11" s="99"/>
      <c r="K11" s="20" t="s">
        <v>100</v>
      </c>
      <c r="L11" s="95"/>
      <c r="M11" s="95"/>
      <c r="N11" s="120">
        <f>W!A197</f>
        <v>50</v>
      </c>
      <c r="O11" s="120">
        <f>W!A198</f>
        <v>26</v>
      </c>
      <c r="P11" s="100"/>
      <c r="R11" s="99"/>
      <c r="S11" s="28" t="s">
        <v>26</v>
      </c>
      <c r="T11" s="95"/>
      <c r="U11" s="244">
        <f>W!A121</f>
        <v>3216</v>
      </c>
      <c r="V11" s="113"/>
      <c r="W11" s="244">
        <f>W!A124</f>
        <v>1124</v>
      </c>
      <c r="X11" s="106"/>
      <c r="Y11" s="244">
        <f>W!A127</f>
        <v>383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>
      <c r="B12" s="99"/>
      <c r="C12" s="19" t="s">
        <v>153</v>
      </c>
      <c r="F12" s="95"/>
      <c r="G12" s="242">
        <f>W!A286</f>
        <v>500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4">
        <f>W!A122</f>
        <v>2291</v>
      </c>
      <c r="V12" s="113"/>
      <c r="W12" s="244">
        <f>W!A125</f>
        <v>517</v>
      </c>
      <c r="X12" s="106"/>
      <c r="Y12" s="244">
        <f>W!A128</f>
        <v>168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>
      <c r="B13" s="99"/>
      <c r="C13" s="19" t="s">
        <v>154</v>
      </c>
      <c r="F13" s="95"/>
      <c r="G13" s="242">
        <f>W!A287</f>
        <v>855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4">
        <f>W!A123</f>
        <v>2152</v>
      </c>
      <c r="V13" s="113"/>
      <c r="W13" s="244">
        <f>W!A126</f>
        <v>958</v>
      </c>
      <c r="X13" s="106"/>
      <c r="Y13" s="244">
        <f>W!A129</f>
        <v>357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ht="12">
      <c r="B14" s="99"/>
      <c r="C14" s="28" t="s">
        <v>72</v>
      </c>
      <c r="D14" s="95"/>
      <c r="E14" s="95"/>
      <c r="F14" s="95"/>
      <c r="G14" s="243">
        <f>G9-SUM(G10:G13)</f>
        <v>-855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ht="12">
      <c r="B15" s="99"/>
      <c r="H15" s="100"/>
      <c r="I15" s="95"/>
      <c r="J15" s="99"/>
      <c r="K15" s="20" t="s">
        <v>104</v>
      </c>
      <c r="L15" s="95"/>
      <c r="M15" s="95"/>
      <c r="N15" s="114"/>
      <c r="O15" s="242">
        <f>W!A305</f>
        <v>28224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ht="12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2">
        <f>W!A306</f>
        <v>294</v>
      </c>
      <c r="P16" s="117">
        <f>W!B307</f>
        <v>0</v>
      </c>
      <c r="R16" s="99"/>
      <c r="S16" s="20" t="s">
        <v>23</v>
      </c>
      <c r="T16" s="95"/>
      <c r="U16" s="244">
        <f>W!A131</f>
        <v>2728</v>
      </c>
      <c r="V16" s="113"/>
      <c r="W16" s="244">
        <f>W!A134</f>
        <v>1219</v>
      </c>
      <c r="X16" s="106"/>
      <c r="Y16" s="244">
        <f>W!A137</f>
        <v>442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>
      <c r="B17" s="99"/>
      <c r="C17" s="20" t="s">
        <v>74</v>
      </c>
      <c r="D17" s="95"/>
      <c r="E17" s="95"/>
      <c r="F17" s="114"/>
      <c r="G17" s="239">
        <f>W!A291</f>
        <v>0</v>
      </c>
      <c r="H17" s="100"/>
      <c r="I17" s="95"/>
      <c r="J17" s="99"/>
      <c r="K17" s="20" t="s">
        <v>80</v>
      </c>
      <c r="L17" s="95"/>
      <c r="M17" s="95"/>
      <c r="N17" s="95"/>
      <c r="O17" s="242">
        <f>W!A307</f>
        <v>26761</v>
      </c>
      <c r="P17" s="100"/>
      <c r="R17" s="99"/>
      <c r="S17" s="123" t="s">
        <v>3</v>
      </c>
      <c r="T17" s="95"/>
      <c r="U17" s="244">
        <f>W!A132</f>
        <v>1767</v>
      </c>
      <c r="V17" s="113"/>
      <c r="W17" s="244">
        <f>W!A135</f>
        <v>665</v>
      </c>
      <c r="X17" s="106"/>
      <c r="Y17" s="244">
        <f>W!A138</f>
        <v>219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>
      <c r="B18" s="99"/>
      <c r="C18" s="20" t="s">
        <v>75</v>
      </c>
      <c r="D18" s="95"/>
      <c r="E18" s="95"/>
      <c r="F18" s="95"/>
      <c r="G18" s="239">
        <f>W!A292</f>
        <v>4</v>
      </c>
      <c r="H18" s="100"/>
      <c r="I18" s="95"/>
      <c r="J18" s="99"/>
      <c r="P18" s="100"/>
      <c r="R18" s="99"/>
      <c r="S18" s="20" t="s">
        <v>4</v>
      </c>
      <c r="T18" s="95"/>
      <c r="U18" s="244">
        <f>W!A133</f>
        <v>1851</v>
      </c>
      <c r="V18" s="113"/>
      <c r="W18" s="244">
        <f>W!A136</f>
        <v>955</v>
      </c>
      <c r="X18" s="106"/>
      <c r="Y18" s="244">
        <f>W!A139</f>
        <v>351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>
      <c r="B19" s="99"/>
      <c r="C19" s="20" t="s">
        <v>76</v>
      </c>
      <c r="D19" s="95"/>
      <c r="E19" s="95"/>
      <c r="F19" s="114"/>
      <c r="G19" s="239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ht="12">
      <c r="B20" s="99"/>
      <c r="C20" s="20" t="s">
        <v>77</v>
      </c>
      <c r="D20" s="95"/>
      <c r="E20" s="95"/>
      <c r="F20" s="95"/>
      <c r="G20" s="239">
        <f>W!A294</f>
        <v>4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ht="12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4">
        <f>W!A141</f>
        <v>2728</v>
      </c>
      <c r="V21" s="113"/>
      <c r="W21" s="244">
        <f>W!A144</f>
        <v>1214</v>
      </c>
      <c r="X21" s="106"/>
      <c r="Y21" s="244">
        <f>W!A147</f>
        <v>442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>
      <c r="B22" s="99"/>
      <c r="C22" s="20" t="s">
        <v>78</v>
      </c>
      <c r="D22" s="95"/>
      <c r="E22" s="95"/>
      <c r="F22" s="114"/>
      <c r="G22" s="239">
        <f>W!A301</f>
        <v>4272</v>
      </c>
      <c r="H22" s="124"/>
      <c r="I22" s="95"/>
      <c r="R22" s="99"/>
      <c r="S22" s="123" t="s">
        <v>3</v>
      </c>
      <c r="T22" s="95"/>
      <c r="U22" s="244">
        <f>W!A142</f>
        <v>1767</v>
      </c>
      <c r="V22" s="113"/>
      <c r="W22" s="244">
        <f>W!A145</f>
        <v>665</v>
      </c>
      <c r="X22" s="106"/>
      <c r="Y22" s="244">
        <f>W!A148</f>
        <v>219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>
      <c r="B23" s="99"/>
      <c r="C23" s="20" t="s">
        <v>79</v>
      </c>
      <c r="D23" s="95"/>
      <c r="E23" s="95"/>
      <c r="F23" s="95"/>
      <c r="G23" s="239">
        <f>W!A302</f>
        <v>43</v>
      </c>
      <c r="H23" s="125">
        <f>W!B302</f>
        <v>0</v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4">
        <f>W!A143</f>
        <v>1851</v>
      </c>
      <c r="V23" s="113"/>
      <c r="W23" s="244">
        <f>W!A146</f>
        <v>955</v>
      </c>
      <c r="X23" s="106"/>
      <c r="Y23" s="244">
        <f>W!A149</f>
        <v>351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ht="12">
      <c r="B24" s="99"/>
      <c r="C24" s="28" t="s">
        <v>80</v>
      </c>
      <c r="G24" s="239">
        <f>W!A303</f>
        <v>3453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ht="12">
      <c r="B25" s="99"/>
      <c r="C25" s="20" t="s">
        <v>81</v>
      </c>
      <c r="D25" s="95"/>
      <c r="E25" s="95"/>
      <c r="F25" s="95"/>
      <c r="G25" s="239">
        <f>G18*W!A75-G23</f>
        <v>37</v>
      </c>
      <c r="H25" s="100"/>
      <c r="I25" s="95"/>
      <c r="J25" s="99"/>
      <c r="K25" s="28" t="s">
        <v>108</v>
      </c>
      <c r="L25" s="20"/>
      <c r="M25" s="116">
        <f>W!A321</f>
        <v>8</v>
      </c>
      <c r="N25" s="116">
        <f>W!A322</f>
        <v>5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>
      <c r="B26" s="99"/>
      <c r="C26" s="20" t="s">
        <v>82</v>
      </c>
      <c r="D26" s="95"/>
      <c r="E26" s="95"/>
      <c r="F26" s="95"/>
      <c r="G26" s="254">
        <f>W!A304</f>
        <v>91.1</v>
      </c>
      <c r="H26" s="100"/>
      <c r="I26" s="95"/>
      <c r="J26" s="99"/>
      <c r="K26" s="28" t="s">
        <v>109</v>
      </c>
      <c r="L26" s="20"/>
      <c r="M26" s="116">
        <f>W!A323</f>
        <v>1</v>
      </c>
      <c r="N26" s="116">
        <f>W!A324</f>
        <v>1</v>
      </c>
      <c r="O26" s="114"/>
      <c r="P26" s="129"/>
      <c r="R26" s="99"/>
      <c r="S26" s="20" t="s">
        <v>23</v>
      </c>
      <c r="T26" s="95"/>
      <c r="U26" s="244">
        <f>W!A151</f>
        <v>0</v>
      </c>
      <c r="V26" s="113"/>
      <c r="W26" s="244">
        <f>W!A154</f>
        <v>2</v>
      </c>
      <c r="X26" s="106"/>
      <c r="Y26" s="244">
        <f>W!A157</f>
        <v>0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4">
        <f>W!A152</f>
        <v>0</v>
      </c>
      <c r="V27" s="113"/>
      <c r="W27" s="244">
        <f>W!A155</f>
        <v>0</v>
      </c>
      <c r="X27" s="106"/>
      <c r="Y27" s="244">
        <f>W!A158</f>
        <v>0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ht="12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1</v>
      </c>
      <c r="N28" s="116">
        <f>MAX(N29-N25+N26,0)</f>
        <v>1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ht="12">
      <c r="B29" s="99"/>
      <c r="C29" s="20" t="s">
        <v>84</v>
      </c>
      <c r="D29" s="95"/>
      <c r="E29" s="95"/>
      <c r="F29" s="114"/>
      <c r="G29" s="239">
        <f>W!A311</f>
        <v>4000</v>
      </c>
      <c r="H29" s="100"/>
      <c r="I29" s="95"/>
      <c r="J29" s="99"/>
      <c r="K29" s="28" t="s">
        <v>112</v>
      </c>
      <c r="L29" s="20"/>
      <c r="M29" s="120">
        <f>W!A325</f>
        <v>8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>
      <c r="B30" s="99"/>
      <c r="C30" s="20" t="s">
        <v>85</v>
      </c>
      <c r="D30" s="95"/>
      <c r="E30" s="95"/>
      <c r="F30" s="114"/>
      <c r="G30" s="239">
        <f>1000*W!A57+W!A312</f>
        <v>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4">
        <f>W!A161</f>
        <v>488</v>
      </c>
      <c r="V30" s="113"/>
      <c r="W30" s="244">
        <f>W!A164</f>
        <v>0</v>
      </c>
      <c r="X30" s="106"/>
      <c r="Y30" s="244">
        <f>W!A167</f>
        <v>21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>
      <c r="B31" s="99"/>
      <c r="C31" s="20" t="s">
        <v>86</v>
      </c>
      <c r="D31" s="95"/>
      <c r="E31" s="95"/>
      <c r="F31" s="95"/>
      <c r="G31" s="239">
        <f>W!A313</f>
        <v>77</v>
      </c>
      <c r="H31" s="100"/>
      <c r="I31" s="95"/>
      <c r="M31" s="93" t="s">
        <v>5</v>
      </c>
      <c r="R31" s="99"/>
      <c r="S31" s="123" t="s">
        <v>3</v>
      </c>
      <c r="T31" s="95"/>
      <c r="U31" s="244">
        <f>W!A162</f>
        <v>524</v>
      </c>
      <c r="V31" s="113"/>
      <c r="W31" s="244">
        <f>W!A165</f>
        <v>60</v>
      </c>
      <c r="X31" s="106"/>
      <c r="Y31" s="244">
        <f>W!A168</f>
        <v>49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>
      <c r="B32" s="99"/>
      <c r="C32" s="20" t="s">
        <v>87</v>
      </c>
      <c r="D32" s="95"/>
      <c r="E32" s="95"/>
      <c r="F32" s="95"/>
      <c r="G32" s="239">
        <f>W!A314</f>
        <v>0</v>
      </c>
      <c r="H32" s="131">
        <f>W!B313</f>
        <v>0</v>
      </c>
      <c r="I32" s="95"/>
      <c r="M32" s="95"/>
      <c r="R32" s="99"/>
      <c r="S32" s="20" t="s">
        <v>4</v>
      </c>
      <c r="T32" s="95"/>
      <c r="U32" s="244">
        <f>W!A163</f>
        <v>301</v>
      </c>
      <c r="V32" s="113"/>
      <c r="W32" s="244">
        <f>W!A166</f>
        <v>20</v>
      </c>
      <c r="X32" s="106"/>
      <c r="Y32" s="244">
        <f>W!A169</f>
        <v>22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>
      <c r="B33" s="99"/>
      <c r="C33" s="20" t="s">
        <v>88</v>
      </c>
      <c r="D33" s="95"/>
      <c r="E33" s="95"/>
      <c r="F33" s="95"/>
      <c r="G33" s="239">
        <f>W!A315</f>
        <v>4077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ht="12">
      <c r="B34" s="99"/>
      <c r="C34" s="20" t="s">
        <v>89</v>
      </c>
      <c r="D34" s="95"/>
      <c r="E34" s="95"/>
      <c r="F34" s="95"/>
      <c r="G34" s="239">
        <f>W!A316</f>
        <v>0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ht="12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4">
        <f>W!A295</f>
        <v>1315</v>
      </c>
      <c r="N35" s="244">
        <f>W!A297</f>
        <v>500</v>
      </c>
      <c r="O35" s="246">
        <f>W!A299</f>
        <v>300</v>
      </c>
      <c r="P35" s="100"/>
      <c r="R35" s="99"/>
      <c r="S35" s="105" t="s">
        <v>141</v>
      </c>
      <c r="T35" s="132"/>
      <c r="U35" s="239">
        <f>W!A171</f>
        <v>143</v>
      </c>
      <c r="V35" s="117">
        <f>W!B171</f>
        <v>0</v>
      </c>
      <c r="W35" s="239">
        <f>W!A172</f>
        <v>85</v>
      </c>
      <c r="X35" s="117">
        <f>W!B172</f>
        <v>0</v>
      </c>
      <c r="Y35" s="239">
        <f>W!A173</f>
        <v>34</v>
      </c>
      <c r="Z35" s="118">
        <f>W!B173</f>
        <v>0</v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>
      <c r="B36" s="99"/>
      <c r="C36" s="20" t="s">
        <v>90</v>
      </c>
      <c r="D36" s="95"/>
      <c r="E36" s="95"/>
      <c r="F36" s="95"/>
      <c r="G36" s="239">
        <f>1000*W!A58</f>
        <v>0</v>
      </c>
      <c r="H36" s="100"/>
      <c r="I36" s="95"/>
      <c r="J36" s="99"/>
      <c r="K36" s="20" t="s">
        <v>115</v>
      </c>
      <c r="L36" s="95"/>
      <c r="M36" s="245">
        <f>W!A296</f>
        <v>14</v>
      </c>
      <c r="N36" s="245">
        <f>W!A298</f>
        <v>8</v>
      </c>
      <c r="O36" s="245">
        <f>W!A300</f>
        <v>11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ht="12">
      <c r="B37" s="99"/>
      <c r="C37" s="20" t="s">
        <v>91</v>
      </c>
      <c r="D37" s="95"/>
      <c r="E37" s="95"/>
      <c r="F37" s="95"/>
      <c r="G37" s="239">
        <f>W!A317</f>
        <v>4000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ht="12">
      <c r="B38" s="99"/>
      <c r="C38" s="28" t="s">
        <v>92</v>
      </c>
      <c r="D38" s="95"/>
      <c r="E38" s="95"/>
      <c r="F38" s="95"/>
      <c r="G38" s="239">
        <f>1000*W!A59</f>
        <v>0</v>
      </c>
      <c r="H38" s="100"/>
      <c r="I38" s="95"/>
      <c r="R38" s="99"/>
      <c r="S38" s="105" t="s">
        <v>142</v>
      </c>
      <c r="T38" s="105"/>
      <c r="U38" s="208" t="str">
        <f>W!A177</f>
        <v>Minor</v>
      </c>
      <c r="V38" s="113"/>
      <c r="W38" s="208" t="str">
        <f>W!A178</f>
        <v>Major</v>
      </c>
      <c r="X38" s="106"/>
      <c r="Y38" s="208" t="str">
        <f>W!A179</f>
        <v>Major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2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ht="12">
      <c r="B41" s="99"/>
      <c r="C41" s="28" t="s">
        <v>117</v>
      </c>
      <c r="D41" s="95"/>
      <c r="E41" s="95"/>
      <c r="F41" s="95"/>
      <c r="G41" s="239">
        <f>W!A318</f>
        <v>11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4">
        <f>W!A181</f>
        <v>6567</v>
      </c>
      <c r="V41" s="113"/>
      <c r="W41" s="239">
        <f>W!A182</f>
        <v>2664</v>
      </c>
      <c r="X41" s="106"/>
      <c r="Y41" s="244">
        <f>W!A183</f>
        <v>0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>
      <c r="B42" s="99"/>
      <c r="C42" s="28" t="s">
        <v>118</v>
      </c>
      <c r="D42" s="20"/>
      <c r="E42" s="20"/>
      <c r="F42" s="20"/>
      <c r="G42" s="239">
        <f>W!A319</f>
        <v>41126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4">
        <f>W!A54</f>
        <v>4500</v>
      </c>
      <c r="V42" s="113"/>
      <c r="W42" s="244">
        <f>W!A55</f>
        <v>2500</v>
      </c>
      <c r="X42" s="106"/>
      <c r="Y42" s="244">
        <f>W!A56</f>
        <v>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24.689079999999997</v>
      </c>
      <c r="P43" s="100"/>
      <c r="R43" s="99"/>
      <c r="S43" s="83" t="s">
        <v>89</v>
      </c>
      <c r="T43" s="95"/>
      <c r="U43" s="244">
        <f>W!A184</f>
        <v>0</v>
      </c>
      <c r="V43" s="113"/>
      <c r="W43" s="239">
        <f>W!A185</f>
        <v>920</v>
      </c>
      <c r="X43" s="106"/>
      <c r="Y43" s="244">
        <f>W!A186</f>
        <v>0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>
      <c r="B44" s="99"/>
      <c r="C44" s="84" t="s">
        <v>120</v>
      </c>
      <c r="G44" s="242">
        <f>W!A329</f>
        <v>206</v>
      </c>
      <c r="H44" s="100"/>
      <c r="I44" s="95"/>
      <c r="J44" s="99"/>
      <c r="K44" s="19" t="s">
        <v>125</v>
      </c>
      <c r="N44" s="138">
        <f>N42+N43</f>
        <v>32.289079999999998</v>
      </c>
      <c r="P44" s="100"/>
      <c r="R44" s="99"/>
      <c r="S44" s="83" t="s">
        <v>146</v>
      </c>
      <c r="T44" s="95"/>
      <c r="U44" s="244">
        <f>W!A187</f>
        <v>4500</v>
      </c>
      <c r="V44" s="113"/>
      <c r="W44" s="239">
        <f>W!A188</f>
        <v>3420</v>
      </c>
      <c r="X44" s="106"/>
      <c r="Y44" s="244">
        <f>W!A189</f>
        <v>0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>
      <c r="D46" s="168" t="s">
        <v>13</v>
      </c>
      <c r="I46" s="95"/>
    </row>
    <row r="47" spans="2:38">
      <c r="D47" s="141"/>
      <c r="I47" s="95"/>
    </row>
    <row r="48" spans="2:38">
      <c r="I48" s="95"/>
    </row>
    <row r="49" spans="1:13">
      <c r="A49" s="95"/>
      <c r="B49" s="95"/>
      <c r="D49" s="95"/>
      <c r="E49" s="95"/>
      <c r="F49" s="95"/>
      <c r="I49" s="95"/>
    </row>
    <row r="50" spans="1:13">
      <c r="B50" s="95"/>
      <c r="I50" s="95" t="s">
        <v>5</v>
      </c>
    </row>
    <row r="51" spans="1:13">
      <c r="B51" s="95"/>
      <c r="I51" s="95"/>
    </row>
    <row r="52" spans="1:13">
      <c r="B52" s="95"/>
      <c r="I52" s="95"/>
    </row>
    <row r="53" spans="1:13">
      <c r="B53" s="95"/>
      <c r="I53" s="95"/>
    </row>
    <row r="54" spans="1:13">
      <c r="B54" s="95"/>
      <c r="I54" s="95"/>
    </row>
    <row r="55" spans="1:13">
      <c r="B55" s="95"/>
      <c r="I55" s="95"/>
    </row>
    <row r="56" spans="1:13">
      <c r="B56" s="95"/>
      <c r="I56" s="95"/>
    </row>
    <row r="57" spans="1:13">
      <c r="B57" s="95"/>
      <c r="I57" s="95"/>
    </row>
    <row r="58" spans="1:13">
      <c r="B58" s="95"/>
      <c r="C58" s="95"/>
      <c r="D58" s="95"/>
      <c r="E58" s="95"/>
      <c r="F58" s="95"/>
      <c r="G58" s="95"/>
      <c r="H58" s="95"/>
      <c r="I58" s="95"/>
    </row>
    <row r="59" spans="1:13">
      <c r="J59" s="95"/>
      <c r="K59" s="95"/>
      <c r="L59" s="95"/>
      <c r="M59" s="95"/>
    </row>
    <row r="60" spans="1:13">
      <c r="H60" s="95"/>
      <c r="I60" s="95"/>
      <c r="J60" s="95"/>
      <c r="K60" s="95"/>
      <c r="L60" s="95"/>
      <c r="M60" s="95"/>
    </row>
    <row r="61" spans="1:13">
      <c r="H61" s="95"/>
      <c r="I61" s="95"/>
      <c r="J61" s="95"/>
      <c r="L61" s="95"/>
      <c r="M61" s="95"/>
    </row>
    <row r="62" spans="1:13">
      <c r="H62" s="20"/>
      <c r="I62" s="95"/>
      <c r="J62" s="95"/>
      <c r="L62" s="95"/>
      <c r="M62" s="95"/>
    </row>
    <row r="63" spans="1:13">
      <c r="H63" s="20"/>
      <c r="I63" s="95"/>
      <c r="J63" s="95"/>
      <c r="L63" s="95"/>
      <c r="M63" s="95"/>
    </row>
    <row r="64" spans="1:13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showGridLines="0" topLeftCell="A5" workbookViewId="0">
      <selection activeCell="X8" sqref="X8:X34"/>
    </sheetView>
  </sheetViews>
  <sheetFormatPr defaultColWidth="9.109375" defaultRowHeight="10.199999999999999"/>
  <cols>
    <col min="1" max="2" width="1.33203125" style="140" customWidth="1"/>
    <col min="3" max="6" width="7.6640625" style="140" customWidth="1"/>
    <col min="7" max="8" width="1.33203125" style="140" customWidth="1"/>
    <col min="9" max="12" width="7.6640625" style="140" customWidth="1"/>
    <col min="13" max="14" width="1.33203125" style="140" customWidth="1"/>
    <col min="15" max="18" width="7.6640625" style="140" customWidth="1"/>
    <col min="19" max="20" width="1.33203125" style="140" customWidth="1"/>
    <col min="21" max="24" width="7.6640625" style="140" customWidth="1"/>
    <col min="25" max="25" width="1.33203125" style="140" customWidth="1"/>
    <col min="26" max="16384" width="9.109375" style="140"/>
  </cols>
  <sheetData>
    <row r="1" spans="2:26">
      <c r="B1" s="141"/>
      <c r="C1" s="141"/>
      <c r="T1" s="141"/>
      <c r="Y1" s="141"/>
    </row>
    <row r="2" spans="2:26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>
      <c r="B7" s="149"/>
      <c r="C7" s="155" t="s">
        <v>157</v>
      </c>
      <c r="D7" s="141"/>
      <c r="E7" s="141"/>
      <c r="F7" s="222">
        <f>W!A201</f>
        <v>273000</v>
      </c>
      <c r="G7" s="152"/>
      <c r="H7" s="141"/>
      <c r="I7" s="155" t="s">
        <v>136</v>
      </c>
      <c r="J7" s="141"/>
      <c r="K7" s="141"/>
      <c r="L7" s="226">
        <f>W!A241</f>
        <v>3888169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>
      <c r="B8" s="149"/>
      <c r="C8" s="159" t="s">
        <v>28</v>
      </c>
      <c r="D8" s="141"/>
      <c r="E8" s="141"/>
      <c r="F8" s="222">
        <f>W!A202</f>
        <v>82317</v>
      </c>
      <c r="G8" s="152"/>
      <c r="H8" s="141"/>
      <c r="I8" s="141"/>
      <c r="J8" s="141"/>
      <c r="K8" s="141"/>
      <c r="L8" s="226"/>
      <c r="M8" s="152"/>
      <c r="N8" s="141"/>
      <c r="O8" s="89" t="s">
        <v>204</v>
      </c>
      <c r="Q8" s="160"/>
      <c r="R8" s="230">
        <f>W!A261</f>
        <v>50000</v>
      </c>
      <c r="S8" s="152"/>
      <c r="T8" s="141"/>
      <c r="U8" s="155" t="s">
        <v>231</v>
      </c>
      <c r="V8" s="141"/>
      <c r="W8" s="141"/>
      <c r="X8" s="226">
        <f>W!A221</f>
        <v>4031831</v>
      </c>
      <c r="Y8" s="152"/>
    </row>
    <row r="9" spans="2:26">
      <c r="B9" s="149"/>
      <c r="C9" s="155" t="s">
        <v>158</v>
      </c>
      <c r="D9" s="141"/>
      <c r="E9" s="141"/>
      <c r="F9" s="222">
        <f>W!A203</f>
        <v>48390</v>
      </c>
      <c r="G9" s="152"/>
      <c r="H9" s="141"/>
      <c r="I9" s="155" t="s">
        <v>178</v>
      </c>
      <c r="J9" s="141"/>
      <c r="K9" s="141"/>
      <c r="L9" s="226">
        <f>W!A242</f>
        <v>1709521</v>
      </c>
      <c r="M9" s="152"/>
      <c r="N9" s="141"/>
      <c r="O9" s="155" t="s">
        <v>205</v>
      </c>
      <c r="P9" s="141"/>
      <c r="Q9" s="160"/>
      <c r="R9" s="230">
        <f>W!A262</f>
        <v>400000</v>
      </c>
      <c r="S9" s="152"/>
      <c r="T9" s="141"/>
      <c r="U9" s="155" t="s">
        <v>190</v>
      </c>
      <c r="V9" s="141"/>
      <c r="W9" s="141"/>
      <c r="X9" s="226">
        <f>W!A222</f>
        <v>0</v>
      </c>
      <c r="Y9" s="152"/>
    </row>
    <row r="10" spans="2:26">
      <c r="B10" s="149"/>
      <c r="C10" s="155" t="s">
        <v>107</v>
      </c>
      <c r="D10" s="141"/>
      <c r="E10" s="141"/>
      <c r="F10" s="222">
        <f>W!A204</f>
        <v>458205</v>
      </c>
      <c r="G10" s="152"/>
      <c r="H10" s="141"/>
      <c r="I10" s="220" t="s">
        <v>179</v>
      </c>
      <c r="L10" s="226">
        <f>W!A243</f>
        <v>849500</v>
      </c>
      <c r="M10" s="152"/>
      <c r="N10" s="141"/>
      <c r="O10" s="155" t="s">
        <v>206</v>
      </c>
      <c r="P10" s="141"/>
      <c r="Q10" s="141"/>
      <c r="R10" s="229">
        <f>W!A263</f>
        <v>967734</v>
      </c>
      <c r="S10" s="152"/>
      <c r="T10" s="141"/>
      <c r="U10" s="155" t="s">
        <v>232</v>
      </c>
      <c r="V10" s="141"/>
      <c r="W10" s="141"/>
      <c r="X10" s="226">
        <f>W!A223</f>
        <v>3055606</v>
      </c>
      <c r="Y10" s="152"/>
    </row>
    <row r="11" spans="2:26">
      <c r="B11" s="149"/>
      <c r="C11" s="155" t="s">
        <v>159</v>
      </c>
      <c r="D11" s="141"/>
      <c r="E11" s="141"/>
      <c r="F11" s="222">
        <f>W!A205</f>
        <v>38881</v>
      </c>
      <c r="G11" s="152"/>
      <c r="H11" s="141"/>
      <c r="I11" s="155" t="s">
        <v>180</v>
      </c>
      <c r="J11" s="141"/>
      <c r="K11" s="141"/>
      <c r="L11" s="226">
        <f>W!A244</f>
        <v>3547</v>
      </c>
      <c r="M11" s="152"/>
      <c r="N11" s="141"/>
      <c r="O11" s="155" t="s">
        <v>207</v>
      </c>
      <c r="P11" s="141"/>
      <c r="Q11" s="141"/>
      <c r="R11" s="226">
        <f>SUM(R8:R10)</f>
        <v>1417734</v>
      </c>
      <c r="S11" s="152"/>
      <c r="T11" s="141"/>
      <c r="U11" s="155" t="s">
        <v>233</v>
      </c>
      <c r="V11" s="141"/>
      <c r="W11" s="141"/>
      <c r="X11" s="227">
        <f>W!A224</f>
        <v>0</v>
      </c>
      <c r="Y11" s="152"/>
    </row>
    <row r="12" spans="2:26">
      <c r="B12" s="149"/>
      <c r="C12" s="155" t="s">
        <v>141</v>
      </c>
      <c r="D12" s="141"/>
      <c r="E12" s="141"/>
      <c r="F12" s="222">
        <f>W!A206</f>
        <v>29830</v>
      </c>
      <c r="G12" s="152"/>
      <c r="H12" s="141"/>
      <c r="I12" s="155" t="s">
        <v>181</v>
      </c>
      <c r="J12" s="141"/>
      <c r="K12" s="141"/>
      <c r="L12" s="226">
        <f>W!A245</f>
        <v>77790</v>
      </c>
      <c r="M12" s="152"/>
      <c r="N12" s="141"/>
      <c r="R12" s="230"/>
      <c r="S12" s="152"/>
      <c r="T12" s="141"/>
      <c r="U12" s="220" t="s">
        <v>234</v>
      </c>
      <c r="X12" s="230">
        <f>X8+X9-X10-X11</f>
        <v>976225</v>
      </c>
      <c r="Y12" s="152"/>
    </row>
    <row r="13" spans="2:26">
      <c r="B13" s="149"/>
      <c r="C13" s="155" t="s">
        <v>160</v>
      </c>
      <c r="D13" s="141"/>
      <c r="E13" s="141"/>
      <c r="F13" s="222">
        <f>W!A207</f>
        <v>70000</v>
      </c>
      <c r="G13" s="152"/>
      <c r="H13" s="141"/>
      <c r="I13" s="155" t="s">
        <v>182</v>
      </c>
      <c r="J13" s="141"/>
      <c r="K13" s="141"/>
      <c r="L13" s="226">
        <f>W!A246</f>
        <v>151982</v>
      </c>
      <c r="M13" s="152"/>
      <c r="N13" s="141"/>
      <c r="O13" s="158" t="s">
        <v>208</v>
      </c>
      <c r="R13" s="230"/>
      <c r="S13" s="152"/>
      <c r="T13" s="141"/>
      <c r="X13" s="230"/>
      <c r="Y13" s="152"/>
    </row>
    <row r="14" spans="2:26">
      <c r="B14" s="149"/>
      <c r="C14" s="159" t="s">
        <v>161</v>
      </c>
      <c r="D14" s="141"/>
      <c r="E14" s="141"/>
      <c r="F14" s="222">
        <f>W!A208</f>
        <v>20000</v>
      </c>
      <c r="G14" s="152"/>
      <c r="H14" s="141"/>
      <c r="I14" s="155" t="s">
        <v>183</v>
      </c>
      <c r="J14" s="141"/>
      <c r="K14" s="141"/>
      <c r="L14" s="226">
        <f>W!A247</f>
        <v>379873</v>
      </c>
      <c r="M14" s="152"/>
      <c r="N14" s="141"/>
      <c r="O14" s="155" t="s">
        <v>209</v>
      </c>
      <c r="P14" s="141"/>
      <c r="Q14" s="141"/>
      <c r="R14" s="226">
        <f>W!A265</f>
        <v>196113</v>
      </c>
      <c r="S14" s="152"/>
      <c r="T14" s="141"/>
      <c r="U14" s="158" t="s">
        <v>235</v>
      </c>
      <c r="X14" s="230"/>
      <c r="Y14" s="152"/>
    </row>
    <row r="15" spans="2:26">
      <c r="B15" s="149"/>
      <c r="C15" s="155" t="s">
        <v>162</v>
      </c>
      <c r="D15" s="141"/>
      <c r="E15" s="141"/>
      <c r="F15" s="222">
        <f>W!A209</f>
        <v>23000</v>
      </c>
      <c r="G15" s="152"/>
      <c r="H15" s="141"/>
      <c r="I15" s="155" t="s">
        <v>184</v>
      </c>
      <c r="J15" s="141"/>
      <c r="K15" s="141"/>
      <c r="L15" s="226">
        <f>W!A248</f>
        <v>11446</v>
      </c>
      <c r="M15" s="152"/>
      <c r="N15" s="141"/>
      <c r="O15" s="220" t="s">
        <v>210</v>
      </c>
      <c r="R15" s="226">
        <f>W!A266</f>
        <v>1000380</v>
      </c>
      <c r="S15" s="152"/>
      <c r="T15" s="141"/>
      <c r="U15" s="155" t="s">
        <v>236</v>
      </c>
      <c r="V15" s="141"/>
      <c r="W15" s="141"/>
      <c r="X15" s="226">
        <f>W!A225</f>
        <v>0</v>
      </c>
      <c r="Y15" s="152"/>
    </row>
    <row r="16" spans="2:26">
      <c r="B16" s="149"/>
      <c r="C16" s="155" t="s">
        <v>163</v>
      </c>
      <c r="D16" s="141"/>
      <c r="E16" s="141"/>
      <c r="F16" s="222">
        <f>W!A210</f>
        <v>6800</v>
      </c>
      <c r="G16" s="152"/>
      <c r="H16" s="141"/>
      <c r="I16" s="155" t="s">
        <v>185</v>
      </c>
      <c r="L16" s="226">
        <f>W!A249</f>
        <v>117950</v>
      </c>
      <c r="M16" s="152"/>
      <c r="N16" s="141"/>
      <c r="O16" s="155" t="s">
        <v>211</v>
      </c>
      <c r="P16" s="141"/>
      <c r="Q16" s="141"/>
      <c r="R16" s="226">
        <f>W!A267</f>
        <v>147179</v>
      </c>
      <c r="S16" s="152"/>
      <c r="T16" s="141"/>
      <c r="U16" s="155" t="s">
        <v>237</v>
      </c>
      <c r="X16" s="226">
        <f>W!A226</f>
        <v>0</v>
      </c>
      <c r="Y16" s="152"/>
    </row>
    <row r="17" spans="2:25">
      <c r="B17" s="149"/>
      <c r="C17" s="155" t="s">
        <v>164</v>
      </c>
      <c r="D17" s="141"/>
      <c r="E17" s="141"/>
      <c r="F17" s="222">
        <f>W!A211</f>
        <v>14187</v>
      </c>
      <c r="G17" s="152"/>
      <c r="H17" s="141"/>
      <c r="I17" s="163" t="s">
        <v>186</v>
      </c>
      <c r="J17" s="141"/>
      <c r="K17" s="141"/>
      <c r="L17" s="227">
        <f>W!A250</f>
        <v>1343672</v>
      </c>
      <c r="M17" s="152"/>
      <c r="N17" s="141"/>
      <c r="O17" s="155" t="s">
        <v>212</v>
      </c>
      <c r="P17" s="141"/>
      <c r="Q17" s="141"/>
      <c r="R17" s="226">
        <f>W!A268</f>
        <v>2152289</v>
      </c>
      <c r="S17" s="152"/>
      <c r="T17" s="141"/>
      <c r="U17" s="155" t="s">
        <v>238</v>
      </c>
      <c r="V17" s="141"/>
      <c r="W17" s="141"/>
      <c r="X17" s="227">
        <f>W!A227</f>
        <v>0</v>
      </c>
      <c r="Y17" s="152"/>
    </row>
    <row r="18" spans="2:25">
      <c r="B18" s="149"/>
      <c r="C18" s="155" t="s">
        <v>165</v>
      </c>
      <c r="D18" s="141"/>
      <c r="E18" s="141"/>
      <c r="F18" s="222">
        <f>W!A212</f>
        <v>5000</v>
      </c>
      <c r="G18" s="152"/>
      <c r="H18" s="141"/>
      <c r="I18" s="155" t="s">
        <v>187</v>
      </c>
      <c r="J18" s="141"/>
      <c r="K18" s="141"/>
      <c r="L18" s="228">
        <f>W!A251</f>
        <v>1957937</v>
      </c>
      <c r="M18" s="152"/>
      <c r="N18" s="141"/>
      <c r="O18" s="155" t="s">
        <v>213</v>
      </c>
      <c r="P18" s="141"/>
      <c r="Q18" s="141"/>
      <c r="R18" s="227">
        <f>W!A269</f>
        <v>192665</v>
      </c>
      <c r="S18" s="152"/>
      <c r="T18" s="141"/>
      <c r="U18" s="220" t="s">
        <v>239</v>
      </c>
      <c r="X18" s="230">
        <f>X15+X16-X17</f>
        <v>0</v>
      </c>
      <c r="Y18" s="152"/>
    </row>
    <row r="19" spans="2:25">
      <c r="B19" s="149"/>
      <c r="C19" s="155" t="s">
        <v>166</v>
      </c>
      <c r="D19" s="141"/>
      <c r="E19" s="141"/>
      <c r="F19" s="222">
        <f>W!A213</f>
        <v>10192</v>
      </c>
      <c r="G19" s="152"/>
      <c r="H19" s="141"/>
      <c r="I19" s="155" t="s">
        <v>188</v>
      </c>
      <c r="J19" s="141"/>
      <c r="K19" s="141"/>
      <c r="L19" s="226">
        <f>W!A252</f>
        <v>1930232</v>
      </c>
      <c r="M19" s="152"/>
      <c r="N19" s="141"/>
      <c r="O19" s="220" t="s">
        <v>214</v>
      </c>
      <c r="R19" s="232">
        <f>SUM(R14:R18)</f>
        <v>3688626</v>
      </c>
      <c r="S19" s="152"/>
      <c r="T19" s="141"/>
      <c r="X19" s="230"/>
      <c r="Y19" s="152"/>
    </row>
    <row r="20" spans="2:25">
      <c r="B20" s="149"/>
      <c r="C20" s="155" t="s">
        <v>167</v>
      </c>
      <c r="D20" s="141"/>
      <c r="E20" s="141"/>
      <c r="F20" s="222">
        <f>W!A214</f>
        <v>0</v>
      </c>
      <c r="G20" s="152"/>
      <c r="H20" s="141"/>
      <c r="I20" s="155" t="s">
        <v>189</v>
      </c>
      <c r="J20" s="141"/>
      <c r="K20" s="141"/>
      <c r="L20" s="226">
        <f>W!A217</f>
        <v>1257093</v>
      </c>
      <c r="M20" s="152"/>
      <c r="N20" s="141"/>
      <c r="O20" s="155" t="s">
        <v>215</v>
      </c>
      <c r="P20" s="141"/>
      <c r="Q20" s="141"/>
      <c r="R20" s="226">
        <f>R11+R19</f>
        <v>5106360</v>
      </c>
      <c r="S20" s="152"/>
      <c r="T20" s="141"/>
      <c r="U20" s="158" t="s">
        <v>240</v>
      </c>
      <c r="X20" s="230"/>
      <c r="Y20" s="152"/>
    </row>
    <row r="21" spans="2:25">
      <c r="B21" s="149"/>
      <c r="C21" s="155" t="s">
        <v>168</v>
      </c>
      <c r="D21" s="141"/>
      <c r="E21" s="141"/>
      <c r="F21" s="222">
        <f>W!A215</f>
        <v>160000</v>
      </c>
      <c r="G21" s="152"/>
      <c r="H21" s="141"/>
      <c r="I21" s="155" t="s">
        <v>190</v>
      </c>
      <c r="J21" s="141"/>
      <c r="K21" s="141"/>
      <c r="L21" s="226">
        <f>W!A222</f>
        <v>0</v>
      </c>
      <c r="M21" s="152"/>
      <c r="N21" s="141"/>
      <c r="R21" s="230"/>
      <c r="S21" s="152"/>
      <c r="T21" s="141"/>
      <c r="U21" s="89" t="s">
        <v>241</v>
      </c>
      <c r="X21" s="226">
        <f>W!A228</f>
        <v>0</v>
      </c>
      <c r="Y21" s="152"/>
    </row>
    <row r="22" spans="2:25">
      <c r="B22" s="149"/>
      <c r="C22" s="155" t="s">
        <v>169</v>
      </c>
      <c r="D22" s="141"/>
      <c r="E22" s="141"/>
      <c r="F22" s="223">
        <f>W!A216</f>
        <v>17291</v>
      </c>
      <c r="G22" s="152"/>
      <c r="H22" s="141"/>
      <c r="I22" s="155" t="s">
        <v>191</v>
      </c>
      <c r="J22" s="141"/>
      <c r="K22" s="141"/>
      <c r="L22" s="229">
        <f>W!A254</f>
        <v>24814</v>
      </c>
      <c r="M22" s="152"/>
      <c r="N22" s="141"/>
      <c r="O22" s="150" t="s">
        <v>216</v>
      </c>
      <c r="P22" s="141"/>
      <c r="Q22" s="141"/>
      <c r="R22" s="226"/>
      <c r="S22" s="152"/>
      <c r="T22" s="141"/>
      <c r="U22" s="89" t="s">
        <v>242</v>
      </c>
      <c r="V22" s="141"/>
      <c r="W22" s="141"/>
      <c r="X22" s="226">
        <f>W!A229</f>
        <v>474968</v>
      </c>
      <c r="Y22" s="152"/>
    </row>
    <row r="23" spans="2:25">
      <c r="B23" s="149"/>
      <c r="C23" s="155" t="s">
        <v>170</v>
      </c>
      <c r="D23" s="150"/>
      <c r="E23" s="141"/>
      <c r="F23" s="223">
        <f>W!A217</f>
        <v>1257093</v>
      </c>
      <c r="G23" s="152"/>
      <c r="H23" s="141"/>
      <c r="I23" s="220" t="s">
        <v>192</v>
      </c>
      <c r="L23" s="226">
        <f>L19-L20+L21-L22</f>
        <v>648325</v>
      </c>
      <c r="M23" s="152"/>
      <c r="N23" s="141"/>
      <c r="O23" s="155" t="s">
        <v>218</v>
      </c>
      <c r="P23" s="141"/>
      <c r="Q23" s="141"/>
      <c r="R23" s="226">
        <f>W!A271</f>
        <v>353281</v>
      </c>
      <c r="S23" s="152"/>
      <c r="T23" s="141"/>
      <c r="U23" s="155" t="s">
        <v>243</v>
      </c>
      <c r="V23" s="141"/>
      <c r="W23" s="141"/>
      <c r="X23" s="226">
        <f>W!A230</f>
        <v>264000</v>
      </c>
      <c r="Y23" s="152"/>
    </row>
    <row r="24" spans="2:25">
      <c r="B24" s="149"/>
      <c r="C24" s="141"/>
      <c r="F24" s="224"/>
      <c r="G24" s="152"/>
      <c r="H24" s="141"/>
      <c r="I24" s="155" t="s">
        <v>193</v>
      </c>
      <c r="J24" s="141"/>
      <c r="K24" s="141"/>
      <c r="L24" s="226">
        <f>W!A225</f>
        <v>0</v>
      </c>
      <c r="M24" s="152"/>
      <c r="N24" s="141"/>
      <c r="O24" s="159" t="s">
        <v>219</v>
      </c>
      <c r="P24" s="141"/>
      <c r="Q24" s="141"/>
      <c r="R24" s="226">
        <f>W!A272</f>
        <v>885790</v>
      </c>
      <c r="S24" s="152"/>
      <c r="T24" s="141"/>
      <c r="U24" s="155" t="s">
        <v>252</v>
      </c>
      <c r="V24" s="141"/>
      <c r="W24" s="141"/>
      <c r="X24" s="226">
        <f>W!A231</f>
        <v>0</v>
      </c>
      <c r="Y24" s="152"/>
    </row>
    <row r="25" spans="2:25">
      <c r="B25" s="149"/>
      <c r="C25" s="162" t="s">
        <v>171</v>
      </c>
      <c r="D25" s="141"/>
      <c r="E25" s="141"/>
      <c r="F25" s="222"/>
      <c r="G25" s="152"/>
      <c r="H25" s="141"/>
      <c r="I25" s="155" t="s">
        <v>194</v>
      </c>
      <c r="J25" s="141"/>
      <c r="K25" s="141"/>
      <c r="L25" s="227">
        <f>W!A232</f>
        <v>5350</v>
      </c>
      <c r="M25" s="152"/>
      <c r="N25" s="141"/>
      <c r="O25" s="155" t="s">
        <v>220</v>
      </c>
      <c r="P25" s="141"/>
      <c r="Q25" s="141"/>
      <c r="R25" s="227">
        <f>W!A273</f>
        <v>0</v>
      </c>
      <c r="S25" s="152"/>
      <c r="T25" s="141"/>
      <c r="U25" s="155" t="s">
        <v>244</v>
      </c>
      <c r="V25" s="141"/>
      <c r="W25" s="141"/>
      <c r="X25" s="227">
        <f>W!A232</f>
        <v>5350</v>
      </c>
      <c r="Y25" s="152"/>
    </row>
    <row r="26" spans="2:25">
      <c r="B26" s="149"/>
      <c r="C26" s="220" t="s">
        <v>172</v>
      </c>
      <c r="D26" s="141"/>
      <c r="E26" s="141"/>
      <c r="F26" s="225">
        <f>L26</f>
        <v>642975</v>
      </c>
      <c r="G26" s="152"/>
      <c r="H26" s="141"/>
      <c r="I26" s="220" t="s">
        <v>172</v>
      </c>
      <c r="J26" s="141"/>
      <c r="K26" s="141"/>
      <c r="L26" s="230">
        <f>L23+L24-L25</f>
        <v>642975</v>
      </c>
      <c r="M26" s="152"/>
      <c r="N26" s="141"/>
      <c r="O26" s="163" t="s">
        <v>217</v>
      </c>
      <c r="P26" s="141"/>
      <c r="Q26" s="141"/>
      <c r="R26" s="226">
        <f>SUM(R23:R25)</f>
        <v>1239071</v>
      </c>
      <c r="S26" s="152"/>
      <c r="T26" s="141"/>
      <c r="U26" s="220" t="s">
        <v>245</v>
      </c>
      <c r="X26" s="230">
        <f>X21-X22-X23+X24-X25</f>
        <v>-744318</v>
      </c>
      <c r="Y26" s="152"/>
    </row>
    <row r="27" spans="2:25">
      <c r="B27" s="149"/>
      <c r="C27" s="220" t="s">
        <v>174</v>
      </c>
      <c r="D27" s="141"/>
      <c r="E27" s="141"/>
      <c r="F27" s="223">
        <f>W!A240</f>
        <v>0</v>
      </c>
      <c r="G27" s="152"/>
      <c r="H27" s="141"/>
      <c r="I27" s="155" t="s">
        <v>195</v>
      </c>
      <c r="J27" s="141"/>
      <c r="K27" s="141"/>
      <c r="L27" s="227">
        <f>W!A255</f>
        <v>0</v>
      </c>
      <c r="M27" s="152"/>
      <c r="N27" s="141"/>
      <c r="O27" s="155" t="s">
        <v>221</v>
      </c>
      <c r="P27" s="141"/>
      <c r="Q27" s="141"/>
      <c r="R27" s="226">
        <f>W!A274</f>
        <v>0</v>
      </c>
      <c r="S27" s="152"/>
      <c r="X27" s="233"/>
      <c r="Y27" s="152"/>
    </row>
    <row r="28" spans="2:25">
      <c r="B28" s="149"/>
      <c r="C28" s="220" t="s">
        <v>173</v>
      </c>
      <c r="F28" s="225">
        <f>W!A257</f>
        <v>642975</v>
      </c>
      <c r="G28" s="152"/>
      <c r="H28" s="141"/>
      <c r="I28" s="155" t="s">
        <v>196</v>
      </c>
      <c r="J28" s="141"/>
      <c r="K28" s="141"/>
      <c r="L28" s="226">
        <f>W!A256</f>
        <v>642975</v>
      </c>
      <c r="M28" s="152"/>
      <c r="N28" s="141"/>
      <c r="R28" s="230"/>
      <c r="S28" s="152"/>
      <c r="U28" s="155" t="s">
        <v>246</v>
      </c>
      <c r="V28" s="141"/>
      <c r="W28" s="141"/>
      <c r="X28" s="230">
        <f>W!A233</f>
        <v>231907</v>
      </c>
      <c r="Y28" s="152"/>
    </row>
    <row r="29" spans="2:25">
      <c r="B29" s="149"/>
      <c r="C29" s="141"/>
      <c r="F29" s="225"/>
      <c r="G29" s="152"/>
      <c r="H29" s="141"/>
      <c r="I29" s="220" t="s">
        <v>197</v>
      </c>
      <c r="L29" s="231">
        <f>IF(R32&gt;0,100*L28/R32,0)</f>
        <v>21.6489898989899</v>
      </c>
      <c r="M29" s="152"/>
      <c r="N29" s="141"/>
      <c r="O29" s="155" t="s">
        <v>222</v>
      </c>
      <c r="P29" s="141"/>
      <c r="Q29" s="141"/>
      <c r="R29" s="226">
        <f>R20-R26-R27</f>
        <v>3867289</v>
      </c>
      <c r="S29" s="152"/>
      <c r="U29" s="220" t="s">
        <v>247</v>
      </c>
      <c r="V29" s="141"/>
      <c r="W29" s="141"/>
      <c r="X29" s="229">
        <f>W!A234</f>
        <v>-39242</v>
      </c>
      <c r="Y29" s="152"/>
    </row>
    <row r="30" spans="2:25">
      <c r="B30" s="149"/>
      <c r="C30" s="141"/>
      <c r="F30" s="225"/>
      <c r="G30" s="152"/>
      <c r="H30" s="141"/>
      <c r="L30" s="230"/>
      <c r="M30" s="152"/>
      <c r="N30" s="141"/>
      <c r="R30" s="230"/>
      <c r="S30" s="152"/>
      <c r="U30" s="220" t="s">
        <v>248</v>
      </c>
      <c r="X30" s="234">
        <f>R18-R25</f>
        <v>192665</v>
      </c>
      <c r="Y30" s="152"/>
    </row>
    <row r="31" spans="2:25">
      <c r="B31" s="149"/>
      <c r="F31" s="225"/>
      <c r="G31" s="152"/>
      <c r="H31" s="141"/>
      <c r="I31" s="163" t="s">
        <v>198</v>
      </c>
      <c r="J31" s="141"/>
      <c r="K31" s="141"/>
      <c r="L31" s="227">
        <f>W!A230</f>
        <v>264000</v>
      </c>
      <c r="M31" s="152"/>
      <c r="N31" s="141"/>
      <c r="O31" s="158" t="s">
        <v>223</v>
      </c>
      <c r="R31" s="230"/>
      <c r="S31" s="152"/>
      <c r="U31" s="89" t="s">
        <v>249</v>
      </c>
      <c r="X31" s="230">
        <f>W!A270</f>
        <v>0</v>
      </c>
      <c r="Y31" s="164" t="s">
        <v>7</v>
      </c>
    </row>
    <row r="32" spans="2:25">
      <c r="B32" s="149"/>
      <c r="C32" s="155" t="s">
        <v>175</v>
      </c>
      <c r="D32" s="141"/>
      <c r="E32" s="141"/>
      <c r="F32" s="222">
        <f>W!A219</f>
        <v>0</v>
      </c>
      <c r="G32" s="152"/>
      <c r="H32" s="141"/>
      <c r="I32" s="155" t="s">
        <v>199</v>
      </c>
      <c r="J32" s="141"/>
      <c r="K32" s="141"/>
      <c r="L32" s="226">
        <f>L28-L31</f>
        <v>378975</v>
      </c>
      <c r="M32" s="152"/>
      <c r="O32" s="163" t="s">
        <v>224</v>
      </c>
      <c r="P32" s="141"/>
      <c r="Q32" s="141"/>
      <c r="R32" s="226">
        <f>W!A275</f>
        <v>2970000</v>
      </c>
      <c r="S32" s="152"/>
      <c r="X32" s="230"/>
      <c r="Y32" s="152"/>
    </row>
    <row r="33" spans="1:25">
      <c r="B33" s="149"/>
      <c r="C33" s="155" t="s">
        <v>176</v>
      </c>
      <c r="D33" s="141"/>
      <c r="E33" s="141"/>
      <c r="F33" s="222">
        <f>W!A220</f>
        <v>3152069</v>
      </c>
      <c r="G33" s="152"/>
      <c r="H33" s="141"/>
      <c r="I33" s="89" t="s">
        <v>200</v>
      </c>
      <c r="J33" s="141"/>
      <c r="K33" s="141"/>
      <c r="L33" s="227">
        <f>W!A260</f>
        <v>629323</v>
      </c>
      <c r="M33" s="152"/>
      <c r="O33" s="89" t="s">
        <v>228</v>
      </c>
      <c r="R33" s="226">
        <f>W!A276</f>
        <v>0</v>
      </c>
      <c r="S33" s="152"/>
      <c r="U33" s="155" t="s">
        <v>250</v>
      </c>
      <c r="V33" s="141"/>
      <c r="W33" s="141"/>
      <c r="X33" s="230">
        <f>W!A238</f>
        <v>1595000</v>
      </c>
      <c r="Y33" s="152"/>
    </row>
    <row r="34" spans="1:25">
      <c r="B34" s="149"/>
      <c r="C34" s="141"/>
      <c r="G34" s="152"/>
      <c r="I34" s="89" t="s">
        <v>201</v>
      </c>
      <c r="L34" s="230">
        <f>L32+L33</f>
        <v>1008298</v>
      </c>
      <c r="M34" s="152"/>
      <c r="O34" s="155" t="s">
        <v>225</v>
      </c>
      <c r="P34" s="141"/>
      <c r="Q34" s="141"/>
      <c r="R34" s="227">
        <f>R35-R32-R33</f>
        <v>897289</v>
      </c>
      <c r="S34" s="152"/>
      <c r="U34" s="155" t="s">
        <v>251</v>
      </c>
      <c r="V34" s="141"/>
      <c r="W34" s="141"/>
      <c r="X34" s="230">
        <f>W!A239</f>
        <v>648000</v>
      </c>
      <c r="Y34" s="152"/>
    </row>
    <row r="35" spans="1:25">
      <c r="B35" s="149"/>
      <c r="G35" s="152"/>
      <c r="M35" s="152"/>
      <c r="O35" s="155" t="s">
        <v>227</v>
      </c>
      <c r="P35" s="141"/>
      <c r="Q35" s="141"/>
      <c r="R35" s="226">
        <f>W!A277</f>
        <v>3867289</v>
      </c>
      <c r="S35" s="152"/>
      <c r="Y35" s="152"/>
    </row>
    <row r="36" spans="1:25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>
      <c r="B37" s="168" t="s">
        <v>13</v>
      </c>
    </row>
    <row r="38" spans="1:25">
      <c r="A38" s="141"/>
      <c r="B38" s="141"/>
      <c r="I38" s="161"/>
      <c r="L38" s="160"/>
    </row>
    <row r="39" spans="1:25">
      <c r="A39" s="141"/>
      <c r="B39" s="141"/>
      <c r="I39" s="161"/>
      <c r="L39" s="160"/>
      <c r="M39" s="141"/>
      <c r="N39" s="141"/>
    </row>
    <row r="40" spans="1:25">
      <c r="A40" s="141"/>
      <c r="B40" s="141"/>
    </row>
    <row r="41" spans="1:25">
      <c r="A41" s="141"/>
      <c r="B41" s="141"/>
    </row>
    <row r="42" spans="1:25">
      <c r="A42" s="141"/>
      <c r="B42" s="141"/>
    </row>
    <row r="43" spans="1:25">
      <c r="A43" s="141"/>
      <c r="B43" s="141"/>
      <c r="W43" s="160"/>
    </row>
    <row r="44" spans="1:25">
      <c r="A44" s="141"/>
      <c r="B44" s="141"/>
      <c r="P44" s="140" t="s">
        <v>5</v>
      </c>
    </row>
    <row r="45" spans="1:25">
      <c r="A45" s="141"/>
      <c r="B45" s="141"/>
      <c r="I45" s="141"/>
      <c r="J45" s="141"/>
      <c r="K45" s="141" t="s">
        <v>5</v>
      </c>
      <c r="L45" s="157"/>
    </row>
    <row r="46" spans="1:25">
      <c r="A46" s="141"/>
      <c r="B46" s="141"/>
      <c r="I46" s="141"/>
      <c r="J46" s="141"/>
      <c r="K46" s="141"/>
      <c r="L46" s="157"/>
    </row>
    <row r="47" spans="1:25">
      <c r="A47" s="141"/>
      <c r="B47" s="141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11"/>
  <sheetViews>
    <sheetView showGridLines="0" topLeftCell="A28" zoomScale="110" zoomScaleNormal="110" workbookViewId="0">
      <selection activeCell="G57" sqref="G57"/>
    </sheetView>
  </sheetViews>
  <sheetFormatPr defaultColWidth="9.109375" defaultRowHeight="11.4"/>
  <cols>
    <col min="1" max="1" width="2" style="93" customWidth="1"/>
    <col min="2" max="2" width="1.5546875" style="93" customWidth="1"/>
    <col min="3" max="8" width="8.6640625" style="93" customWidth="1"/>
    <col min="9" max="9" width="8.6640625" style="169" customWidth="1"/>
    <col min="10" max="13" width="8.6640625" style="93" customWidth="1"/>
    <col min="14" max="14" width="1.5546875" style="93" customWidth="1"/>
    <col min="15" max="16384" width="9.109375" style="93"/>
  </cols>
  <sheetData>
    <row r="1" spans="2:14" ht="13.2">
      <c r="G1" s="171" t="s">
        <v>254</v>
      </c>
    </row>
    <row r="2" spans="2:14" ht="13.8">
      <c r="B2" s="170" t="s">
        <v>253</v>
      </c>
      <c r="C2" s="23"/>
      <c r="G2" s="171" t="s">
        <v>255</v>
      </c>
      <c r="I2" s="172">
        <f>W!$A1</f>
        <v>7</v>
      </c>
      <c r="J2" s="173" t="s">
        <v>256</v>
      </c>
      <c r="K2" s="172">
        <f>W!$A4</f>
        <v>2016</v>
      </c>
      <c r="L2" s="174" t="s">
        <v>257</v>
      </c>
      <c r="M2" s="24">
        <f>W!$A5</f>
        <v>1</v>
      </c>
    </row>
    <row r="4" spans="2:14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ht="12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>
      <c r="B6" s="99"/>
      <c r="C6" s="123" t="s">
        <v>259</v>
      </c>
      <c r="D6" s="95"/>
      <c r="E6" s="95"/>
      <c r="F6" s="95"/>
      <c r="G6" s="237">
        <f>W!A505</f>
        <v>4039</v>
      </c>
      <c r="H6" s="237">
        <f>W!A506</f>
        <v>4236</v>
      </c>
      <c r="I6" s="237">
        <f>W!A504</f>
        <v>59</v>
      </c>
      <c r="K6" s="106"/>
      <c r="M6" s="95"/>
      <c r="N6" s="100"/>
    </row>
    <row r="7" spans="2:14">
      <c r="B7" s="99"/>
      <c r="C7" s="123" t="s">
        <v>260</v>
      </c>
      <c r="D7" s="95"/>
      <c r="E7" s="95"/>
      <c r="F7" s="95"/>
      <c r="G7" s="235">
        <f>W!A507/10</f>
        <v>7.2</v>
      </c>
      <c r="H7" s="235">
        <f>W!A508/10</f>
        <v>5.2</v>
      </c>
      <c r="I7" s="176"/>
      <c r="K7" s="106"/>
      <c r="L7" s="114"/>
      <c r="M7" s="95"/>
      <c r="N7" s="100"/>
    </row>
    <row r="8" spans="2:14">
      <c r="B8" s="99"/>
      <c r="C8" s="28" t="s">
        <v>261</v>
      </c>
      <c r="D8" s="95"/>
      <c r="E8" s="95"/>
      <c r="F8" s="95"/>
      <c r="G8" s="237">
        <f>W!A509</f>
        <v>1837</v>
      </c>
      <c r="H8" s="237">
        <f>W!A510</f>
        <v>774</v>
      </c>
      <c r="I8" s="176"/>
      <c r="K8" s="106"/>
      <c r="L8" s="114"/>
      <c r="M8" s="95"/>
      <c r="N8" s="100"/>
    </row>
    <row r="9" spans="2:14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ht="12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>
      <c r="B11" s="99"/>
      <c r="C11" s="123" t="s">
        <v>264</v>
      </c>
      <c r="D11" s="95"/>
      <c r="E11" s="95"/>
      <c r="F11" s="95"/>
      <c r="G11" s="235">
        <f>W!A501/10</f>
        <v>1.5</v>
      </c>
      <c r="H11" s="235">
        <f>W!A502/10</f>
        <v>0.5</v>
      </c>
      <c r="I11" s="28" t="s">
        <v>265</v>
      </c>
      <c r="J11" s="28"/>
      <c r="K11" s="114"/>
      <c r="L11" s="236">
        <f>W!A511/100</f>
        <v>0.85</v>
      </c>
      <c r="M11" s="95"/>
      <c r="N11" s="100"/>
    </row>
    <row r="12" spans="2:14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>
      <c r="B14" s="99"/>
      <c r="C14" s="83" t="s">
        <v>266</v>
      </c>
      <c r="D14" s="95"/>
      <c r="E14" s="95"/>
      <c r="F14" s="95"/>
      <c r="G14" s="237">
        <f>W!A518</f>
        <v>500</v>
      </c>
      <c r="I14" s="176"/>
      <c r="J14" s="114"/>
      <c r="K14" s="114"/>
      <c r="L14" s="114"/>
      <c r="M14" s="95"/>
      <c r="N14" s="100"/>
    </row>
    <row r="15" spans="2:14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>
      <c r="B17" s="99"/>
      <c r="C17" s="83" t="s">
        <v>271</v>
      </c>
      <c r="D17" s="95"/>
      <c r="E17" s="95"/>
      <c r="F17" s="95"/>
      <c r="G17" s="238">
        <f>INT(L11*G21/1000) + 60</f>
        <v>101</v>
      </c>
      <c r="H17" s="238">
        <f>INT(L11*2*G21/1000) + 75</f>
        <v>158</v>
      </c>
      <c r="I17" s="238">
        <f>INT(L11*3*G21/1000) + 120</f>
        <v>245</v>
      </c>
      <c r="K17" s="114"/>
      <c r="L17" s="114"/>
      <c r="M17" s="114"/>
      <c r="N17" s="100"/>
    </row>
    <row r="18" spans="2:14">
      <c r="B18" s="99"/>
      <c r="C18" s="83" t="s">
        <v>272</v>
      </c>
      <c r="E18" s="95"/>
      <c r="F18" s="95"/>
      <c r="G18" s="238">
        <f>INT(L11*1.5*G21/1000) + 60</f>
        <v>122</v>
      </c>
      <c r="H18" s="238">
        <f>INT(L11*1.5*2*G21/1000) + 75</f>
        <v>200</v>
      </c>
      <c r="I18" s="238">
        <f>INT(L11*1.5*3*G21/1000) + 120</f>
        <v>307</v>
      </c>
      <c r="K18" s="114"/>
      <c r="L18" s="114"/>
      <c r="M18" s="114"/>
      <c r="N18" s="100"/>
    </row>
    <row r="19" spans="2:14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>
      <c r="B21" s="99"/>
      <c r="C21" s="20" t="s">
        <v>273</v>
      </c>
      <c r="D21" s="95"/>
      <c r="G21" s="237">
        <f>W!A515</f>
        <v>49114</v>
      </c>
      <c r="H21" s="237">
        <f>W!A516</f>
        <v>48474</v>
      </c>
      <c r="I21" s="237">
        <f>W!A517</f>
        <v>48098</v>
      </c>
      <c r="K21" s="114"/>
      <c r="L21" s="114"/>
      <c r="M21" s="95"/>
      <c r="N21" s="100"/>
    </row>
    <row r="22" spans="2:14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ht="12">
      <c r="B24" s="99"/>
      <c r="C24" s="105" t="s">
        <v>8</v>
      </c>
      <c r="D24" s="95"/>
      <c r="E24" s="95"/>
      <c r="F24" s="178" t="str">
        <f>W!A681</f>
        <v>Retailers are wary of a post festive season slump. Retailers of</v>
      </c>
      <c r="G24" s="95"/>
      <c r="H24" s="95"/>
      <c r="I24" s="106"/>
      <c r="J24" s="95"/>
      <c r="K24" s="95"/>
      <c r="L24" s="95"/>
      <c r="M24" s="95"/>
      <c r="N24" s="100"/>
    </row>
    <row r="25" spans="2:14" ht="12">
      <c r="B25" s="99"/>
      <c r="C25" s="105"/>
      <c r="F25" s="178" t="str">
        <f>W!A682</f>
        <v>electronic equipment are especially worried about facing a bleak</v>
      </c>
      <c r="G25" s="95"/>
      <c r="H25" s="95"/>
      <c r="I25" s="106"/>
      <c r="J25" s="95"/>
      <c r="K25" s="95"/>
      <c r="L25" s="95"/>
      <c r="M25" s="95"/>
      <c r="N25" s="100"/>
    </row>
    <row r="26" spans="2:14" ht="12">
      <c r="B26" s="99"/>
      <c r="C26" s="105"/>
      <c r="F26" s="178" t="str">
        <f>W!A683</f>
        <v>quarter.</v>
      </c>
      <c r="G26" s="95"/>
      <c r="H26" s="95"/>
      <c r="I26" s="106"/>
      <c r="J26" s="95"/>
      <c r="K26" s="95"/>
      <c r="L26" s="95"/>
      <c r="M26" s="95"/>
      <c r="N26" s="100"/>
    </row>
    <row r="27" spans="2:14">
      <c r="B27" s="99"/>
      <c r="C27" s="178"/>
      <c r="F27" s="178" t="str">
        <f>W!A684</f>
        <v xml:space="preserve"> </v>
      </c>
      <c r="G27" s="178"/>
      <c r="H27" s="178"/>
      <c r="I27" s="118"/>
      <c r="J27" s="178"/>
      <c r="K27" s="95"/>
      <c r="L27" s="95"/>
      <c r="M27" s="95"/>
      <c r="N27" s="100"/>
    </row>
    <row r="28" spans="2:14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ht="12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ht="12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ht="12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>
      <c r="B37" s="99"/>
      <c r="C37" s="20" t="s">
        <v>277</v>
      </c>
      <c r="D37" s="95"/>
      <c r="E37" s="95"/>
      <c r="F37" s="255">
        <f>W!A522/100</f>
        <v>76.2</v>
      </c>
      <c r="G37" s="255">
        <f>W!A542/100</f>
        <v>151.04</v>
      </c>
      <c r="H37" s="255">
        <f>W!A562/100</f>
        <v>88.25</v>
      </c>
      <c r="I37" s="255">
        <f>W!A582/100</f>
        <v>81.67</v>
      </c>
      <c r="J37" s="255">
        <f>W!A602/100</f>
        <v>148.06</v>
      </c>
      <c r="K37" s="255">
        <f>W!A622/100</f>
        <v>75.930000000000007</v>
      </c>
      <c r="L37" s="255">
        <f>W!A642/100</f>
        <v>118.57</v>
      </c>
      <c r="M37" s="255">
        <f>W!A662/100</f>
        <v>132.62</v>
      </c>
      <c r="N37" s="185"/>
    </row>
    <row r="38" spans="2:17">
      <c r="B38" s="99"/>
      <c r="C38" s="20" t="s">
        <v>279</v>
      </c>
      <c r="D38" s="95"/>
      <c r="E38" s="95"/>
      <c r="F38" s="239">
        <f>W!A523</f>
        <v>2057400</v>
      </c>
      <c r="G38" s="239">
        <f>W!A543</f>
        <v>4485888</v>
      </c>
      <c r="H38" s="239">
        <f>W!A563</f>
        <v>2912250</v>
      </c>
      <c r="I38" s="239">
        <f>W!A583</f>
        <v>2450100</v>
      </c>
      <c r="J38" s="239">
        <f>W!A603</f>
        <v>4397382</v>
      </c>
      <c r="K38" s="239">
        <f>W!A623</f>
        <v>2505690</v>
      </c>
      <c r="L38" s="239">
        <f>W!A643</f>
        <v>3201390</v>
      </c>
      <c r="M38" s="239">
        <f>W!A663</f>
        <v>3938814</v>
      </c>
      <c r="N38" s="185"/>
    </row>
    <row r="39" spans="2:17">
      <c r="B39" s="99"/>
      <c r="C39" s="95"/>
      <c r="F39" s="115"/>
      <c r="G39" s="115"/>
      <c r="H39" s="115"/>
      <c r="I39" s="198"/>
      <c r="J39" s="115"/>
      <c r="K39" s="115"/>
      <c r="L39" s="115"/>
      <c r="M39" s="115"/>
      <c r="N39" s="185"/>
    </row>
    <row r="40" spans="2:17">
      <c r="B40" s="99"/>
      <c r="C40" s="20" t="s">
        <v>243</v>
      </c>
      <c r="D40" s="95"/>
      <c r="E40" s="95"/>
      <c r="F40" s="239">
        <f>W!A524</f>
        <v>0</v>
      </c>
      <c r="G40" s="239">
        <f>W!A544</f>
        <v>8</v>
      </c>
      <c r="H40" s="239">
        <f>W!A564</f>
        <v>0</v>
      </c>
      <c r="I40" s="239">
        <f>W!A584</f>
        <v>0</v>
      </c>
      <c r="J40" s="239">
        <f>W!A604</f>
        <v>6</v>
      </c>
      <c r="K40" s="239">
        <f>W!A624</f>
        <v>0</v>
      </c>
      <c r="L40" s="239">
        <f>W!A644</f>
        <v>3</v>
      </c>
      <c r="M40" s="239">
        <f>W!A664</f>
        <v>4</v>
      </c>
      <c r="N40" s="185"/>
    </row>
    <row r="41" spans="2:17" ht="12">
      <c r="B41" s="99"/>
      <c r="C41" s="221" t="s">
        <v>278</v>
      </c>
      <c r="D41" s="209"/>
      <c r="E41" s="209"/>
      <c r="F41" s="240">
        <f>W!A525</f>
        <v>2427306</v>
      </c>
      <c r="G41" s="240">
        <f>W!A545</f>
        <v>5084940</v>
      </c>
      <c r="H41" s="240">
        <f>W!A565</f>
        <v>2606082</v>
      </c>
      <c r="I41" s="240">
        <f>W!A585</f>
        <v>2480437</v>
      </c>
      <c r="J41" s="240">
        <f>W!A605</f>
        <v>4747717</v>
      </c>
      <c r="K41" s="240">
        <f>W!A625</f>
        <v>2196764</v>
      </c>
      <c r="L41" s="240">
        <f>W!A645</f>
        <v>3649313</v>
      </c>
      <c r="M41" s="240">
        <f>W!A665</f>
        <v>4372796</v>
      </c>
      <c r="N41" s="185"/>
    </row>
    <row r="42" spans="2:17">
      <c r="B42" s="99"/>
      <c r="C42" s="95"/>
      <c r="D42" s="95"/>
      <c r="E42" s="95"/>
      <c r="F42" s="199"/>
      <c r="G42" s="199"/>
      <c r="H42" s="199"/>
      <c r="I42" s="186"/>
      <c r="J42" s="199"/>
      <c r="K42" s="199"/>
      <c r="L42" s="199"/>
      <c r="M42" s="199"/>
      <c r="N42" s="185"/>
    </row>
    <row r="43" spans="2:17" ht="12">
      <c r="B43" s="99"/>
      <c r="C43" s="105" t="s">
        <v>280</v>
      </c>
      <c r="D43" s="95"/>
      <c r="E43" s="95"/>
      <c r="F43" s="186"/>
      <c r="G43" s="186"/>
      <c r="H43" s="186"/>
      <c r="I43" s="186"/>
      <c r="J43" s="199"/>
      <c r="K43" s="199"/>
      <c r="L43" s="199"/>
      <c r="M43" s="199"/>
      <c r="N43" s="185"/>
    </row>
    <row r="44" spans="2:17">
      <c r="B44" s="99"/>
      <c r="C44" s="20" t="s">
        <v>281</v>
      </c>
      <c r="D44" s="95"/>
      <c r="E44" s="95"/>
      <c r="F44" s="186"/>
      <c r="G44" s="186"/>
      <c r="H44" s="186"/>
      <c r="I44" s="186"/>
      <c r="J44" s="199"/>
      <c r="K44" s="199"/>
      <c r="L44" s="199"/>
      <c r="M44" s="199"/>
      <c r="N44" s="185"/>
    </row>
    <row r="45" spans="2:17">
      <c r="B45" s="99"/>
      <c r="C45" s="20" t="s">
        <v>282</v>
      </c>
      <c r="D45" s="95"/>
      <c r="E45" s="95"/>
      <c r="F45" s="239">
        <f>W!A526</f>
        <v>335</v>
      </c>
      <c r="G45" s="239">
        <f>W!A546</f>
        <v>280</v>
      </c>
      <c r="H45" s="239">
        <f>W!A566</f>
        <v>300</v>
      </c>
      <c r="I45" s="239">
        <f>W!A586</f>
        <v>290</v>
      </c>
      <c r="J45" s="239">
        <f>W!A606</f>
        <v>335</v>
      </c>
      <c r="K45" s="239">
        <f>W!A626</f>
        <v>309</v>
      </c>
      <c r="L45" s="239">
        <f>W!A646</f>
        <v>325</v>
      </c>
      <c r="M45" s="239">
        <f>W!A666</f>
        <v>290</v>
      </c>
      <c r="N45" s="185"/>
    </row>
    <row r="46" spans="2:17">
      <c r="B46" s="99"/>
      <c r="C46" s="95" t="s">
        <v>9</v>
      </c>
      <c r="D46" s="28" t="s">
        <v>283</v>
      </c>
      <c r="E46" s="95"/>
      <c r="F46" s="239">
        <f>W!A527</f>
        <v>330</v>
      </c>
      <c r="G46" s="239">
        <f>W!A547</f>
        <v>265</v>
      </c>
      <c r="H46" s="239">
        <f>W!A567</f>
        <v>320</v>
      </c>
      <c r="I46" s="239">
        <f>W!A587</f>
        <v>300</v>
      </c>
      <c r="J46" s="239">
        <f>W!A607</f>
        <v>305</v>
      </c>
      <c r="K46" s="239">
        <f>W!A627</f>
        <v>309</v>
      </c>
      <c r="L46" s="239">
        <f>W!A647</f>
        <v>335</v>
      </c>
      <c r="M46" s="239">
        <f>W!A667</f>
        <v>269</v>
      </c>
      <c r="N46" s="185"/>
    </row>
    <row r="47" spans="2:17">
      <c r="B47" s="99"/>
      <c r="C47" s="95"/>
      <c r="D47" s="20" t="s">
        <v>4</v>
      </c>
      <c r="E47" s="95"/>
      <c r="F47" s="239">
        <f>W!A528</f>
        <v>320</v>
      </c>
      <c r="G47" s="239">
        <f>W!A548</f>
        <v>290</v>
      </c>
      <c r="H47" s="239">
        <f>W!A568</f>
        <v>300</v>
      </c>
      <c r="I47" s="239">
        <f>W!A588</f>
        <v>280</v>
      </c>
      <c r="J47" s="239">
        <f>W!A608</f>
        <v>325</v>
      </c>
      <c r="K47" s="239">
        <f>W!A628</f>
        <v>299</v>
      </c>
      <c r="L47" s="239">
        <f>W!A648</f>
        <v>328</v>
      </c>
      <c r="M47" s="239">
        <f>W!A668</f>
        <v>299</v>
      </c>
      <c r="N47" s="185"/>
    </row>
    <row r="48" spans="2:17">
      <c r="B48" s="99"/>
      <c r="C48" s="20" t="s">
        <v>285</v>
      </c>
      <c r="D48" s="95"/>
      <c r="E48" s="95"/>
      <c r="F48" s="239">
        <f>W!A529</f>
        <v>520</v>
      </c>
      <c r="G48" s="239">
        <f>W!A549</f>
        <v>460</v>
      </c>
      <c r="H48" s="239">
        <f>W!A569</f>
        <v>430</v>
      </c>
      <c r="I48" s="239">
        <f>W!A589</f>
        <v>450</v>
      </c>
      <c r="J48" s="239">
        <f>W!A609</f>
        <v>475</v>
      </c>
      <c r="K48" s="239">
        <f>W!A629</f>
        <v>475</v>
      </c>
      <c r="L48" s="239">
        <f>W!A649</f>
        <v>485</v>
      </c>
      <c r="M48" s="239">
        <f>W!A669</f>
        <v>476</v>
      </c>
      <c r="N48" s="185"/>
    </row>
    <row r="49" spans="2:14">
      <c r="B49" s="99"/>
      <c r="C49" s="95" t="s">
        <v>9</v>
      </c>
      <c r="D49" s="28" t="s">
        <v>283</v>
      </c>
      <c r="E49" s="95"/>
      <c r="F49" s="239">
        <f>W!A530</f>
        <v>500</v>
      </c>
      <c r="G49" s="239">
        <f>W!A550</f>
        <v>460</v>
      </c>
      <c r="H49" s="239">
        <f>W!A570</f>
        <v>430</v>
      </c>
      <c r="I49" s="239">
        <f>W!A590</f>
        <v>460</v>
      </c>
      <c r="J49" s="239">
        <f>W!A610</f>
        <v>475</v>
      </c>
      <c r="K49" s="239">
        <f>W!A630</f>
        <v>470</v>
      </c>
      <c r="L49" s="239">
        <f>W!A650</f>
        <v>494</v>
      </c>
      <c r="M49" s="239">
        <f>W!A670</f>
        <v>471</v>
      </c>
      <c r="N49" s="185"/>
    </row>
    <row r="50" spans="2:14">
      <c r="B50" s="99"/>
      <c r="C50" s="95"/>
      <c r="D50" s="20" t="s">
        <v>4</v>
      </c>
      <c r="E50" s="95"/>
      <c r="F50" s="239">
        <f>W!A531</f>
        <v>490</v>
      </c>
      <c r="G50" s="239">
        <f>W!A551</f>
        <v>460</v>
      </c>
      <c r="H50" s="239">
        <f>W!A571</f>
        <v>500</v>
      </c>
      <c r="I50" s="239">
        <f>W!A591</f>
        <v>440</v>
      </c>
      <c r="J50" s="239">
        <f>W!A611</f>
        <v>475</v>
      </c>
      <c r="K50" s="239">
        <f>W!A631</f>
        <v>469</v>
      </c>
      <c r="L50" s="239">
        <f>W!A651</f>
        <v>525</v>
      </c>
      <c r="M50" s="239">
        <f>W!A671</f>
        <v>476</v>
      </c>
      <c r="N50" s="185"/>
    </row>
    <row r="51" spans="2:14">
      <c r="B51" s="99"/>
      <c r="C51" s="20" t="s">
        <v>284</v>
      </c>
      <c r="D51" s="95"/>
      <c r="E51" s="95"/>
      <c r="F51" s="239">
        <f>W!A532</f>
        <v>810</v>
      </c>
      <c r="G51" s="239">
        <f>W!A552</f>
        <v>770</v>
      </c>
      <c r="H51" s="239">
        <f>W!A572</f>
        <v>670</v>
      </c>
      <c r="I51" s="239">
        <f>W!A592</f>
        <v>720</v>
      </c>
      <c r="J51" s="239">
        <f>W!A612</f>
        <v>765</v>
      </c>
      <c r="K51" s="239">
        <f>W!A632</f>
        <v>749</v>
      </c>
      <c r="L51" s="239">
        <f>W!A652</f>
        <v>725</v>
      </c>
      <c r="M51" s="239">
        <f>W!A672</f>
        <v>775</v>
      </c>
      <c r="N51" s="185"/>
    </row>
    <row r="52" spans="2:14">
      <c r="B52" s="99"/>
      <c r="C52" s="95" t="s">
        <v>9</v>
      </c>
      <c r="D52" s="28" t="s">
        <v>283</v>
      </c>
      <c r="E52" s="95"/>
      <c r="F52" s="239">
        <f>W!A533</f>
        <v>800</v>
      </c>
      <c r="G52" s="239">
        <f>W!A553</f>
        <v>770</v>
      </c>
      <c r="H52" s="239">
        <f>W!A573</f>
        <v>680</v>
      </c>
      <c r="I52" s="239">
        <f>W!A593</f>
        <v>730</v>
      </c>
      <c r="J52" s="239">
        <f>W!A613</f>
        <v>755</v>
      </c>
      <c r="K52" s="239">
        <f>W!A633</f>
        <v>739</v>
      </c>
      <c r="L52" s="239">
        <f>W!A653</f>
        <v>745</v>
      </c>
      <c r="M52" s="239">
        <f>W!A673</f>
        <v>773</v>
      </c>
      <c r="N52" s="185"/>
    </row>
    <row r="53" spans="2:14">
      <c r="B53" s="99"/>
      <c r="C53" s="95"/>
      <c r="D53" s="20" t="s">
        <v>4</v>
      </c>
      <c r="E53" s="95"/>
      <c r="F53" s="239">
        <f>W!A534</f>
        <v>790</v>
      </c>
      <c r="G53" s="239">
        <f>W!A554</f>
        <v>770</v>
      </c>
      <c r="H53" s="239">
        <f>W!A574</f>
        <v>780</v>
      </c>
      <c r="I53" s="239">
        <f>W!A594</f>
        <v>710</v>
      </c>
      <c r="J53" s="239">
        <f>W!A614</f>
        <v>755</v>
      </c>
      <c r="K53" s="239">
        <f>W!A634</f>
        <v>729</v>
      </c>
      <c r="L53" s="239">
        <f>W!A654</f>
        <v>770</v>
      </c>
      <c r="M53" s="239">
        <f>W!A674</f>
        <v>780</v>
      </c>
      <c r="N53" s="185"/>
    </row>
    <row r="54" spans="2:14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>
      <c r="B55" s="99"/>
      <c r="C55" s="20" t="s">
        <v>286</v>
      </c>
      <c r="D55" s="95"/>
      <c r="E55" s="95"/>
      <c r="F55" s="239">
        <f>W!A535</f>
        <v>61</v>
      </c>
      <c r="G55" s="239">
        <f>W!A555</f>
        <v>81</v>
      </c>
      <c r="H55" s="239">
        <f>W!A575</f>
        <v>97</v>
      </c>
      <c r="I55" s="239">
        <f>W!A595</f>
        <v>124</v>
      </c>
      <c r="J55" s="239">
        <f>W!A615</f>
        <v>82</v>
      </c>
      <c r="K55" s="239">
        <f>W!A635</f>
        <v>116</v>
      </c>
      <c r="L55" s="239">
        <f>W!A655</f>
        <v>43</v>
      </c>
      <c r="M55" s="239">
        <f>W!A675</f>
        <v>70</v>
      </c>
      <c r="N55" s="185"/>
    </row>
    <row r="56" spans="2:14">
      <c r="B56" s="99"/>
      <c r="C56" s="121" t="s">
        <v>287</v>
      </c>
      <c r="D56" s="95"/>
      <c r="E56" s="95"/>
      <c r="F56" s="239">
        <f>W!A536</f>
        <v>1260</v>
      </c>
      <c r="G56" s="239">
        <f>W!A556</f>
        <v>1230</v>
      </c>
      <c r="H56" s="239">
        <f>W!A576</f>
        <v>1300</v>
      </c>
      <c r="I56" s="239">
        <f>W!A596</f>
        <v>1270</v>
      </c>
      <c r="J56" s="239">
        <f>W!A616</f>
        <v>1232</v>
      </c>
      <c r="K56" s="239">
        <f>W!A636</f>
        <v>1260</v>
      </c>
      <c r="L56" s="239">
        <f>W!A656</f>
        <v>1200</v>
      </c>
      <c r="M56" s="239">
        <f>W!A676</f>
        <v>1292</v>
      </c>
      <c r="N56" s="185"/>
    </row>
    <row r="57" spans="2:14">
      <c r="B57" s="99"/>
      <c r="C57" s="20" t="s">
        <v>288</v>
      </c>
      <c r="D57" s="95"/>
      <c r="E57" s="95"/>
      <c r="F57" s="239">
        <f>W!A537</f>
        <v>12</v>
      </c>
      <c r="G57" s="239">
        <f>W!A557</f>
        <v>13</v>
      </c>
      <c r="H57" s="239">
        <f>W!A577</f>
        <v>10</v>
      </c>
      <c r="I57" s="239">
        <f>W!A597</f>
        <v>11</v>
      </c>
      <c r="J57" s="239">
        <f>W!A617</f>
        <v>12</v>
      </c>
      <c r="K57" s="239">
        <f>W!A637</f>
        <v>8</v>
      </c>
      <c r="L57" s="239">
        <f>W!A657</f>
        <v>9</v>
      </c>
      <c r="M57" s="239">
        <f>W!A677</f>
        <v>11</v>
      </c>
      <c r="N57" s="185"/>
    </row>
    <row r="58" spans="2:14">
      <c r="B58" s="101"/>
      <c r="C58" s="94"/>
      <c r="D58" s="94"/>
      <c r="E58" s="94"/>
      <c r="F58" s="200"/>
      <c r="G58" s="200"/>
      <c r="H58" s="201"/>
      <c r="I58" s="202"/>
      <c r="J58" s="200"/>
      <c r="K58" s="200"/>
      <c r="L58" s="200"/>
      <c r="M58" s="201"/>
      <c r="N58" s="104"/>
    </row>
    <row r="59" spans="2:14">
      <c r="B59" s="95"/>
      <c r="C59" s="95"/>
      <c r="D59" s="95"/>
      <c r="E59" s="95"/>
      <c r="F59" s="199"/>
      <c r="G59" s="199"/>
      <c r="H59" s="186"/>
      <c r="I59" s="203"/>
      <c r="J59" s="199"/>
      <c r="K59" s="199"/>
      <c r="L59" s="199"/>
      <c r="M59" s="186"/>
      <c r="N59" s="95"/>
    </row>
    <row r="60" spans="2:14">
      <c r="C60" s="95"/>
      <c r="D60" s="95"/>
      <c r="E60" s="95"/>
      <c r="F60" s="199"/>
      <c r="G60" s="199"/>
      <c r="H60" s="186"/>
      <c r="I60" s="203"/>
      <c r="J60" s="199"/>
      <c r="K60" s="199"/>
      <c r="L60" s="199"/>
      <c r="M60" s="186"/>
      <c r="N60" s="95"/>
    </row>
    <row r="61" spans="2:14">
      <c r="B61" s="96"/>
      <c r="C61" s="98"/>
      <c r="D61" s="98"/>
      <c r="E61" s="98"/>
      <c r="F61" s="204"/>
      <c r="G61" s="204"/>
      <c r="H61" s="204"/>
      <c r="I61" s="205"/>
      <c r="J61" s="204"/>
      <c r="K61" s="204"/>
      <c r="L61" s="204"/>
      <c r="M61" s="204"/>
      <c r="N61" s="97"/>
    </row>
    <row r="62" spans="2:14" ht="12">
      <c r="B62" s="99"/>
      <c r="C62" s="105" t="s">
        <v>289</v>
      </c>
      <c r="D62" s="105"/>
      <c r="E62" s="95"/>
      <c r="F62" s="186"/>
      <c r="G62" s="186"/>
      <c r="H62" s="186"/>
      <c r="I62" s="203"/>
      <c r="J62" s="186"/>
      <c r="K62" s="203"/>
      <c r="L62" s="203"/>
      <c r="M62" s="186"/>
      <c r="N62" s="100"/>
    </row>
    <row r="63" spans="2:14" ht="12">
      <c r="B63" s="99"/>
      <c r="C63" s="105"/>
      <c r="E63" s="42" t="s">
        <v>290</v>
      </c>
      <c r="F63" s="206">
        <f>W!A701</f>
        <v>1</v>
      </c>
      <c r="G63" s="206">
        <f>W!A721</f>
        <v>2</v>
      </c>
      <c r="H63" s="206">
        <f>W!A741</f>
        <v>3</v>
      </c>
      <c r="I63" s="206">
        <f>W!A761</f>
        <v>4</v>
      </c>
      <c r="J63" s="206">
        <f>W!A781</f>
        <v>5</v>
      </c>
      <c r="K63" s="206">
        <f>W!A801</f>
        <v>6</v>
      </c>
      <c r="L63" s="206">
        <f>W!A821</f>
        <v>7</v>
      </c>
      <c r="M63" s="206">
        <f>W!A841</f>
        <v>8</v>
      </c>
      <c r="N63" s="100"/>
    </row>
    <row r="64" spans="2:14" ht="12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>
      <c r="B65" s="99"/>
      <c r="C65" s="20" t="s">
        <v>207</v>
      </c>
      <c r="D65" s="95"/>
      <c r="E65" s="95"/>
      <c r="F65" s="239">
        <f>W!A702</f>
        <v>1417734</v>
      </c>
      <c r="G65" s="239">
        <f>W!A722</f>
        <v>1417734</v>
      </c>
      <c r="H65" s="239">
        <f>W!A742</f>
        <v>2245134</v>
      </c>
      <c r="I65" s="239">
        <f>W!A762</f>
        <v>2238004</v>
      </c>
      <c r="J65" s="239">
        <f>W!A782</f>
        <v>1417734</v>
      </c>
      <c r="K65" s="239">
        <f>W!A802</f>
        <v>1992181</v>
      </c>
      <c r="L65" s="239">
        <f>W!A822</f>
        <v>1367734</v>
      </c>
      <c r="M65" s="239">
        <f>W!A842</f>
        <v>1417734</v>
      </c>
      <c r="N65" s="100"/>
    </row>
    <row r="66" spans="2:14">
      <c r="B66" s="99"/>
      <c r="C66" s="20" t="s">
        <v>292</v>
      </c>
      <c r="D66" s="95"/>
      <c r="E66" s="95"/>
      <c r="F66" s="239">
        <f>W!A703</f>
        <v>1253063</v>
      </c>
      <c r="G66" s="239">
        <f>W!A723</f>
        <v>1343672</v>
      </c>
      <c r="H66" s="239">
        <f>W!A743</f>
        <v>783636</v>
      </c>
      <c r="I66" s="239">
        <f>W!A763</f>
        <v>1241301</v>
      </c>
      <c r="J66" s="239">
        <f>W!A783</f>
        <v>1577394</v>
      </c>
      <c r="K66" s="239">
        <f>W!A803</f>
        <v>1104020</v>
      </c>
      <c r="L66" s="239">
        <f>W!A823</f>
        <v>804677</v>
      </c>
      <c r="M66" s="239">
        <f>W!A843</f>
        <v>2322186</v>
      </c>
      <c r="N66" s="100"/>
    </row>
    <row r="67" spans="2:14">
      <c r="B67" s="99"/>
      <c r="C67" s="20" t="s">
        <v>212</v>
      </c>
      <c r="D67" s="95"/>
      <c r="E67" s="95"/>
      <c r="F67" s="239">
        <f>W!A704</f>
        <v>1062387</v>
      </c>
      <c r="G67" s="239">
        <f>W!A724</f>
        <v>2152289</v>
      </c>
      <c r="H67" s="239">
        <f>W!A744</f>
        <v>1304272</v>
      </c>
      <c r="I67" s="239">
        <f>W!A764</f>
        <v>1417295</v>
      </c>
      <c r="J67" s="239">
        <f>W!A784</f>
        <v>2155982</v>
      </c>
      <c r="K67" s="239">
        <f>W!A804</f>
        <v>1472201</v>
      </c>
      <c r="L67" s="239">
        <f>W!A824</f>
        <v>1011047</v>
      </c>
      <c r="M67" s="239">
        <f>W!A844</f>
        <v>1809497</v>
      </c>
      <c r="N67" s="100"/>
    </row>
    <row r="68" spans="2:14">
      <c r="B68" s="99"/>
      <c r="C68" s="20" t="s">
        <v>213</v>
      </c>
      <c r="D68" s="95"/>
      <c r="E68" s="95"/>
      <c r="F68" s="239">
        <f>W!A705</f>
        <v>550000</v>
      </c>
      <c r="G68" s="239">
        <f>W!A725</f>
        <v>192665</v>
      </c>
      <c r="H68" s="239">
        <f>W!A745</f>
        <v>0</v>
      </c>
      <c r="I68" s="239">
        <f>W!A765</f>
        <v>0</v>
      </c>
      <c r="J68" s="239">
        <f>W!A785</f>
        <v>25968</v>
      </c>
      <c r="K68" s="239">
        <f>W!A805</f>
        <v>0</v>
      </c>
      <c r="L68" s="239">
        <f>W!A825</f>
        <v>706075</v>
      </c>
      <c r="M68" s="239">
        <f>W!A845</f>
        <v>0</v>
      </c>
      <c r="N68" s="100"/>
    </row>
    <row r="69" spans="2:14">
      <c r="B69" s="99"/>
      <c r="C69" s="95"/>
      <c r="D69" s="95"/>
      <c r="E69" s="95"/>
      <c r="F69" s="207"/>
      <c r="G69" s="207"/>
      <c r="H69" s="207"/>
      <c r="I69" s="207"/>
      <c r="J69" s="207"/>
      <c r="K69" s="207"/>
      <c r="L69" s="207"/>
      <c r="M69" s="207"/>
      <c r="N69" s="100"/>
    </row>
    <row r="70" spans="2:14" ht="12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>
      <c r="B71" s="99"/>
      <c r="C71" s="95" t="s">
        <v>218</v>
      </c>
      <c r="D71" s="95"/>
      <c r="E71" s="95"/>
      <c r="F71" s="239">
        <f>W!A708</f>
        <v>0</v>
      </c>
      <c r="G71" s="239">
        <f>W!A728</f>
        <v>353281</v>
      </c>
      <c r="H71" s="239">
        <f>W!A748</f>
        <v>0</v>
      </c>
      <c r="I71" s="239">
        <f>W!A768</f>
        <v>0</v>
      </c>
      <c r="J71" s="239">
        <f>W!A788</f>
        <v>243337</v>
      </c>
      <c r="K71" s="239">
        <f>W!A808</f>
        <v>0</v>
      </c>
      <c r="L71" s="239">
        <f>W!A828</f>
        <v>139875</v>
      </c>
      <c r="M71" s="239">
        <f>W!A848</f>
        <v>233296</v>
      </c>
      <c r="N71" s="100"/>
    </row>
    <row r="72" spans="2:14">
      <c r="B72" s="99"/>
      <c r="C72" s="188" t="s">
        <v>219</v>
      </c>
      <c r="D72" s="95"/>
      <c r="E72" s="95"/>
      <c r="F72" s="239">
        <f>W!A709</f>
        <v>963549</v>
      </c>
      <c r="G72" s="239">
        <f>W!A729</f>
        <v>885790</v>
      </c>
      <c r="H72" s="239">
        <f>W!A749</f>
        <v>1029117</v>
      </c>
      <c r="I72" s="239">
        <f>W!A769</f>
        <v>1216577</v>
      </c>
      <c r="J72" s="239">
        <f>W!A789</f>
        <v>1158382</v>
      </c>
      <c r="K72" s="239">
        <f>W!A809</f>
        <v>867904</v>
      </c>
      <c r="L72" s="239">
        <f>W!A829</f>
        <v>680619</v>
      </c>
      <c r="M72" s="239">
        <f>W!A849</f>
        <v>983202</v>
      </c>
      <c r="N72" s="100"/>
    </row>
    <row r="73" spans="2:14">
      <c r="B73" s="99"/>
      <c r="C73" s="95" t="s">
        <v>220</v>
      </c>
      <c r="D73" s="95"/>
      <c r="E73" s="95"/>
      <c r="F73" s="239">
        <f>W!A710</f>
        <v>802792</v>
      </c>
      <c r="G73" s="239">
        <f>W!A730</f>
        <v>0</v>
      </c>
      <c r="H73" s="239">
        <f>W!A750</f>
        <v>180958</v>
      </c>
      <c r="I73" s="239">
        <f>W!A770</f>
        <v>875950</v>
      </c>
      <c r="J73" s="239">
        <f>W!A790</f>
        <v>0</v>
      </c>
      <c r="K73" s="239">
        <f>W!A810</f>
        <v>997064</v>
      </c>
      <c r="L73" s="239">
        <f>W!A830</f>
        <v>0</v>
      </c>
      <c r="M73" s="239">
        <f>W!A850</f>
        <v>915811</v>
      </c>
      <c r="N73" s="185"/>
    </row>
    <row r="74" spans="2:14" ht="12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>
      <c r="B75" s="99"/>
      <c r="C75" s="95" t="s">
        <v>221</v>
      </c>
      <c r="D75" s="95"/>
      <c r="E75" s="95"/>
      <c r="F75" s="239">
        <f>W!A712</f>
        <v>250000</v>
      </c>
      <c r="G75" s="239">
        <f>W!A732</f>
        <v>0</v>
      </c>
      <c r="H75" s="239">
        <f>W!A752</f>
        <v>200000</v>
      </c>
      <c r="I75" s="239">
        <f>W!A772</f>
        <v>250000</v>
      </c>
      <c r="J75" s="239">
        <f>W!A792</f>
        <v>0</v>
      </c>
      <c r="K75" s="239">
        <f>W!A812</f>
        <v>200000</v>
      </c>
      <c r="L75" s="239">
        <f>W!A832</f>
        <v>0</v>
      </c>
      <c r="M75" s="239">
        <f>W!A852</f>
        <v>0</v>
      </c>
      <c r="N75" s="100"/>
    </row>
    <row r="76" spans="2:14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>
      <c r="B77" s="99"/>
      <c r="C77" s="105" t="s">
        <v>226</v>
      </c>
      <c r="D77" s="95"/>
      <c r="E77" s="178"/>
      <c r="F77" s="207"/>
      <c r="G77" s="207"/>
      <c r="H77" s="207"/>
      <c r="I77" s="207"/>
      <c r="J77" s="207"/>
      <c r="K77" s="207"/>
      <c r="L77" s="207"/>
      <c r="M77" s="207"/>
      <c r="N77" s="100"/>
    </row>
    <row r="78" spans="2:14">
      <c r="B78" s="99"/>
      <c r="C78" s="95" t="s">
        <v>224</v>
      </c>
      <c r="D78" s="95"/>
      <c r="E78" s="95"/>
      <c r="F78" s="239">
        <f>W!A714</f>
        <v>2700000</v>
      </c>
      <c r="G78" s="239">
        <f>W!A734</f>
        <v>2970000</v>
      </c>
      <c r="H78" s="239">
        <f>W!A754</f>
        <v>3300000</v>
      </c>
      <c r="I78" s="239">
        <f>W!A774</f>
        <v>3000000</v>
      </c>
      <c r="J78" s="239">
        <f>W!A794</f>
        <v>2970000</v>
      </c>
      <c r="K78" s="239">
        <f>W!A814</f>
        <v>3300000</v>
      </c>
      <c r="L78" s="239">
        <f>W!A834</f>
        <v>2700000</v>
      </c>
      <c r="M78" s="239">
        <f>W!A854</f>
        <v>2970000</v>
      </c>
      <c r="N78" s="100"/>
    </row>
    <row r="79" spans="2:14">
      <c r="B79" s="99"/>
      <c r="C79" s="95" t="s">
        <v>228</v>
      </c>
      <c r="D79" s="95"/>
      <c r="E79" s="95"/>
      <c r="F79" s="239">
        <f>W!A715</f>
        <v>0</v>
      </c>
      <c r="G79" s="239">
        <f>W!A735</f>
        <v>0</v>
      </c>
      <c r="H79" s="239">
        <f>W!A755</f>
        <v>33959</v>
      </c>
      <c r="I79" s="239">
        <f>W!A775</f>
        <v>0</v>
      </c>
      <c r="J79" s="239">
        <f>W!A795</f>
        <v>0</v>
      </c>
      <c r="K79" s="239">
        <f>W!A815</f>
        <v>33959</v>
      </c>
      <c r="L79" s="239">
        <f>W!A835</f>
        <v>0</v>
      </c>
      <c r="M79" s="239">
        <f>W!A855</f>
        <v>0</v>
      </c>
      <c r="N79" s="100"/>
    </row>
    <row r="80" spans="2:14">
      <c r="B80" s="99"/>
      <c r="C80" s="95" t="s">
        <v>225</v>
      </c>
      <c r="D80" s="95"/>
      <c r="E80" s="95"/>
      <c r="F80" s="239">
        <f>W!A716</f>
        <v>-433157</v>
      </c>
      <c r="G80" s="239">
        <f>W!A736</f>
        <v>897289</v>
      </c>
      <c r="H80" s="239">
        <f>W!A756</f>
        <v>-410992</v>
      </c>
      <c r="I80" s="239">
        <f>W!A776</f>
        <v>-445927</v>
      </c>
      <c r="J80" s="239">
        <f>W!A796</f>
        <v>805359</v>
      </c>
      <c r="K80" s="239">
        <f>W!A816</f>
        <v>-830525</v>
      </c>
      <c r="L80" s="239">
        <f>W!A836</f>
        <v>369039</v>
      </c>
      <c r="M80" s="239">
        <f>W!A856</f>
        <v>447108</v>
      </c>
      <c r="N80" s="100"/>
    </row>
    <row r="81" spans="2:14" ht="12">
      <c r="B81" s="99"/>
      <c r="C81" s="105" t="s">
        <v>227</v>
      </c>
      <c r="D81" s="95"/>
      <c r="E81" s="95"/>
      <c r="F81" s="239">
        <f t="shared" ref="F81:M81" si="0">SUM(F78:F80)</f>
        <v>2266843</v>
      </c>
      <c r="G81" s="239">
        <f t="shared" si="0"/>
        <v>3867289</v>
      </c>
      <c r="H81" s="239">
        <f t="shared" si="0"/>
        <v>2922967</v>
      </c>
      <c r="I81" s="239">
        <f t="shared" si="0"/>
        <v>2554073</v>
      </c>
      <c r="J81" s="239">
        <f t="shared" si="0"/>
        <v>3775359</v>
      </c>
      <c r="K81" s="239">
        <f t="shared" si="0"/>
        <v>2503434</v>
      </c>
      <c r="L81" s="239">
        <f t="shared" si="0"/>
        <v>3069039</v>
      </c>
      <c r="M81" s="239">
        <f t="shared" si="0"/>
        <v>3417108</v>
      </c>
      <c r="N81" s="100"/>
    </row>
    <row r="82" spans="2:14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ht="12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 xml:space="preserve"> </v>
      </c>
      <c r="L86" s="19"/>
      <c r="M86" s="19"/>
      <c r="N86" s="25"/>
    </row>
    <row r="87" spans="2:14" ht="12">
      <c r="B87" s="191"/>
      <c r="C87" s="20"/>
      <c r="D87" s="19" t="s">
        <v>295</v>
      </c>
      <c r="E87" s="19"/>
      <c r="F87" s="184">
        <f>W!A331</f>
        <v>1</v>
      </c>
      <c r="G87" s="184">
        <f>W!A341</f>
        <v>2</v>
      </c>
      <c r="H87" s="184">
        <f>W!A351</f>
        <v>3</v>
      </c>
      <c r="I87" s="184">
        <f>W!A361</f>
        <v>4</v>
      </c>
      <c r="J87" s="184">
        <f>W!A371</f>
        <v>5</v>
      </c>
      <c r="K87" s="184">
        <f>W!A381</f>
        <v>6</v>
      </c>
      <c r="L87" s="184">
        <f>W!A391</f>
        <v>7</v>
      </c>
      <c r="M87" s="184">
        <f>W!A401</f>
        <v>8</v>
      </c>
      <c r="N87" s="25"/>
    </row>
    <row r="88" spans="2:14" ht="12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>
      <c r="B89" s="191"/>
      <c r="C89" s="20" t="s">
        <v>282</v>
      </c>
      <c r="D89" s="95"/>
      <c r="E89" s="20"/>
      <c r="F89" s="59">
        <f>W!A332</f>
        <v>5.5</v>
      </c>
      <c r="G89" s="59">
        <f>W!A342</f>
        <v>12.8</v>
      </c>
      <c r="H89" s="59">
        <f>W!A352</f>
        <v>7.2</v>
      </c>
      <c r="I89" s="59">
        <f>W!A362</f>
        <v>7.6</v>
      </c>
      <c r="J89" s="59">
        <f>W!A372</f>
        <v>10.5</v>
      </c>
      <c r="K89" s="59">
        <f>W!A382</f>
        <v>6.8</v>
      </c>
      <c r="L89" s="59">
        <f>W!A392</f>
        <v>4.9000000000000004</v>
      </c>
      <c r="M89" s="59">
        <f>W!A402</f>
        <v>10.7</v>
      </c>
      <c r="N89" s="25"/>
    </row>
    <row r="90" spans="2:14">
      <c r="B90" s="191"/>
      <c r="C90" s="95" t="s">
        <v>9</v>
      </c>
      <c r="D90" s="28" t="s">
        <v>283</v>
      </c>
      <c r="E90" s="20"/>
      <c r="F90" s="59">
        <f>W!A333</f>
        <v>3.4</v>
      </c>
      <c r="G90" s="59">
        <f>W!A343</f>
        <v>15.5</v>
      </c>
      <c r="H90" s="59">
        <f>W!A353</f>
        <v>2.9</v>
      </c>
      <c r="I90" s="59">
        <f>W!A363</f>
        <v>6.1</v>
      </c>
      <c r="J90" s="59">
        <f>W!A373</f>
        <v>12.7</v>
      </c>
      <c r="K90" s="59">
        <f>W!A383</f>
        <v>5.8</v>
      </c>
      <c r="L90" s="59">
        <f>W!A393</f>
        <v>2.1</v>
      </c>
      <c r="M90" s="59">
        <f>W!A403</f>
        <v>13</v>
      </c>
      <c r="N90" s="25"/>
    </row>
    <row r="91" spans="2:14">
      <c r="B91" s="191"/>
      <c r="C91" s="95"/>
      <c r="D91" s="20" t="s">
        <v>4</v>
      </c>
      <c r="E91" s="20"/>
      <c r="F91" s="59">
        <f>W!A334</f>
        <v>6.7</v>
      </c>
      <c r="G91" s="59">
        <f>W!A344</f>
        <v>11.7</v>
      </c>
      <c r="H91" s="59">
        <f>W!A354</f>
        <v>7.4</v>
      </c>
      <c r="I91" s="59">
        <f>W!A364</f>
        <v>10.5</v>
      </c>
      <c r="J91" s="59">
        <f>W!A374</f>
        <v>12.9</v>
      </c>
      <c r="K91" s="59">
        <f>W!A384</f>
        <v>9.4</v>
      </c>
      <c r="L91" s="59">
        <f>W!A394</f>
        <v>5.9</v>
      </c>
      <c r="M91" s="59">
        <f>W!A404</f>
        <v>11.6</v>
      </c>
      <c r="N91" s="25"/>
    </row>
    <row r="92" spans="2:14">
      <c r="B92" s="191"/>
      <c r="C92" s="20" t="s">
        <v>285</v>
      </c>
      <c r="D92" s="95"/>
      <c r="E92" s="20"/>
      <c r="F92" s="59">
        <f>W!A335</f>
        <v>5.8</v>
      </c>
      <c r="G92" s="59">
        <f>W!A345</f>
        <v>11</v>
      </c>
      <c r="H92" s="59">
        <f>W!A355</f>
        <v>9.5</v>
      </c>
      <c r="I92" s="59">
        <f>W!A365</f>
        <v>8</v>
      </c>
      <c r="J92" s="59">
        <f>W!A375</f>
        <v>11.4</v>
      </c>
      <c r="K92" s="59">
        <f>W!A385</f>
        <v>7.7</v>
      </c>
      <c r="L92" s="59">
        <f>W!A395</f>
        <v>6.3</v>
      </c>
      <c r="M92" s="59">
        <f>W!A405</f>
        <v>9.4</v>
      </c>
      <c r="N92" s="25"/>
    </row>
    <row r="93" spans="2:14">
      <c r="B93" s="191"/>
      <c r="C93" s="95" t="s">
        <v>9</v>
      </c>
      <c r="D93" s="28" t="s">
        <v>283</v>
      </c>
      <c r="E93" s="20"/>
      <c r="F93" s="59">
        <f>W!A336</f>
        <v>4.8</v>
      </c>
      <c r="G93" s="59">
        <f>W!A346</f>
        <v>11.5</v>
      </c>
      <c r="H93" s="59">
        <f>W!A356</f>
        <v>7.3</v>
      </c>
      <c r="I93" s="59">
        <f>W!A366</f>
        <v>7.3</v>
      </c>
      <c r="J93" s="59">
        <f>W!A376</f>
        <v>11.5</v>
      </c>
      <c r="K93" s="59">
        <f>W!A386</f>
        <v>8.3000000000000007</v>
      </c>
      <c r="L93" s="59">
        <f>W!A396</f>
        <v>4.5</v>
      </c>
      <c r="M93" s="59">
        <f>W!A406</f>
        <v>8.6</v>
      </c>
      <c r="N93" s="25"/>
    </row>
    <row r="94" spans="2:14">
      <c r="B94" s="191"/>
      <c r="C94" s="95"/>
      <c r="D94" s="20" t="s">
        <v>4</v>
      </c>
      <c r="E94" s="20"/>
      <c r="F94" s="59">
        <f>W!A337</f>
        <v>8.1999999999999993</v>
      </c>
      <c r="G94" s="59">
        <f>W!A347</f>
        <v>11.5</v>
      </c>
      <c r="H94" s="59">
        <f>W!A357</f>
        <v>7.1</v>
      </c>
      <c r="I94" s="59">
        <f>W!A367</f>
        <v>11</v>
      </c>
      <c r="J94" s="59">
        <f>W!A377</f>
        <v>13</v>
      </c>
      <c r="K94" s="59">
        <f>W!A387</f>
        <v>9.8000000000000007</v>
      </c>
      <c r="L94" s="59">
        <f>W!A397</f>
        <v>6.5</v>
      </c>
      <c r="M94" s="59">
        <f>W!A407</f>
        <v>10.4</v>
      </c>
      <c r="N94" s="25"/>
    </row>
    <row r="95" spans="2:14">
      <c r="B95" s="191"/>
      <c r="C95" s="20" t="s">
        <v>284</v>
      </c>
      <c r="D95" s="95"/>
      <c r="E95" s="20"/>
      <c r="F95" s="59">
        <f>W!A338</f>
        <v>6.8</v>
      </c>
      <c r="G95" s="59">
        <f>W!A348</f>
        <v>9.3000000000000007</v>
      </c>
      <c r="H95" s="59">
        <f>W!A358</f>
        <v>10.8</v>
      </c>
      <c r="I95" s="59">
        <f>W!A368</f>
        <v>8.8000000000000007</v>
      </c>
      <c r="J95" s="59">
        <f>W!A378</f>
        <v>9.6999999999999993</v>
      </c>
      <c r="K95" s="59">
        <f>W!A388</f>
        <v>8.6</v>
      </c>
      <c r="L95" s="59">
        <f>W!A398</f>
        <v>8.5</v>
      </c>
      <c r="M95" s="59">
        <f>W!A408</f>
        <v>8.1999999999999993</v>
      </c>
      <c r="N95" s="25"/>
    </row>
    <row r="96" spans="2:14">
      <c r="B96" s="191"/>
      <c r="C96" s="95" t="s">
        <v>9</v>
      </c>
      <c r="D96" s="28" t="s">
        <v>283</v>
      </c>
      <c r="E96" s="20"/>
      <c r="F96" s="59">
        <f>W!A339</f>
        <v>6</v>
      </c>
      <c r="G96" s="59">
        <f>W!A349</f>
        <v>9</v>
      </c>
      <c r="H96" s="59">
        <f>W!A359</f>
        <v>9</v>
      </c>
      <c r="I96" s="59">
        <f>W!A369</f>
        <v>8</v>
      </c>
      <c r="J96" s="59">
        <f>W!A379</f>
        <v>9.6999999999999993</v>
      </c>
      <c r="K96" s="59">
        <f>W!A389</f>
        <v>9.3000000000000007</v>
      </c>
      <c r="L96" s="59">
        <f>W!A399</f>
        <v>6.1</v>
      </c>
      <c r="M96" s="59">
        <f>W!A409</f>
        <v>7.4</v>
      </c>
      <c r="N96" s="25"/>
    </row>
    <row r="97" spans="2:14">
      <c r="B97" s="191"/>
      <c r="C97" s="95"/>
      <c r="D97" s="20" t="s">
        <v>4</v>
      </c>
      <c r="E97" s="20"/>
      <c r="F97" s="59">
        <f>W!A340</f>
        <v>8.8000000000000007</v>
      </c>
      <c r="G97" s="59">
        <f>W!A350</f>
        <v>9.6</v>
      </c>
      <c r="H97" s="59">
        <f>W!A360</f>
        <v>8.6999999999999993</v>
      </c>
      <c r="I97" s="59">
        <f>W!A370</f>
        <v>11.6</v>
      </c>
      <c r="J97" s="59">
        <f>W!A380</f>
        <v>11.4</v>
      </c>
      <c r="K97" s="59">
        <f>W!A390</f>
        <v>11.7</v>
      </c>
      <c r="L97" s="59">
        <f>W!A400</f>
        <v>8.6999999999999993</v>
      </c>
      <c r="M97" s="59">
        <f>W!A410</f>
        <v>9.3000000000000007</v>
      </c>
      <c r="N97" s="25"/>
    </row>
    <row r="98" spans="2:14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ht="12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>Not requested</v>
      </c>
      <c r="L100" s="20"/>
      <c r="M100" s="20"/>
      <c r="N100" s="25"/>
    </row>
    <row r="101" spans="2:14" ht="12">
      <c r="B101" s="191"/>
      <c r="C101" s="20"/>
      <c r="D101" s="19" t="s">
        <v>295</v>
      </c>
      <c r="E101" s="20"/>
      <c r="F101" s="184" t="str">
        <f>W!A421</f>
        <v xml:space="preserve"> </v>
      </c>
      <c r="G101" s="184" t="str">
        <f>W!A428</f>
        <v xml:space="preserve"> </v>
      </c>
      <c r="H101" s="184" t="str">
        <f>W!A435</f>
        <v xml:space="preserve"> </v>
      </c>
      <c r="I101" s="184" t="str">
        <f>W!A442</f>
        <v xml:space="preserve"> </v>
      </c>
      <c r="J101" s="184" t="str">
        <f>W!A449</f>
        <v xml:space="preserve"> </v>
      </c>
      <c r="K101" s="184" t="str">
        <f>W!A456</f>
        <v xml:space="preserve"> </v>
      </c>
      <c r="L101" s="184" t="str">
        <f>W!A463</f>
        <v xml:space="preserve"> </v>
      </c>
      <c r="M101" s="184" t="str">
        <f>W!A470</f>
        <v xml:space="preserve"> </v>
      </c>
      <c r="N101" s="25"/>
    </row>
    <row r="102" spans="2:14">
      <c r="B102" s="191"/>
      <c r="C102" s="20" t="s">
        <v>298</v>
      </c>
      <c r="D102" s="20"/>
      <c r="E102" s="20"/>
      <c r="F102" s="241" t="str">
        <f>W!A422</f>
        <v xml:space="preserve"> </v>
      </c>
      <c r="G102" s="241" t="str">
        <f>W!A429</f>
        <v xml:space="preserve"> </v>
      </c>
      <c r="H102" s="241" t="str">
        <f>W!A436</f>
        <v xml:space="preserve"> </v>
      </c>
      <c r="I102" s="241" t="str">
        <f>W!A443</f>
        <v xml:space="preserve"> </v>
      </c>
      <c r="J102" s="241" t="str">
        <f>W!A450</f>
        <v xml:space="preserve"> </v>
      </c>
      <c r="K102" s="241" t="str">
        <f>W!A457</f>
        <v xml:space="preserve"> </v>
      </c>
      <c r="L102" s="241" t="str">
        <f>W!A464</f>
        <v xml:space="preserve"> </v>
      </c>
      <c r="M102" s="241" t="str">
        <f>W!A471</f>
        <v xml:space="preserve"> </v>
      </c>
      <c r="N102" s="25"/>
    </row>
    <row r="103" spans="2:14">
      <c r="B103" s="191"/>
      <c r="C103" s="20" t="s">
        <v>299</v>
      </c>
      <c r="D103" s="20"/>
      <c r="E103" s="20"/>
      <c r="F103" s="241" t="str">
        <f>W!A423</f>
        <v xml:space="preserve"> </v>
      </c>
      <c r="G103" s="241" t="str">
        <f>W!A430</f>
        <v xml:space="preserve"> </v>
      </c>
      <c r="H103" s="241" t="str">
        <f>W!A437</f>
        <v xml:space="preserve"> </v>
      </c>
      <c r="I103" s="241" t="str">
        <f>W!A444</f>
        <v xml:space="preserve"> </v>
      </c>
      <c r="J103" s="241" t="str">
        <f>W!A451</f>
        <v xml:space="preserve"> </v>
      </c>
      <c r="K103" s="241" t="str">
        <f>W!A458</f>
        <v xml:space="preserve"> </v>
      </c>
      <c r="L103" s="241" t="str">
        <f>W!A465</f>
        <v xml:space="preserve"> </v>
      </c>
      <c r="M103" s="241" t="str">
        <f>W!A472</f>
        <v xml:space="preserve"> </v>
      </c>
      <c r="N103" s="25"/>
    </row>
    <row r="104" spans="2:14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>
      <c r="B105" s="191"/>
      <c r="C105" s="20" t="s">
        <v>301</v>
      </c>
      <c r="D105" s="20"/>
      <c r="E105" s="20"/>
      <c r="F105" s="187" t="str">
        <f>W!A424</f>
        <v xml:space="preserve"> </v>
      </c>
      <c r="G105" s="187" t="str">
        <f>W!A431</f>
        <v xml:space="preserve"> </v>
      </c>
      <c r="H105" s="187" t="str">
        <f>W!A438</f>
        <v xml:space="preserve"> </v>
      </c>
      <c r="I105" s="187" t="str">
        <f>W!A445</f>
        <v xml:space="preserve"> </v>
      </c>
      <c r="J105" s="187" t="str">
        <f>W!A452</f>
        <v xml:space="preserve"> </v>
      </c>
      <c r="K105" s="187" t="str">
        <f>W!A459</f>
        <v xml:space="preserve"> </v>
      </c>
      <c r="L105" s="187" t="str">
        <f>W!A466</f>
        <v xml:space="preserve"> </v>
      </c>
      <c r="M105" s="187" t="str">
        <f>W!A473</f>
        <v xml:space="preserve"> </v>
      </c>
      <c r="N105" s="25"/>
    </row>
    <row r="106" spans="2:14">
      <c r="B106" s="191"/>
      <c r="C106" s="20" t="s">
        <v>302</v>
      </c>
      <c r="D106" s="20"/>
      <c r="E106" s="20"/>
      <c r="F106" s="187" t="str">
        <f>W!A425</f>
        <v xml:space="preserve"> </v>
      </c>
      <c r="G106" s="187" t="str">
        <f>W!A432</f>
        <v xml:space="preserve"> </v>
      </c>
      <c r="H106" s="187" t="str">
        <f>W!A439</f>
        <v xml:space="preserve"> </v>
      </c>
      <c r="I106" s="187" t="str">
        <f>W!A446</f>
        <v xml:space="preserve"> </v>
      </c>
      <c r="J106" s="187" t="str">
        <f>W!A453</f>
        <v xml:space="preserve"> </v>
      </c>
      <c r="K106" s="187" t="str">
        <f>W!A460</f>
        <v xml:space="preserve"> </v>
      </c>
      <c r="L106" s="187" t="str">
        <f>W!A467</f>
        <v xml:space="preserve"> </v>
      </c>
      <c r="M106" s="187" t="str">
        <f>W!A474</f>
        <v xml:space="preserve"> </v>
      </c>
      <c r="N106" s="25"/>
    </row>
    <row r="107" spans="2:14">
      <c r="B107" s="191"/>
      <c r="C107" s="20" t="s">
        <v>303</v>
      </c>
      <c r="D107" s="20"/>
      <c r="E107" s="20"/>
      <c r="F107" s="187" t="str">
        <f>W!A426</f>
        <v xml:space="preserve"> </v>
      </c>
      <c r="G107" s="187" t="str">
        <f>W!A433</f>
        <v xml:space="preserve"> </v>
      </c>
      <c r="H107" s="187" t="str">
        <f>W!A440</f>
        <v xml:space="preserve"> </v>
      </c>
      <c r="I107" s="187" t="str">
        <f>W!A447</f>
        <v xml:space="preserve"> </v>
      </c>
      <c r="J107" s="187" t="str">
        <f>W!A454</f>
        <v xml:space="preserve"> </v>
      </c>
      <c r="K107" s="187" t="str">
        <f>W!A461</f>
        <v xml:space="preserve"> </v>
      </c>
      <c r="L107" s="187" t="str">
        <f>W!A468</f>
        <v xml:space="preserve"> </v>
      </c>
      <c r="M107" s="187" t="str">
        <f>W!A475</f>
        <v xml:space="preserve"> </v>
      </c>
      <c r="N107" s="25"/>
    </row>
    <row r="108" spans="2:14">
      <c r="B108" s="191"/>
      <c r="C108" s="20" t="s">
        <v>10</v>
      </c>
      <c r="D108" s="20"/>
      <c r="E108" s="20"/>
      <c r="F108" s="187" t="str">
        <f>W!A427</f>
        <v xml:space="preserve"> </v>
      </c>
      <c r="G108" s="187" t="str">
        <f>W!A434</f>
        <v xml:space="preserve"> </v>
      </c>
      <c r="H108" s="187" t="str">
        <f>W!A441</f>
        <v xml:space="preserve"> </v>
      </c>
      <c r="I108" s="187" t="str">
        <f>W!A448</f>
        <v xml:space="preserve"> </v>
      </c>
      <c r="J108" s="187" t="str">
        <f>W!A455</f>
        <v xml:space="preserve"> </v>
      </c>
      <c r="K108" s="187" t="str">
        <f>W!A462</f>
        <v xml:space="preserve"> </v>
      </c>
      <c r="L108" s="187" t="str">
        <f>W!A469</f>
        <v xml:space="preserve"> </v>
      </c>
      <c r="M108" s="187" t="str">
        <f>W!A476</f>
        <v xml:space="preserve"> </v>
      </c>
      <c r="N108" s="25"/>
    </row>
    <row r="109" spans="2:14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>
      <c r="C110" s="19" t="s">
        <v>14</v>
      </c>
    </row>
    <row r="111" spans="2:14" ht="12.75" customHeight="1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RowHeight="13.2"/>
  <cols>
    <col min="1" max="1" width="55.33203125" bestFit="1" customWidth="1"/>
    <col min="2" max="2" width="1.6640625" style="196" bestFit="1" customWidth="1"/>
  </cols>
  <sheetData>
    <row r="1" spans="1:1">
      <c r="A1">
        <v>7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304</v>
      </c>
    </row>
    <row r="7" spans="1:1">
      <c r="A7">
        <v>25</v>
      </c>
    </row>
    <row r="8" spans="1:1">
      <c r="A8">
        <v>5</v>
      </c>
    </row>
    <row r="9" spans="1:1">
      <c r="A9">
        <v>15</v>
      </c>
    </row>
    <row r="10" spans="1:1">
      <c r="A10">
        <v>0</v>
      </c>
    </row>
    <row r="11" spans="1:1">
      <c r="A11">
        <v>42</v>
      </c>
    </row>
    <row r="12" spans="1:1">
      <c r="A12">
        <v>30</v>
      </c>
    </row>
    <row r="13" spans="1:1">
      <c r="A13">
        <v>32</v>
      </c>
    </row>
    <row r="14" spans="1:1">
      <c r="A14">
        <v>30</v>
      </c>
    </row>
    <row r="15" spans="1:1">
      <c r="A15">
        <v>19</v>
      </c>
    </row>
    <row r="16" spans="1:1">
      <c r="A16">
        <v>26</v>
      </c>
    </row>
    <row r="17" spans="1:1">
      <c r="A17">
        <v>20</v>
      </c>
    </row>
    <row r="18" spans="1:1">
      <c r="A18">
        <v>12</v>
      </c>
    </row>
    <row r="19" spans="1:1">
      <c r="A19">
        <v>17</v>
      </c>
    </row>
    <row r="20" spans="1:1">
      <c r="A20">
        <v>0</v>
      </c>
    </row>
    <row r="21" spans="1:1">
      <c r="A21">
        <v>280</v>
      </c>
    </row>
    <row r="22" spans="1:1">
      <c r="A22">
        <v>265</v>
      </c>
    </row>
    <row r="23" spans="1:1">
      <c r="A23">
        <v>290</v>
      </c>
    </row>
    <row r="24" spans="1:1">
      <c r="A24">
        <v>460</v>
      </c>
    </row>
    <row r="25" spans="1:1">
      <c r="A25">
        <v>460</v>
      </c>
    </row>
    <row r="26" spans="1:1">
      <c r="A26">
        <v>460</v>
      </c>
    </row>
    <row r="27" spans="1:1">
      <c r="A27">
        <v>770</v>
      </c>
    </row>
    <row r="28" spans="1:1">
      <c r="A28">
        <v>770</v>
      </c>
    </row>
    <row r="29" spans="1:1">
      <c r="A29">
        <v>770</v>
      </c>
    </row>
    <row r="30" spans="1:1">
      <c r="A30">
        <v>0</v>
      </c>
    </row>
    <row r="31" spans="1:1">
      <c r="A31">
        <v>3216</v>
      </c>
    </row>
    <row r="32" spans="1:1">
      <c r="A32">
        <v>2291</v>
      </c>
    </row>
    <row r="33" spans="1:1">
      <c r="A33">
        <v>2152</v>
      </c>
    </row>
    <row r="34" spans="1:1">
      <c r="A34">
        <v>1124</v>
      </c>
    </row>
    <row r="35" spans="1:1">
      <c r="A35">
        <v>517</v>
      </c>
    </row>
    <row r="36" spans="1:1">
      <c r="A36">
        <v>958</v>
      </c>
    </row>
    <row r="37" spans="1:1">
      <c r="A37">
        <v>383</v>
      </c>
    </row>
    <row r="38" spans="1:1">
      <c r="A38">
        <v>168</v>
      </c>
    </row>
    <row r="39" spans="1:1">
      <c r="A39">
        <v>357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10</v>
      </c>
    </row>
    <row r="45" spans="1:1">
      <c r="A45">
        <v>40</v>
      </c>
    </row>
    <row r="46" spans="1:1">
      <c r="A46">
        <v>20</v>
      </c>
    </row>
    <row r="47" spans="1:1">
      <c r="A47">
        <v>110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4500</v>
      </c>
    </row>
    <row r="55" spans="1:2">
      <c r="A55">
        <v>2500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96" t="s">
        <v>305</v>
      </c>
    </row>
    <row r="62" spans="1:2">
      <c r="A62">
        <v>9</v>
      </c>
    </row>
    <row r="63" spans="1:2">
      <c r="A63">
        <v>12</v>
      </c>
    </row>
    <row r="64" spans="1:2">
      <c r="A64">
        <v>6</v>
      </c>
      <c r="B64" s="196" t="s">
        <v>305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11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0</v>
      </c>
    </row>
    <row r="83" spans="1:1">
      <c r="A83">
        <v>1230</v>
      </c>
    </row>
    <row r="84" spans="1:1">
      <c r="A84">
        <v>0</v>
      </c>
    </row>
    <row r="85" spans="1:1">
      <c r="A85">
        <v>160</v>
      </c>
    </row>
    <row r="86" spans="1:1">
      <c r="A86">
        <v>15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-330</v>
      </c>
    </row>
    <row r="92" spans="1:1">
      <c r="A92">
        <v>8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152</v>
      </c>
    </row>
    <row r="103" spans="1:1">
      <c r="A103">
        <v>130</v>
      </c>
    </row>
    <row r="104" spans="1:1">
      <c r="A104">
        <v>115</v>
      </c>
    </row>
    <row r="105" spans="1:1">
      <c r="A105">
        <v>4.63</v>
      </c>
    </row>
    <row r="106" spans="1:1">
      <c r="A106">
        <v>3.53</v>
      </c>
    </row>
    <row r="107" spans="1:1">
      <c r="A107">
        <v>2.78</v>
      </c>
    </row>
    <row r="108" spans="1:1">
      <c r="A108">
        <v>7659</v>
      </c>
    </row>
    <row r="109" spans="1:1">
      <c r="A109">
        <v>2599</v>
      </c>
    </row>
    <row r="110" spans="1:1">
      <c r="A110">
        <v>908</v>
      </c>
    </row>
    <row r="111" spans="1:1">
      <c r="A111">
        <v>7851</v>
      </c>
    </row>
    <row r="112" spans="1:1">
      <c r="A112">
        <v>2664</v>
      </c>
    </row>
    <row r="113" spans="1:1">
      <c r="A113">
        <v>931</v>
      </c>
    </row>
    <row r="114" spans="1:1">
      <c r="A114">
        <v>192</v>
      </c>
    </row>
    <row r="115" spans="1:1">
      <c r="A115">
        <v>65</v>
      </c>
    </row>
    <row r="116" spans="1:1">
      <c r="A116">
        <v>23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3216</v>
      </c>
    </row>
    <row r="122" spans="1:1">
      <c r="A122">
        <v>2291</v>
      </c>
    </row>
    <row r="123" spans="1:1">
      <c r="A123">
        <v>2152</v>
      </c>
    </row>
    <row r="124" spans="1:1">
      <c r="A124">
        <v>1124</v>
      </c>
    </row>
    <row r="125" spans="1:1">
      <c r="A125">
        <v>517</v>
      </c>
    </row>
    <row r="126" spans="1:1">
      <c r="A126">
        <v>958</v>
      </c>
    </row>
    <row r="127" spans="1:1">
      <c r="A127">
        <v>383</v>
      </c>
    </row>
    <row r="128" spans="1:1">
      <c r="A128">
        <v>168</v>
      </c>
    </row>
    <row r="129" spans="1:1">
      <c r="A129">
        <v>357</v>
      </c>
    </row>
    <row r="130" spans="1:1">
      <c r="A130">
        <v>999</v>
      </c>
    </row>
    <row r="131" spans="1:1">
      <c r="A131">
        <v>2728</v>
      </c>
    </row>
    <row r="132" spans="1:1">
      <c r="A132">
        <v>1767</v>
      </c>
    </row>
    <row r="133" spans="1:1">
      <c r="A133">
        <v>1851</v>
      </c>
    </row>
    <row r="134" spans="1:1">
      <c r="A134">
        <v>1219</v>
      </c>
    </row>
    <row r="135" spans="1:1">
      <c r="A135">
        <v>665</v>
      </c>
    </row>
    <row r="136" spans="1:1">
      <c r="A136">
        <v>955</v>
      </c>
    </row>
    <row r="137" spans="1:1">
      <c r="A137">
        <v>442</v>
      </c>
    </row>
    <row r="138" spans="1:1">
      <c r="A138">
        <v>219</v>
      </c>
    </row>
    <row r="139" spans="1:1">
      <c r="A139">
        <v>351</v>
      </c>
    </row>
    <row r="140" spans="1:1">
      <c r="A140">
        <v>999</v>
      </c>
    </row>
    <row r="141" spans="1:1">
      <c r="A141">
        <v>2728</v>
      </c>
    </row>
    <row r="142" spans="1:1">
      <c r="A142">
        <v>1767</v>
      </c>
    </row>
    <row r="143" spans="1:1">
      <c r="A143">
        <v>1851</v>
      </c>
    </row>
    <row r="144" spans="1:1">
      <c r="A144">
        <v>1214</v>
      </c>
    </row>
    <row r="145" spans="1:1">
      <c r="A145">
        <v>665</v>
      </c>
    </row>
    <row r="146" spans="1:1">
      <c r="A146">
        <v>955</v>
      </c>
    </row>
    <row r="147" spans="1:1">
      <c r="A147">
        <v>442</v>
      </c>
    </row>
    <row r="148" spans="1:1">
      <c r="A148">
        <v>219</v>
      </c>
    </row>
    <row r="149" spans="1:1">
      <c r="A149">
        <v>351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2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488</v>
      </c>
    </row>
    <row r="162" spans="1:1">
      <c r="A162">
        <v>524</v>
      </c>
    </row>
    <row r="163" spans="1:1">
      <c r="A163">
        <v>301</v>
      </c>
    </row>
    <row r="164" spans="1:1">
      <c r="A164">
        <v>0</v>
      </c>
    </row>
    <row r="165" spans="1:1">
      <c r="A165">
        <v>60</v>
      </c>
    </row>
    <row r="166" spans="1:1">
      <c r="A166">
        <v>20</v>
      </c>
    </row>
    <row r="167" spans="1:1">
      <c r="A167">
        <v>21</v>
      </c>
    </row>
    <row r="168" spans="1:1">
      <c r="A168">
        <v>49</v>
      </c>
    </row>
    <row r="169" spans="1:1">
      <c r="A169">
        <v>22</v>
      </c>
    </row>
    <row r="170" spans="1:1">
      <c r="A170">
        <v>999</v>
      </c>
    </row>
    <row r="171" spans="1:1">
      <c r="A171">
        <v>143</v>
      </c>
    </row>
    <row r="172" spans="1:1">
      <c r="A172">
        <v>85</v>
      </c>
    </row>
    <row r="173" spans="1:1">
      <c r="A173">
        <v>34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306</v>
      </c>
    </row>
    <row r="178" spans="1:1">
      <c r="A178" t="s">
        <v>307</v>
      </c>
    </row>
    <row r="179" spans="1:1">
      <c r="A179" t="s">
        <v>307</v>
      </c>
    </row>
    <row r="180" spans="1:1">
      <c r="A180">
        <v>999</v>
      </c>
    </row>
    <row r="181" spans="1:1">
      <c r="A181">
        <v>6567</v>
      </c>
    </row>
    <row r="182" spans="1:1">
      <c r="A182">
        <v>2664</v>
      </c>
    </row>
    <row r="183" spans="1:1">
      <c r="A183">
        <v>0</v>
      </c>
    </row>
    <row r="184" spans="1:1">
      <c r="A184">
        <v>0</v>
      </c>
    </row>
    <row r="185" spans="1:1">
      <c r="A185">
        <v>920</v>
      </c>
    </row>
    <row r="186" spans="1:1">
      <c r="A186">
        <v>0</v>
      </c>
    </row>
    <row r="187" spans="1:1">
      <c r="A187">
        <v>4500</v>
      </c>
    </row>
    <row r="188" spans="1:1">
      <c r="A188">
        <v>3420</v>
      </c>
    </row>
    <row r="189" spans="1:1">
      <c r="A189">
        <v>0</v>
      </c>
    </row>
    <row r="190" spans="1:1">
      <c r="A190">
        <v>999</v>
      </c>
    </row>
    <row r="191" spans="1:1">
      <c r="A191">
        <v>49</v>
      </c>
    </row>
    <row r="192" spans="1:1">
      <c r="A192">
        <v>26</v>
      </c>
    </row>
    <row r="193" spans="1:1">
      <c r="A193">
        <v>1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26</v>
      </c>
    </row>
    <row r="199" spans="1:1">
      <c r="A199">
        <v>999</v>
      </c>
    </row>
    <row r="200" spans="1:1">
      <c r="A200">
        <v>999</v>
      </c>
    </row>
    <row r="201" spans="1:1">
      <c r="A201">
        <v>273000</v>
      </c>
    </row>
    <row r="202" spans="1:1">
      <c r="A202">
        <v>82317</v>
      </c>
    </row>
    <row r="203" spans="1:1">
      <c r="A203">
        <v>48390</v>
      </c>
    </row>
    <row r="204" spans="1:1">
      <c r="A204">
        <v>458205</v>
      </c>
    </row>
    <row r="205" spans="1:1">
      <c r="A205">
        <v>38881</v>
      </c>
    </row>
    <row r="206" spans="1:1">
      <c r="A206">
        <v>29830</v>
      </c>
    </row>
    <row r="207" spans="1:1">
      <c r="A207">
        <v>70000</v>
      </c>
    </row>
    <row r="208" spans="1:1">
      <c r="A208">
        <v>20000</v>
      </c>
    </row>
    <row r="209" spans="1:1">
      <c r="A209">
        <v>23000</v>
      </c>
    </row>
    <row r="210" spans="1:1">
      <c r="A210">
        <v>6800</v>
      </c>
    </row>
    <row r="211" spans="1:1">
      <c r="A211">
        <v>14187</v>
      </c>
    </row>
    <row r="212" spans="1:1">
      <c r="A212">
        <v>5000</v>
      </c>
    </row>
    <row r="213" spans="1:1">
      <c r="A213">
        <v>10192</v>
      </c>
    </row>
    <row r="214" spans="1:1">
      <c r="A214">
        <v>0</v>
      </c>
    </row>
    <row r="215" spans="1:1">
      <c r="A215">
        <v>160000</v>
      </c>
    </row>
    <row r="216" spans="1:1">
      <c r="A216">
        <v>17291</v>
      </c>
    </row>
    <row r="217" spans="1:1">
      <c r="A217">
        <v>1257093</v>
      </c>
    </row>
    <row r="218" spans="1:1">
      <c r="A218">
        <v>4031831</v>
      </c>
    </row>
    <row r="219" spans="1:1">
      <c r="A219">
        <v>0</v>
      </c>
    </row>
    <row r="220" spans="1:1">
      <c r="A220">
        <v>3152069</v>
      </c>
    </row>
    <row r="221" spans="1:1">
      <c r="A221">
        <v>4031831</v>
      </c>
    </row>
    <row r="222" spans="1:1">
      <c r="A222">
        <v>0</v>
      </c>
    </row>
    <row r="223" spans="1:1">
      <c r="A223">
        <v>3055606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474968</v>
      </c>
    </row>
    <row r="230" spans="1:1">
      <c r="A230">
        <v>264000</v>
      </c>
    </row>
    <row r="231" spans="1:1">
      <c r="A231">
        <v>0</v>
      </c>
    </row>
    <row r="232" spans="1:1">
      <c r="A232">
        <v>5350</v>
      </c>
    </row>
    <row r="233" spans="1:1">
      <c r="A233">
        <v>231907</v>
      </c>
    </row>
    <row r="234" spans="1:1">
      <c r="A234">
        <v>-39242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1595000</v>
      </c>
    </row>
    <row r="239" spans="1:1">
      <c r="A239">
        <v>648000</v>
      </c>
    </row>
    <row r="240" spans="1:1">
      <c r="A240">
        <v>0</v>
      </c>
    </row>
    <row r="241" spans="1:1">
      <c r="A241">
        <v>3888169</v>
      </c>
    </row>
    <row r="242" spans="1:1">
      <c r="A242">
        <v>1709521</v>
      </c>
    </row>
    <row r="243" spans="1:1">
      <c r="A243">
        <v>849500</v>
      </c>
    </row>
    <row r="244" spans="1:1">
      <c r="A244">
        <v>3547</v>
      </c>
    </row>
    <row r="245" spans="1:1">
      <c r="A245">
        <v>77790</v>
      </c>
    </row>
    <row r="246" spans="1:1">
      <c r="A246">
        <v>151982</v>
      </c>
    </row>
    <row r="247" spans="1:1">
      <c r="A247">
        <v>379873</v>
      </c>
    </row>
    <row r="248" spans="1:1">
      <c r="A248">
        <v>11446</v>
      </c>
    </row>
    <row r="249" spans="1:1">
      <c r="A249">
        <v>117950</v>
      </c>
    </row>
    <row r="250" spans="1:1">
      <c r="A250">
        <v>1343672</v>
      </c>
    </row>
    <row r="251" spans="1:1">
      <c r="A251">
        <v>1957937</v>
      </c>
    </row>
    <row r="252" spans="1:1">
      <c r="A252">
        <v>1930232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642975</v>
      </c>
    </row>
    <row r="257" spans="1:1">
      <c r="A257">
        <v>642975</v>
      </c>
    </row>
    <row r="258" spans="1:1">
      <c r="A258">
        <v>999</v>
      </c>
    </row>
    <row r="259" spans="1:1">
      <c r="A259">
        <v>999</v>
      </c>
    </row>
    <row r="260" spans="1:1">
      <c r="A260">
        <v>629323</v>
      </c>
    </row>
    <row r="261" spans="1:1">
      <c r="A261">
        <v>50000</v>
      </c>
    </row>
    <row r="262" spans="1:1">
      <c r="A262">
        <v>400000</v>
      </c>
    </row>
    <row r="263" spans="1:1">
      <c r="A263">
        <v>967734</v>
      </c>
    </row>
    <row r="264" spans="1:1">
      <c r="A264">
        <v>0</v>
      </c>
    </row>
    <row r="265" spans="1:1">
      <c r="A265">
        <v>196113</v>
      </c>
    </row>
    <row r="266" spans="1:1">
      <c r="A266">
        <v>1000380</v>
      </c>
    </row>
    <row r="267" spans="1:1">
      <c r="A267">
        <v>147179</v>
      </c>
    </row>
    <row r="268" spans="1:1">
      <c r="A268">
        <v>2152289</v>
      </c>
    </row>
    <row r="269" spans="1:1">
      <c r="A269">
        <v>192665</v>
      </c>
    </row>
    <row r="270" spans="1:1">
      <c r="A270">
        <v>0</v>
      </c>
    </row>
    <row r="271" spans="1:1">
      <c r="A271">
        <v>353281</v>
      </c>
    </row>
    <row r="272" spans="1:1">
      <c r="A272">
        <v>885790</v>
      </c>
    </row>
    <row r="273" spans="1:1">
      <c r="A273">
        <v>0</v>
      </c>
    </row>
    <row r="274" spans="1:1">
      <c r="A274">
        <v>0</v>
      </c>
    </row>
    <row r="275" spans="1:1">
      <c r="A275">
        <v>2970000</v>
      </c>
    </row>
    <row r="276" spans="1:1">
      <c r="A276">
        <v>0</v>
      </c>
    </row>
    <row r="277" spans="1:1">
      <c r="A277">
        <v>3867289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855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14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11</v>
      </c>
    </row>
    <row r="301" spans="1:1">
      <c r="A301">
        <v>4272</v>
      </c>
    </row>
    <row r="302" spans="1:1">
      <c r="A302">
        <v>43</v>
      </c>
    </row>
    <row r="303" spans="1:1">
      <c r="A303">
        <v>3453</v>
      </c>
    </row>
    <row r="304" spans="1:1">
      <c r="A304">
        <v>91.1</v>
      </c>
    </row>
    <row r="305" spans="1:1">
      <c r="A305">
        <v>28224</v>
      </c>
    </row>
    <row r="306" spans="1:1">
      <c r="A306">
        <v>294</v>
      </c>
    </row>
    <row r="307" spans="1:1">
      <c r="A307">
        <v>26761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4000</v>
      </c>
    </row>
    <row r="312" spans="1:1">
      <c r="A312">
        <v>0</v>
      </c>
    </row>
    <row r="313" spans="1:1">
      <c r="A313">
        <v>77</v>
      </c>
    </row>
    <row r="314" spans="1:1">
      <c r="A314">
        <v>0</v>
      </c>
    </row>
    <row r="315" spans="1:1">
      <c r="A315">
        <v>4077</v>
      </c>
    </row>
    <row r="316" spans="1:1">
      <c r="A316">
        <v>0</v>
      </c>
    </row>
    <row r="317" spans="1:1">
      <c r="A317">
        <v>4000</v>
      </c>
    </row>
    <row r="318" spans="1:1">
      <c r="A318">
        <v>11</v>
      </c>
    </row>
    <row r="319" spans="1:1">
      <c r="A319">
        <v>41126</v>
      </c>
    </row>
    <row r="320" spans="1:1">
      <c r="A320">
        <v>999</v>
      </c>
    </row>
    <row r="321" spans="1:1">
      <c r="A321">
        <v>8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8</v>
      </c>
    </row>
    <row r="326" spans="1:1">
      <c r="A326">
        <v>5</v>
      </c>
    </row>
    <row r="327" spans="1:1">
      <c r="A327">
        <v>11</v>
      </c>
    </row>
    <row r="328" spans="1:1">
      <c r="A328">
        <v>11</v>
      </c>
    </row>
    <row r="329" spans="1:1">
      <c r="A329">
        <v>206</v>
      </c>
    </row>
    <row r="330" spans="1:1">
      <c r="A330" s="196" t="s">
        <v>5</v>
      </c>
    </row>
    <row r="331" spans="1:1">
      <c r="A331">
        <v>1</v>
      </c>
    </row>
    <row r="332" spans="1:1">
      <c r="A332">
        <v>5.5</v>
      </c>
    </row>
    <row r="333" spans="1:1">
      <c r="A333">
        <v>3.4</v>
      </c>
    </row>
    <row r="334" spans="1:1">
      <c r="A334">
        <v>6.7</v>
      </c>
    </row>
    <row r="335" spans="1:1">
      <c r="A335">
        <v>5.8</v>
      </c>
    </row>
    <row r="336" spans="1:1">
      <c r="A336">
        <v>4.8</v>
      </c>
    </row>
    <row r="337" spans="1:1">
      <c r="A337">
        <v>8.1999999999999993</v>
      </c>
    </row>
    <row r="338" spans="1:1">
      <c r="A338">
        <v>6.8</v>
      </c>
    </row>
    <row r="339" spans="1:1">
      <c r="A339">
        <v>6</v>
      </c>
    </row>
    <row r="340" spans="1:1">
      <c r="A340">
        <v>8.8000000000000007</v>
      </c>
    </row>
    <row r="341" spans="1:1">
      <c r="A341">
        <v>2</v>
      </c>
    </row>
    <row r="342" spans="1:1">
      <c r="A342">
        <v>12.8</v>
      </c>
    </row>
    <row r="343" spans="1:1">
      <c r="A343">
        <v>15.5</v>
      </c>
    </row>
    <row r="344" spans="1:1">
      <c r="A344">
        <v>11.7</v>
      </c>
    </row>
    <row r="345" spans="1:1">
      <c r="A345">
        <v>11</v>
      </c>
    </row>
    <row r="346" spans="1:1">
      <c r="A346">
        <v>11.5</v>
      </c>
    </row>
    <row r="347" spans="1:1">
      <c r="A347">
        <v>11.5</v>
      </c>
    </row>
    <row r="348" spans="1:1">
      <c r="A348">
        <v>9.3000000000000007</v>
      </c>
    </row>
    <row r="349" spans="1:1">
      <c r="A349">
        <v>9</v>
      </c>
    </row>
    <row r="350" spans="1:1">
      <c r="A350">
        <v>9.6</v>
      </c>
    </row>
    <row r="351" spans="1:1">
      <c r="A351">
        <v>3</v>
      </c>
    </row>
    <row r="352" spans="1:1">
      <c r="A352">
        <v>7.2</v>
      </c>
    </row>
    <row r="353" spans="1:1">
      <c r="A353">
        <v>2.9</v>
      </c>
    </row>
    <row r="354" spans="1:1">
      <c r="A354">
        <v>7.4</v>
      </c>
    </row>
    <row r="355" spans="1:1">
      <c r="A355">
        <v>9.5</v>
      </c>
    </row>
    <row r="356" spans="1:1">
      <c r="A356">
        <v>7.3</v>
      </c>
    </row>
    <row r="357" spans="1:1">
      <c r="A357">
        <v>7.1</v>
      </c>
    </row>
    <row r="358" spans="1:1">
      <c r="A358">
        <v>10.8</v>
      </c>
    </row>
    <row r="359" spans="1:1">
      <c r="A359">
        <v>9</v>
      </c>
    </row>
    <row r="360" spans="1:1">
      <c r="A360">
        <v>8.6999999999999993</v>
      </c>
    </row>
    <row r="361" spans="1:1">
      <c r="A361">
        <v>4</v>
      </c>
    </row>
    <row r="362" spans="1:1">
      <c r="A362">
        <v>7.6</v>
      </c>
    </row>
    <row r="363" spans="1:1">
      <c r="A363">
        <v>6.1</v>
      </c>
    </row>
    <row r="364" spans="1:1">
      <c r="A364">
        <v>10.5</v>
      </c>
    </row>
    <row r="365" spans="1:1">
      <c r="A365">
        <v>8</v>
      </c>
    </row>
    <row r="366" spans="1:1">
      <c r="A366">
        <v>7.3</v>
      </c>
    </row>
    <row r="367" spans="1:1">
      <c r="A367">
        <v>11</v>
      </c>
    </row>
    <row r="368" spans="1:1">
      <c r="A368">
        <v>8.8000000000000007</v>
      </c>
    </row>
    <row r="369" spans="1:1">
      <c r="A369">
        <v>8</v>
      </c>
    </row>
    <row r="370" spans="1:1">
      <c r="A370">
        <v>11.6</v>
      </c>
    </row>
    <row r="371" spans="1:1">
      <c r="A371">
        <v>5</v>
      </c>
    </row>
    <row r="372" spans="1:1">
      <c r="A372">
        <v>10.5</v>
      </c>
    </row>
    <row r="373" spans="1:1">
      <c r="A373">
        <v>12.7</v>
      </c>
    </row>
    <row r="374" spans="1:1">
      <c r="A374">
        <v>12.9</v>
      </c>
    </row>
    <row r="375" spans="1:1">
      <c r="A375">
        <v>11.4</v>
      </c>
    </row>
    <row r="376" spans="1:1">
      <c r="A376">
        <v>11.5</v>
      </c>
    </row>
    <row r="377" spans="1:1">
      <c r="A377">
        <v>13</v>
      </c>
    </row>
    <row r="378" spans="1:1">
      <c r="A378">
        <v>9.6999999999999993</v>
      </c>
    </row>
    <row r="379" spans="1:1">
      <c r="A379">
        <v>9.6999999999999993</v>
      </c>
    </row>
    <row r="380" spans="1:1">
      <c r="A380">
        <v>11.4</v>
      </c>
    </row>
    <row r="381" spans="1:1">
      <c r="A381">
        <v>6</v>
      </c>
    </row>
    <row r="382" spans="1:1">
      <c r="A382">
        <v>6.8</v>
      </c>
    </row>
    <row r="383" spans="1:1">
      <c r="A383">
        <v>5.8</v>
      </c>
    </row>
    <row r="384" spans="1:1">
      <c r="A384">
        <v>9.4</v>
      </c>
    </row>
    <row r="385" spans="1:1">
      <c r="A385">
        <v>7.7</v>
      </c>
    </row>
    <row r="386" spans="1:1">
      <c r="A386">
        <v>8.3000000000000007</v>
      </c>
    </row>
    <row r="387" spans="1:1">
      <c r="A387">
        <v>9.8000000000000007</v>
      </c>
    </row>
    <row r="388" spans="1:1">
      <c r="A388">
        <v>8.6</v>
      </c>
    </row>
    <row r="389" spans="1:1">
      <c r="A389">
        <v>9.3000000000000007</v>
      </c>
    </row>
    <row r="390" spans="1:1">
      <c r="A390">
        <v>11.7</v>
      </c>
    </row>
    <row r="391" spans="1:1">
      <c r="A391">
        <v>7</v>
      </c>
    </row>
    <row r="392" spans="1:1">
      <c r="A392">
        <v>4.9000000000000004</v>
      </c>
    </row>
    <row r="393" spans="1:1">
      <c r="A393">
        <v>2.1</v>
      </c>
    </row>
    <row r="394" spans="1:1">
      <c r="A394">
        <v>5.9</v>
      </c>
    </row>
    <row r="395" spans="1:1">
      <c r="A395">
        <v>6.3</v>
      </c>
    </row>
    <row r="396" spans="1:1">
      <c r="A396">
        <v>4.5</v>
      </c>
    </row>
    <row r="397" spans="1:1">
      <c r="A397">
        <v>6.5</v>
      </c>
    </row>
    <row r="398" spans="1:1">
      <c r="A398">
        <v>8.5</v>
      </c>
    </row>
    <row r="399" spans="1:1">
      <c r="A399">
        <v>6.1</v>
      </c>
    </row>
    <row r="400" spans="1:1">
      <c r="A400">
        <v>8.6999999999999993</v>
      </c>
    </row>
    <row r="401" spans="1:1">
      <c r="A401">
        <v>8</v>
      </c>
    </row>
    <row r="402" spans="1:1">
      <c r="A402">
        <v>10.7</v>
      </c>
    </row>
    <row r="403" spans="1:1">
      <c r="A403">
        <v>13</v>
      </c>
    </row>
    <row r="404" spans="1:1">
      <c r="A404">
        <v>11.6</v>
      </c>
    </row>
    <row r="405" spans="1:1">
      <c r="A405">
        <v>9.4</v>
      </c>
    </row>
    <row r="406" spans="1:1">
      <c r="A406">
        <v>8.6</v>
      </c>
    </row>
    <row r="407" spans="1:1">
      <c r="A407">
        <v>10.4</v>
      </c>
    </row>
    <row r="408" spans="1:1">
      <c r="A408">
        <v>8.1999999999999993</v>
      </c>
    </row>
    <row r="409" spans="1:1">
      <c r="A409">
        <v>7.4</v>
      </c>
    </row>
    <row r="410" spans="1:1">
      <c r="A410">
        <v>9.3000000000000007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308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97" t="s">
        <v>5</v>
      </c>
    </row>
    <row r="425" spans="1:1">
      <c r="A425" s="197" t="s">
        <v>5</v>
      </c>
    </row>
    <row r="426" spans="1:1">
      <c r="A426" s="197" t="s">
        <v>5</v>
      </c>
    </row>
    <row r="427" spans="1:1">
      <c r="A427" s="197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97" t="s">
        <v>5</v>
      </c>
    </row>
    <row r="432" spans="1:1">
      <c r="A432" s="197" t="s">
        <v>5</v>
      </c>
    </row>
    <row r="433" spans="1:1">
      <c r="A433" s="197" t="s">
        <v>5</v>
      </c>
    </row>
    <row r="434" spans="1:1">
      <c r="A434" s="197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97" t="s">
        <v>5</v>
      </c>
    </row>
    <row r="439" spans="1:1">
      <c r="A439" s="197" t="s">
        <v>5</v>
      </c>
    </row>
    <row r="440" spans="1:1">
      <c r="A440" s="197" t="s">
        <v>5</v>
      </c>
    </row>
    <row r="441" spans="1:1">
      <c r="A441" s="197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97" t="s">
        <v>5</v>
      </c>
    </row>
    <row r="446" spans="1:1">
      <c r="A446" s="197" t="s">
        <v>5</v>
      </c>
    </row>
    <row r="447" spans="1:1">
      <c r="A447" s="197" t="s">
        <v>5</v>
      </c>
    </row>
    <row r="448" spans="1:1">
      <c r="A448" s="197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97" t="s">
        <v>5</v>
      </c>
    </row>
    <row r="453" spans="1:1">
      <c r="A453" s="197" t="s">
        <v>5</v>
      </c>
    </row>
    <row r="454" spans="1:1">
      <c r="A454" s="197" t="s">
        <v>5</v>
      </c>
    </row>
    <row r="455" spans="1:1">
      <c r="A455" s="197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97" t="s">
        <v>5</v>
      </c>
    </row>
    <row r="460" spans="1:1">
      <c r="A460" s="197" t="s">
        <v>5</v>
      </c>
    </row>
    <row r="461" spans="1:1">
      <c r="A461" s="197" t="s">
        <v>5</v>
      </c>
    </row>
    <row r="462" spans="1:1">
      <c r="A462" s="197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97" t="s">
        <v>5</v>
      </c>
    </row>
    <row r="467" spans="1:1">
      <c r="A467" s="197" t="s">
        <v>5</v>
      </c>
    </row>
    <row r="468" spans="1:1">
      <c r="A468" s="197" t="s">
        <v>5</v>
      </c>
    </row>
    <row r="469" spans="1:1">
      <c r="A469" s="197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97" t="s">
        <v>5</v>
      </c>
    </row>
    <row r="474" spans="1:1">
      <c r="A474" s="197" t="s">
        <v>5</v>
      </c>
    </row>
    <row r="475" spans="1:1">
      <c r="A475" s="197" t="s">
        <v>5</v>
      </c>
    </row>
    <row r="476" spans="1:1">
      <c r="A476" s="197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309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7620</v>
      </c>
    </row>
    <row r="523" spans="1:1">
      <c r="A523">
        <v>2057400</v>
      </c>
    </row>
    <row r="524" spans="1:1">
      <c r="A524">
        <v>0</v>
      </c>
    </row>
    <row r="525" spans="1:1">
      <c r="A525">
        <v>2427306</v>
      </c>
    </row>
    <row r="526" spans="1:1">
      <c r="A526">
        <v>335</v>
      </c>
    </row>
    <row r="527" spans="1:1">
      <c r="A527">
        <v>330</v>
      </c>
    </row>
    <row r="528" spans="1:1">
      <c r="A528">
        <v>320</v>
      </c>
    </row>
    <row r="529" spans="1:1">
      <c r="A529">
        <v>520</v>
      </c>
    </row>
    <row r="530" spans="1:1">
      <c r="A530">
        <v>500</v>
      </c>
    </row>
    <row r="531" spans="1:1">
      <c r="A531">
        <v>490</v>
      </c>
    </row>
    <row r="532" spans="1:1">
      <c r="A532">
        <v>810</v>
      </c>
    </row>
    <row r="533" spans="1:1">
      <c r="A533">
        <v>800</v>
      </c>
    </row>
    <row r="534" spans="1:1">
      <c r="A534">
        <v>790</v>
      </c>
    </row>
    <row r="535" spans="1:1">
      <c r="A535">
        <v>61</v>
      </c>
    </row>
    <row r="536" spans="1:1">
      <c r="A536">
        <v>1260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15104</v>
      </c>
    </row>
    <row r="543" spans="1:1">
      <c r="A543">
        <v>4485888</v>
      </c>
    </row>
    <row r="544" spans="1:1">
      <c r="A544">
        <v>8</v>
      </c>
    </row>
    <row r="545" spans="1:2">
      <c r="A545">
        <v>5084940</v>
      </c>
    </row>
    <row r="546" spans="1:2">
      <c r="A546">
        <v>280</v>
      </c>
    </row>
    <row r="547" spans="1:2">
      <c r="A547">
        <v>265</v>
      </c>
    </row>
    <row r="548" spans="1:2">
      <c r="A548">
        <v>290</v>
      </c>
    </row>
    <row r="549" spans="1:2">
      <c r="A549">
        <v>460</v>
      </c>
    </row>
    <row r="550" spans="1:2">
      <c r="A550">
        <v>460</v>
      </c>
    </row>
    <row r="551" spans="1:2">
      <c r="A551">
        <v>460</v>
      </c>
    </row>
    <row r="552" spans="1:2">
      <c r="A552">
        <v>770</v>
      </c>
    </row>
    <row r="553" spans="1:2">
      <c r="A553">
        <v>770</v>
      </c>
      <c r="B553"/>
    </row>
    <row r="554" spans="1:2">
      <c r="A554">
        <v>770</v>
      </c>
      <c r="B554"/>
    </row>
    <row r="555" spans="1:2">
      <c r="A555">
        <v>81</v>
      </c>
      <c r="B555"/>
    </row>
    <row r="556" spans="1:2">
      <c r="A556">
        <v>1230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8825</v>
      </c>
    </row>
    <row r="563" spans="1:1">
      <c r="A563">
        <v>2912250</v>
      </c>
    </row>
    <row r="564" spans="1:1">
      <c r="A564">
        <v>0</v>
      </c>
    </row>
    <row r="565" spans="1:1">
      <c r="A565">
        <v>2606082</v>
      </c>
    </row>
    <row r="566" spans="1:1">
      <c r="A566">
        <v>300</v>
      </c>
    </row>
    <row r="567" spans="1:1">
      <c r="A567">
        <v>320</v>
      </c>
    </row>
    <row r="568" spans="1:1">
      <c r="A568">
        <v>300</v>
      </c>
    </row>
    <row r="569" spans="1:1">
      <c r="A569">
        <v>430</v>
      </c>
    </row>
    <row r="570" spans="1:1">
      <c r="A570">
        <v>430</v>
      </c>
    </row>
    <row r="571" spans="1:1">
      <c r="A571">
        <v>500</v>
      </c>
    </row>
    <row r="572" spans="1:1">
      <c r="A572">
        <v>670</v>
      </c>
    </row>
    <row r="573" spans="1:1">
      <c r="A573">
        <v>680</v>
      </c>
    </row>
    <row r="574" spans="1:1">
      <c r="A574">
        <v>780</v>
      </c>
    </row>
    <row r="575" spans="1:1">
      <c r="A575">
        <v>97</v>
      </c>
    </row>
    <row r="576" spans="1:1">
      <c r="A576">
        <v>1300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8167</v>
      </c>
    </row>
    <row r="583" spans="1:1">
      <c r="A583">
        <v>2450100</v>
      </c>
    </row>
    <row r="584" spans="1:1">
      <c r="A584">
        <v>0</v>
      </c>
    </row>
    <row r="585" spans="1:1">
      <c r="A585">
        <v>2480437</v>
      </c>
    </row>
    <row r="586" spans="1:1">
      <c r="A586">
        <v>290</v>
      </c>
    </row>
    <row r="587" spans="1:1">
      <c r="A587">
        <v>300</v>
      </c>
    </row>
    <row r="588" spans="1:1">
      <c r="A588">
        <v>280</v>
      </c>
    </row>
    <row r="589" spans="1:1">
      <c r="A589">
        <v>450</v>
      </c>
    </row>
    <row r="590" spans="1:1">
      <c r="A590">
        <v>460</v>
      </c>
    </row>
    <row r="591" spans="1:1">
      <c r="A591">
        <v>440</v>
      </c>
    </row>
    <row r="592" spans="1:1">
      <c r="A592">
        <v>720</v>
      </c>
    </row>
    <row r="593" spans="1:1">
      <c r="A593">
        <v>730</v>
      </c>
    </row>
    <row r="594" spans="1:1">
      <c r="A594">
        <v>710</v>
      </c>
    </row>
    <row r="595" spans="1:1">
      <c r="A595">
        <v>124</v>
      </c>
    </row>
    <row r="596" spans="1:1">
      <c r="A596">
        <v>1270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14806</v>
      </c>
    </row>
    <row r="603" spans="1:1">
      <c r="A603">
        <v>4397382</v>
      </c>
    </row>
    <row r="604" spans="1:1">
      <c r="A604">
        <v>6</v>
      </c>
    </row>
    <row r="605" spans="1:1">
      <c r="A605">
        <v>4747717</v>
      </c>
    </row>
    <row r="606" spans="1:1">
      <c r="A606">
        <v>335</v>
      </c>
    </row>
    <row r="607" spans="1:1">
      <c r="A607">
        <v>305</v>
      </c>
    </row>
    <row r="608" spans="1:1">
      <c r="A608">
        <v>325</v>
      </c>
    </row>
    <row r="609" spans="1:1">
      <c r="A609">
        <v>475</v>
      </c>
    </row>
    <row r="610" spans="1:1">
      <c r="A610">
        <v>475</v>
      </c>
    </row>
    <row r="611" spans="1:1">
      <c r="A611">
        <v>475</v>
      </c>
    </row>
    <row r="612" spans="1:1">
      <c r="A612">
        <v>765</v>
      </c>
    </row>
    <row r="613" spans="1:1">
      <c r="A613">
        <v>755</v>
      </c>
    </row>
    <row r="614" spans="1:1">
      <c r="A614">
        <v>755</v>
      </c>
    </row>
    <row r="615" spans="1:1">
      <c r="A615">
        <v>82</v>
      </c>
    </row>
    <row r="616" spans="1:1">
      <c r="A616">
        <v>1232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7593</v>
      </c>
    </row>
    <row r="623" spans="1:1">
      <c r="A623">
        <v>2505690</v>
      </c>
    </row>
    <row r="624" spans="1:1">
      <c r="A624">
        <v>0</v>
      </c>
    </row>
    <row r="625" spans="1:1">
      <c r="A625">
        <v>2196764</v>
      </c>
    </row>
    <row r="626" spans="1:1">
      <c r="A626">
        <v>309</v>
      </c>
    </row>
    <row r="627" spans="1:1">
      <c r="A627">
        <v>309</v>
      </c>
    </row>
    <row r="628" spans="1:1">
      <c r="A628">
        <v>299</v>
      </c>
    </row>
    <row r="629" spans="1:1">
      <c r="A629">
        <v>475</v>
      </c>
    </row>
    <row r="630" spans="1:1">
      <c r="A630">
        <v>470</v>
      </c>
    </row>
    <row r="631" spans="1:1">
      <c r="A631">
        <v>469</v>
      </c>
    </row>
    <row r="632" spans="1:1">
      <c r="A632">
        <v>749</v>
      </c>
    </row>
    <row r="633" spans="1:1">
      <c r="A633">
        <v>739</v>
      </c>
    </row>
    <row r="634" spans="1:1">
      <c r="A634">
        <v>729</v>
      </c>
    </row>
    <row r="635" spans="1:1">
      <c r="A635">
        <v>116</v>
      </c>
    </row>
    <row r="636" spans="1:1">
      <c r="A636">
        <v>1260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11857</v>
      </c>
    </row>
    <row r="643" spans="1:1">
      <c r="A643">
        <v>3201390</v>
      </c>
    </row>
    <row r="644" spans="1:1">
      <c r="A644">
        <v>3</v>
      </c>
    </row>
    <row r="645" spans="1:1">
      <c r="A645">
        <v>3649313</v>
      </c>
    </row>
    <row r="646" spans="1:1">
      <c r="A646">
        <v>325</v>
      </c>
    </row>
    <row r="647" spans="1:1">
      <c r="A647">
        <v>335</v>
      </c>
    </row>
    <row r="648" spans="1:1">
      <c r="A648">
        <v>328</v>
      </c>
    </row>
    <row r="649" spans="1:1">
      <c r="A649">
        <v>485</v>
      </c>
    </row>
    <row r="650" spans="1:1">
      <c r="A650">
        <v>494</v>
      </c>
    </row>
    <row r="651" spans="1:1">
      <c r="A651">
        <v>525</v>
      </c>
    </row>
    <row r="652" spans="1:1">
      <c r="A652">
        <v>725</v>
      </c>
    </row>
    <row r="653" spans="1:1">
      <c r="A653">
        <v>745</v>
      </c>
    </row>
    <row r="654" spans="1:1">
      <c r="A654">
        <v>770</v>
      </c>
    </row>
    <row r="655" spans="1:1">
      <c r="A655">
        <v>43</v>
      </c>
    </row>
    <row r="656" spans="1:1">
      <c r="A656">
        <v>1200</v>
      </c>
    </row>
    <row r="657" spans="1:1">
      <c r="A657">
        <v>9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13262</v>
      </c>
    </row>
    <row r="663" spans="1:1">
      <c r="A663">
        <v>3938814</v>
      </c>
    </row>
    <row r="664" spans="1:1">
      <c r="A664">
        <v>4</v>
      </c>
    </row>
    <row r="665" spans="1:1">
      <c r="A665">
        <v>4372796</v>
      </c>
    </row>
    <row r="666" spans="1:1">
      <c r="A666">
        <v>290</v>
      </c>
    </row>
    <row r="667" spans="1:1">
      <c r="A667">
        <v>269</v>
      </c>
    </row>
    <row r="668" spans="1:1">
      <c r="A668">
        <v>299</v>
      </c>
    </row>
    <row r="669" spans="1:1">
      <c r="A669">
        <v>476</v>
      </c>
    </row>
    <row r="670" spans="1:1">
      <c r="A670">
        <v>471</v>
      </c>
    </row>
    <row r="671" spans="1:1">
      <c r="A671">
        <v>476</v>
      </c>
    </row>
    <row r="672" spans="1:1">
      <c r="A672">
        <v>775</v>
      </c>
    </row>
    <row r="673" spans="1:1">
      <c r="A673">
        <v>773</v>
      </c>
    </row>
    <row r="674" spans="1:1">
      <c r="A674">
        <v>780</v>
      </c>
    </row>
    <row r="675" spans="1:1">
      <c r="A675">
        <v>70</v>
      </c>
    </row>
    <row r="676" spans="1:1">
      <c r="A676">
        <v>1292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310</v>
      </c>
    </row>
    <row r="682" spans="1:1">
      <c r="A682" t="s">
        <v>311</v>
      </c>
    </row>
    <row r="683" spans="1:1">
      <c r="A683" t="s">
        <v>312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313</v>
      </c>
    </row>
    <row r="700" spans="1:1">
      <c r="A700" t="s">
        <v>314</v>
      </c>
    </row>
    <row r="701" spans="1:1">
      <c r="A701">
        <v>1</v>
      </c>
    </row>
    <row r="702" spans="1:1">
      <c r="A702">
        <v>1417734</v>
      </c>
    </row>
    <row r="703" spans="1:1">
      <c r="A703">
        <v>1253063</v>
      </c>
    </row>
    <row r="704" spans="1:1">
      <c r="A704">
        <v>1062387</v>
      </c>
    </row>
    <row r="705" spans="1:1">
      <c r="A705">
        <v>550000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963549</v>
      </c>
    </row>
    <row r="710" spans="1:1">
      <c r="A710">
        <v>802792</v>
      </c>
    </row>
    <row r="711" spans="1:1">
      <c r="A711">
        <v>999</v>
      </c>
    </row>
    <row r="712" spans="1:1">
      <c r="A712">
        <v>250000</v>
      </c>
    </row>
    <row r="713" spans="1:1">
      <c r="A713">
        <v>999</v>
      </c>
    </row>
    <row r="714" spans="1:1">
      <c r="A714">
        <v>2700000</v>
      </c>
    </row>
    <row r="715" spans="1:1">
      <c r="A715">
        <v>0</v>
      </c>
    </row>
    <row r="716" spans="1:1">
      <c r="A716">
        <v>-433157</v>
      </c>
    </row>
    <row r="717" spans="1:1">
      <c r="A717">
        <v>2266843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1417734</v>
      </c>
    </row>
    <row r="723" spans="1:1">
      <c r="A723">
        <v>1343672</v>
      </c>
    </row>
    <row r="724" spans="1:1">
      <c r="A724">
        <v>2152289</v>
      </c>
    </row>
    <row r="725" spans="1:1">
      <c r="A725">
        <v>192665</v>
      </c>
    </row>
    <row r="726" spans="1:1">
      <c r="A726">
        <v>999</v>
      </c>
    </row>
    <row r="727" spans="1:1">
      <c r="A727">
        <v>999</v>
      </c>
    </row>
    <row r="728" spans="1:1">
      <c r="A728">
        <v>353281</v>
      </c>
    </row>
    <row r="729" spans="1:1">
      <c r="A729">
        <v>885790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2970000</v>
      </c>
    </row>
    <row r="735" spans="1:1">
      <c r="A735">
        <v>0</v>
      </c>
    </row>
    <row r="736" spans="1:1">
      <c r="A736">
        <v>897289</v>
      </c>
    </row>
    <row r="737" spans="1:1">
      <c r="A737">
        <v>3867289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2245134</v>
      </c>
    </row>
    <row r="743" spans="1:1">
      <c r="A743">
        <v>783636</v>
      </c>
    </row>
    <row r="744" spans="1:1">
      <c r="A744">
        <v>1304272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1029117</v>
      </c>
    </row>
    <row r="750" spans="1:1">
      <c r="A750">
        <v>180958</v>
      </c>
    </row>
    <row r="751" spans="1:1">
      <c r="A751">
        <v>999</v>
      </c>
    </row>
    <row r="752" spans="1:1">
      <c r="A752">
        <v>200000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-410992</v>
      </c>
    </row>
    <row r="757" spans="1:1">
      <c r="A757">
        <v>2922967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2238004</v>
      </c>
    </row>
    <row r="763" spans="1:1">
      <c r="A763">
        <v>1241301</v>
      </c>
    </row>
    <row r="764" spans="1:1">
      <c r="A764">
        <v>1417295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1216577</v>
      </c>
    </row>
    <row r="770" spans="1:1">
      <c r="A770">
        <v>875950</v>
      </c>
    </row>
    <row r="771" spans="1:1">
      <c r="A771">
        <v>999</v>
      </c>
    </row>
    <row r="772" spans="1:1">
      <c r="A772">
        <v>250000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-445927</v>
      </c>
    </row>
    <row r="777" spans="1:1">
      <c r="A777">
        <v>2554073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1417734</v>
      </c>
    </row>
    <row r="783" spans="1:1">
      <c r="A783">
        <v>1577394</v>
      </c>
    </row>
    <row r="784" spans="1:1">
      <c r="A784">
        <v>2155982</v>
      </c>
    </row>
    <row r="785" spans="1:1">
      <c r="A785">
        <v>25968</v>
      </c>
    </row>
    <row r="786" spans="1:1">
      <c r="A786">
        <v>999</v>
      </c>
    </row>
    <row r="787" spans="1:1">
      <c r="A787">
        <v>999</v>
      </c>
    </row>
    <row r="788" spans="1:1">
      <c r="A788">
        <v>243337</v>
      </c>
    </row>
    <row r="789" spans="1:1">
      <c r="A789">
        <v>1158382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2970000</v>
      </c>
    </row>
    <row r="795" spans="1:1">
      <c r="A795">
        <v>0</v>
      </c>
    </row>
    <row r="796" spans="1:1">
      <c r="A796">
        <v>805359</v>
      </c>
    </row>
    <row r="797" spans="1:1">
      <c r="A797">
        <v>3775359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1992181</v>
      </c>
    </row>
    <row r="803" spans="1:1">
      <c r="A803">
        <v>1104020</v>
      </c>
    </row>
    <row r="804" spans="1:1">
      <c r="A804">
        <v>1472201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867904</v>
      </c>
    </row>
    <row r="810" spans="1:1">
      <c r="A810">
        <v>997064</v>
      </c>
    </row>
    <row r="811" spans="1:1">
      <c r="A811">
        <v>999</v>
      </c>
    </row>
    <row r="812" spans="1:1">
      <c r="A812">
        <v>200000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-830525</v>
      </c>
    </row>
    <row r="817" spans="1:1">
      <c r="A817">
        <v>2503434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1367734</v>
      </c>
    </row>
    <row r="823" spans="1:1">
      <c r="A823">
        <v>804677</v>
      </c>
    </row>
    <row r="824" spans="1:1">
      <c r="A824">
        <v>1011047</v>
      </c>
    </row>
    <row r="825" spans="1:1">
      <c r="A825">
        <v>706075</v>
      </c>
    </row>
    <row r="826" spans="1:1">
      <c r="A826">
        <v>999</v>
      </c>
    </row>
    <row r="827" spans="1:1">
      <c r="A827">
        <v>999</v>
      </c>
    </row>
    <row r="828" spans="1:1">
      <c r="A828">
        <v>139875</v>
      </c>
    </row>
    <row r="829" spans="1:1">
      <c r="A829">
        <v>680619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2700000</v>
      </c>
    </row>
    <row r="835" spans="1:1">
      <c r="A835">
        <v>0</v>
      </c>
    </row>
    <row r="836" spans="1:1">
      <c r="A836">
        <v>369039</v>
      </c>
    </row>
    <row r="837" spans="1:1">
      <c r="A837">
        <v>3069039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1417734</v>
      </c>
    </row>
    <row r="843" spans="1:1">
      <c r="A843">
        <v>2322186</v>
      </c>
    </row>
    <row r="844" spans="1:1">
      <c r="A844">
        <v>1809497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233296</v>
      </c>
    </row>
    <row r="849" spans="1:1">
      <c r="A849">
        <v>983202</v>
      </c>
    </row>
    <row r="850" spans="1:1">
      <c r="A850">
        <v>915811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2970000</v>
      </c>
    </row>
    <row r="855" spans="1:1">
      <c r="A855">
        <v>0</v>
      </c>
    </row>
    <row r="856" spans="1:1">
      <c r="A856">
        <v>447108</v>
      </c>
    </row>
    <row r="857" spans="1:1">
      <c r="A857">
        <v>3417108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315</v>
      </c>
    </row>
    <row r="862" spans="1:1">
      <c r="A862" t="s">
        <v>316</v>
      </c>
    </row>
    <row r="863" spans="1:1">
      <c r="A863" t="s">
        <v>317</v>
      </c>
    </row>
    <row r="864" spans="1:1">
      <c r="A864" t="s">
        <v>5</v>
      </c>
    </row>
    <row r="865" spans="1:1">
      <c r="A865" t="s">
        <v>318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'W'!W072161_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2013-03-11T22:15:52Z</cp:lastPrinted>
  <dcterms:created xsi:type="dcterms:W3CDTF">2009-10-13T08:17:42Z</dcterms:created>
  <dcterms:modified xsi:type="dcterms:W3CDTF">2020-10-04T07:51:24Z</dcterms:modified>
</cp:coreProperties>
</file>