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kumenty\Documents\Batmaja\02_Program\10_Raporty FullJoin\reports_15C1\reports_15C1_10_sets\15C1-PT 2016-2\"/>
    </mc:Choice>
  </mc:AlternateContent>
  <xr:revisionPtr revIDLastSave="0" documentId="8_{9B274715-3D03-4545-B828-23FB7CA2FDA6}" xr6:coauthVersionLast="45" xr6:coauthVersionMax="45" xr10:uidLastSave="{00000000-0000-0000-0000-000000000000}"/>
  <bookViews>
    <workbookView xWindow="-108" yWindow="-108" windowWidth="23256" windowHeight="12576" tabRatio="612"/>
  </bookViews>
  <sheets>
    <sheet name="Your decisions" sheetId="1" r:id="rId1"/>
    <sheet name="Resources and products" sheetId="2" r:id="rId2"/>
    <sheet name="Financial statements" sheetId="3" r:id="rId3"/>
    <sheet name="Group information" sheetId="4" r:id="rId4"/>
    <sheet name="W" sheetId="5" r:id="rId5"/>
  </sheets>
  <definedNames>
    <definedName name="_xlnm.Print_Area" localSheetId="2">'Financial statements'!$A$1:$Y$37</definedName>
    <definedName name="_xlnm.Print_Area" localSheetId="3">'Group information'!$A$1:$N$111</definedName>
    <definedName name="_xlnm.Print_Area" localSheetId="1">'Resources and products'!$B$1:$AA$46</definedName>
    <definedName name="_xlnm.Print_Area" localSheetId="0">'Your decisions'!$A$1:$Y$37</definedName>
    <definedName name="W072162_" localSheetId="4">W!$A$1:$B$865</definedName>
    <definedName name="WHStest_6">W!#REF!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" i="3" l="1"/>
  <c r="L14" i="3"/>
  <c r="L12" i="3"/>
  <c r="B6" i="1"/>
  <c r="B5" i="1"/>
  <c r="B4" i="1"/>
  <c r="B3" i="1"/>
  <c r="B2" i="1"/>
  <c r="I21" i="4"/>
  <c r="H21" i="4"/>
  <c r="G21" i="4"/>
  <c r="L7" i="3"/>
  <c r="F8" i="3"/>
  <c r="R8" i="3"/>
  <c r="X8" i="3"/>
  <c r="F9" i="3"/>
  <c r="L9" i="3"/>
  <c r="R9" i="3"/>
  <c r="X9" i="3"/>
  <c r="F10" i="3"/>
  <c r="L10" i="3"/>
  <c r="R10" i="3"/>
  <c r="X10" i="3"/>
  <c r="F11" i="3"/>
  <c r="L11" i="3"/>
  <c r="X11" i="3"/>
  <c r="F12" i="3"/>
  <c r="F13" i="3"/>
  <c r="L13" i="3"/>
  <c r="F14" i="3"/>
  <c r="R14" i="3"/>
  <c r="F15" i="3"/>
  <c r="L15" i="3"/>
  <c r="R15" i="3"/>
  <c r="X15" i="3"/>
  <c r="F16" i="3"/>
  <c r="L16" i="3"/>
  <c r="R16" i="3"/>
  <c r="X16" i="3"/>
  <c r="F17" i="3"/>
  <c r="L17" i="3"/>
  <c r="R17" i="3"/>
  <c r="X17" i="3"/>
  <c r="F18" i="3"/>
  <c r="L18" i="3"/>
  <c r="R18" i="3"/>
  <c r="F19" i="3"/>
  <c r="L19" i="3"/>
  <c r="F20" i="3"/>
  <c r="L20" i="3"/>
  <c r="F21" i="3"/>
  <c r="L21" i="3"/>
  <c r="X21" i="3"/>
  <c r="F22" i="3"/>
  <c r="L22" i="3"/>
  <c r="X22" i="3"/>
  <c r="F23" i="3"/>
  <c r="R23" i="3"/>
  <c r="X23" i="3"/>
  <c r="L24" i="3"/>
  <c r="R24" i="3"/>
  <c r="R26" i="3" s="1"/>
  <c r="R29" i="3" s="1"/>
  <c r="X24" i="3"/>
  <c r="L25" i="3"/>
  <c r="R25" i="3"/>
  <c r="X30" i="3" s="1"/>
  <c r="X25" i="3"/>
  <c r="X26" i="3" s="1"/>
  <c r="F27" i="3"/>
  <c r="L27" i="3"/>
  <c r="R27" i="3"/>
  <c r="F28" i="3"/>
  <c r="L28" i="3"/>
  <c r="L32" i="3"/>
  <c r="X28" i="3"/>
  <c r="R32" i="3"/>
  <c r="X29" i="3"/>
  <c r="L31" i="3"/>
  <c r="X31" i="3"/>
  <c r="F32" i="3"/>
  <c r="F33" i="3"/>
  <c r="L33" i="3"/>
  <c r="L34" i="3" s="1"/>
  <c r="R33" i="3"/>
  <c r="R34" i="3" s="1"/>
  <c r="X33" i="3"/>
  <c r="R35" i="3"/>
  <c r="X34" i="3"/>
  <c r="I2" i="4"/>
  <c r="K2" i="4"/>
  <c r="M2" i="4"/>
  <c r="G6" i="4"/>
  <c r="H6" i="4"/>
  <c r="I6" i="4"/>
  <c r="G7" i="4"/>
  <c r="H7" i="4"/>
  <c r="G8" i="4"/>
  <c r="H8" i="4"/>
  <c r="G11" i="4"/>
  <c r="H11" i="4"/>
  <c r="L11" i="4"/>
  <c r="H18" i="4"/>
  <c r="G14" i="4"/>
  <c r="F24" i="4"/>
  <c r="F25" i="4"/>
  <c r="F26" i="4"/>
  <c r="F27" i="4"/>
  <c r="F28" i="4"/>
  <c r="F29" i="4"/>
  <c r="F35" i="4"/>
  <c r="G35" i="4"/>
  <c r="H35" i="4"/>
  <c r="I35" i="4"/>
  <c r="J35" i="4"/>
  <c r="K35" i="4"/>
  <c r="L35" i="4"/>
  <c r="M35" i="4"/>
  <c r="F37" i="4"/>
  <c r="G37" i="4"/>
  <c r="H37" i="4"/>
  <c r="I37" i="4"/>
  <c r="J37" i="4"/>
  <c r="K37" i="4"/>
  <c r="L37" i="4"/>
  <c r="M37" i="4"/>
  <c r="F38" i="4"/>
  <c r="G38" i="4"/>
  <c r="H38" i="4"/>
  <c r="I38" i="4"/>
  <c r="J38" i="4"/>
  <c r="K38" i="4"/>
  <c r="L38" i="4"/>
  <c r="M38" i="4"/>
  <c r="F40" i="4"/>
  <c r="G40" i="4"/>
  <c r="H40" i="4"/>
  <c r="I40" i="4"/>
  <c r="J40" i="4"/>
  <c r="K40" i="4"/>
  <c r="L40" i="4"/>
  <c r="M40" i="4"/>
  <c r="F41" i="4"/>
  <c r="G41" i="4"/>
  <c r="H41" i="4"/>
  <c r="I41" i="4"/>
  <c r="J41" i="4"/>
  <c r="K41" i="4"/>
  <c r="L41" i="4"/>
  <c r="M41" i="4"/>
  <c r="F45" i="4"/>
  <c r="G45" i="4"/>
  <c r="H45" i="4"/>
  <c r="I45" i="4"/>
  <c r="J45" i="4"/>
  <c r="K45" i="4"/>
  <c r="L45" i="4"/>
  <c r="M45" i="4"/>
  <c r="F46" i="4"/>
  <c r="G46" i="4"/>
  <c r="H46" i="4"/>
  <c r="I46" i="4"/>
  <c r="J46" i="4"/>
  <c r="K46" i="4"/>
  <c r="L46" i="4"/>
  <c r="M46" i="4"/>
  <c r="F47" i="4"/>
  <c r="G47" i="4"/>
  <c r="H47" i="4"/>
  <c r="I47" i="4"/>
  <c r="J47" i="4"/>
  <c r="K47" i="4"/>
  <c r="L47" i="4"/>
  <c r="M47" i="4"/>
  <c r="F48" i="4"/>
  <c r="G48" i="4"/>
  <c r="H48" i="4"/>
  <c r="I48" i="4"/>
  <c r="J48" i="4"/>
  <c r="K48" i="4"/>
  <c r="L48" i="4"/>
  <c r="M48" i="4"/>
  <c r="F49" i="4"/>
  <c r="G49" i="4"/>
  <c r="H49" i="4"/>
  <c r="I49" i="4"/>
  <c r="J49" i="4"/>
  <c r="K49" i="4"/>
  <c r="L49" i="4"/>
  <c r="M49" i="4"/>
  <c r="F50" i="4"/>
  <c r="G50" i="4"/>
  <c r="H50" i="4"/>
  <c r="I50" i="4"/>
  <c r="J50" i="4"/>
  <c r="K50" i="4"/>
  <c r="L50" i="4"/>
  <c r="M50" i="4"/>
  <c r="F51" i="4"/>
  <c r="G51" i="4"/>
  <c r="H51" i="4"/>
  <c r="I51" i="4"/>
  <c r="J51" i="4"/>
  <c r="K51" i="4"/>
  <c r="L51" i="4"/>
  <c r="M51" i="4"/>
  <c r="F52" i="4"/>
  <c r="G52" i="4"/>
  <c r="H52" i="4"/>
  <c r="I52" i="4"/>
  <c r="J52" i="4"/>
  <c r="K52" i="4"/>
  <c r="L52" i="4"/>
  <c r="M52" i="4"/>
  <c r="F53" i="4"/>
  <c r="G53" i="4"/>
  <c r="H53" i="4"/>
  <c r="I53" i="4"/>
  <c r="J53" i="4"/>
  <c r="K53" i="4"/>
  <c r="L53" i="4"/>
  <c r="M53" i="4"/>
  <c r="F55" i="4"/>
  <c r="G55" i="4"/>
  <c r="H55" i="4"/>
  <c r="I55" i="4"/>
  <c r="J55" i="4"/>
  <c r="K55" i="4"/>
  <c r="L55" i="4"/>
  <c r="M55" i="4"/>
  <c r="F56" i="4"/>
  <c r="G56" i="4"/>
  <c r="H56" i="4"/>
  <c r="I56" i="4"/>
  <c r="J56" i="4"/>
  <c r="K56" i="4"/>
  <c r="L56" i="4"/>
  <c r="M56" i="4"/>
  <c r="F57" i="4"/>
  <c r="G57" i="4"/>
  <c r="H57" i="4"/>
  <c r="I57" i="4"/>
  <c r="J57" i="4"/>
  <c r="K57" i="4"/>
  <c r="L57" i="4"/>
  <c r="M57" i="4"/>
  <c r="F63" i="4"/>
  <c r="G63" i="4"/>
  <c r="H63" i="4"/>
  <c r="I63" i="4"/>
  <c r="J63" i="4"/>
  <c r="K63" i="4"/>
  <c r="L63" i="4"/>
  <c r="M63" i="4"/>
  <c r="F65" i="4"/>
  <c r="G65" i="4"/>
  <c r="H65" i="4"/>
  <c r="I65" i="4"/>
  <c r="J65" i="4"/>
  <c r="K65" i="4"/>
  <c r="L65" i="4"/>
  <c r="M65" i="4"/>
  <c r="F66" i="4"/>
  <c r="G66" i="4"/>
  <c r="H66" i="4"/>
  <c r="I66" i="4"/>
  <c r="J66" i="4"/>
  <c r="K66" i="4"/>
  <c r="L66" i="4"/>
  <c r="M66" i="4"/>
  <c r="F67" i="4"/>
  <c r="G67" i="4"/>
  <c r="H67" i="4"/>
  <c r="I67" i="4"/>
  <c r="J67" i="4"/>
  <c r="K67" i="4"/>
  <c r="L67" i="4"/>
  <c r="M67" i="4"/>
  <c r="F68" i="4"/>
  <c r="G68" i="4"/>
  <c r="H68" i="4"/>
  <c r="I68" i="4"/>
  <c r="J68" i="4"/>
  <c r="K68" i="4"/>
  <c r="L68" i="4"/>
  <c r="M68" i="4"/>
  <c r="F71" i="4"/>
  <c r="G71" i="4"/>
  <c r="H71" i="4"/>
  <c r="I71" i="4"/>
  <c r="J71" i="4"/>
  <c r="K71" i="4"/>
  <c r="L71" i="4"/>
  <c r="M71" i="4"/>
  <c r="F72" i="4"/>
  <c r="G72" i="4"/>
  <c r="H72" i="4"/>
  <c r="I72" i="4"/>
  <c r="J72" i="4"/>
  <c r="K72" i="4"/>
  <c r="L72" i="4"/>
  <c r="M72" i="4"/>
  <c r="F73" i="4"/>
  <c r="G73" i="4"/>
  <c r="H73" i="4"/>
  <c r="I73" i="4"/>
  <c r="J73" i="4"/>
  <c r="K73" i="4"/>
  <c r="L73" i="4"/>
  <c r="M73" i="4"/>
  <c r="F75" i="4"/>
  <c r="G75" i="4"/>
  <c r="H75" i="4"/>
  <c r="I75" i="4"/>
  <c r="J75" i="4"/>
  <c r="K75" i="4"/>
  <c r="L75" i="4"/>
  <c r="M75" i="4"/>
  <c r="F78" i="4"/>
  <c r="G78" i="4"/>
  <c r="H78" i="4"/>
  <c r="H81" i="4" s="1"/>
  <c r="I78" i="4"/>
  <c r="J78" i="4"/>
  <c r="K78" i="4"/>
  <c r="K81" i="4" s="1"/>
  <c r="L78" i="4"/>
  <c r="L81" i="4" s="1"/>
  <c r="M78" i="4"/>
  <c r="F79" i="4"/>
  <c r="G79" i="4"/>
  <c r="H79" i="4"/>
  <c r="I79" i="4"/>
  <c r="J79" i="4"/>
  <c r="K79" i="4"/>
  <c r="L79" i="4"/>
  <c r="M79" i="4"/>
  <c r="M81" i="4" s="1"/>
  <c r="F80" i="4"/>
  <c r="G80" i="4"/>
  <c r="H80" i="4"/>
  <c r="I80" i="4"/>
  <c r="I81" i="4"/>
  <c r="J80" i="4"/>
  <c r="J81" i="4" s="1"/>
  <c r="K80" i="4"/>
  <c r="L80" i="4"/>
  <c r="M80" i="4"/>
  <c r="K86" i="4"/>
  <c r="F87" i="4"/>
  <c r="G87" i="4"/>
  <c r="H87" i="4"/>
  <c r="I87" i="4"/>
  <c r="J87" i="4"/>
  <c r="K87" i="4"/>
  <c r="L87" i="4"/>
  <c r="M87" i="4"/>
  <c r="F89" i="4"/>
  <c r="G89" i="4"/>
  <c r="H89" i="4"/>
  <c r="I89" i="4"/>
  <c r="J89" i="4"/>
  <c r="K89" i="4"/>
  <c r="L89" i="4"/>
  <c r="M89" i="4"/>
  <c r="F90" i="4"/>
  <c r="G90" i="4"/>
  <c r="H90" i="4"/>
  <c r="I90" i="4"/>
  <c r="J90" i="4"/>
  <c r="K90" i="4"/>
  <c r="L90" i="4"/>
  <c r="M90" i="4"/>
  <c r="F91" i="4"/>
  <c r="G91" i="4"/>
  <c r="H91" i="4"/>
  <c r="I91" i="4"/>
  <c r="J91" i="4"/>
  <c r="K91" i="4"/>
  <c r="L91" i="4"/>
  <c r="M91" i="4"/>
  <c r="F92" i="4"/>
  <c r="G92" i="4"/>
  <c r="H92" i="4"/>
  <c r="I92" i="4"/>
  <c r="J92" i="4"/>
  <c r="K92" i="4"/>
  <c r="L92" i="4"/>
  <c r="M92" i="4"/>
  <c r="F93" i="4"/>
  <c r="G93" i="4"/>
  <c r="H93" i="4"/>
  <c r="I93" i="4"/>
  <c r="J93" i="4"/>
  <c r="K93" i="4"/>
  <c r="L93" i="4"/>
  <c r="M93" i="4"/>
  <c r="F94" i="4"/>
  <c r="G94" i="4"/>
  <c r="H94" i="4"/>
  <c r="I94" i="4"/>
  <c r="J94" i="4"/>
  <c r="K94" i="4"/>
  <c r="L94" i="4"/>
  <c r="M94" i="4"/>
  <c r="F95" i="4"/>
  <c r="G95" i="4"/>
  <c r="H95" i="4"/>
  <c r="I95" i="4"/>
  <c r="J95" i="4"/>
  <c r="K95" i="4"/>
  <c r="L95" i="4"/>
  <c r="M95" i="4"/>
  <c r="F96" i="4"/>
  <c r="G96" i="4"/>
  <c r="H96" i="4"/>
  <c r="I96" i="4"/>
  <c r="J96" i="4"/>
  <c r="K96" i="4"/>
  <c r="L96" i="4"/>
  <c r="M96" i="4"/>
  <c r="F97" i="4"/>
  <c r="G97" i="4"/>
  <c r="H97" i="4"/>
  <c r="I97" i="4"/>
  <c r="J97" i="4"/>
  <c r="K97" i="4"/>
  <c r="L97" i="4"/>
  <c r="M97" i="4"/>
  <c r="K100" i="4"/>
  <c r="F101" i="4"/>
  <c r="G101" i="4"/>
  <c r="H101" i="4"/>
  <c r="I101" i="4"/>
  <c r="J101" i="4"/>
  <c r="K101" i="4"/>
  <c r="L101" i="4"/>
  <c r="M101" i="4"/>
  <c r="F102" i="4"/>
  <c r="G102" i="4"/>
  <c r="H102" i="4"/>
  <c r="I102" i="4"/>
  <c r="J102" i="4"/>
  <c r="K102" i="4"/>
  <c r="L102" i="4"/>
  <c r="M102" i="4"/>
  <c r="F103" i="4"/>
  <c r="G103" i="4"/>
  <c r="H103" i="4"/>
  <c r="I103" i="4"/>
  <c r="J103" i="4"/>
  <c r="K103" i="4"/>
  <c r="L103" i="4"/>
  <c r="M103" i="4"/>
  <c r="F105" i="4"/>
  <c r="G105" i="4"/>
  <c r="H105" i="4"/>
  <c r="I105" i="4"/>
  <c r="J105" i="4"/>
  <c r="K105" i="4"/>
  <c r="L105" i="4"/>
  <c r="M105" i="4"/>
  <c r="F106" i="4"/>
  <c r="G106" i="4"/>
  <c r="H106" i="4"/>
  <c r="I106" i="4"/>
  <c r="J106" i="4"/>
  <c r="K106" i="4"/>
  <c r="L106" i="4"/>
  <c r="M106" i="4"/>
  <c r="F107" i="4"/>
  <c r="G107" i="4"/>
  <c r="H107" i="4"/>
  <c r="I107" i="4"/>
  <c r="J107" i="4"/>
  <c r="K107" i="4"/>
  <c r="L107" i="4"/>
  <c r="M107" i="4"/>
  <c r="F108" i="4"/>
  <c r="G108" i="4"/>
  <c r="H108" i="4"/>
  <c r="I108" i="4"/>
  <c r="J108" i="4"/>
  <c r="K108" i="4"/>
  <c r="L108" i="4"/>
  <c r="M108" i="4"/>
  <c r="U5" i="2"/>
  <c r="W5" i="2"/>
  <c r="Y5" i="2"/>
  <c r="G6" i="2"/>
  <c r="N6" i="2"/>
  <c r="O6" i="2"/>
  <c r="U6" i="2"/>
  <c r="W6" i="2"/>
  <c r="Y6" i="2"/>
  <c r="N7" i="2"/>
  <c r="N10" i="2" s="1"/>
  <c r="O7" i="2"/>
  <c r="O10" i="2" s="1"/>
  <c r="U7" i="2"/>
  <c r="W7" i="2"/>
  <c r="Y7" i="2"/>
  <c r="G9" i="2"/>
  <c r="G10" i="2" s="1"/>
  <c r="G14" i="2" s="1"/>
  <c r="N8" i="2"/>
  <c r="U8" i="2"/>
  <c r="V8" i="2"/>
  <c r="W8" i="2"/>
  <c r="X8" i="2"/>
  <c r="Y8" i="2"/>
  <c r="Z8" i="2"/>
  <c r="N9" i="2"/>
  <c r="O9" i="2"/>
  <c r="N11" i="2"/>
  <c r="O11" i="2"/>
  <c r="G11" i="2"/>
  <c r="U11" i="2"/>
  <c r="W11" i="2"/>
  <c r="Y11" i="2"/>
  <c r="G12" i="2"/>
  <c r="U12" i="2"/>
  <c r="W12" i="2"/>
  <c r="Y12" i="2"/>
  <c r="G13" i="2"/>
  <c r="U13" i="2"/>
  <c r="W13" i="2"/>
  <c r="Y13" i="2"/>
  <c r="O15" i="2"/>
  <c r="O16" i="2"/>
  <c r="P16" i="2"/>
  <c r="U16" i="2"/>
  <c r="W16" i="2"/>
  <c r="Y16" i="2"/>
  <c r="G17" i="2"/>
  <c r="O17" i="2"/>
  <c r="U17" i="2"/>
  <c r="W17" i="2"/>
  <c r="Y17" i="2"/>
  <c r="G18" i="2"/>
  <c r="G25" i="2" s="1"/>
  <c r="U18" i="2"/>
  <c r="W18" i="2"/>
  <c r="Y18" i="2"/>
  <c r="G19" i="2"/>
  <c r="O19" i="2"/>
  <c r="G20" i="2"/>
  <c r="U21" i="2"/>
  <c r="W21" i="2"/>
  <c r="Y21" i="2"/>
  <c r="G22" i="2"/>
  <c r="U22" i="2"/>
  <c r="W22" i="2"/>
  <c r="Y22" i="2"/>
  <c r="G23" i="2"/>
  <c r="H23" i="2"/>
  <c r="U23" i="2"/>
  <c r="W23" i="2"/>
  <c r="Y23" i="2"/>
  <c r="G24" i="2"/>
  <c r="M25" i="2"/>
  <c r="M28" i="2" s="1"/>
  <c r="N25" i="2"/>
  <c r="O25" i="2"/>
  <c r="G26" i="2"/>
  <c r="M26" i="2"/>
  <c r="N26" i="2"/>
  <c r="U26" i="2"/>
  <c r="W26" i="2"/>
  <c r="Y26" i="2"/>
  <c r="M29" i="2"/>
  <c r="N29" i="2"/>
  <c r="O29" i="2"/>
  <c r="U27" i="2"/>
  <c r="W27" i="2"/>
  <c r="Y27" i="2"/>
  <c r="G29" i="2"/>
  <c r="G30" i="2"/>
  <c r="U30" i="2"/>
  <c r="W30" i="2"/>
  <c r="Y30" i="2"/>
  <c r="G31" i="2"/>
  <c r="U31" i="2"/>
  <c r="W31" i="2"/>
  <c r="Y31" i="2"/>
  <c r="G32" i="2"/>
  <c r="H32" i="2"/>
  <c r="U32" i="2"/>
  <c r="W32" i="2"/>
  <c r="Y32" i="2"/>
  <c r="G33" i="2"/>
  <c r="G34" i="2"/>
  <c r="M35" i="2"/>
  <c r="N35" i="2"/>
  <c r="O35" i="2"/>
  <c r="U35" i="2"/>
  <c r="V35" i="2"/>
  <c r="W35" i="2"/>
  <c r="X35" i="2"/>
  <c r="Y35" i="2"/>
  <c r="Z35" i="2"/>
  <c r="G36" i="2"/>
  <c r="M36" i="2"/>
  <c r="N36" i="2"/>
  <c r="O36" i="2"/>
  <c r="G37" i="2"/>
  <c r="G38" i="2"/>
  <c r="U38" i="2"/>
  <c r="W38" i="2"/>
  <c r="Y38" i="2"/>
  <c r="G41" i="2"/>
  <c r="U41" i="2"/>
  <c r="W41" i="2"/>
  <c r="Y41" i="2"/>
  <c r="G42" i="2"/>
  <c r="U42" i="2"/>
  <c r="W42" i="2"/>
  <c r="Y42" i="2"/>
  <c r="G43" i="2"/>
  <c r="U43" i="2"/>
  <c r="W43" i="2"/>
  <c r="Y43" i="2"/>
  <c r="G44" i="2"/>
  <c r="U44" i="2"/>
  <c r="W44" i="2"/>
  <c r="Y44" i="2"/>
  <c r="W3" i="1"/>
  <c r="L5" i="1"/>
  <c r="O5" i="1"/>
  <c r="P9" i="1"/>
  <c r="S9" i="1"/>
  <c r="E14" i="1"/>
  <c r="F14" i="1"/>
  <c r="H14" i="1"/>
  <c r="J14" i="1"/>
  <c r="P14" i="1"/>
  <c r="Q14" i="1"/>
  <c r="T14" i="1"/>
  <c r="U14" i="1"/>
  <c r="W14" i="1"/>
  <c r="E15" i="1"/>
  <c r="F15" i="1"/>
  <c r="H15" i="1"/>
  <c r="J15" i="1"/>
  <c r="P15" i="1"/>
  <c r="Q15" i="1"/>
  <c r="T15" i="1"/>
  <c r="U15" i="1"/>
  <c r="W15" i="1"/>
  <c r="E16" i="1"/>
  <c r="F16" i="1"/>
  <c r="H16" i="1"/>
  <c r="J16" i="1"/>
  <c r="T16" i="1"/>
  <c r="U16" i="1"/>
  <c r="W16" i="1"/>
  <c r="F19" i="1"/>
  <c r="G19" i="1"/>
  <c r="H19" i="1"/>
  <c r="I19" i="1"/>
  <c r="J19" i="1"/>
  <c r="K19" i="1"/>
  <c r="P19" i="1"/>
  <c r="T19" i="1"/>
  <c r="W19" i="1"/>
  <c r="F20" i="1"/>
  <c r="G20" i="1"/>
  <c r="H20" i="1"/>
  <c r="I20" i="1"/>
  <c r="J20" i="1"/>
  <c r="K20" i="1"/>
  <c r="P20" i="1"/>
  <c r="W20" i="1"/>
  <c r="F21" i="1"/>
  <c r="G21" i="1"/>
  <c r="H21" i="1"/>
  <c r="I21" i="1"/>
  <c r="J21" i="1"/>
  <c r="K21" i="1"/>
  <c r="P21" i="1"/>
  <c r="W21" i="1"/>
  <c r="F24" i="1"/>
  <c r="G24" i="1"/>
  <c r="H24" i="1"/>
  <c r="I24" i="1"/>
  <c r="J24" i="1"/>
  <c r="K24" i="1"/>
  <c r="P24" i="1"/>
  <c r="Q24" i="1"/>
  <c r="W24" i="1"/>
  <c r="X24" i="1"/>
  <c r="F25" i="1"/>
  <c r="G25" i="1"/>
  <c r="H25" i="1"/>
  <c r="I25" i="1"/>
  <c r="J25" i="1"/>
  <c r="K25" i="1"/>
  <c r="P25" i="1"/>
  <c r="Q25" i="1"/>
  <c r="F26" i="1"/>
  <c r="G26" i="1"/>
  <c r="H26" i="1"/>
  <c r="I26" i="1"/>
  <c r="J26" i="1"/>
  <c r="K26" i="1"/>
  <c r="P26" i="1"/>
  <c r="Q26" i="1"/>
  <c r="W26" i="1"/>
  <c r="X26" i="1"/>
  <c r="F29" i="1"/>
  <c r="H29" i="1"/>
  <c r="J29" i="1"/>
  <c r="P29" i="1"/>
  <c r="Q29" i="1"/>
  <c r="W29" i="1"/>
  <c r="X29" i="1"/>
  <c r="F30" i="1"/>
  <c r="H30" i="1"/>
  <c r="J30" i="1"/>
  <c r="P30" i="1"/>
  <c r="Q30" i="1"/>
  <c r="W30" i="1"/>
  <c r="X30" i="1"/>
  <c r="F31" i="1"/>
  <c r="H31" i="1"/>
  <c r="J31" i="1"/>
  <c r="P31" i="1"/>
  <c r="Q31" i="1"/>
  <c r="W31" i="1"/>
  <c r="X31" i="1"/>
  <c r="F32" i="1"/>
  <c r="G32" i="1"/>
  <c r="H32" i="1"/>
  <c r="I32" i="1"/>
  <c r="J32" i="1"/>
  <c r="K32" i="1"/>
  <c r="P32" i="1"/>
  <c r="Q32" i="1"/>
  <c r="W32" i="1"/>
  <c r="F35" i="1"/>
  <c r="G35" i="1"/>
  <c r="H35" i="1"/>
  <c r="I35" i="1"/>
  <c r="J35" i="1"/>
  <c r="K35" i="1"/>
  <c r="P35" i="1"/>
  <c r="W35" i="1"/>
  <c r="G7" i="2"/>
  <c r="G8" i="2"/>
  <c r="N43" i="2"/>
  <c r="L29" i="3"/>
  <c r="O27" i="2"/>
  <c r="M27" i="2"/>
  <c r="R11" i="3"/>
  <c r="F81" i="4"/>
  <c r="O28" i="2"/>
  <c r="N27" i="2"/>
  <c r="G81" i="4"/>
  <c r="L23" i="3"/>
  <c r="L26" i="3"/>
  <c r="F26" i="3" s="1"/>
  <c r="X18" i="3"/>
  <c r="R19" i="3"/>
  <c r="X12" i="3"/>
  <c r="H17" i="4"/>
  <c r="G18" i="4"/>
  <c r="I18" i="4"/>
  <c r="G17" i="4"/>
  <c r="I17" i="4"/>
  <c r="N28" i="2"/>
  <c r="R20" i="3"/>
  <c r="N42" i="2" l="1"/>
  <c r="N44" i="2" s="1"/>
</calcChain>
</file>

<file path=xl/connections.xml><?xml version="1.0" encoding="utf-8"?>
<connections xmlns="http://schemas.openxmlformats.org/spreadsheetml/2006/main">
  <connection id="1" name="W072162" type="6" refreshedVersion="3" background="1" saveData="1">
    <textPr prompt="0" codePage="850" sourceFile="C:\GMC\PT2R_15C1\PTNF_15C1\RUN_15C1\Wfiles\162\W072162.txt">
      <textFields>
        <textField/>
      </textFields>
    </textPr>
  </connection>
</connections>
</file>

<file path=xl/sharedStrings.xml><?xml version="1.0" encoding="utf-8"?>
<sst xmlns="http://schemas.openxmlformats.org/spreadsheetml/2006/main" count="446" uniqueCount="318">
  <si>
    <t>Code:</t>
  </si>
  <si>
    <t xml:space="preserve"> (€'000)</t>
  </si>
  <si>
    <t>%</t>
  </si>
  <si>
    <t>Nafta</t>
  </si>
  <si>
    <t>Internet</t>
  </si>
  <si>
    <t xml:space="preserve"> </t>
  </si>
  <si>
    <t>€</t>
  </si>
  <si>
    <t>)</t>
  </si>
  <si>
    <t>BUSINESS REPORT:</t>
  </si>
  <si>
    <t xml:space="preserve">       </t>
  </si>
  <si>
    <t xml:space="preserve">     Web-site </t>
  </si>
  <si>
    <r>
      <t xml:space="preserve">   </t>
    </r>
    <r>
      <rPr>
        <sz val="9"/>
        <rFont val="Arial"/>
        <family val="2"/>
      </rPr>
      <t>and organised worldwide by SDG - Simuladores e Modelos de Gestão, S.A. Lisboa, Portugal  (www.worldgmc.com)</t>
    </r>
  </si>
  <si>
    <t>The Global Management Challenge is a business simulation designed by Edit Systems Ltd. (www.edit515.co.uk)  © 2011  and organised by SDG S.A.  (www.worldgmc.com)</t>
  </si>
  <si>
    <r>
      <t xml:space="preserve"> </t>
    </r>
    <r>
      <rPr>
        <sz val="8"/>
        <rFont val="Arial"/>
        <family val="2"/>
      </rPr>
      <t>The Global Management Challenge is a business simulation designed by Edit Systems Ltd. (www.edit515.co.uk) © 2011  and organised by SDG - Simuladores e Modelos de Gestão S.A. Portugal</t>
    </r>
  </si>
  <si>
    <t>The Global Management Challenge is a business simulation designed by Edit Systems Ltd.  (www.edit515.co.uk)  © 2011</t>
  </si>
  <si>
    <t>Relatório de Gestão</t>
  </si>
  <si>
    <t>Empresa</t>
  </si>
  <si>
    <t>Grupo</t>
  </si>
  <si>
    <t>Ano</t>
  </si>
  <si>
    <t>T</t>
  </si>
  <si>
    <t>Institucional</t>
  </si>
  <si>
    <t>Produto</t>
  </si>
  <si>
    <t>Publicidade: (€'000)</t>
  </si>
  <si>
    <t>UE</t>
  </si>
  <si>
    <t>Preços (€):</t>
  </si>
  <si>
    <t>Entregas pedidas para:</t>
  </si>
  <si>
    <t>Agentes UE</t>
  </si>
  <si>
    <t>Distribuidores Nafta</t>
  </si>
  <si>
    <t>Distribuidor Internet</t>
  </si>
  <si>
    <t>(não entregues totalmente caso tenham asterisco)</t>
  </si>
  <si>
    <t>Qualidade:</t>
  </si>
  <si>
    <t>Introdução de Melhoramento (0/1)</t>
  </si>
  <si>
    <t>I &amp; D (€'000)</t>
  </si>
  <si>
    <t>Tempo de montagem (mins)</t>
  </si>
  <si>
    <t>Matéria-prima Qual. Extra (%)</t>
  </si>
  <si>
    <t>Subcontratar Componentes:</t>
  </si>
  <si>
    <t>Unidades a encomendar</t>
  </si>
  <si>
    <t>Agentes e Distribuidores:</t>
  </si>
  <si>
    <t>Nº Total</t>
  </si>
  <si>
    <t>Apoio</t>
  </si>
  <si>
    <t>Comissão</t>
  </si>
  <si>
    <t>Operações:</t>
  </si>
  <si>
    <t>decisões efectuadas</t>
  </si>
  <si>
    <t>Próx.Trim.</t>
  </si>
  <si>
    <t>3 m</t>
  </si>
  <si>
    <t>6 m</t>
  </si>
  <si>
    <t>Conservação das Máquinas (hrs)</t>
  </si>
  <si>
    <t>Nº de Turnos</t>
  </si>
  <si>
    <t>Nº de Portas Internet</t>
  </si>
  <si>
    <t>Desenvolvimento Website</t>
  </si>
  <si>
    <t>Pessoal:</t>
  </si>
  <si>
    <t xml:space="preserve">Op. Especializados (+ ou -) </t>
  </si>
  <si>
    <t>Op. Esp. a formar</t>
  </si>
  <si>
    <t>Salário hora base (€.c)</t>
  </si>
  <si>
    <t>Orçamento Gestão (€'000)</t>
  </si>
  <si>
    <t>Formação (dias)</t>
  </si>
  <si>
    <t>Finanças:</t>
  </si>
  <si>
    <t>Acções a emitir/recomprar</t>
  </si>
  <si>
    <t>Empréstimos a prazo (€'000)</t>
  </si>
  <si>
    <t>Máquinas a comprar</t>
  </si>
  <si>
    <t>Fábrica-ampliar (m2)</t>
  </si>
  <si>
    <t>Dividendos (%)</t>
  </si>
  <si>
    <t>Depósito a prazo (€'000)</t>
  </si>
  <si>
    <t>Máquinas a vender</t>
  </si>
  <si>
    <t>Seguro (0 - 4)</t>
  </si>
  <si>
    <t>Informação sobre:</t>
  </si>
  <si>
    <t>Quotas de Mercado</t>
  </si>
  <si>
    <t>Actividade de Empresas</t>
  </si>
  <si>
    <t>Matéria-prima a enc. ('000)</t>
  </si>
  <si>
    <t>RECURSOS MATERIAIS: disponibilidade e utilização</t>
  </si>
  <si>
    <t>Espaço:</t>
  </si>
  <si>
    <t>m2</t>
  </si>
  <si>
    <t>Espaço disponível (insuficiente se negativo)</t>
  </si>
  <si>
    <t>Máquinas:</t>
  </si>
  <si>
    <t>Nº de Máquinas desmontadas</t>
  </si>
  <si>
    <t>Máquinas disponíveis no último trimestre</t>
  </si>
  <si>
    <t>Nº de Máquinas comprado e instalado</t>
  </si>
  <si>
    <t>Máquinas disponíveis no próximo trimestre</t>
  </si>
  <si>
    <t>Horas Máquina disponíveis no último trimestre</t>
  </si>
  <si>
    <t>Tempo de paralização</t>
  </si>
  <si>
    <t>Horas utilizadas no último trimestre</t>
  </si>
  <si>
    <t>Horas de conservação</t>
  </si>
  <si>
    <t>Eficiencia das máquinas (%)</t>
  </si>
  <si>
    <t>Matéria Prima:</t>
  </si>
  <si>
    <t>Inventário inicial</t>
  </si>
  <si>
    <t>Compras no mercado de ocasião</t>
  </si>
  <si>
    <t>Compras por faltas</t>
  </si>
  <si>
    <t>Perdida ou destruída</t>
  </si>
  <si>
    <t>Utilizada no último trimestre</t>
  </si>
  <si>
    <t>Inventário final</t>
  </si>
  <si>
    <t>Compras no último trimestre</t>
  </si>
  <si>
    <t>Compras no penúltimo trimestre</t>
  </si>
  <si>
    <t>Para entrega no trimestre a seguir ao próximo</t>
  </si>
  <si>
    <t>Para entrega no próximo trimestre:</t>
  </si>
  <si>
    <t>RECURSOS HUMANOS:</t>
  </si>
  <si>
    <t>Pessoal no início do trimestre</t>
  </si>
  <si>
    <t>Recrutado</t>
  </si>
  <si>
    <t>Formados</t>
  </si>
  <si>
    <t>Despedidos</t>
  </si>
  <si>
    <t>Abandono da empresa</t>
  </si>
  <si>
    <t>Disponível no próxímo trimestre</t>
  </si>
  <si>
    <t>Especializados</t>
  </si>
  <si>
    <t>Não Especializados</t>
  </si>
  <si>
    <t>Operários especializados</t>
  </si>
  <si>
    <t>Horas disponíveis no último trimestre</t>
  </si>
  <si>
    <t>Absentismo</t>
  </si>
  <si>
    <t>Aviso de Greve para o próximo trimestre</t>
  </si>
  <si>
    <t>Agentes e Distribuidores</t>
  </si>
  <si>
    <t>No inicio do trimestre</t>
  </si>
  <si>
    <t>Perdidos</t>
  </si>
  <si>
    <t>Rescindidos</t>
  </si>
  <si>
    <t>Novos</t>
  </si>
  <si>
    <t>Disponíveis próximo trimestre</t>
  </si>
  <si>
    <t>Transportes:</t>
  </si>
  <si>
    <t>Distancia média viagem (km)</t>
  </si>
  <si>
    <t>Nº de cargas</t>
  </si>
  <si>
    <t>Informação relativa ao website</t>
  </si>
  <si>
    <t>Nºde portas disponíveis</t>
  </si>
  <si>
    <t>Nº total de visitas com êxito</t>
  </si>
  <si>
    <t>Tentativas falhadas de potenciais visitantes (%)</t>
  </si>
  <si>
    <t>Insatisfação com o serviço</t>
  </si>
  <si>
    <t>Pegada de Carbono (CO2e)</t>
  </si>
  <si>
    <t>Toneladas</t>
  </si>
  <si>
    <t>Aquecimento e iluminação da fábrica</t>
  </si>
  <si>
    <t>Energia utilizada na produção</t>
  </si>
  <si>
    <t>Total primário CO2e</t>
  </si>
  <si>
    <t>PRODUTOS:</t>
  </si>
  <si>
    <t>Produto 1</t>
  </si>
  <si>
    <t>Produto 3</t>
  </si>
  <si>
    <t>Produto 2</t>
  </si>
  <si>
    <t>Quantidades:</t>
  </si>
  <si>
    <t>Pedidos</t>
  </si>
  <si>
    <t>Produzidos</t>
  </si>
  <si>
    <t>Rejeitados</t>
  </si>
  <si>
    <t>Perdidos ou Destruidos</t>
  </si>
  <si>
    <t>Entregas:</t>
  </si>
  <si>
    <t>Vendas</t>
  </si>
  <si>
    <t>Vendas:</t>
  </si>
  <si>
    <t>Encomendas:</t>
  </si>
  <si>
    <t>Encomendas em atraso:</t>
  </si>
  <si>
    <t>Inventário de produtos:</t>
  </si>
  <si>
    <t>Serviço de Garantia</t>
  </si>
  <si>
    <t>Melhoramentos</t>
  </si>
  <si>
    <t>Componentes dos produtos:</t>
  </si>
  <si>
    <t>Utilizados no último trimestre</t>
  </si>
  <si>
    <t>Comprados no último trimestre</t>
  </si>
  <si>
    <t>Disponíveis para montagem</t>
  </si>
  <si>
    <t>Terreno detido</t>
  </si>
  <si>
    <t>Acesso/Estacionamento etc</t>
  </si>
  <si>
    <t>Terreno disponível</t>
  </si>
  <si>
    <t>Àrea da fabrica no proximo trimestre</t>
  </si>
  <si>
    <t>Circulação e acessos</t>
  </si>
  <si>
    <t>Operação das Maquinas</t>
  </si>
  <si>
    <t>Linha de Montagem</t>
  </si>
  <si>
    <t>Inventário de Matéria-prima e componentes</t>
  </si>
  <si>
    <t>INFORMAÇÕES FINANCEIRAS</t>
  </si>
  <si>
    <t>DESPESAS ADMINISTRATIVAS</t>
  </si>
  <si>
    <t>Publicidade</t>
  </si>
  <si>
    <t>Fornecedor Serviço Internet (ISP)</t>
  </si>
  <si>
    <t>Departamento de Vendas</t>
  </si>
  <si>
    <t>Investigação e Desenvolvimento</t>
  </si>
  <si>
    <t>Desenvolvimento de Website</t>
  </si>
  <si>
    <t>Recrutamento e Formação</t>
  </si>
  <si>
    <t>Conservação das Máquinas</t>
  </si>
  <si>
    <t>Armazenagem e Compras</t>
  </si>
  <si>
    <t>Informações</t>
  </si>
  <si>
    <t>Controle de Crédito</t>
  </si>
  <si>
    <t>Prémios de Seguros</t>
  </si>
  <si>
    <t>Administração e Gestão</t>
  </si>
  <si>
    <t>Outros Custos</t>
  </si>
  <si>
    <t>Total Despesas Administrativas</t>
  </si>
  <si>
    <t>Lucro tributável acumulado:</t>
  </si>
  <si>
    <t>Lucro Tributável</t>
  </si>
  <si>
    <t>Lucro Tributável acumulado</t>
  </si>
  <si>
    <t>Lucro Tributável anterior</t>
  </si>
  <si>
    <t>Participação ao seguro</t>
  </si>
  <si>
    <t>Franquia</t>
  </si>
  <si>
    <t>DEMONSTRAÇÃO DOS RESULTADOS</t>
  </si>
  <si>
    <t>Valor do Inventário Inicial</t>
  </si>
  <si>
    <t>Compra de componentes</t>
  </si>
  <si>
    <t>Compra de matéria-prima</t>
  </si>
  <si>
    <t>Operação das Máquinas</t>
  </si>
  <si>
    <t>Salário dos operários não especializados</t>
  </si>
  <si>
    <t>Salário dos operários especializados</t>
  </si>
  <si>
    <t>Controle de Qualidade</t>
  </si>
  <si>
    <t>Transportes</t>
  </si>
  <si>
    <t>Menos valor de inventário final</t>
  </si>
  <si>
    <t>Custo das vendas</t>
  </si>
  <si>
    <t>Resultado Bruto</t>
  </si>
  <si>
    <t>Despesas admnistrativas</t>
  </si>
  <si>
    <t>Indeminização de Seguros</t>
  </si>
  <si>
    <t>Depreciações e Amortizações</t>
  </si>
  <si>
    <t>Resultado Operacional</t>
  </si>
  <si>
    <t>Rendimentos Financeiros</t>
  </si>
  <si>
    <t>Gastos Financeiros</t>
  </si>
  <si>
    <t>Impostos a pagar</t>
  </si>
  <si>
    <t>Lucro / Prejuizo do período</t>
  </si>
  <si>
    <t>Ganhos por acção</t>
  </si>
  <si>
    <t>Dividendos pagos</t>
  </si>
  <si>
    <t>Transferido para resultados transitados</t>
  </si>
  <si>
    <t>Resultados transitados anteriores</t>
  </si>
  <si>
    <t>Resultados transitados</t>
  </si>
  <si>
    <t>BALANÇO</t>
  </si>
  <si>
    <t>Activo Não Corrente:</t>
  </si>
  <si>
    <t>Terreno</t>
  </si>
  <si>
    <t>Edificios</t>
  </si>
  <si>
    <t>Máquinas</t>
  </si>
  <si>
    <t>Total Activo Não Corrente</t>
  </si>
  <si>
    <t>Activo Corrente:</t>
  </si>
  <si>
    <t>Inventário de Produtos</t>
  </si>
  <si>
    <t>Inventário de Componentes</t>
  </si>
  <si>
    <t>Inventário de Matéria-Prima</t>
  </si>
  <si>
    <t>Clientes</t>
  </si>
  <si>
    <t>Caixa e seus equivalentes</t>
  </si>
  <si>
    <t>Total Activo Corrente</t>
  </si>
  <si>
    <t>Total Activo</t>
  </si>
  <si>
    <t>Passivo:</t>
  </si>
  <si>
    <t>Passivo Corrente</t>
  </si>
  <si>
    <t>Estado e outros entes públicos</t>
  </si>
  <si>
    <t>Fornecedores</t>
  </si>
  <si>
    <t>Financiamentos obtidos</t>
  </si>
  <si>
    <t>Empréstimos a Médio Prazo</t>
  </si>
  <si>
    <t>Capital Próprio e Passivo</t>
  </si>
  <si>
    <t>Capitais Próprios:</t>
  </si>
  <si>
    <t>Capital Social</t>
  </si>
  <si>
    <t>Resultados Transitados</t>
  </si>
  <si>
    <t>Capitais Próprios</t>
  </si>
  <si>
    <t>Total Capitais Próprios</t>
  </si>
  <si>
    <t>Prémios de emissão</t>
  </si>
  <si>
    <t>FLUXOS DE CAIXA</t>
  </si>
  <si>
    <t>Actividades Operacionais:</t>
  </si>
  <si>
    <t>Recebimentos de Clientes</t>
  </si>
  <si>
    <t>Pagamentos a Fornecedores</t>
  </si>
  <si>
    <t>Imposto sobre o rendimento</t>
  </si>
  <si>
    <t>Fluxo de caixa de actividades operacionais</t>
  </si>
  <si>
    <t>Actividades de Investimento:</t>
  </si>
  <si>
    <t>Recebimento de Juros</t>
  </si>
  <si>
    <t>Venda de Activo Não Corrente</t>
  </si>
  <si>
    <t>Compra de Activo Não Corrente</t>
  </si>
  <si>
    <t>Fluxo de caixa de actividades de investimento</t>
  </si>
  <si>
    <t>Actividades de Financiamento:</t>
  </si>
  <si>
    <t>Acções Emitidas</t>
  </si>
  <si>
    <t>Recompra de Acções</t>
  </si>
  <si>
    <t>Dividendos Pagos</t>
  </si>
  <si>
    <t>Pagamento de Juros</t>
  </si>
  <si>
    <t>Fluxos de Caixa de Actividades de Financiamento</t>
  </si>
  <si>
    <t>Variação de Caixa e seus equivalentes</t>
  </si>
  <si>
    <t>Saldo anterior de caixa</t>
  </si>
  <si>
    <t>Saldo de caixa</t>
  </si>
  <si>
    <t>(incluindo um depósito a prazo de -</t>
  </si>
  <si>
    <t>Limite de Financiamento prox trim</t>
  </si>
  <si>
    <t>Potencial de Crédito prox trim</t>
  </si>
  <si>
    <t>Acréscimo de Empréstimos e financiamentos</t>
  </si>
  <si>
    <t>RELATÓRIO DE GESTÃO</t>
  </si>
  <si>
    <t>Informação sobre o Grupo</t>
  </si>
  <si>
    <t>para o grupo:</t>
  </si>
  <si>
    <t>Ano:</t>
  </si>
  <si>
    <t>Trimestre:</t>
  </si>
  <si>
    <t>INFORMAÇÃO ECONOMICA</t>
  </si>
  <si>
    <t>Produto Interno Bruto</t>
  </si>
  <si>
    <t>Taxa de Desemprego (%)</t>
  </si>
  <si>
    <t>Balança Comercial</t>
  </si>
  <si>
    <t>Resto do Mundo Desenvolvido</t>
  </si>
  <si>
    <t>Informação para o próximo trimestre:</t>
  </si>
  <si>
    <r>
      <t>Taxa de Juro do Banco Central</t>
    </r>
    <r>
      <rPr>
        <sz val="9"/>
        <rFont val="Arial"/>
        <family val="2"/>
      </rPr>
      <t xml:space="preserve"> (% p.a.)</t>
    </r>
  </si>
  <si>
    <t xml:space="preserve">    Taxa de Câmbio em € por $ (USD)</t>
  </si>
  <si>
    <t>Custo de Construção (€ por metro quadrado)</t>
  </si>
  <si>
    <t>Custo dos componentes (€ por unidade)</t>
  </si>
  <si>
    <t>Prox.Trim</t>
  </si>
  <si>
    <t>3meses</t>
  </si>
  <si>
    <t>6meses</t>
  </si>
  <si>
    <t>de ( matéria-prima básica)</t>
  </si>
  <si>
    <t>até (100% matéria-prima qualidade extra)</t>
  </si>
  <si>
    <t>Preço da Matéria-Prima ($ por '000 unidades)</t>
  </si>
  <si>
    <t>INFORMAÇÃO GRATUITA</t>
  </si>
  <si>
    <t>Empresa Nº</t>
  </si>
  <si>
    <t>Informação da Bolsa de Valores:</t>
  </si>
  <si>
    <t>Cotação da Acção</t>
  </si>
  <si>
    <t>Desempenho de Investimento</t>
  </si>
  <si>
    <t>Capitalização Bolsista</t>
  </si>
  <si>
    <t>Actividade das Empresas:</t>
  </si>
  <si>
    <t>Preços de Produtos (€)</t>
  </si>
  <si>
    <t>Produto 1: UE</t>
  </si>
  <si>
    <t xml:space="preserve">Nafta </t>
  </si>
  <si>
    <t>Produto 3: UE</t>
  </si>
  <si>
    <t>Produto 2: UE</t>
  </si>
  <si>
    <t>Empregados da Produção</t>
  </si>
  <si>
    <t>Salário-hora dos Op. Especializados</t>
  </si>
  <si>
    <t>Nº Total de Agentes e Distribuidores</t>
  </si>
  <si>
    <t>BALANÇOS DAS EMPRESAS</t>
  </si>
  <si>
    <t>Para empresa:</t>
  </si>
  <si>
    <t>Activos</t>
  </si>
  <si>
    <t>Total de Inventários</t>
  </si>
  <si>
    <t>Passivo</t>
  </si>
  <si>
    <t>INFORMAÇÃO OBTIDA MEDIANTE PAGAMENTO</t>
  </si>
  <si>
    <t>Nº de Empresa</t>
  </si>
  <si>
    <t>Actividade das empresas:</t>
  </si>
  <si>
    <t>Quotas de Mercado (% em função das vendas por produto) :</t>
  </si>
  <si>
    <t xml:space="preserve">  Total gasto em publicidade</t>
  </si>
  <si>
    <t xml:space="preserve">  Total gasto em Investigação e Desenvolvimento</t>
  </si>
  <si>
    <t>Opinião dos Consumidores:</t>
  </si>
  <si>
    <t xml:space="preserve">     Produto 1</t>
  </si>
  <si>
    <t xml:space="preserve">     Produto 2</t>
  </si>
  <si>
    <t xml:space="preserve">     Produto 3</t>
  </si>
  <si>
    <t xml:space="preserve">  15C1</t>
  </si>
  <si>
    <t>*</t>
  </si>
  <si>
    <t>Major</t>
  </si>
  <si>
    <t>Minor</t>
  </si>
  <si>
    <t xml:space="preserve">  ***</t>
  </si>
  <si>
    <t xml:space="preserve"> ****</t>
  </si>
  <si>
    <t>*****</t>
  </si>
  <si>
    <t xml:space="preserve">   **</t>
  </si>
  <si>
    <t xml:space="preserve"> Free info</t>
  </si>
  <si>
    <t>Emerging economies are vulnerable to any world wide financial slowdown.</t>
  </si>
  <si>
    <t>They may not have the flexibility to fend off such a downturn.</t>
  </si>
  <si>
    <t xml:space="preserve"> 031 01/09/2015</t>
  </si>
  <si>
    <t xml:space="preserve"> GBR 161025132443</t>
  </si>
  <si>
    <t>IEFP/UBI PRINTSTRONG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</si>
</sst>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1" formatCode="_-* #,##0.00\ _€_-;\-* #,##0.00\ _€_-;_-* &quot;-&quot;??\ _€_-;_-@_-"/>
    <numFmt numFmtId="172" formatCode="0;\-0;;@"/>
    <numFmt numFmtId="173" formatCode="0.0"/>
    <numFmt numFmtId="174" formatCode="#"/>
    <numFmt numFmtId="175" formatCode="0;\-;;@"/>
    <numFmt numFmtId="176" formatCode="#,##0.0"/>
  </numFmts>
  <fonts count="31">
    <font>
      <sz val="10"/>
      <name val="Arial"/>
    </font>
    <font>
      <b/>
      <sz val="26"/>
      <color indexed="21"/>
      <name val="Arial"/>
      <family val="2"/>
    </font>
    <font>
      <sz val="10"/>
      <color indexed="21"/>
      <name val="Arial"/>
      <family val="2"/>
    </font>
    <font>
      <b/>
      <sz val="14"/>
      <color indexed="21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0"/>
      <color indexed="21"/>
      <name val="Arial"/>
      <family val="2"/>
    </font>
    <font>
      <b/>
      <sz val="12"/>
      <color indexed="21"/>
      <name val="Arial"/>
      <family val="2"/>
    </font>
    <font>
      <sz val="9"/>
      <name val="Arial"/>
      <family val="2"/>
    </font>
    <font>
      <b/>
      <sz val="9"/>
      <color indexed="21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9"/>
      <name val="Arial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 Unicode MS"/>
      <family val="2"/>
    </font>
    <font>
      <i/>
      <sz val="8"/>
      <name val="Arial"/>
      <family val="2"/>
    </font>
    <font>
      <b/>
      <sz val="11"/>
      <color indexed="21"/>
      <name val="Arial"/>
      <family val="2"/>
    </font>
    <font>
      <b/>
      <sz val="10"/>
      <color indexed="21"/>
      <name val="Arial"/>
      <family val="2"/>
    </font>
    <font>
      <sz val="9"/>
      <color indexed="12"/>
      <name val="Arial"/>
      <family val="2"/>
    </font>
    <font>
      <i/>
      <sz val="9"/>
      <name val="Arial"/>
      <family val="2"/>
    </font>
    <font>
      <sz val="9"/>
      <name val="Arial"/>
      <family val="2"/>
      <charset val="1"/>
    </font>
    <font>
      <sz val="10"/>
      <name val="Arial"/>
      <family val="2"/>
    </font>
    <font>
      <b/>
      <sz val="10"/>
      <name val="Arial"/>
      <family val="2"/>
    </font>
    <font>
      <sz val="7"/>
      <name val="Arial"/>
      <family val="2"/>
    </font>
    <font>
      <i/>
      <sz val="7"/>
      <name val="Arial"/>
      <family val="2"/>
    </font>
    <font>
      <sz val="10"/>
      <name val="Arial"/>
      <family val="2"/>
    </font>
    <font>
      <b/>
      <sz val="26"/>
      <color rgb="FF008080"/>
      <name val="Arial"/>
      <family val="2"/>
    </font>
    <font>
      <b/>
      <sz val="11"/>
      <color rgb="FF008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171" fontId="28" fillId="0" borderId="0" applyFont="0" applyFill="0" applyBorder="0" applyAlignment="0" applyProtection="0"/>
  </cellStyleXfs>
  <cellXfs count="256">
    <xf numFmtId="0" fontId="0" fillId="0" borderId="0" xfId="0"/>
    <xf numFmtId="49" fontId="1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0" xfId="0" applyBorder="1"/>
    <xf numFmtId="0" fontId="6" fillId="0" borderId="0" xfId="0" applyFont="1" applyBorder="1"/>
    <xf numFmtId="0" fontId="7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0" fillId="0" borderId="5" xfId="0" applyBorder="1"/>
    <xf numFmtId="0" fontId="4" fillId="0" borderId="0" xfId="0" applyFont="1" applyAlignment="1">
      <alignment horizontal="right"/>
    </xf>
    <xf numFmtId="0" fontId="8" fillId="0" borderId="0" xfId="0" applyFont="1"/>
    <xf numFmtId="0" fontId="8" fillId="0" borderId="0" xfId="0" applyFont="1" applyBorder="1"/>
    <xf numFmtId="0" fontId="9" fillId="0" borderId="0" xfId="0" applyFont="1" applyBorder="1"/>
    <xf numFmtId="0" fontId="10" fillId="0" borderId="0" xfId="0" applyFont="1" applyAlignment="1">
      <alignment horizontal="right"/>
    </xf>
    <xf numFmtId="0" fontId="10" fillId="0" borderId="0" xfId="0" applyFont="1"/>
    <xf numFmtId="0" fontId="10" fillId="0" borderId="0" xfId="0" applyFont="1" applyAlignment="1">
      <alignment horizontal="left"/>
    </xf>
    <xf numFmtId="0" fontId="8" fillId="0" borderId="5" xfId="0" applyFont="1" applyBorder="1"/>
    <xf numFmtId="0" fontId="8" fillId="0" borderId="6" xfId="0" applyFont="1" applyBorder="1" applyAlignment="1">
      <alignment horizontal="right"/>
    </xf>
    <xf numFmtId="0" fontId="8" fillId="0" borderId="7" xfId="0" applyFont="1" applyBorder="1"/>
    <xf numFmtId="0" fontId="8" fillId="0" borderId="0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172" fontId="8" fillId="0" borderId="0" xfId="0" applyNumberFormat="1" applyFont="1" applyBorder="1" applyAlignment="1">
      <alignment horizontal="left"/>
    </xf>
    <xf numFmtId="172" fontId="8" fillId="0" borderId="3" xfId="0" applyNumberFormat="1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8" fillId="0" borderId="6" xfId="0" applyFont="1" applyBorder="1"/>
    <xf numFmtId="0" fontId="8" fillId="0" borderId="8" xfId="0" applyFont="1" applyBorder="1" applyAlignment="1">
      <alignment horizontal="left"/>
    </xf>
    <xf numFmtId="172" fontId="8" fillId="0" borderId="9" xfId="0" applyNumberFormat="1" applyFont="1" applyBorder="1" applyAlignment="1">
      <alignment horizontal="right"/>
    </xf>
    <xf numFmtId="172" fontId="8" fillId="0" borderId="0" xfId="0" applyNumberFormat="1" applyFont="1" applyBorder="1" applyAlignment="1">
      <alignment horizontal="right"/>
    </xf>
    <xf numFmtId="172" fontId="8" fillId="0" borderId="9" xfId="0" applyNumberFormat="1" applyFont="1" applyBorder="1" applyAlignment="1">
      <alignment horizontal="left"/>
    </xf>
    <xf numFmtId="0" fontId="8" fillId="0" borderId="8" xfId="0" applyFont="1" applyBorder="1" applyAlignment="1">
      <alignment horizontal="right"/>
    </xf>
    <xf numFmtId="0" fontId="8" fillId="0" borderId="9" xfId="0" applyFont="1" applyBorder="1" applyAlignment="1">
      <alignment horizontal="left"/>
    </xf>
    <xf numFmtId="0" fontId="8" fillId="0" borderId="10" xfId="0" applyFont="1" applyBorder="1" applyAlignment="1">
      <alignment horizontal="center"/>
    </xf>
    <xf numFmtId="0" fontId="8" fillId="0" borderId="0" xfId="0" applyFont="1" applyBorder="1" applyAlignment="1">
      <alignment horizontal="right"/>
    </xf>
    <xf numFmtId="0" fontId="8" fillId="0" borderId="3" xfId="0" applyFont="1" applyBorder="1" applyAlignment="1">
      <alignment horizontal="right"/>
    </xf>
    <xf numFmtId="172" fontId="8" fillId="0" borderId="3" xfId="0" applyNumberFormat="1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172" fontId="8" fillId="0" borderId="3" xfId="0" applyNumberFormat="1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5" xfId="0" applyFont="1" applyBorder="1" applyAlignment="1">
      <alignment horizontal="right"/>
    </xf>
    <xf numFmtId="172" fontId="8" fillId="0" borderId="5" xfId="0" applyNumberFormat="1" applyFont="1" applyBorder="1" applyAlignment="1">
      <alignment horizontal="right"/>
    </xf>
    <xf numFmtId="0" fontId="8" fillId="0" borderId="4" xfId="0" applyFont="1" applyBorder="1" applyAlignment="1">
      <alignment horizontal="right"/>
    </xf>
    <xf numFmtId="172" fontId="8" fillId="0" borderId="5" xfId="0" applyNumberFormat="1" applyFont="1" applyBorder="1" applyAlignment="1">
      <alignment horizontal="center"/>
    </xf>
    <xf numFmtId="1" fontId="8" fillId="0" borderId="4" xfId="0" applyNumberFormat="1" applyFont="1" applyBorder="1" applyAlignment="1">
      <alignment horizontal="right"/>
    </xf>
    <xf numFmtId="0" fontId="8" fillId="0" borderId="12" xfId="0" applyFont="1" applyBorder="1" applyAlignment="1">
      <alignment horizontal="center"/>
    </xf>
    <xf numFmtId="0" fontId="8" fillId="0" borderId="13" xfId="0" applyFont="1" applyBorder="1" applyAlignment="1">
      <alignment horizontal="right"/>
    </xf>
    <xf numFmtId="0" fontId="8" fillId="0" borderId="9" xfId="0" applyFont="1" applyBorder="1" applyAlignment="1">
      <alignment horizontal="right"/>
    </xf>
    <xf numFmtId="172" fontId="8" fillId="0" borderId="9" xfId="0" applyNumberFormat="1" applyFont="1" applyBorder="1" applyAlignment="1">
      <alignment horizontal="center"/>
    </xf>
    <xf numFmtId="1" fontId="8" fillId="0" borderId="8" xfId="0" applyNumberFormat="1" applyFont="1" applyBorder="1" applyAlignment="1">
      <alignment horizontal="right"/>
    </xf>
    <xf numFmtId="173" fontId="8" fillId="0" borderId="0" xfId="0" applyNumberFormat="1" applyFont="1" applyBorder="1" applyAlignment="1">
      <alignment horizontal="right"/>
    </xf>
    <xf numFmtId="0" fontId="8" fillId="0" borderId="13" xfId="0" applyFont="1" applyBorder="1"/>
    <xf numFmtId="0" fontId="8" fillId="0" borderId="2" xfId="0" applyFont="1" applyBorder="1" applyAlignment="1">
      <alignment horizontal="right"/>
    </xf>
    <xf numFmtId="0" fontId="8" fillId="0" borderId="14" xfId="0" applyFont="1" applyBorder="1" applyAlignment="1">
      <alignment horizontal="right"/>
    </xf>
    <xf numFmtId="0" fontId="8" fillId="0" borderId="7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8" fillId="0" borderId="14" xfId="0" applyFont="1" applyBorder="1"/>
    <xf numFmtId="0" fontId="8" fillId="0" borderId="0" xfId="0" applyFont="1" applyAlignment="1">
      <alignment horizontal="center"/>
    </xf>
    <xf numFmtId="172" fontId="8" fillId="0" borderId="7" xfId="0" applyNumberFormat="1" applyFont="1" applyBorder="1" applyAlignment="1">
      <alignment horizontal="center"/>
    </xf>
    <xf numFmtId="0" fontId="8" fillId="0" borderId="0" xfId="0" applyFont="1" applyBorder="1" applyAlignment="1"/>
    <xf numFmtId="0" fontId="8" fillId="0" borderId="0" xfId="0" applyFont="1" applyAlignment="1"/>
    <xf numFmtId="0" fontId="8" fillId="0" borderId="5" xfId="0" applyFont="1" applyBorder="1" applyAlignment="1"/>
    <xf numFmtId="172" fontId="8" fillId="0" borderId="0" xfId="0" applyNumberFormat="1" applyFont="1" applyBorder="1" applyAlignment="1"/>
    <xf numFmtId="0" fontId="8" fillId="0" borderId="2" xfId="0" applyFont="1" applyBorder="1"/>
    <xf numFmtId="0" fontId="8" fillId="0" borderId="9" xfId="0" applyFont="1" applyBorder="1" applyAlignment="1">
      <alignment horizontal="center"/>
    </xf>
    <xf numFmtId="0" fontId="8" fillId="0" borderId="9" xfId="0" applyFont="1" applyBorder="1"/>
    <xf numFmtId="2" fontId="8" fillId="0" borderId="4" xfId="0" applyNumberFormat="1" applyFont="1" applyBorder="1" applyAlignment="1">
      <alignment horizontal="right"/>
    </xf>
    <xf numFmtId="2" fontId="8" fillId="0" borderId="0" xfId="0" applyNumberFormat="1" applyFont="1" applyBorder="1" applyAlignment="1">
      <alignment horizontal="right"/>
    </xf>
    <xf numFmtId="172" fontId="8" fillId="0" borderId="7" xfId="0" applyNumberFormat="1" applyFont="1" applyBorder="1" applyAlignment="1">
      <alignment horizontal="right"/>
    </xf>
    <xf numFmtId="172" fontId="8" fillId="0" borderId="0" xfId="0" applyNumberFormat="1" applyFont="1" applyBorder="1"/>
    <xf numFmtId="0" fontId="10" fillId="0" borderId="0" xfId="0" applyFont="1" applyFill="1" applyBorder="1"/>
    <xf numFmtId="0" fontId="10" fillId="0" borderId="0" xfId="0" applyFont="1" applyFill="1" applyBorder="1" applyAlignment="1">
      <alignment horizontal="left"/>
    </xf>
    <xf numFmtId="0" fontId="8" fillId="0" borderId="13" xfId="0" applyFont="1" applyBorder="1" applyAlignment="1">
      <alignment horizontal="left"/>
    </xf>
    <xf numFmtId="0" fontId="8" fillId="0" borderId="3" xfId="0" applyFont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left"/>
    </xf>
    <xf numFmtId="172" fontId="8" fillId="0" borderId="9" xfId="0" applyNumberFormat="1" applyFont="1" applyBorder="1"/>
    <xf numFmtId="0" fontId="8" fillId="0" borderId="7" xfId="0" applyFont="1" applyBorder="1" applyAlignment="1">
      <alignment horizontal="left"/>
    </xf>
    <xf numFmtId="0" fontId="0" fillId="0" borderId="8" xfId="0" applyBorder="1"/>
    <xf numFmtId="172" fontId="8" fillId="0" borderId="13" xfId="0" applyNumberFormat="1" applyFont="1" applyBorder="1" applyAlignment="1">
      <alignment horizontal="left"/>
    </xf>
    <xf numFmtId="0" fontId="11" fillId="0" borderId="0" xfId="0" applyFont="1"/>
    <xf numFmtId="172" fontId="0" fillId="0" borderId="0" xfId="0" applyNumberFormat="1" applyBorder="1"/>
    <xf numFmtId="0" fontId="0" fillId="0" borderId="0" xfId="0" applyBorder="1" applyAlignment="1">
      <alignment horizontal="right"/>
    </xf>
    <xf numFmtId="172" fontId="0" fillId="0" borderId="0" xfId="0" applyNumberFormat="1" applyBorder="1" applyAlignment="1">
      <alignment horizontal="right"/>
    </xf>
    <xf numFmtId="0" fontId="12" fillId="0" borderId="0" xfId="0" applyFont="1"/>
    <xf numFmtId="0" fontId="12" fillId="0" borderId="13" xfId="0" applyFont="1" applyBorder="1"/>
    <xf numFmtId="0" fontId="12" fillId="0" borderId="0" xfId="0" applyFont="1" applyBorder="1"/>
    <xf numFmtId="0" fontId="12" fillId="0" borderId="1" xfId="0" applyFont="1" applyBorder="1"/>
    <xf numFmtId="0" fontId="12" fillId="0" borderId="3" xfId="0" applyFont="1" applyBorder="1"/>
    <xf numFmtId="0" fontId="12" fillId="0" borderId="2" xfId="0" applyFont="1" applyBorder="1"/>
    <xf numFmtId="0" fontId="12" fillId="0" borderId="4" xfId="0" applyFont="1" applyBorder="1"/>
    <xf numFmtId="0" fontId="12" fillId="0" borderId="5" xfId="0" applyFont="1" applyBorder="1"/>
    <xf numFmtId="0" fontId="12" fillId="0" borderId="8" xfId="0" applyFont="1" applyBorder="1"/>
    <xf numFmtId="0" fontId="10" fillId="0" borderId="13" xfId="0" applyFont="1" applyBorder="1"/>
    <xf numFmtId="0" fontId="12" fillId="0" borderId="13" xfId="0" applyFont="1" applyBorder="1" applyAlignment="1">
      <alignment horizontal="left"/>
    </xf>
    <xf numFmtId="0" fontId="12" fillId="0" borderId="9" xfId="0" applyFont="1" applyBorder="1"/>
    <xf numFmtId="0" fontId="10" fillId="0" borderId="0" xfId="0" applyFont="1" applyBorder="1"/>
    <xf numFmtId="0" fontId="12" fillId="0" borderId="0" xfId="0" applyFont="1" applyBorder="1" applyAlignment="1">
      <alignment horizontal="left"/>
    </xf>
    <xf numFmtId="0" fontId="10" fillId="0" borderId="2" xfId="0" applyFont="1" applyBorder="1"/>
    <xf numFmtId="0" fontId="12" fillId="0" borderId="3" xfId="0" applyFont="1" applyBorder="1" applyAlignment="1">
      <alignment horizontal="left"/>
    </xf>
    <xf numFmtId="0" fontId="12" fillId="0" borderId="2" xfId="0" applyFont="1" applyBorder="1" applyAlignment="1">
      <alignment horizontal="left"/>
    </xf>
    <xf numFmtId="0" fontId="10" fillId="0" borderId="0" xfId="0" applyFont="1" applyBorder="1" applyAlignment="1">
      <alignment horizontal="right"/>
    </xf>
    <xf numFmtId="0" fontId="8" fillId="0" borderId="15" xfId="0" applyFont="1" applyBorder="1" applyAlignment="1">
      <alignment horizontal="right"/>
    </xf>
    <xf numFmtId="0" fontId="12" fillId="0" borderId="4" xfId="0" applyFont="1" applyBorder="1" applyAlignment="1">
      <alignment horizontal="right"/>
    </xf>
    <xf numFmtId="0" fontId="12" fillId="0" borderId="5" xfId="0" applyFont="1" applyBorder="1" applyAlignment="1">
      <alignment horizontal="left"/>
    </xf>
    <xf numFmtId="0" fontId="12" fillId="0" borderId="0" xfId="0" applyFont="1" applyBorder="1" applyAlignment="1">
      <alignment horizontal="right"/>
    </xf>
    <xf numFmtId="0" fontId="12" fillId="0" borderId="0" xfId="0" applyNumberFormat="1" applyFont="1"/>
    <xf numFmtId="0" fontId="12" fillId="0" borderId="11" xfId="0" applyFont="1" applyBorder="1" applyAlignment="1">
      <alignment horizontal="right"/>
    </xf>
    <xf numFmtId="172" fontId="12" fillId="0" borderId="5" xfId="0" applyNumberFormat="1" applyFont="1" applyBorder="1" applyAlignment="1">
      <alignment horizontal="left"/>
    </xf>
    <xf numFmtId="172" fontId="12" fillId="0" borderId="0" xfId="0" applyNumberFormat="1" applyFont="1" applyBorder="1" applyAlignment="1">
      <alignment horizontal="left"/>
    </xf>
    <xf numFmtId="0" fontId="12" fillId="0" borderId="9" xfId="0" applyFont="1" applyBorder="1" applyAlignment="1">
      <alignment horizontal="left"/>
    </xf>
    <xf numFmtId="0" fontId="12" fillId="0" borderId="12" xfId="0" applyFont="1" applyBorder="1" applyAlignment="1">
      <alignment horizontal="right"/>
    </xf>
    <xf numFmtId="0" fontId="13" fillId="0" borderId="0" xfId="0" applyFont="1" applyBorder="1" applyAlignment="1">
      <alignment horizontal="left"/>
    </xf>
    <xf numFmtId="173" fontId="12" fillId="0" borderId="0" xfId="0" applyNumberFormat="1" applyFont="1" applyBorder="1" applyAlignment="1">
      <alignment horizontal="right"/>
    </xf>
    <xf numFmtId="0" fontId="13" fillId="0" borderId="0" xfId="0" applyFont="1" applyBorder="1"/>
    <xf numFmtId="172" fontId="12" fillId="0" borderId="5" xfId="0" applyNumberFormat="1" applyFont="1" applyBorder="1" applyAlignment="1">
      <alignment horizontal="right"/>
    </xf>
    <xf numFmtId="174" fontId="12" fillId="0" borderId="5" xfId="0" applyNumberFormat="1" applyFont="1" applyBorder="1"/>
    <xf numFmtId="0" fontId="12" fillId="0" borderId="6" xfId="0" applyFont="1" applyBorder="1"/>
    <xf numFmtId="0" fontId="10" fillId="0" borderId="10" xfId="0" applyFont="1" applyBorder="1" applyAlignment="1">
      <alignment horizontal="right"/>
    </xf>
    <xf numFmtId="0" fontId="10" fillId="0" borderId="4" xfId="0" applyFont="1" applyBorder="1" applyAlignment="1">
      <alignment horizontal="right"/>
    </xf>
    <xf numFmtId="0" fontId="12" fillId="0" borderId="11" xfId="0" applyFont="1" applyBorder="1"/>
    <xf numFmtId="0" fontId="12" fillId="0" borderId="8" xfId="0" applyFont="1" applyBorder="1" applyAlignment="1">
      <alignment horizontal="right"/>
    </xf>
    <xf numFmtId="175" fontId="12" fillId="0" borderId="5" xfId="0" applyNumberFormat="1" applyFont="1" applyBorder="1" applyAlignment="1">
      <alignment horizontal="right"/>
    </xf>
    <xf numFmtId="0" fontId="10" fillId="0" borderId="5" xfId="0" applyFont="1" applyBorder="1"/>
    <xf numFmtId="0" fontId="10" fillId="0" borderId="2" xfId="0" applyFont="1" applyBorder="1" applyAlignment="1">
      <alignment horizontal="left"/>
    </xf>
    <xf numFmtId="0" fontId="10" fillId="0" borderId="9" xfId="0" applyFont="1" applyBorder="1"/>
    <xf numFmtId="0" fontId="14" fillId="0" borderId="0" xfId="0" applyFont="1" applyBorder="1"/>
    <xf numFmtId="0" fontId="12" fillId="0" borderId="0" xfId="0" applyFont="1" applyFill="1" applyBorder="1"/>
    <xf numFmtId="1" fontId="12" fillId="0" borderId="0" xfId="0" applyNumberFormat="1" applyFont="1" applyBorder="1" applyAlignment="1">
      <alignment horizontal="right"/>
    </xf>
    <xf numFmtId="2" fontId="12" fillId="0" borderId="0" xfId="0" applyNumberFormat="1" applyFont="1"/>
    <xf numFmtId="2" fontId="12" fillId="0" borderId="13" xfId="0" applyNumberFormat="1" applyFont="1" applyBorder="1"/>
    <xf numFmtId="0" fontId="15" fillId="0" borderId="0" xfId="0" applyFont="1"/>
    <xf numFmtId="0" fontId="15" fillId="0" borderId="0" xfId="0" applyFont="1" applyBorder="1"/>
    <xf numFmtId="0" fontId="16" fillId="0" borderId="1" xfId="0" applyFont="1" applyBorder="1"/>
    <xf numFmtId="0" fontId="16" fillId="0" borderId="2" xfId="0" applyFont="1" applyBorder="1"/>
    <xf numFmtId="0" fontId="16" fillId="0" borderId="3" xfId="0" applyFont="1" applyBorder="1"/>
    <xf numFmtId="0" fontId="15" fillId="0" borderId="2" xfId="0" applyFont="1" applyBorder="1"/>
    <xf numFmtId="0" fontId="15" fillId="0" borderId="3" xfId="0" applyFont="1" applyBorder="1"/>
    <xf numFmtId="0" fontId="15" fillId="0" borderId="3" xfId="0" applyFont="1" applyBorder="1" applyAlignment="1">
      <alignment horizontal="left"/>
    </xf>
    <xf numFmtId="0" fontId="15" fillId="0" borderId="2" xfId="0" applyFont="1" applyBorder="1" applyAlignment="1">
      <alignment horizontal="left"/>
    </xf>
    <xf numFmtId="0" fontId="15" fillId="0" borderId="4" xfId="0" applyFont="1" applyBorder="1"/>
    <xf numFmtId="0" fontId="16" fillId="0" borderId="0" xfId="0" applyFont="1" applyBorder="1"/>
    <xf numFmtId="0" fontId="16" fillId="0" borderId="5" xfId="0" applyFont="1" applyBorder="1"/>
    <xf numFmtId="0" fontId="15" fillId="0" borderId="5" xfId="0" applyFont="1" applyBorder="1"/>
    <xf numFmtId="0" fontId="15" fillId="0" borderId="5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1" fillId="0" borderId="0" xfId="0" applyFont="1" applyBorder="1"/>
    <xf numFmtId="0" fontId="16" fillId="0" borderId="0" xfId="0" applyFont="1" applyBorder="1" applyAlignment="1">
      <alignment horizontal="center"/>
    </xf>
    <xf numFmtId="0" fontId="15" fillId="0" borderId="0" xfId="0" applyFont="1" applyBorder="1" applyAlignment="1">
      <alignment horizontal="right"/>
    </xf>
    <xf numFmtId="0" fontId="16" fillId="0" borderId="0" xfId="0" applyFont="1"/>
    <xf numFmtId="0" fontId="17" fillId="0" borderId="0" xfId="0" applyFont="1" applyBorder="1"/>
    <xf numFmtId="0" fontId="15" fillId="0" borderId="0" xfId="0" applyNumberFormat="1" applyFont="1"/>
    <xf numFmtId="0" fontId="15" fillId="0" borderId="0" xfId="0" applyFont="1" applyFill="1" applyBorder="1"/>
    <xf numFmtId="0" fontId="16" fillId="0" borderId="0" xfId="0" applyFont="1" applyFill="1" applyBorder="1"/>
    <xf numFmtId="0" fontId="11" fillId="0" borderId="0" xfId="0" applyFont="1" applyBorder="1" applyAlignment="1">
      <alignment horizontal="left"/>
    </xf>
    <xf numFmtId="0" fontId="15" fillId="0" borderId="5" xfId="0" applyFont="1" applyBorder="1" applyAlignment="1"/>
    <xf numFmtId="0" fontId="15" fillId="0" borderId="8" xfId="0" applyFont="1" applyBorder="1"/>
    <xf numFmtId="0" fontId="15" fillId="0" borderId="13" xfId="0" applyFont="1" applyBorder="1"/>
    <xf numFmtId="0" fontId="15" fillId="0" borderId="9" xfId="0" applyFont="1" applyBorder="1"/>
    <xf numFmtId="49" fontId="17" fillId="0" borderId="0" xfId="0" applyNumberFormat="1" applyFont="1"/>
    <xf numFmtId="0" fontId="12" fillId="0" borderId="0" xfId="0" applyFont="1" applyAlignment="1">
      <alignment horizontal="left"/>
    </xf>
    <xf numFmtId="0" fontId="19" fillId="0" borderId="0" xfId="0" applyFont="1"/>
    <xf numFmtId="0" fontId="20" fillId="0" borderId="0" xfId="0" applyFont="1"/>
    <xf numFmtId="0" fontId="10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9" fillId="0" borderId="0" xfId="0" applyFont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21" fillId="0" borderId="0" xfId="0" applyFont="1" applyBorder="1"/>
    <xf numFmtId="172" fontId="12" fillId="0" borderId="0" xfId="0" applyNumberFormat="1" applyFont="1" applyBorder="1"/>
    <xf numFmtId="172" fontId="12" fillId="0" borderId="8" xfId="0" applyNumberFormat="1" applyFont="1" applyBorder="1"/>
    <xf numFmtId="172" fontId="12" fillId="0" borderId="13" xfId="0" applyNumberFormat="1" applyFont="1" applyBorder="1"/>
    <xf numFmtId="172" fontId="12" fillId="0" borderId="13" xfId="0" applyNumberFormat="1" applyFont="1" applyBorder="1" applyAlignment="1">
      <alignment horizontal="left"/>
    </xf>
    <xf numFmtId="172" fontId="12" fillId="0" borderId="2" xfId="0" applyNumberFormat="1" applyFont="1" applyBorder="1" applyAlignment="1">
      <alignment horizontal="left"/>
    </xf>
    <xf numFmtId="172" fontId="12" fillId="0" borderId="2" xfId="0" applyNumberFormat="1" applyFont="1" applyBorder="1"/>
    <xf numFmtId="172" fontId="10" fillId="0" borderId="0" xfId="0" applyNumberFormat="1" applyFont="1" applyBorder="1" applyAlignment="1">
      <alignment horizontal="right"/>
    </xf>
    <xf numFmtId="0" fontId="12" fillId="0" borderId="5" xfId="0" applyFont="1" applyBorder="1" applyAlignment="1">
      <alignment horizontal="right"/>
    </xf>
    <xf numFmtId="0" fontId="12" fillId="0" borderId="0" xfId="0" applyNumberFormat="1" applyFont="1" applyBorder="1" applyAlignment="1">
      <alignment horizontal="right"/>
    </xf>
    <xf numFmtId="172" fontId="22" fillId="0" borderId="0" xfId="0" applyNumberFormat="1" applyFont="1" applyBorder="1" applyAlignment="1">
      <alignment horizontal="right"/>
    </xf>
    <xf numFmtId="0" fontId="23" fillId="0" borderId="0" xfId="0" applyFont="1" applyBorder="1"/>
    <xf numFmtId="0" fontId="8" fillId="0" borderId="1" xfId="0" applyFont="1" applyBorder="1"/>
    <xf numFmtId="0" fontId="8" fillId="0" borderId="2" xfId="0" applyFont="1" applyBorder="1" applyAlignment="1">
      <alignment horizontal="left"/>
    </xf>
    <xf numFmtId="0" fontId="8" fillId="0" borderId="4" xfId="0" applyFont="1" applyBorder="1"/>
    <xf numFmtId="0" fontId="8" fillId="0" borderId="0" xfId="0" applyFont="1" applyAlignment="1">
      <alignment horizontal="right"/>
    </xf>
    <xf numFmtId="0" fontId="8" fillId="0" borderId="0" xfId="0" applyNumberFormat="1" applyFont="1" applyBorder="1" applyAlignment="1">
      <alignment horizontal="left"/>
    </xf>
    <xf numFmtId="0" fontId="8" fillId="0" borderId="8" xfId="0" applyFont="1" applyBorder="1"/>
    <xf numFmtId="0" fontId="13" fillId="0" borderId="0" xfId="0" applyFont="1"/>
    <xf numFmtId="49" fontId="0" fillId="0" borderId="0" xfId="0" applyNumberFormat="1"/>
    <xf numFmtId="0" fontId="0" fillId="0" borderId="0" xfId="0" applyFont="1" applyAlignment="1">
      <alignment horizontal="right"/>
    </xf>
    <xf numFmtId="0" fontId="12" fillId="0" borderId="0" xfId="0" applyNumberFormat="1" applyFont="1" applyAlignment="1">
      <alignment horizontal="right"/>
    </xf>
    <xf numFmtId="0" fontId="12" fillId="0" borderId="0" xfId="0" applyNumberFormat="1" applyFont="1" applyBorder="1"/>
    <xf numFmtId="0" fontId="12" fillId="0" borderId="13" xfId="0" applyNumberFormat="1" applyFont="1" applyBorder="1"/>
    <xf numFmtId="0" fontId="12" fillId="0" borderId="13" xfId="0" applyNumberFormat="1" applyFont="1" applyBorder="1" applyAlignment="1">
      <alignment horizontal="right"/>
    </xf>
    <xf numFmtId="0" fontId="12" fillId="0" borderId="13" xfId="0" applyNumberFormat="1" applyFont="1" applyBorder="1" applyAlignment="1">
      <alignment horizontal="left"/>
    </xf>
    <xf numFmtId="0" fontId="12" fillId="0" borderId="0" xfId="0" applyNumberFormat="1" applyFont="1" applyBorder="1" applyAlignment="1">
      <alignment horizontal="left"/>
    </xf>
    <xf numFmtId="0" fontId="12" fillId="0" borderId="2" xfId="0" applyNumberFormat="1" applyFont="1" applyBorder="1"/>
    <xf numFmtId="0" fontId="12" fillId="0" borderId="2" xfId="0" applyNumberFormat="1" applyFont="1" applyBorder="1" applyAlignment="1">
      <alignment horizontal="left"/>
    </xf>
    <xf numFmtId="0" fontId="10" fillId="0" borderId="0" xfId="0" applyNumberFormat="1" applyFont="1" applyBorder="1" applyAlignment="1">
      <alignment horizontal="right"/>
    </xf>
    <xf numFmtId="0" fontId="22" fillId="0" borderId="0" xfId="0" applyNumberFormat="1" applyFont="1" applyBorder="1" applyAlignment="1">
      <alignment horizontal="right"/>
    </xf>
    <xf numFmtId="172" fontId="12" fillId="0" borderId="4" xfId="0" applyNumberFormat="1" applyFont="1" applyBorder="1" applyAlignment="1">
      <alignment horizontal="right"/>
    </xf>
    <xf numFmtId="0" fontId="12" fillId="2" borderId="0" xfId="0" applyFont="1" applyFill="1" applyBorder="1"/>
    <xf numFmtId="49" fontId="29" fillId="0" borderId="0" xfId="0" applyNumberFormat="1" applyFont="1"/>
    <xf numFmtId="0" fontId="30" fillId="0" borderId="0" xfId="0" applyFont="1" applyAlignment="1">
      <alignment horizontal="right"/>
    </xf>
    <xf numFmtId="0" fontId="24" fillId="0" borderId="0" xfId="0" applyFont="1"/>
    <xf numFmtId="0" fontId="25" fillId="0" borderId="0" xfId="0" applyFont="1"/>
    <xf numFmtId="0" fontId="26" fillId="0" borderId="0" xfId="0" applyFont="1" applyBorder="1"/>
    <xf numFmtId="0" fontId="27" fillId="0" borderId="0" xfId="0" applyFont="1" applyBorder="1"/>
    <xf numFmtId="0" fontId="11" fillId="0" borderId="1" xfId="0" applyFont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8" fillId="0" borderId="16" xfId="0" applyFont="1" applyBorder="1" applyAlignment="1">
      <alignment horizontal="left"/>
    </xf>
    <xf numFmtId="0" fontId="11" fillId="0" borderId="0" xfId="0" applyFont="1" applyFill="1" applyBorder="1"/>
    <xf numFmtId="0" fontId="8" fillId="2" borderId="0" xfId="0" applyFont="1" applyFill="1" applyBorder="1"/>
    <xf numFmtId="3" fontId="15" fillId="0" borderId="0" xfId="1" applyNumberFormat="1" applyFont="1" applyBorder="1" applyAlignment="1">
      <alignment horizontal="right"/>
    </xf>
    <xf numFmtId="3" fontId="15" fillId="0" borderId="13" xfId="1" applyNumberFormat="1" applyFont="1" applyBorder="1" applyAlignment="1">
      <alignment horizontal="right"/>
    </xf>
    <xf numFmtId="3" fontId="18" fillId="0" borderId="0" xfId="1" applyNumberFormat="1" applyFont="1" applyBorder="1" applyAlignment="1">
      <alignment horizontal="right"/>
    </xf>
    <xf numFmtId="3" fontId="15" fillId="0" borderId="0" xfId="1" applyNumberFormat="1" applyFont="1"/>
    <xf numFmtId="3" fontId="15" fillId="0" borderId="0" xfId="0" applyNumberFormat="1" applyFont="1" applyBorder="1" applyAlignment="1">
      <alignment horizontal="right"/>
    </xf>
    <xf numFmtId="3" fontId="15" fillId="0" borderId="13" xfId="0" applyNumberFormat="1" applyFont="1" applyBorder="1" applyAlignment="1">
      <alignment horizontal="right"/>
    </xf>
    <xf numFmtId="3" fontId="15" fillId="0" borderId="6" xfId="0" applyNumberFormat="1" applyFont="1" applyBorder="1" applyAlignment="1">
      <alignment horizontal="right"/>
    </xf>
    <xf numFmtId="3" fontId="15" fillId="0" borderId="13" xfId="0" applyNumberFormat="1" applyFont="1" applyBorder="1"/>
    <xf numFmtId="3" fontId="15" fillId="0" borderId="0" xfId="0" applyNumberFormat="1" applyFont="1"/>
    <xf numFmtId="4" fontId="15" fillId="0" borderId="0" xfId="0" applyNumberFormat="1" applyFont="1"/>
    <xf numFmtId="3" fontId="15" fillId="0" borderId="6" xfId="0" applyNumberFormat="1" applyFont="1" applyBorder="1"/>
    <xf numFmtId="3" fontId="18" fillId="0" borderId="0" xfId="0" applyNumberFormat="1" applyFont="1"/>
    <xf numFmtId="3" fontId="15" fillId="0" borderId="0" xfId="0" applyNumberFormat="1" applyFont="1" applyBorder="1"/>
    <xf numFmtId="176" fontId="12" fillId="0" borderId="0" xfId="0" applyNumberFormat="1" applyFont="1" applyBorder="1" applyAlignment="1">
      <alignment horizontal="center"/>
    </xf>
    <xf numFmtId="4" fontId="12" fillId="0" borderId="0" xfId="0" applyNumberFormat="1" applyFont="1" applyBorder="1" applyAlignment="1">
      <alignment horizontal="center"/>
    </xf>
    <xf numFmtId="3" fontId="12" fillId="0" borderId="0" xfId="0" applyNumberFormat="1" applyFont="1" applyBorder="1" applyAlignment="1">
      <alignment horizontal="center"/>
    </xf>
    <xf numFmtId="3" fontId="8" fillId="0" borderId="0" xfId="0" applyNumberFormat="1" applyFont="1" applyBorder="1" applyAlignment="1">
      <alignment horizontal="center"/>
    </xf>
    <xf numFmtId="3" fontId="12" fillId="0" borderId="0" xfId="0" applyNumberFormat="1" applyFont="1" applyBorder="1" applyAlignment="1">
      <alignment horizontal="right"/>
    </xf>
    <xf numFmtId="3" fontId="10" fillId="2" borderId="0" xfId="0" applyNumberFormat="1" applyFont="1" applyFill="1" applyBorder="1" applyAlignment="1">
      <alignment horizontal="right"/>
    </xf>
    <xf numFmtId="3" fontId="8" fillId="0" borderId="0" xfId="0" applyNumberFormat="1" applyFont="1" applyBorder="1" applyAlignment="1">
      <alignment horizontal="right"/>
    </xf>
    <xf numFmtId="3" fontId="12" fillId="0" borderId="0" xfId="0" applyNumberFormat="1" applyFont="1"/>
    <xf numFmtId="3" fontId="12" fillId="0" borderId="0" xfId="0" applyNumberFormat="1" applyFont="1" applyBorder="1"/>
    <xf numFmtId="3" fontId="12" fillId="0" borderId="4" xfId="0" applyNumberFormat="1" applyFont="1" applyBorder="1" applyAlignment="1">
      <alignment horizontal="right"/>
    </xf>
    <xf numFmtId="3" fontId="12" fillId="0" borderId="12" xfId="0" applyNumberFormat="1" applyFont="1" applyBorder="1" applyAlignment="1">
      <alignment horizontal="right"/>
    </xf>
    <xf numFmtId="3" fontId="12" fillId="0" borderId="11" xfId="0" applyNumberFormat="1" applyFont="1" applyBorder="1" applyAlignment="1">
      <alignment horizontal="right"/>
    </xf>
    <xf numFmtId="3" fontId="8" fillId="0" borderId="1" xfId="0" applyNumberFormat="1" applyFont="1" applyBorder="1" applyAlignment="1">
      <alignment horizontal="right"/>
    </xf>
    <xf numFmtId="3" fontId="8" fillId="0" borderId="4" xfId="0" applyNumberFormat="1" applyFont="1" applyBorder="1" applyAlignment="1">
      <alignment horizontal="right"/>
    </xf>
    <xf numFmtId="3" fontId="8" fillId="0" borderId="8" xfId="0" applyNumberFormat="1" applyFont="1" applyBorder="1" applyAlignment="1">
      <alignment horizontal="right"/>
    </xf>
    <xf numFmtId="3" fontId="8" fillId="0" borderId="2" xfId="0" applyNumberFormat="1" applyFont="1" applyBorder="1" applyAlignment="1">
      <alignment horizontal="right"/>
    </xf>
    <xf numFmtId="3" fontId="8" fillId="0" borderId="13" xfId="0" applyNumberFormat="1" applyFont="1" applyBorder="1" applyAlignment="1">
      <alignment horizontal="right"/>
    </xf>
    <xf numFmtId="3" fontId="8" fillId="0" borderId="14" xfId="0" applyNumberFormat="1" applyFont="1" applyBorder="1"/>
    <xf numFmtId="3" fontId="8" fillId="0" borderId="6" xfId="0" applyNumberFormat="1" applyFont="1" applyBorder="1"/>
    <xf numFmtId="176" fontId="12" fillId="0" borderId="0" xfId="0" applyNumberFormat="1" applyFont="1"/>
    <xf numFmtId="176" fontId="12" fillId="0" borderId="0" xfId="0" applyNumberFormat="1" applyFont="1" applyBorder="1" applyAlignment="1">
      <alignment horizontal="right"/>
    </xf>
  </cellXfs>
  <cellStyles count="2">
    <cellStyle name="Dziesiętny" xfId="1" builtinId="3"/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W072162_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55"/>
  <sheetViews>
    <sheetView showGridLines="0" tabSelected="1" workbookViewId="0"/>
  </sheetViews>
  <sheetFormatPr defaultRowHeight="13.2"/>
  <cols>
    <col min="1" max="1" width="3" customWidth="1"/>
    <col min="2" max="2" width="1.33203125" customWidth="1"/>
    <col min="3" max="3" width="11.109375" customWidth="1"/>
    <col min="4" max="4" width="8.33203125" customWidth="1"/>
    <col min="5" max="5" width="8.6640625" customWidth="1"/>
    <col min="6" max="6" width="7.33203125" customWidth="1"/>
    <col min="7" max="7" width="1.6640625" customWidth="1"/>
    <col min="8" max="8" width="7.33203125" customWidth="1"/>
    <col min="9" max="9" width="1.6640625" customWidth="1"/>
    <col min="10" max="10" width="7.33203125" customWidth="1"/>
    <col min="11" max="11" width="1.6640625" customWidth="1"/>
    <col min="12" max="12" width="2.6640625" customWidth="1"/>
    <col min="13" max="13" width="8.6640625" customWidth="1"/>
    <col min="14" max="14" width="10.5546875" customWidth="1"/>
    <col min="15" max="15" width="6.33203125" customWidth="1"/>
    <col min="16" max="16" width="5.6640625" customWidth="1"/>
    <col min="17" max="17" width="1.5546875" customWidth="1"/>
    <col min="18" max="18" width="2.33203125" customWidth="1"/>
    <col min="19" max="19" width="5.33203125" customWidth="1"/>
    <col min="20" max="20" width="5.6640625" customWidth="1"/>
    <col min="21" max="21" width="1.88671875" customWidth="1"/>
    <col min="22" max="22" width="6.109375" customWidth="1"/>
    <col min="23" max="23" width="6" customWidth="1"/>
    <col min="24" max="24" width="1.33203125" customWidth="1"/>
    <col min="25" max="25" width="1.6640625" customWidth="1"/>
  </cols>
  <sheetData>
    <row r="2" spans="2:25" ht="33">
      <c r="B2" s="212">
        <f>W!A861</f>
        <v>0</v>
      </c>
      <c r="C2" s="213"/>
      <c r="D2" s="213"/>
      <c r="E2" s="213"/>
      <c r="F2" s="212"/>
      <c r="G2" s="210" t="s">
        <v>15</v>
      </c>
      <c r="H2" s="1"/>
    </row>
    <row r="3" spans="2:25">
      <c r="B3" s="212" t="str">
        <f>W!A862</f>
        <v>IEFP/UBI PRINTSTRONG</v>
      </c>
      <c r="C3" s="212"/>
      <c r="D3" s="212"/>
      <c r="E3" s="212"/>
      <c r="F3" s="212"/>
      <c r="V3" s="2" t="s">
        <v>0</v>
      </c>
      <c r="W3" s="3" t="str">
        <f>W!A6</f>
        <v xml:space="preserve">  15C1</v>
      </c>
    </row>
    <row r="4" spans="2:25">
      <c r="B4" s="212">
        <f>W!A863</f>
        <v>0</v>
      </c>
      <c r="C4" s="212"/>
      <c r="D4" s="212"/>
      <c r="E4" s="212"/>
      <c r="F4" s="212"/>
    </row>
    <row r="5" spans="2:25" ht="17.399999999999999">
      <c r="B5" s="212">
        <f>W!A864</f>
        <v>0</v>
      </c>
      <c r="C5" s="212"/>
      <c r="D5" s="212"/>
      <c r="E5" s="212"/>
      <c r="F5" s="212"/>
      <c r="H5" s="4" t="s">
        <v>16</v>
      </c>
      <c r="J5" s="5"/>
      <c r="K5" s="5"/>
      <c r="L5" s="5">
        <f>W!$A2</f>
        <v>2</v>
      </c>
      <c r="N5" s="4" t="s">
        <v>17</v>
      </c>
      <c r="O5" s="6">
        <f>W!$A1</f>
        <v>7</v>
      </c>
      <c r="P5" s="5"/>
      <c r="Q5" s="5"/>
      <c r="S5" s="7"/>
      <c r="T5" s="8"/>
      <c r="U5" s="7"/>
      <c r="V5" s="7"/>
    </row>
    <row r="6" spans="2:25">
      <c r="B6" s="212">
        <f>W!A865</f>
        <v>0</v>
      </c>
      <c r="C6" s="212"/>
      <c r="D6" s="212"/>
      <c r="E6" s="212"/>
      <c r="F6" s="212"/>
    </row>
    <row r="8" spans="2:25"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1"/>
    </row>
    <row r="9" spans="2:25" ht="24.6">
      <c r="B9" s="12"/>
      <c r="C9" s="3"/>
      <c r="E9" s="13"/>
      <c r="F9" s="13"/>
      <c r="G9" s="13"/>
      <c r="H9" s="14" t="s">
        <v>42</v>
      </c>
      <c r="I9" s="14"/>
      <c r="J9" s="14"/>
      <c r="K9" s="13"/>
      <c r="L9" s="13"/>
      <c r="O9" s="15" t="s">
        <v>18</v>
      </c>
      <c r="P9" s="7">
        <f>W!$A4</f>
        <v>2016</v>
      </c>
      <c r="Q9" s="8"/>
      <c r="R9" s="211" t="s">
        <v>19</v>
      </c>
      <c r="S9" s="16">
        <f>W!$A5</f>
        <v>2</v>
      </c>
      <c r="Y9" s="17"/>
    </row>
    <row r="10" spans="2:25" ht="11.25" customHeight="1">
      <c r="B10" s="12"/>
      <c r="E10" s="13"/>
      <c r="F10" s="13"/>
      <c r="G10" s="13"/>
      <c r="H10" s="14"/>
      <c r="I10" s="14"/>
      <c r="J10" s="14"/>
      <c r="K10" s="13"/>
      <c r="L10" s="13"/>
      <c r="O10" s="18"/>
      <c r="P10" s="7"/>
      <c r="Q10" s="8"/>
      <c r="R10" s="8"/>
      <c r="S10" s="16"/>
      <c r="Y10" s="17"/>
    </row>
    <row r="11" spans="2:25" ht="12.75" customHeight="1">
      <c r="B11" s="12"/>
      <c r="C11" s="19"/>
      <c r="D11" s="19"/>
      <c r="E11" s="20"/>
      <c r="F11" s="20"/>
      <c r="G11" s="20"/>
      <c r="H11" s="20"/>
      <c r="I11" s="20"/>
      <c r="J11" s="21"/>
      <c r="K11" s="20"/>
      <c r="L11" s="20"/>
      <c r="M11" s="19"/>
      <c r="N11" s="19"/>
      <c r="O11" s="22"/>
      <c r="Q11" s="19"/>
      <c r="R11" s="22"/>
      <c r="S11" s="24"/>
      <c r="T11" s="19"/>
      <c r="U11" s="19"/>
      <c r="V11" s="19"/>
      <c r="W11" s="19"/>
      <c r="X11" s="19"/>
      <c r="Y11" s="25"/>
    </row>
    <row r="12" spans="2:25">
      <c r="B12" s="12"/>
      <c r="C12" s="19"/>
      <c r="D12" s="19"/>
      <c r="E12" s="218" t="s">
        <v>20</v>
      </c>
      <c r="F12" s="26" t="s">
        <v>21</v>
      </c>
      <c r="G12" s="27">
        <v>1</v>
      </c>
      <c r="H12" s="26" t="s">
        <v>21</v>
      </c>
      <c r="I12" s="27">
        <v>2</v>
      </c>
      <c r="J12" s="26" t="s">
        <v>21</v>
      </c>
      <c r="K12" s="27">
        <v>3</v>
      </c>
      <c r="L12" s="20"/>
      <c r="M12" s="28"/>
      <c r="N12" s="28"/>
      <c r="O12" s="28"/>
      <c r="P12" s="216"/>
      <c r="Q12" s="29"/>
      <c r="R12" s="30"/>
      <c r="S12" s="19"/>
      <c r="T12" s="217" t="s">
        <v>39</v>
      </c>
      <c r="U12" s="31"/>
      <c r="V12" s="28"/>
      <c r="W12" s="216" t="s">
        <v>40</v>
      </c>
      <c r="X12" s="29"/>
      <c r="Y12" s="25"/>
    </row>
    <row r="13" spans="2:25">
      <c r="B13" s="12"/>
      <c r="C13" s="32" t="s">
        <v>22</v>
      </c>
      <c r="D13" s="20"/>
      <c r="E13" s="33"/>
      <c r="F13" s="26"/>
      <c r="G13" s="20"/>
      <c r="H13" s="26"/>
      <c r="I13" s="20"/>
      <c r="J13" s="26"/>
      <c r="K13" s="34"/>
      <c r="L13" s="20"/>
      <c r="M13" s="32" t="s">
        <v>37</v>
      </c>
      <c r="N13" s="28"/>
      <c r="O13" s="28"/>
      <c r="P13" s="219" t="s">
        <v>38</v>
      </c>
      <c r="Q13" s="36"/>
      <c r="R13" s="37"/>
      <c r="S13" s="19"/>
      <c r="T13" s="35" t="s">
        <v>1</v>
      </c>
      <c r="U13" s="38"/>
      <c r="V13" s="33"/>
      <c r="W13" s="39" t="s">
        <v>2</v>
      </c>
      <c r="X13" s="40"/>
      <c r="Y13" s="25"/>
    </row>
    <row r="14" spans="2:25">
      <c r="B14" s="12"/>
      <c r="C14" s="20"/>
      <c r="D14" s="20" t="s">
        <v>23</v>
      </c>
      <c r="E14" s="41">
        <f>W!A7</f>
        <v>0</v>
      </c>
      <c r="F14" s="42">
        <f>W!A11</f>
        <v>38</v>
      </c>
      <c r="G14" s="43"/>
      <c r="H14" s="42">
        <f>W!A14</f>
        <v>32</v>
      </c>
      <c r="I14" s="44"/>
      <c r="J14" s="42">
        <f>W!A17</f>
        <v>19</v>
      </c>
      <c r="K14" s="44"/>
      <c r="L14" s="20"/>
      <c r="M14" s="28"/>
      <c r="N14" s="20" t="s">
        <v>26</v>
      </c>
      <c r="O14" s="28"/>
      <c r="P14" s="51">
        <f>W!A61</f>
        <v>9</v>
      </c>
      <c r="Q14" s="46" t="str">
        <f>W!B61</f>
        <v>*</v>
      </c>
      <c r="R14" s="37"/>
      <c r="S14" s="19"/>
      <c r="T14" s="45">
        <f>W!A62</f>
        <v>9</v>
      </c>
      <c r="U14" s="46">
        <f>W!B62</f>
        <v>0</v>
      </c>
      <c r="V14" s="19"/>
      <c r="W14" s="45">
        <f>W!A63</f>
        <v>12</v>
      </c>
      <c r="X14" s="47"/>
      <c r="Y14" s="25"/>
    </row>
    <row r="15" spans="2:25">
      <c r="B15" s="12"/>
      <c r="C15" s="20"/>
      <c r="D15" s="20" t="s">
        <v>3</v>
      </c>
      <c r="E15" s="48">
        <f>W!A8</f>
        <v>0</v>
      </c>
      <c r="F15" s="42">
        <f>W!A12</f>
        <v>18</v>
      </c>
      <c r="G15" s="49"/>
      <c r="H15" s="42">
        <f>W!A15</f>
        <v>18</v>
      </c>
      <c r="I15" s="50"/>
      <c r="J15" s="42">
        <f>W!A18</f>
        <v>11</v>
      </c>
      <c r="K15" s="50"/>
      <c r="L15" s="20"/>
      <c r="M15" s="28"/>
      <c r="N15" s="20" t="s">
        <v>27</v>
      </c>
      <c r="O15" s="28"/>
      <c r="P15" s="39">
        <f>W!A64</f>
        <v>10</v>
      </c>
      <c r="Q15" s="36" t="str">
        <f>W!B64</f>
        <v>*</v>
      </c>
      <c r="R15" s="37"/>
      <c r="S15" s="19"/>
      <c r="T15" s="51">
        <f>W!A65</f>
        <v>6</v>
      </c>
      <c r="U15" s="52">
        <f>W!B65</f>
        <v>0</v>
      </c>
      <c r="V15" s="19"/>
      <c r="W15" s="53">
        <f>W!A66</f>
        <v>15</v>
      </c>
      <c r="X15" s="52"/>
      <c r="Y15" s="25"/>
    </row>
    <row r="16" spans="2:25">
      <c r="B16" s="12"/>
      <c r="C16" s="20"/>
      <c r="D16" s="20" t="s">
        <v>4</v>
      </c>
      <c r="E16" s="54">
        <f>W!A9</f>
        <v>0</v>
      </c>
      <c r="F16" s="55">
        <f>W!A13</f>
        <v>29</v>
      </c>
      <c r="G16" s="56"/>
      <c r="H16" s="55">
        <f>W!A16</f>
        <v>25</v>
      </c>
      <c r="I16" s="36"/>
      <c r="J16" s="55">
        <f>W!A19</f>
        <v>15</v>
      </c>
      <c r="K16" s="36"/>
      <c r="L16" s="20"/>
      <c r="M16" s="28"/>
      <c r="N16" s="20" t="s">
        <v>28</v>
      </c>
      <c r="O16" s="28"/>
      <c r="P16" s="33"/>
      <c r="Q16" s="28"/>
      <c r="R16" s="28"/>
      <c r="S16" s="19"/>
      <c r="T16" s="39">
        <f>W!A68</f>
        <v>20</v>
      </c>
      <c r="U16" s="57">
        <f>W!B68</f>
        <v>0</v>
      </c>
      <c r="V16" s="19"/>
      <c r="W16" s="58">
        <f>W!A69</f>
        <v>5</v>
      </c>
      <c r="X16" s="57"/>
      <c r="Y16" s="25"/>
    </row>
    <row r="17" spans="2:25">
      <c r="B17" s="12"/>
      <c r="C17" s="20"/>
      <c r="D17" s="20"/>
      <c r="E17" s="42"/>
      <c r="F17" s="42"/>
      <c r="G17" s="37"/>
      <c r="H17" s="42"/>
      <c r="I17" s="37"/>
      <c r="J17" s="42"/>
      <c r="K17" s="37"/>
      <c r="L17" s="20"/>
      <c r="M17" s="28"/>
      <c r="N17" s="28"/>
      <c r="O17" s="28"/>
      <c r="P17" s="33"/>
      <c r="Q17" s="28"/>
      <c r="R17" s="28"/>
      <c r="S17" s="19"/>
      <c r="T17" s="42"/>
      <c r="U17" s="37"/>
      <c r="V17" s="19"/>
      <c r="W17" s="59"/>
      <c r="X17" s="37"/>
      <c r="Y17" s="25"/>
    </row>
    <row r="18" spans="2:25">
      <c r="B18" s="12"/>
      <c r="C18" s="32" t="s">
        <v>24</v>
      </c>
      <c r="D18" s="19"/>
      <c r="E18" s="19"/>
      <c r="F18" s="19"/>
      <c r="G18" s="60"/>
      <c r="H18" s="19"/>
      <c r="I18" s="19"/>
      <c r="J18" s="19"/>
      <c r="K18" s="19"/>
      <c r="L18" s="20"/>
      <c r="M18" s="23" t="s">
        <v>41</v>
      </c>
      <c r="N18" s="19"/>
      <c r="O18" s="19"/>
      <c r="P18" s="33" t="s">
        <v>43</v>
      </c>
      <c r="R18" s="19"/>
      <c r="S18" s="19"/>
      <c r="T18" s="64" t="s">
        <v>44</v>
      </c>
      <c r="U18" s="19"/>
      <c r="V18" s="19"/>
      <c r="W18" s="66" t="s">
        <v>45</v>
      </c>
      <c r="X18" s="37"/>
      <c r="Y18" s="25"/>
    </row>
    <row r="19" spans="2:25">
      <c r="B19" s="12"/>
      <c r="C19" s="19"/>
      <c r="D19" s="20" t="s">
        <v>23</v>
      </c>
      <c r="E19" s="20"/>
      <c r="F19" s="45">
        <f>W!A21</f>
        <v>290</v>
      </c>
      <c r="G19" s="52">
        <f>W!B21</f>
        <v>0</v>
      </c>
      <c r="H19" s="61">
        <f>W!A24</f>
        <v>455</v>
      </c>
      <c r="I19" s="46">
        <f>W!B24</f>
        <v>0</v>
      </c>
      <c r="J19" s="61">
        <f>W!A27</f>
        <v>736</v>
      </c>
      <c r="K19" s="46">
        <f>W!B27</f>
        <v>0</v>
      </c>
      <c r="L19" s="20"/>
      <c r="M19" s="28" t="s">
        <v>68</v>
      </c>
      <c r="N19" s="28"/>
      <c r="P19" s="62">
        <f>W!A57</f>
        <v>0</v>
      </c>
      <c r="Q19" s="63"/>
      <c r="R19" s="28"/>
      <c r="T19" s="65">
        <f>W!A58</f>
        <v>0</v>
      </c>
      <c r="U19" s="63"/>
      <c r="W19" s="62">
        <f>W!A59</f>
        <v>0</v>
      </c>
      <c r="X19" s="67"/>
      <c r="Y19" s="25"/>
    </row>
    <row r="20" spans="2:25">
      <c r="B20" s="12"/>
      <c r="C20" s="20"/>
      <c r="D20" s="20" t="s">
        <v>3</v>
      </c>
      <c r="E20" s="20"/>
      <c r="F20" s="51">
        <f>W!A22</f>
        <v>287</v>
      </c>
      <c r="G20" s="52">
        <f>W!B22</f>
        <v>0</v>
      </c>
      <c r="H20" s="42">
        <f>W!A25</f>
        <v>451</v>
      </c>
      <c r="I20" s="52">
        <f>W!B25</f>
        <v>0</v>
      </c>
      <c r="J20" s="42">
        <f>W!A28</f>
        <v>729</v>
      </c>
      <c r="K20" s="52">
        <f>W!B28</f>
        <v>0</v>
      </c>
      <c r="L20" s="20"/>
      <c r="M20" s="68" t="s">
        <v>46</v>
      </c>
      <c r="N20" s="69"/>
      <c r="O20" s="68"/>
      <c r="P20" s="51">
        <f>W!A75</f>
        <v>3</v>
      </c>
      <c r="Q20" s="70"/>
      <c r="R20" s="68"/>
      <c r="S20" s="28" t="s">
        <v>47</v>
      </c>
      <c r="T20" s="71"/>
      <c r="U20" s="72"/>
      <c r="V20" s="71"/>
      <c r="W20" s="51">
        <f>W!A76</f>
        <v>2</v>
      </c>
      <c r="X20" s="47"/>
      <c r="Y20" s="25"/>
    </row>
    <row r="21" spans="2:25">
      <c r="B21" s="12"/>
      <c r="C21" s="20"/>
      <c r="D21" s="20" t="s">
        <v>4</v>
      </c>
      <c r="E21" s="20"/>
      <c r="F21" s="39">
        <f>W!A23</f>
        <v>293</v>
      </c>
      <c r="G21" s="57">
        <f>W!B23</f>
        <v>0</v>
      </c>
      <c r="H21" s="55">
        <f>W!A26</f>
        <v>460</v>
      </c>
      <c r="I21" s="57">
        <f>W!B26</f>
        <v>0</v>
      </c>
      <c r="J21" s="55">
        <f>W!A29</f>
        <v>743</v>
      </c>
      <c r="K21" s="57">
        <f>W!B29</f>
        <v>0</v>
      </c>
      <c r="L21" s="20"/>
      <c r="M21" s="28" t="s">
        <v>48</v>
      </c>
      <c r="N21" s="19"/>
      <c r="O21" s="28"/>
      <c r="P21" s="39">
        <f>W!A77</f>
        <v>20</v>
      </c>
      <c r="Q21" s="73"/>
      <c r="R21" s="42"/>
      <c r="S21" s="28" t="s">
        <v>49</v>
      </c>
      <c r="T21" s="28"/>
      <c r="U21" s="28"/>
      <c r="V21" s="28"/>
      <c r="W21" s="39">
        <f>W!A78</f>
        <v>20</v>
      </c>
      <c r="X21" s="74"/>
      <c r="Y21" s="25"/>
    </row>
    <row r="22" spans="2:25">
      <c r="B22" s="12"/>
      <c r="C22" s="20"/>
      <c r="D22" s="20"/>
      <c r="E22" s="20"/>
      <c r="F22" s="19"/>
      <c r="G22" s="20"/>
      <c r="H22" s="20"/>
      <c r="I22" s="20"/>
      <c r="J22" s="20"/>
      <c r="K22" s="20"/>
      <c r="L22" s="20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25"/>
    </row>
    <row r="23" spans="2:25">
      <c r="B23" s="12"/>
      <c r="C23" s="32" t="s">
        <v>25</v>
      </c>
      <c r="D23" s="20"/>
      <c r="E23" s="215" t="s">
        <v>29</v>
      </c>
      <c r="F23" s="19"/>
      <c r="G23" s="19"/>
      <c r="H23" s="19"/>
      <c r="I23" s="19"/>
      <c r="J23" s="19"/>
      <c r="K23" s="19"/>
      <c r="L23" s="20"/>
      <c r="M23" s="32" t="s">
        <v>50</v>
      </c>
      <c r="N23" s="19"/>
      <c r="O23" s="28"/>
      <c r="P23" s="19"/>
      <c r="Q23" s="55"/>
      <c r="R23" s="42"/>
      <c r="S23" s="19"/>
      <c r="T23" s="28"/>
      <c r="U23" s="28"/>
      <c r="V23" s="28"/>
      <c r="W23" s="42"/>
      <c r="X23" s="37"/>
      <c r="Y23" s="25"/>
    </row>
    <row r="24" spans="2:25">
      <c r="B24" s="12"/>
      <c r="C24" s="20"/>
      <c r="D24" s="20" t="s">
        <v>26</v>
      </c>
      <c r="E24" s="20"/>
      <c r="F24" s="247">
        <f>W!A31</f>
        <v>2145</v>
      </c>
      <c r="G24" s="46">
        <f>W!B31</f>
        <v>0</v>
      </c>
      <c r="H24" s="250">
        <f>W!A34</f>
        <v>1387</v>
      </c>
      <c r="I24" s="46">
        <f>W!B34</f>
        <v>0</v>
      </c>
      <c r="J24" s="250">
        <f>W!A37</f>
        <v>520</v>
      </c>
      <c r="K24" s="46">
        <f>W!B37</f>
        <v>0</v>
      </c>
      <c r="L24" s="20"/>
      <c r="M24" s="28" t="s">
        <v>51</v>
      </c>
      <c r="N24" s="28"/>
      <c r="O24" s="28"/>
      <c r="P24" s="45">
        <f>W!A81</f>
        <v>0</v>
      </c>
      <c r="Q24" s="52">
        <f>W!B81</f>
        <v>0</v>
      </c>
      <c r="R24" s="42"/>
      <c r="S24" s="28" t="s">
        <v>52</v>
      </c>
      <c r="T24" s="28"/>
      <c r="U24" s="28"/>
      <c r="V24" s="28"/>
      <c r="W24" s="62">
        <f>W!A82</f>
        <v>0</v>
      </c>
      <c r="X24" s="67">
        <f>W!B82</f>
        <v>0</v>
      </c>
      <c r="Y24" s="25"/>
    </row>
    <row r="25" spans="2:25">
      <c r="B25" s="12"/>
      <c r="C25" s="214"/>
      <c r="D25" s="20" t="s">
        <v>27</v>
      </c>
      <c r="E25" s="20"/>
      <c r="F25" s="248">
        <f>W!A32</f>
        <v>748</v>
      </c>
      <c r="G25" s="52">
        <f>W!B32</f>
        <v>0</v>
      </c>
      <c r="H25" s="241">
        <f>W!A35</f>
        <v>795</v>
      </c>
      <c r="I25" s="52">
        <f>W!B35</f>
        <v>0</v>
      </c>
      <c r="J25" s="241">
        <f>W!A38</f>
        <v>290</v>
      </c>
      <c r="K25" s="52">
        <f>W!B38</f>
        <v>0</v>
      </c>
      <c r="L25" s="20"/>
      <c r="M25" s="28" t="s">
        <v>53</v>
      </c>
      <c r="N25" s="28"/>
      <c r="O25" s="28"/>
      <c r="P25" s="75">
        <f>W!A83/100</f>
        <v>12.3</v>
      </c>
      <c r="Q25" s="52">
        <f>W!B83</f>
        <v>0</v>
      </c>
      <c r="R25" s="42"/>
      <c r="S25" s="19"/>
      <c r="T25" s="28"/>
      <c r="U25" s="28"/>
      <c r="V25" s="28"/>
      <c r="W25" s="42"/>
      <c r="X25" s="30"/>
      <c r="Y25" s="25"/>
    </row>
    <row r="26" spans="2:25">
      <c r="B26" s="12"/>
      <c r="C26" s="214"/>
      <c r="D26" s="20" t="s">
        <v>28</v>
      </c>
      <c r="E26" s="20"/>
      <c r="F26" s="249">
        <f>W!A33</f>
        <v>1699</v>
      </c>
      <c r="G26" s="57">
        <f>W!B33</f>
        <v>0</v>
      </c>
      <c r="H26" s="251">
        <f>W!A36</f>
        <v>1071</v>
      </c>
      <c r="I26" s="57">
        <f>W!B36</f>
        <v>0</v>
      </c>
      <c r="J26" s="249">
        <f>W!A39</f>
        <v>414</v>
      </c>
      <c r="K26" s="57">
        <f>W!B39</f>
        <v>0</v>
      </c>
      <c r="L26" s="20"/>
      <c r="M26" s="28" t="s">
        <v>54</v>
      </c>
      <c r="N26" s="28"/>
      <c r="O26" s="28"/>
      <c r="P26" s="39">
        <f>W!A85</f>
        <v>160</v>
      </c>
      <c r="Q26" s="57">
        <f>W!B85</f>
        <v>0</v>
      </c>
      <c r="R26" s="76"/>
      <c r="S26" s="28" t="s">
        <v>55</v>
      </c>
      <c r="T26" s="19"/>
      <c r="U26" s="28"/>
      <c r="V26" s="28"/>
      <c r="W26" s="62">
        <f>W!A86</f>
        <v>10</v>
      </c>
      <c r="X26" s="77">
        <f>W!B86</f>
        <v>0</v>
      </c>
      <c r="Y26" s="25"/>
    </row>
    <row r="27" spans="2:25">
      <c r="B27" s="12"/>
      <c r="C27" s="214"/>
      <c r="D27" s="20"/>
      <c r="E27" s="20"/>
      <c r="F27" s="19"/>
      <c r="G27" s="78"/>
      <c r="H27" s="42"/>
      <c r="I27" s="37"/>
      <c r="J27" s="42"/>
      <c r="K27" s="78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37"/>
      <c r="Y27" s="25"/>
    </row>
    <row r="28" spans="2:25">
      <c r="B28" s="12"/>
      <c r="C28" s="79" t="s">
        <v>30</v>
      </c>
      <c r="D28" s="19"/>
      <c r="E28" s="19"/>
      <c r="F28" s="19"/>
      <c r="G28" s="19"/>
      <c r="H28" s="19"/>
      <c r="I28" s="19"/>
      <c r="J28" s="19"/>
      <c r="K28" s="19"/>
      <c r="L28" s="20"/>
      <c r="M28" s="80" t="s">
        <v>56</v>
      </c>
      <c r="N28" s="19"/>
      <c r="O28" s="19"/>
      <c r="P28" s="19"/>
      <c r="Q28" s="81"/>
      <c r="R28" s="28"/>
      <c r="S28" s="19"/>
      <c r="T28" s="28"/>
      <c r="U28" s="28"/>
      <c r="V28" s="28"/>
      <c r="W28" s="28"/>
      <c r="X28" s="30"/>
      <c r="Y28" s="25"/>
    </row>
    <row r="29" spans="2:25">
      <c r="B29" s="12"/>
      <c r="C29" s="20" t="s">
        <v>31</v>
      </c>
      <c r="D29" s="20"/>
      <c r="E29" s="42"/>
      <c r="F29" s="45">
        <f>W!A41</f>
        <v>0</v>
      </c>
      <c r="G29" s="44"/>
      <c r="H29" s="61">
        <f>W!A42</f>
        <v>1</v>
      </c>
      <c r="I29" s="44"/>
      <c r="J29" s="61">
        <f>W!A43</f>
        <v>1</v>
      </c>
      <c r="K29" s="82"/>
      <c r="L29" s="20"/>
      <c r="M29" s="28" t="s">
        <v>57</v>
      </c>
      <c r="N29" s="28"/>
      <c r="O29" s="28"/>
      <c r="P29" s="247">
        <f>W!A91</f>
        <v>660</v>
      </c>
      <c r="Q29" s="52">
        <f>W!B91</f>
        <v>0</v>
      </c>
      <c r="R29" s="42"/>
      <c r="S29" s="28" t="s">
        <v>61</v>
      </c>
      <c r="T29" s="28"/>
      <c r="U29" s="28"/>
      <c r="V29" s="28"/>
      <c r="W29" s="45">
        <f>W!A92</f>
        <v>12</v>
      </c>
      <c r="X29" s="46">
        <f>W!B92</f>
        <v>0</v>
      </c>
      <c r="Y29" s="25"/>
    </row>
    <row r="30" spans="2:25">
      <c r="B30" s="12"/>
      <c r="C30" s="20" t="s">
        <v>32</v>
      </c>
      <c r="D30" s="20"/>
      <c r="E30" s="42"/>
      <c r="F30" s="248">
        <f>W!A44</f>
        <v>10</v>
      </c>
      <c r="G30" s="50"/>
      <c r="H30" s="241">
        <f>W!A45</f>
        <v>25</v>
      </c>
      <c r="I30" s="50"/>
      <c r="J30" s="241">
        <f>W!A46</f>
        <v>15</v>
      </c>
      <c r="K30" s="25"/>
      <c r="L30" s="20"/>
      <c r="M30" s="28" t="s">
        <v>58</v>
      </c>
      <c r="N30" s="28"/>
      <c r="O30" s="28"/>
      <c r="P30" s="248">
        <f>W!A93</f>
        <v>0</v>
      </c>
      <c r="Q30" s="52">
        <f>W!B93</f>
        <v>0</v>
      </c>
      <c r="R30" s="42"/>
      <c r="S30" s="19" t="s">
        <v>62</v>
      </c>
      <c r="T30" s="28"/>
      <c r="U30" s="28"/>
      <c r="V30" s="28"/>
      <c r="W30" s="248">
        <f>W!A94</f>
        <v>0</v>
      </c>
      <c r="X30" s="52">
        <f>W!B94</f>
        <v>0</v>
      </c>
      <c r="Y30" s="25"/>
    </row>
    <row r="31" spans="2:25">
      <c r="B31" s="12"/>
      <c r="C31" s="20" t="s">
        <v>33</v>
      </c>
      <c r="D31" s="19"/>
      <c r="E31" s="19"/>
      <c r="F31" s="51">
        <f>W!A47</f>
        <v>110</v>
      </c>
      <c r="G31" s="47"/>
      <c r="H31" s="51">
        <f>W!A48</f>
        <v>165</v>
      </c>
      <c r="I31" s="47"/>
      <c r="J31" s="51">
        <f>W!A49</f>
        <v>325</v>
      </c>
      <c r="K31" s="47"/>
      <c r="L31" s="20"/>
      <c r="M31" s="28" t="s">
        <v>59</v>
      </c>
      <c r="N31" s="28"/>
      <c r="O31" s="28"/>
      <c r="P31" s="51">
        <f>W!A73</f>
        <v>0</v>
      </c>
      <c r="Q31" s="52">
        <f>W!B73</f>
        <v>0</v>
      </c>
      <c r="R31" s="42"/>
      <c r="S31" s="28" t="s">
        <v>63</v>
      </c>
      <c r="T31" s="28"/>
      <c r="U31" s="28"/>
      <c r="V31" s="28"/>
      <c r="W31" s="51">
        <f>W!A74</f>
        <v>0</v>
      </c>
      <c r="X31" s="52">
        <f>W!B74</f>
        <v>0</v>
      </c>
      <c r="Y31" s="25"/>
    </row>
    <row r="32" spans="2:25">
      <c r="B32" s="12"/>
      <c r="C32" s="83" t="s">
        <v>34</v>
      </c>
      <c r="D32" s="20"/>
      <c r="E32" s="42"/>
      <c r="F32" s="39">
        <f>W!A51</f>
        <v>0</v>
      </c>
      <c r="G32" s="57">
        <f>W!B51</f>
        <v>0</v>
      </c>
      <c r="H32" s="55">
        <f>W!A52</f>
        <v>0</v>
      </c>
      <c r="I32" s="57">
        <f>W!B52</f>
        <v>0</v>
      </c>
      <c r="J32" s="55">
        <f>W!A53</f>
        <v>0</v>
      </c>
      <c r="K32" s="57">
        <f>W!B53</f>
        <v>0</v>
      </c>
      <c r="L32" s="20"/>
      <c r="M32" s="84" t="s">
        <v>60</v>
      </c>
      <c r="N32" s="28"/>
      <c r="O32" s="28"/>
      <c r="P32" s="39">
        <f>W!A72</f>
        <v>0</v>
      </c>
      <c r="Q32" s="57">
        <f>W!B72</f>
        <v>0</v>
      </c>
      <c r="R32" s="42"/>
      <c r="S32" s="28" t="s">
        <v>64</v>
      </c>
      <c r="T32" s="28"/>
      <c r="U32" s="28"/>
      <c r="V32" s="28"/>
      <c r="W32" s="39">
        <f>W!A99</f>
        <v>0</v>
      </c>
      <c r="X32" s="36"/>
      <c r="Y32" s="25"/>
    </row>
    <row r="33" spans="2:25">
      <c r="B33" s="12"/>
      <c r="C33" s="19"/>
      <c r="D33" s="19"/>
      <c r="E33" s="19"/>
      <c r="F33" s="19"/>
      <c r="G33" s="19"/>
      <c r="H33" s="19"/>
      <c r="I33" s="19"/>
      <c r="J33" s="19"/>
      <c r="K33" s="19"/>
      <c r="L33" s="20"/>
      <c r="M33" s="28"/>
      <c r="N33" s="28"/>
      <c r="O33" s="28"/>
      <c r="P33" s="42"/>
      <c r="Q33" s="42"/>
      <c r="R33" s="42"/>
      <c r="S33" s="28"/>
      <c r="T33" s="28"/>
      <c r="U33" s="28"/>
      <c r="V33" s="28"/>
      <c r="W33" s="19"/>
      <c r="X33" s="28"/>
      <c r="Y33" s="25"/>
    </row>
    <row r="34" spans="2:25">
      <c r="B34" s="12"/>
      <c r="C34" s="23" t="s">
        <v>35</v>
      </c>
      <c r="D34" s="19"/>
      <c r="E34" s="19"/>
      <c r="F34" s="19"/>
      <c r="G34" s="60"/>
      <c r="H34" s="19"/>
      <c r="I34" s="60"/>
      <c r="J34" s="19"/>
      <c r="K34" s="60"/>
      <c r="L34" s="20"/>
      <c r="M34" s="32" t="s">
        <v>65</v>
      </c>
      <c r="N34" s="28"/>
      <c r="O34" s="28"/>
      <c r="P34" s="42"/>
      <c r="Q34" s="42"/>
      <c r="R34" s="42"/>
      <c r="S34" s="28"/>
      <c r="T34" s="28"/>
      <c r="U34" s="28"/>
      <c r="V34" s="28"/>
      <c r="W34" s="19"/>
      <c r="X34" s="28"/>
      <c r="Y34" s="25"/>
    </row>
    <row r="35" spans="2:25">
      <c r="B35" s="12"/>
      <c r="C35" s="28" t="s">
        <v>36</v>
      </c>
      <c r="D35" s="19"/>
      <c r="E35" s="19"/>
      <c r="F35" s="252">
        <f>W!A54</f>
        <v>0</v>
      </c>
      <c r="G35" s="85">
        <f>W!B54</f>
        <v>0</v>
      </c>
      <c r="H35" s="253">
        <f>W!A55</f>
        <v>0</v>
      </c>
      <c r="I35" s="85">
        <f>W!B55</f>
        <v>0</v>
      </c>
      <c r="J35" s="253">
        <f>W!A56</f>
        <v>0</v>
      </c>
      <c r="K35" s="85">
        <f>W!B56</f>
        <v>0</v>
      </c>
      <c r="L35" s="20"/>
      <c r="M35" s="28" t="s">
        <v>66</v>
      </c>
      <c r="N35" s="28"/>
      <c r="O35" s="28"/>
      <c r="P35" s="62">
        <f>W!A97</f>
        <v>1</v>
      </c>
      <c r="Q35" s="86"/>
      <c r="R35" s="28"/>
      <c r="S35" s="28" t="s">
        <v>67</v>
      </c>
      <c r="T35" s="28"/>
      <c r="U35" s="28"/>
      <c r="V35" s="28"/>
      <c r="W35" s="62">
        <f>W!A98</f>
        <v>1</v>
      </c>
      <c r="X35" s="86"/>
      <c r="Y35" s="25"/>
    </row>
    <row r="36" spans="2:25">
      <c r="B36" s="87"/>
      <c r="C36" s="81"/>
      <c r="D36" s="81"/>
      <c r="E36" s="81"/>
      <c r="F36" s="81"/>
      <c r="G36" s="88"/>
      <c r="H36" s="81"/>
      <c r="I36" s="88"/>
      <c r="J36" s="81"/>
      <c r="K36" s="81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74"/>
    </row>
    <row r="37" spans="2:25">
      <c r="C37" s="89" t="s">
        <v>12</v>
      </c>
      <c r="L37" s="13"/>
      <c r="Y37" s="13"/>
    </row>
    <row r="38" spans="2:25">
      <c r="E38" s="13"/>
      <c r="L38" s="13"/>
      <c r="Y38" s="13"/>
    </row>
    <row r="39" spans="2:25">
      <c r="L39" s="13"/>
    </row>
    <row r="40" spans="2:25">
      <c r="L40" s="13"/>
      <c r="M40" t="s">
        <v>5</v>
      </c>
    </row>
    <row r="41" spans="2:25">
      <c r="B41" s="13"/>
      <c r="C41" s="13"/>
      <c r="D41" s="13"/>
      <c r="E41" s="13"/>
      <c r="F41" s="13"/>
      <c r="G41" s="90"/>
      <c r="H41" s="91"/>
      <c r="I41" s="92"/>
      <c r="J41" s="91"/>
      <c r="K41" s="90"/>
      <c r="L41" s="13"/>
    </row>
    <row r="42" spans="2:25">
      <c r="F42" s="13"/>
      <c r="G42" s="13"/>
      <c r="H42" s="13"/>
      <c r="I42" s="13"/>
      <c r="J42" s="13"/>
      <c r="K42" s="13"/>
      <c r="L42" s="13"/>
    </row>
    <row r="43" spans="2:25">
      <c r="K43" s="13"/>
      <c r="L43" s="13"/>
    </row>
    <row r="44" spans="2:25">
      <c r="K44" s="13"/>
      <c r="L44" s="13"/>
    </row>
    <row r="45" spans="2:25">
      <c r="K45" s="13"/>
      <c r="L45" s="13"/>
    </row>
    <row r="46" spans="2:25">
      <c r="K46" s="13"/>
      <c r="L46" s="13"/>
    </row>
    <row r="47" spans="2:25">
      <c r="K47" s="13"/>
      <c r="L47" s="13"/>
      <c r="M47" t="s">
        <v>5</v>
      </c>
    </row>
    <row r="48" spans="2:25">
      <c r="K48" s="13"/>
      <c r="L48" s="13"/>
    </row>
    <row r="49" spans="2:12">
      <c r="K49" s="13"/>
      <c r="L49" s="13"/>
    </row>
    <row r="50" spans="2:12">
      <c r="B50" s="13"/>
      <c r="C50" s="13"/>
      <c r="D50" s="13"/>
      <c r="E50" s="91"/>
      <c r="F50" s="91"/>
      <c r="G50" s="92"/>
      <c r="H50" s="91"/>
      <c r="I50" s="92"/>
      <c r="J50" s="91"/>
      <c r="K50" s="90"/>
      <c r="L50" s="13"/>
    </row>
    <row r="51" spans="2:12">
      <c r="K51" s="92"/>
      <c r="L51" s="13"/>
    </row>
    <row r="52" spans="2:12">
      <c r="K52" s="92"/>
      <c r="L52" s="13"/>
    </row>
    <row r="53" spans="2:12">
      <c r="K53" s="92"/>
      <c r="L53" s="13"/>
    </row>
    <row r="54" spans="2:12">
      <c r="B54" s="13"/>
      <c r="C54" s="13"/>
      <c r="D54" s="13"/>
      <c r="E54" s="91"/>
      <c r="F54" s="91"/>
      <c r="G54" s="92"/>
      <c r="H54" s="91"/>
      <c r="I54" s="92"/>
      <c r="J54" s="91"/>
      <c r="K54" s="92"/>
    </row>
    <row r="55" spans="2:12">
      <c r="B55" s="13"/>
      <c r="C55" s="13"/>
      <c r="D55" s="13"/>
      <c r="E55" s="91"/>
      <c r="F55" s="91"/>
      <c r="G55" s="92"/>
      <c r="H55" s="91"/>
      <c r="I55" s="92"/>
      <c r="K55" s="90"/>
    </row>
  </sheetData>
  <phoneticPr fontId="15" type="noConversion"/>
  <pageMargins left="0.94513888888888897" right="0.35416666666666669" top="0.59027777777777779" bottom="0.39374999999999999" header="0.51180555555555562" footer="0.51180555555555562"/>
  <pageSetup paperSize="9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64"/>
  <sheetViews>
    <sheetView showGridLines="0" topLeftCell="A25" workbookViewId="0">
      <selection activeCell="G26" sqref="G26"/>
    </sheetView>
  </sheetViews>
  <sheetFormatPr defaultColWidth="9.109375" defaultRowHeight="11.4"/>
  <cols>
    <col min="1" max="1" width="1.6640625" style="93" customWidth="1"/>
    <col min="2" max="2" width="1.33203125" style="93" customWidth="1"/>
    <col min="3" max="5" width="8.33203125" style="93" customWidth="1"/>
    <col min="6" max="6" width="6.88671875" style="93" customWidth="1"/>
    <col min="7" max="7" width="8.6640625" style="93" customWidth="1"/>
    <col min="8" max="8" width="1.33203125" style="93" customWidth="1"/>
    <col min="9" max="9" width="2.6640625" style="93" customWidth="1"/>
    <col min="10" max="10" width="1.33203125" style="93" customWidth="1"/>
    <col min="11" max="12" width="8.6640625" style="93" customWidth="1"/>
    <col min="13" max="14" width="8.33203125" style="93" customWidth="1"/>
    <col min="15" max="15" width="8.5546875" style="93" customWidth="1"/>
    <col min="16" max="16" width="1.33203125" style="93" customWidth="1"/>
    <col min="17" max="17" width="2.5546875" style="93" customWidth="1"/>
    <col min="18" max="18" width="1.33203125" style="93" customWidth="1"/>
    <col min="19" max="19" width="9.33203125" style="93" customWidth="1"/>
    <col min="20" max="20" width="10.33203125" style="93" customWidth="1"/>
    <col min="21" max="21" width="7.33203125" style="93" customWidth="1"/>
    <col min="22" max="22" width="1.33203125" style="93" customWidth="1"/>
    <col min="23" max="23" width="7.33203125" style="93" customWidth="1"/>
    <col min="24" max="24" width="1.33203125" style="93" customWidth="1"/>
    <col min="25" max="25" width="7.33203125" style="93" customWidth="1"/>
    <col min="26" max="26" width="1.33203125" style="93" customWidth="1"/>
    <col min="27" max="27" width="1" style="93" customWidth="1"/>
    <col min="28" max="28" width="9.109375" style="93"/>
    <col min="29" max="29" width="1.6640625" style="93" customWidth="1"/>
    <col min="30" max="30" width="9.109375" style="93"/>
    <col min="31" max="31" width="9.88671875" style="93" customWidth="1"/>
    <col min="32" max="32" width="9.109375" style="93"/>
    <col min="33" max="33" width="1.5546875" style="93" customWidth="1"/>
    <col min="34" max="34" width="9.109375" style="93"/>
    <col min="35" max="35" width="1.5546875" style="93" customWidth="1"/>
    <col min="36" max="16384" width="9.109375" style="93"/>
  </cols>
  <sheetData>
    <row r="1" spans="2:38" ht="12" customHeight="1">
      <c r="B1" s="94"/>
      <c r="C1" s="94"/>
      <c r="D1" s="94"/>
      <c r="E1" s="94"/>
      <c r="F1" s="94"/>
      <c r="G1" s="94"/>
      <c r="H1" s="94"/>
      <c r="I1" s="95"/>
      <c r="J1" s="94"/>
      <c r="K1" s="94"/>
      <c r="L1" s="94"/>
      <c r="M1" s="94"/>
      <c r="N1" s="94"/>
      <c r="O1" s="94"/>
    </row>
    <row r="2" spans="2:38" ht="6.75" customHeight="1">
      <c r="B2" s="96"/>
      <c r="D2" s="95"/>
      <c r="E2" s="95"/>
      <c r="F2" s="95"/>
      <c r="G2" s="95"/>
      <c r="H2" s="97"/>
      <c r="I2" s="95"/>
      <c r="J2" s="96"/>
      <c r="P2" s="97"/>
      <c r="R2" s="96"/>
      <c r="S2" s="98"/>
      <c r="T2" s="97"/>
      <c r="U2" s="98"/>
      <c r="V2" s="97"/>
      <c r="W2" s="98"/>
      <c r="X2" s="97"/>
      <c r="Y2" s="98"/>
      <c r="Z2" s="98"/>
      <c r="AA2" s="97"/>
      <c r="AC2" s="95"/>
      <c r="AD2" s="95"/>
      <c r="AE2" s="95"/>
      <c r="AF2" s="95"/>
      <c r="AG2" s="95"/>
      <c r="AH2" s="95"/>
      <c r="AI2" s="95"/>
      <c r="AJ2" s="95"/>
      <c r="AK2" s="95"/>
      <c r="AL2" s="95"/>
    </row>
    <row r="3" spans="2:38" ht="12">
      <c r="B3" s="99"/>
      <c r="C3" s="32" t="s">
        <v>69</v>
      </c>
      <c r="D3" s="95"/>
      <c r="E3" s="95"/>
      <c r="F3" s="95"/>
      <c r="G3" s="95"/>
      <c r="H3" s="100"/>
      <c r="I3" s="95"/>
      <c r="J3" s="99"/>
      <c r="K3" s="23" t="s">
        <v>94</v>
      </c>
      <c r="P3" s="100"/>
      <c r="R3" s="101"/>
      <c r="S3" s="102" t="s">
        <v>126</v>
      </c>
      <c r="T3" s="94"/>
      <c r="U3" s="35" t="s">
        <v>127</v>
      </c>
      <c r="V3" s="103"/>
      <c r="W3" s="35" t="s">
        <v>129</v>
      </c>
      <c r="X3" s="103"/>
      <c r="Y3" s="35" t="s">
        <v>128</v>
      </c>
      <c r="Z3" s="103"/>
      <c r="AA3" s="104"/>
      <c r="AC3" s="95"/>
      <c r="AD3" s="105"/>
      <c r="AE3" s="95"/>
      <c r="AF3" s="106"/>
      <c r="AG3" s="106"/>
      <c r="AH3" s="106"/>
      <c r="AI3" s="106"/>
      <c r="AJ3" s="106"/>
      <c r="AK3" s="106"/>
      <c r="AL3" s="95"/>
    </row>
    <row r="4" spans="2:38" ht="12">
      <c r="B4" s="99"/>
      <c r="C4" s="32"/>
      <c r="D4" s="95"/>
      <c r="E4" s="95"/>
      <c r="F4" s="95"/>
      <c r="G4" s="95"/>
      <c r="H4" s="100"/>
      <c r="I4" s="95"/>
      <c r="J4" s="99"/>
      <c r="P4" s="100"/>
      <c r="R4" s="96"/>
      <c r="S4" s="107" t="s">
        <v>130</v>
      </c>
      <c r="T4" s="98"/>
      <c r="U4" s="96"/>
      <c r="V4" s="108"/>
      <c r="W4" s="98"/>
      <c r="X4" s="109"/>
      <c r="Y4" s="96"/>
      <c r="Z4" s="109"/>
      <c r="AA4" s="97"/>
      <c r="AC4" s="95"/>
      <c r="AD4" s="105"/>
      <c r="AE4" s="95"/>
      <c r="AF4" s="95"/>
      <c r="AG4" s="106"/>
      <c r="AH4" s="95"/>
      <c r="AI4" s="106"/>
      <c r="AJ4" s="95"/>
      <c r="AK4" s="106"/>
      <c r="AL4" s="95"/>
    </row>
    <row r="5" spans="2:38" ht="12">
      <c r="B5" s="99"/>
      <c r="C5" s="23" t="s">
        <v>70</v>
      </c>
      <c r="F5" s="95"/>
      <c r="G5" s="110" t="s">
        <v>71</v>
      </c>
      <c r="H5" s="100"/>
      <c r="I5" s="95"/>
      <c r="J5" s="99"/>
      <c r="K5" s="105" t="s">
        <v>50</v>
      </c>
      <c r="L5" s="105"/>
      <c r="M5" s="95"/>
      <c r="N5" s="111" t="s">
        <v>101</v>
      </c>
      <c r="O5" s="111" t="s">
        <v>102</v>
      </c>
      <c r="P5" s="100"/>
      <c r="R5" s="99"/>
      <c r="S5" s="20" t="s">
        <v>131</v>
      </c>
      <c r="T5" s="95"/>
      <c r="U5" s="244">
        <f>W!A108</f>
        <v>4592</v>
      </c>
      <c r="V5" s="113"/>
      <c r="W5" s="239">
        <f>W!A109</f>
        <v>3253</v>
      </c>
      <c r="X5" s="106"/>
      <c r="Y5" s="244">
        <f>W!A110</f>
        <v>1224</v>
      </c>
      <c r="Z5" s="106"/>
      <c r="AA5" s="100"/>
      <c r="AC5" s="95"/>
      <c r="AD5" s="95"/>
      <c r="AE5" s="95"/>
      <c r="AF5" s="114"/>
      <c r="AG5" s="106"/>
      <c r="AH5" s="114"/>
      <c r="AI5" s="106"/>
      <c r="AJ5" s="114"/>
      <c r="AK5" s="106"/>
      <c r="AL5" s="95"/>
    </row>
    <row r="6" spans="2:38">
      <c r="B6" s="99"/>
      <c r="C6" s="19" t="s">
        <v>147</v>
      </c>
      <c r="F6" s="95"/>
      <c r="G6" s="242">
        <f>W!A281</f>
        <v>1000</v>
      </c>
      <c r="H6" s="100"/>
      <c r="I6" s="95"/>
      <c r="J6" s="99"/>
      <c r="K6" s="20" t="s">
        <v>95</v>
      </c>
      <c r="L6" s="95"/>
      <c r="M6" s="95"/>
      <c r="N6" s="116">
        <f>W!A191</f>
        <v>50</v>
      </c>
      <c r="O6" s="116">
        <f>W!A192</f>
        <v>26</v>
      </c>
      <c r="P6" s="100"/>
      <c r="R6" s="99"/>
      <c r="S6" s="20" t="s">
        <v>132</v>
      </c>
      <c r="T6" s="95"/>
      <c r="U6" s="244">
        <f>W!A111</f>
        <v>4707</v>
      </c>
      <c r="V6" s="113"/>
      <c r="W6" s="239">
        <f>W!A112</f>
        <v>3334</v>
      </c>
      <c r="X6" s="106"/>
      <c r="Y6" s="244">
        <f>W!A113</f>
        <v>1255</v>
      </c>
      <c r="Z6" s="106"/>
      <c r="AA6" s="100"/>
      <c r="AC6" s="95"/>
      <c r="AD6" s="95"/>
      <c r="AE6" s="95"/>
      <c r="AF6" s="114"/>
      <c r="AG6" s="106"/>
      <c r="AH6" s="114"/>
      <c r="AI6" s="106"/>
      <c r="AJ6" s="114"/>
      <c r="AK6" s="106"/>
      <c r="AL6" s="95"/>
    </row>
    <row r="7" spans="2:38">
      <c r="B7" s="99"/>
      <c r="C7" s="19" t="s">
        <v>148</v>
      </c>
      <c r="F7" s="95"/>
      <c r="G7" s="242">
        <f>0.2*G6</f>
        <v>200</v>
      </c>
      <c r="H7" s="100"/>
      <c r="I7" s="95"/>
      <c r="J7" s="99"/>
      <c r="K7" s="20" t="s">
        <v>96</v>
      </c>
      <c r="L7" s="95"/>
      <c r="M7" s="95"/>
      <c r="N7" s="116">
        <f>W!A193</f>
        <v>0</v>
      </c>
      <c r="O7" s="116">
        <f>W!A194</f>
        <v>6</v>
      </c>
      <c r="P7" s="100"/>
      <c r="R7" s="99"/>
      <c r="S7" s="20" t="s">
        <v>133</v>
      </c>
      <c r="T7" s="95"/>
      <c r="U7" s="244">
        <f>W!A114</f>
        <v>115</v>
      </c>
      <c r="V7" s="113"/>
      <c r="W7" s="239">
        <f>W!A115</f>
        <v>81</v>
      </c>
      <c r="X7" s="106"/>
      <c r="Y7" s="244">
        <f>W!A116</f>
        <v>31</v>
      </c>
      <c r="Z7" s="106"/>
      <c r="AA7" s="100"/>
      <c r="AC7" s="95"/>
      <c r="AD7" s="95"/>
      <c r="AE7" s="95"/>
      <c r="AF7" s="114"/>
      <c r="AG7" s="106"/>
      <c r="AH7" s="114"/>
      <c r="AI7" s="106"/>
      <c r="AJ7" s="114"/>
      <c r="AK7" s="106"/>
      <c r="AL7" s="95"/>
    </row>
    <row r="8" spans="2:38">
      <c r="B8" s="99"/>
      <c r="C8" s="19" t="s">
        <v>149</v>
      </c>
      <c r="F8" s="95"/>
      <c r="G8" s="242">
        <f>G6-G7-G9</f>
        <v>0</v>
      </c>
      <c r="H8" s="100"/>
      <c r="I8" s="95"/>
      <c r="J8" s="99"/>
      <c r="K8" s="20" t="s">
        <v>97</v>
      </c>
      <c r="L8" s="95"/>
      <c r="M8" s="95"/>
      <c r="N8" s="116">
        <f>W!A82</f>
        <v>0</v>
      </c>
      <c r="O8" s="116"/>
      <c r="P8" s="100"/>
      <c r="R8" s="99"/>
      <c r="S8" s="20" t="s">
        <v>134</v>
      </c>
      <c r="T8" s="95"/>
      <c r="U8" s="244">
        <f>W!A117</f>
        <v>0</v>
      </c>
      <c r="V8" s="117">
        <f>W!B117</f>
        <v>0</v>
      </c>
      <c r="W8" s="239">
        <f>W!A118</f>
        <v>0</v>
      </c>
      <c r="X8" s="118">
        <f>W!B118</f>
        <v>0</v>
      </c>
      <c r="Y8" s="244">
        <f>W!A119</f>
        <v>0</v>
      </c>
      <c r="Z8" s="118">
        <f>W!B119</f>
        <v>0</v>
      </c>
      <c r="AA8" s="100"/>
      <c r="AC8" s="95"/>
      <c r="AD8" s="95"/>
      <c r="AE8" s="95"/>
      <c r="AF8" s="114"/>
      <c r="AG8" s="118"/>
      <c r="AH8" s="114"/>
      <c r="AI8" s="118"/>
      <c r="AJ8" s="114"/>
      <c r="AK8" s="118"/>
      <c r="AL8" s="95"/>
    </row>
    <row r="9" spans="2:38">
      <c r="B9" s="99"/>
      <c r="C9" s="19" t="s">
        <v>150</v>
      </c>
      <c r="F9" s="95"/>
      <c r="G9" s="242">
        <f>W!A284</f>
        <v>800</v>
      </c>
      <c r="H9" s="100"/>
      <c r="I9" s="95"/>
      <c r="J9" s="99"/>
      <c r="K9" s="28" t="s">
        <v>98</v>
      </c>
      <c r="L9" s="95"/>
      <c r="M9" s="95"/>
      <c r="N9" s="116">
        <f>W!A195</f>
        <v>0</v>
      </c>
      <c r="O9" s="116">
        <f>W!A196</f>
        <v>0</v>
      </c>
      <c r="P9" s="100"/>
      <c r="R9" s="101"/>
      <c r="S9" s="94"/>
      <c r="T9" s="94"/>
      <c r="U9" s="101"/>
      <c r="V9" s="119"/>
      <c r="W9" s="94"/>
      <c r="X9" s="103"/>
      <c r="Y9" s="101"/>
      <c r="Z9" s="103"/>
      <c r="AA9" s="104"/>
      <c r="AC9" s="95"/>
      <c r="AD9" s="95"/>
      <c r="AE9" s="95"/>
      <c r="AF9" s="95"/>
      <c r="AG9" s="106"/>
      <c r="AH9" s="95"/>
      <c r="AI9" s="106"/>
      <c r="AJ9" s="95"/>
      <c r="AK9" s="106"/>
      <c r="AL9" s="95"/>
    </row>
    <row r="10" spans="2:38" ht="12">
      <c r="B10" s="99"/>
      <c r="C10" s="19" t="s">
        <v>151</v>
      </c>
      <c r="F10" s="95"/>
      <c r="G10" s="242">
        <f>0.25*G9</f>
        <v>200</v>
      </c>
      <c r="H10" s="100"/>
      <c r="I10" s="95"/>
      <c r="J10" s="99"/>
      <c r="K10" s="28" t="s">
        <v>99</v>
      </c>
      <c r="L10" s="95"/>
      <c r="M10" s="95"/>
      <c r="N10" s="116">
        <f>N6+N7+N8-N9-N11</f>
        <v>0</v>
      </c>
      <c r="O10" s="116">
        <f>O6+O7+O8-O9-O11</f>
        <v>8</v>
      </c>
      <c r="P10" s="100"/>
      <c r="R10" s="96"/>
      <c r="S10" s="107" t="s">
        <v>135</v>
      </c>
      <c r="T10" s="107"/>
      <c r="U10" s="96"/>
      <c r="V10" s="108"/>
      <c r="W10" s="98"/>
      <c r="X10" s="109"/>
      <c r="Y10" s="96"/>
      <c r="Z10" s="109"/>
      <c r="AA10" s="97"/>
      <c r="AC10" s="95"/>
      <c r="AD10" s="105"/>
      <c r="AE10" s="105"/>
      <c r="AF10" s="95"/>
      <c r="AG10" s="106"/>
      <c r="AH10" s="95"/>
      <c r="AI10" s="106"/>
      <c r="AJ10" s="95"/>
      <c r="AK10" s="106"/>
      <c r="AL10" s="95"/>
    </row>
    <row r="11" spans="2:38">
      <c r="B11" s="99"/>
      <c r="C11" s="19" t="s">
        <v>152</v>
      </c>
      <c r="F11" s="95" t="s">
        <v>5</v>
      </c>
      <c r="G11" s="242">
        <f>W!A285</f>
        <v>100</v>
      </c>
      <c r="H11" s="100"/>
      <c r="I11" s="95"/>
      <c r="J11" s="99"/>
      <c r="K11" s="20" t="s">
        <v>100</v>
      </c>
      <c r="L11" s="95"/>
      <c r="M11" s="95"/>
      <c r="N11" s="120">
        <f>W!A197</f>
        <v>50</v>
      </c>
      <c r="O11" s="120">
        <f>W!A198</f>
        <v>24</v>
      </c>
      <c r="P11" s="100"/>
      <c r="R11" s="99"/>
      <c r="S11" s="28" t="s">
        <v>26</v>
      </c>
      <c r="T11" s="95"/>
      <c r="U11" s="244">
        <f>W!A121</f>
        <v>2145</v>
      </c>
      <c r="V11" s="113"/>
      <c r="W11" s="244">
        <f>W!A124</f>
        <v>1387</v>
      </c>
      <c r="X11" s="106"/>
      <c r="Y11" s="244">
        <f>W!A127</f>
        <v>520</v>
      </c>
      <c r="Z11" s="106"/>
      <c r="AA11" s="100"/>
      <c r="AC11" s="95"/>
      <c r="AD11" s="106"/>
      <c r="AE11" s="95"/>
      <c r="AF11" s="114"/>
      <c r="AG11" s="106"/>
      <c r="AH11" s="114"/>
      <c r="AI11" s="106"/>
      <c r="AJ11" s="114"/>
      <c r="AK11" s="106"/>
      <c r="AL11" s="95"/>
    </row>
    <row r="12" spans="2:38">
      <c r="B12" s="99"/>
      <c r="C12" s="19" t="s">
        <v>153</v>
      </c>
      <c r="F12" s="95"/>
      <c r="G12" s="242">
        <f>W!A286</f>
        <v>500</v>
      </c>
      <c r="H12" s="100"/>
      <c r="I12" s="95"/>
      <c r="J12" s="101"/>
      <c r="K12" s="94"/>
      <c r="L12" s="94"/>
      <c r="M12" s="94"/>
      <c r="N12" s="94"/>
      <c r="O12" s="94"/>
      <c r="P12" s="104"/>
      <c r="R12" s="99"/>
      <c r="S12" s="121" t="s">
        <v>27</v>
      </c>
      <c r="T12" s="95"/>
      <c r="U12" s="244">
        <f>W!A122</f>
        <v>748</v>
      </c>
      <c r="V12" s="113"/>
      <c r="W12" s="244">
        <f>W!A125</f>
        <v>795</v>
      </c>
      <c r="X12" s="106"/>
      <c r="Y12" s="244">
        <f>W!A128</f>
        <v>290</v>
      </c>
      <c r="Z12" s="106"/>
      <c r="AA12" s="100"/>
      <c r="AC12" s="95"/>
      <c r="AD12" s="121"/>
      <c r="AE12" s="95"/>
      <c r="AF12" s="114"/>
      <c r="AG12" s="106"/>
      <c r="AH12" s="114"/>
      <c r="AI12" s="106"/>
      <c r="AJ12" s="114"/>
      <c r="AK12" s="106"/>
      <c r="AL12" s="95"/>
    </row>
    <row r="13" spans="2:38">
      <c r="B13" s="99"/>
      <c r="C13" s="19" t="s">
        <v>154</v>
      </c>
      <c r="F13" s="95"/>
      <c r="G13" s="242">
        <f>W!A287</f>
        <v>43</v>
      </c>
      <c r="H13" s="100"/>
      <c r="I13" s="95"/>
      <c r="J13" s="99"/>
      <c r="K13" s="95"/>
      <c r="L13" s="95"/>
      <c r="M13" s="95"/>
      <c r="N13" s="95"/>
      <c r="O13" s="122"/>
      <c r="P13" s="100"/>
      <c r="R13" s="99"/>
      <c r="S13" s="28" t="s">
        <v>28</v>
      </c>
      <c r="T13" s="95"/>
      <c r="U13" s="244">
        <f>W!A123</f>
        <v>1699</v>
      </c>
      <c r="V13" s="113"/>
      <c r="W13" s="244">
        <f>W!A126</f>
        <v>1071</v>
      </c>
      <c r="X13" s="106"/>
      <c r="Y13" s="244">
        <f>W!A129</f>
        <v>414</v>
      </c>
      <c r="Z13" s="106"/>
      <c r="AA13" s="100"/>
      <c r="AC13" s="95"/>
      <c r="AD13" s="106"/>
      <c r="AE13" s="95"/>
      <c r="AF13" s="114"/>
      <c r="AG13" s="106"/>
      <c r="AH13" s="114"/>
      <c r="AI13" s="106"/>
      <c r="AJ13" s="114"/>
      <c r="AK13" s="106"/>
      <c r="AL13" s="95"/>
    </row>
    <row r="14" spans="2:38" ht="12">
      <c r="B14" s="99"/>
      <c r="C14" s="28" t="s">
        <v>72</v>
      </c>
      <c r="D14" s="95"/>
      <c r="E14" s="95"/>
      <c r="F14" s="95"/>
      <c r="G14" s="243">
        <f>G9-SUM(G10:G13)</f>
        <v>-43</v>
      </c>
      <c r="H14" s="100"/>
      <c r="I14" s="95"/>
      <c r="J14" s="99"/>
      <c r="K14" s="105" t="s">
        <v>103</v>
      </c>
      <c r="L14" s="95"/>
      <c r="M14" s="95"/>
      <c r="N14" s="95"/>
      <c r="O14" s="95"/>
      <c r="P14" s="100"/>
      <c r="R14" s="101"/>
      <c r="S14" s="94"/>
      <c r="T14" s="94"/>
      <c r="U14" s="101"/>
      <c r="V14" s="119"/>
      <c r="W14" s="94"/>
      <c r="X14" s="103"/>
      <c r="Y14" s="101"/>
      <c r="Z14" s="103"/>
      <c r="AA14" s="104"/>
      <c r="AC14" s="95"/>
      <c r="AD14" s="95"/>
      <c r="AE14" s="95"/>
      <c r="AF14" s="95"/>
      <c r="AG14" s="106"/>
      <c r="AH14" s="95"/>
      <c r="AI14" s="106"/>
      <c r="AJ14" s="95"/>
      <c r="AK14" s="106"/>
      <c r="AL14" s="95"/>
    </row>
    <row r="15" spans="2:38" ht="12">
      <c r="B15" s="99"/>
      <c r="H15" s="100"/>
      <c r="I15" s="95"/>
      <c r="J15" s="99"/>
      <c r="K15" s="20" t="s">
        <v>104</v>
      </c>
      <c r="L15" s="95"/>
      <c r="M15" s="95"/>
      <c r="N15" s="114"/>
      <c r="O15" s="242">
        <f>W!A305</f>
        <v>28800</v>
      </c>
      <c r="P15" s="100"/>
      <c r="R15" s="96"/>
      <c r="S15" s="107" t="s">
        <v>138</v>
      </c>
      <c r="T15" s="107"/>
      <c r="U15" s="96"/>
      <c r="V15" s="108"/>
      <c r="W15" s="98"/>
      <c r="X15" s="109"/>
      <c r="Y15" s="96"/>
      <c r="Z15" s="109"/>
      <c r="AA15" s="97"/>
      <c r="AC15" s="95"/>
      <c r="AD15" s="105"/>
      <c r="AE15" s="105"/>
      <c r="AF15" s="95"/>
      <c r="AG15" s="106"/>
      <c r="AH15" s="95"/>
      <c r="AI15" s="106"/>
      <c r="AJ15" s="95"/>
      <c r="AK15" s="106"/>
      <c r="AL15" s="95"/>
    </row>
    <row r="16" spans="2:38" ht="12">
      <c r="B16" s="99"/>
      <c r="C16" s="105" t="s">
        <v>73</v>
      </c>
      <c r="D16" s="95"/>
      <c r="E16" s="95"/>
      <c r="F16" s="95"/>
      <c r="G16" s="22"/>
      <c r="H16" s="100"/>
      <c r="I16" s="95"/>
      <c r="J16" s="99"/>
      <c r="K16" s="20" t="s">
        <v>105</v>
      </c>
      <c r="L16" s="95"/>
      <c r="M16" s="95"/>
      <c r="N16" s="95"/>
      <c r="O16" s="242">
        <f>W!A306</f>
        <v>327</v>
      </c>
      <c r="P16" s="117">
        <f>W!B307</f>
        <v>0</v>
      </c>
      <c r="R16" s="99"/>
      <c r="S16" s="20" t="s">
        <v>23</v>
      </c>
      <c r="T16" s="95"/>
      <c r="U16" s="244">
        <f>W!A131</f>
        <v>2495</v>
      </c>
      <c r="V16" s="113"/>
      <c r="W16" s="244">
        <f>W!A134</f>
        <v>1278</v>
      </c>
      <c r="X16" s="106"/>
      <c r="Y16" s="244">
        <f>W!A137</f>
        <v>513</v>
      </c>
      <c r="Z16" s="106"/>
      <c r="AA16" s="100"/>
      <c r="AC16" s="95"/>
      <c r="AD16" s="95"/>
      <c r="AE16" s="95"/>
      <c r="AF16" s="114"/>
      <c r="AG16" s="106"/>
      <c r="AH16" s="114"/>
      <c r="AI16" s="106"/>
      <c r="AJ16" s="114"/>
      <c r="AK16" s="106"/>
      <c r="AL16" s="95"/>
    </row>
    <row r="17" spans="2:38">
      <c r="B17" s="99"/>
      <c r="C17" s="20" t="s">
        <v>74</v>
      </c>
      <c r="D17" s="95"/>
      <c r="E17" s="95"/>
      <c r="F17" s="114"/>
      <c r="G17" s="239">
        <f>W!A291</f>
        <v>0</v>
      </c>
      <c r="H17" s="100"/>
      <c r="I17" s="95"/>
      <c r="J17" s="99"/>
      <c r="K17" s="20" t="s">
        <v>80</v>
      </c>
      <c r="L17" s="95"/>
      <c r="M17" s="95"/>
      <c r="N17" s="95"/>
      <c r="O17" s="242">
        <f>W!A307</f>
        <v>24594</v>
      </c>
      <c r="P17" s="100"/>
      <c r="R17" s="99"/>
      <c r="S17" s="123" t="s">
        <v>3</v>
      </c>
      <c r="T17" s="95"/>
      <c r="U17" s="244">
        <f>W!A132</f>
        <v>1360</v>
      </c>
      <c r="V17" s="113"/>
      <c r="W17" s="244">
        <f>W!A135</f>
        <v>763</v>
      </c>
      <c r="X17" s="106"/>
      <c r="Y17" s="244">
        <f>W!A138</f>
        <v>311</v>
      </c>
      <c r="Z17" s="106"/>
      <c r="AA17" s="100"/>
      <c r="AC17" s="95"/>
      <c r="AD17" s="123"/>
      <c r="AE17" s="95"/>
      <c r="AF17" s="114"/>
      <c r="AG17" s="106"/>
      <c r="AH17" s="114"/>
      <c r="AI17" s="106"/>
      <c r="AJ17" s="114"/>
      <c r="AK17" s="106"/>
      <c r="AL17" s="95"/>
    </row>
    <row r="18" spans="2:38">
      <c r="B18" s="99"/>
      <c r="C18" s="20" t="s">
        <v>75</v>
      </c>
      <c r="D18" s="95"/>
      <c r="E18" s="95"/>
      <c r="F18" s="95"/>
      <c r="G18" s="239">
        <f>W!A292</f>
        <v>4</v>
      </c>
      <c r="H18" s="100"/>
      <c r="I18" s="95"/>
      <c r="J18" s="99"/>
      <c r="P18" s="100"/>
      <c r="R18" s="99"/>
      <c r="S18" s="20" t="s">
        <v>4</v>
      </c>
      <c r="T18" s="95"/>
      <c r="U18" s="244">
        <f>W!A133</f>
        <v>1896</v>
      </c>
      <c r="V18" s="113"/>
      <c r="W18" s="244">
        <f>W!A136</f>
        <v>1006</v>
      </c>
      <c r="X18" s="106"/>
      <c r="Y18" s="244">
        <f>W!A139</f>
        <v>400</v>
      </c>
      <c r="Z18" s="106"/>
      <c r="AA18" s="100"/>
      <c r="AC18" s="95"/>
      <c r="AD18" s="95"/>
      <c r="AE18" s="95"/>
      <c r="AF18" s="114"/>
      <c r="AG18" s="106"/>
      <c r="AH18" s="114"/>
      <c r="AI18" s="106"/>
      <c r="AJ18" s="114"/>
      <c r="AK18" s="106"/>
      <c r="AL18" s="95"/>
    </row>
    <row r="19" spans="2:38">
      <c r="B19" s="99"/>
      <c r="C19" s="20" t="s">
        <v>76</v>
      </c>
      <c r="D19" s="95"/>
      <c r="E19" s="95"/>
      <c r="F19" s="114"/>
      <c r="G19" s="239">
        <f>W!A293</f>
        <v>0</v>
      </c>
      <c r="H19" s="100"/>
      <c r="I19" s="95"/>
      <c r="J19" s="99"/>
      <c r="K19" s="20" t="s">
        <v>106</v>
      </c>
      <c r="L19" s="95"/>
      <c r="M19" s="95"/>
      <c r="N19" s="95"/>
      <c r="O19" s="114">
        <f>W!A308</f>
        <v>0</v>
      </c>
      <c r="P19" s="100"/>
      <c r="R19" s="101"/>
      <c r="S19" s="94"/>
      <c r="T19" s="94"/>
      <c r="U19" s="101"/>
      <c r="V19" s="119"/>
      <c r="W19" s="94"/>
      <c r="X19" s="103"/>
      <c r="Y19" s="101"/>
      <c r="Z19" s="103"/>
      <c r="AA19" s="104"/>
      <c r="AC19" s="95"/>
      <c r="AD19" s="95"/>
      <c r="AE19" s="95"/>
      <c r="AF19" s="95"/>
      <c r="AG19" s="106"/>
      <c r="AH19" s="95"/>
      <c r="AI19" s="106"/>
      <c r="AJ19" s="95"/>
      <c r="AK19" s="106"/>
      <c r="AL19" s="95"/>
    </row>
    <row r="20" spans="2:38" ht="12">
      <c r="B20" s="99"/>
      <c r="C20" s="20" t="s">
        <v>77</v>
      </c>
      <c r="D20" s="95"/>
      <c r="E20" s="95"/>
      <c r="F20" s="95"/>
      <c r="G20" s="239">
        <f>W!A294</f>
        <v>4</v>
      </c>
      <c r="H20" s="100"/>
      <c r="I20" s="95"/>
      <c r="J20" s="101"/>
      <c r="K20" s="94"/>
      <c r="L20" s="94"/>
      <c r="M20" s="94"/>
      <c r="N20" s="94"/>
      <c r="O20" s="94"/>
      <c r="P20" s="104"/>
      <c r="R20" s="96"/>
      <c r="S20" s="107" t="s">
        <v>137</v>
      </c>
      <c r="T20" s="98"/>
      <c r="U20" s="96"/>
      <c r="V20" s="108"/>
      <c r="W20" s="98"/>
      <c r="X20" s="109"/>
      <c r="Y20" s="96"/>
      <c r="Z20" s="109"/>
      <c r="AA20" s="97"/>
      <c r="AC20" s="95"/>
      <c r="AD20" s="105"/>
      <c r="AE20" s="95"/>
      <c r="AF20" s="95"/>
      <c r="AG20" s="106"/>
      <c r="AH20" s="95"/>
      <c r="AI20" s="106"/>
      <c r="AJ20" s="95"/>
      <c r="AK20" s="106"/>
      <c r="AL20" s="95"/>
    </row>
    <row r="21" spans="2:38" ht="12">
      <c r="B21" s="99"/>
      <c r="C21" s="105"/>
      <c r="D21" s="105"/>
      <c r="E21" s="105"/>
      <c r="F21" s="105"/>
      <c r="G21" s="105"/>
      <c r="H21" s="100"/>
      <c r="I21" s="95"/>
      <c r="Q21" s="95"/>
      <c r="R21" s="99"/>
      <c r="S21" s="20" t="s">
        <v>23</v>
      </c>
      <c r="T21" s="95"/>
      <c r="U21" s="244">
        <f>W!A141</f>
        <v>2495</v>
      </c>
      <c r="V21" s="113"/>
      <c r="W21" s="244">
        <f>W!A144</f>
        <v>1280</v>
      </c>
      <c r="X21" s="106"/>
      <c r="Y21" s="244">
        <f>W!A147</f>
        <v>513</v>
      </c>
      <c r="Z21" s="106"/>
      <c r="AA21" s="100"/>
      <c r="AC21" s="95"/>
      <c r="AD21" s="95"/>
      <c r="AE21" s="95"/>
      <c r="AF21" s="114"/>
      <c r="AG21" s="106"/>
      <c r="AH21" s="114"/>
      <c r="AI21" s="106"/>
      <c r="AJ21" s="114"/>
      <c r="AK21" s="106"/>
      <c r="AL21" s="95"/>
    </row>
    <row r="22" spans="2:38">
      <c r="B22" s="99"/>
      <c r="C22" s="20" t="s">
        <v>78</v>
      </c>
      <c r="D22" s="95"/>
      <c r="E22" s="95"/>
      <c r="F22" s="114"/>
      <c r="G22" s="239">
        <f>W!A301</f>
        <v>4272</v>
      </c>
      <c r="H22" s="124"/>
      <c r="I22" s="95"/>
      <c r="R22" s="99"/>
      <c r="S22" s="123" t="s">
        <v>3</v>
      </c>
      <c r="T22" s="95"/>
      <c r="U22" s="244">
        <f>W!A142</f>
        <v>1272</v>
      </c>
      <c r="V22" s="113"/>
      <c r="W22" s="244">
        <f>W!A145</f>
        <v>763</v>
      </c>
      <c r="X22" s="106"/>
      <c r="Y22" s="244">
        <f>W!A148</f>
        <v>290</v>
      </c>
      <c r="Z22" s="106"/>
      <c r="AA22" s="100"/>
      <c r="AC22" s="95"/>
      <c r="AD22" s="123"/>
      <c r="AE22" s="95"/>
      <c r="AF22" s="114"/>
      <c r="AG22" s="106"/>
      <c r="AH22" s="114"/>
      <c r="AI22" s="106"/>
      <c r="AJ22" s="114"/>
      <c r="AK22" s="106"/>
      <c r="AL22" s="95"/>
    </row>
    <row r="23" spans="2:38">
      <c r="B23" s="99"/>
      <c r="C23" s="20" t="s">
        <v>79</v>
      </c>
      <c r="D23" s="95"/>
      <c r="E23" s="95"/>
      <c r="F23" s="95"/>
      <c r="G23" s="239">
        <f>W!A302</f>
        <v>38</v>
      </c>
      <c r="H23" s="125">
        <f>W!B302</f>
        <v>0</v>
      </c>
      <c r="I23" s="95"/>
      <c r="J23" s="96"/>
      <c r="K23" s="98"/>
      <c r="L23" s="98"/>
      <c r="M23" s="98"/>
      <c r="N23" s="126"/>
      <c r="O23" s="126"/>
      <c r="P23" s="97"/>
      <c r="R23" s="99"/>
      <c r="S23" s="20" t="s">
        <v>4</v>
      </c>
      <c r="T23" s="95"/>
      <c r="U23" s="244">
        <f>W!A143</f>
        <v>1896</v>
      </c>
      <c r="V23" s="113"/>
      <c r="W23" s="244">
        <f>W!A146</f>
        <v>1006</v>
      </c>
      <c r="X23" s="106"/>
      <c r="Y23" s="244">
        <f>W!A149</f>
        <v>400</v>
      </c>
      <c r="Z23" s="106"/>
      <c r="AA23" s="100"/>
      <c r="AC23" s="95"/>
      <c r="AD23" s="95"/>
      <c r="AE23" s="95"/>
      <c r="AF23" s="114"/>
      <c r="AG23" s="106"/>
      <c r="AH23" s="114"/>
      <c r="AI23" s="106"/>
      <c r="AJ23" s="114"/>
      <c r="AK23" s="106"/>
      <c r="AL23" s="95"/>
    </row>
    <row r="24" spans="2:38" ht="12">
      <c r="B24" s="99"/>
      <c r="C24" s="28" t="s">
        <v>80</v>
      </c>
      <c r="G24" s="239">
        <f>W!A303</f>
        <v>3028</v>
      </c>
      <c r="H24" s="100"/>
      <c r="I24" s="95"/>
      <c r="J24" s="99"/>
      <c r="K24" s="32" t="s">
        <v>107</v>
      </c>
      <c r="L24" s="105"/>
      <c r="M24" s="127" t="s">
        <v>23</v>
      </c>
      <c r="N24" s="128" t="s">
        <v>3</v>
      </c>
      <c r="O24" s="128" t="s">
        <v>4</v>
      </c>
      <c r="P24" s="129"/>
      <c r="R24" s="101"/>
      <c r="S24" s="94"/>
      <c r="T24" s="94"/>
      <c r="U24" s="101"/>
      <c r="V24" s="119"/>
      <c r="W24" s="94"/>
      <c r="X24" s="103"/>
      <c r="Y24" s="101"/>
      <c r="Z24" s="103"/>
      <c r="AA24" s="104"/>
      <c r="AC24" s="95"/>
      <c r="AD24" s="95"/>
      <c r="AE24" s="95"/>
      <c r="AF24" s="95"/>
      <c r="AG24" s="106"/>
      <c r="AH24" s="95"/>
      <c r="AI24" s="106"/>
      <c r="AJ24" s="95"/>
      <c r="AK24" s="106"/>
      <c r="AL24" s="95"/>
    </row>
    <row r="25" spans="2:38" ht="12">
      <c r="B25" s="99"/>
      <c r="C25" s="20" t="s">
        <v>81</v>
      </c>
      <c r="D25" s="95"/>
      <c r="E25" s="95"/>
      <c r="F25" s="95"/>
      <c r="G25" s="239">
        <f>G18*W!A75-G23</f>
        <v>-26</v>
      </c>
      <c r="H25" s="100"/>
      <c r="I25" s="95"/>
      <c r="J25" s="99"/>
      <c r="K25" s="28" t="s">
        <v>108</v>
      </c>
      <c r="L25" s="20"/>
      <c r="M25" s="116">
        <f>W!A321</f>
        <v>8</v>
      </c>
      <c r="N25" s="116">
        <f>W!A322</f>
        <v>5</v>
      </c>
      <c r="O25" s="114">
        <f>IF(W!A327&gt;0,1,0)</f>
        <v>1</v>
      </c>
      <c r="P25" s="129"/>
      <c r="R25" s="96"/>
      <c r="S25" s="107" t="s">
        <v>139</v>
      </c>
      <c r="T25" s="107"/>
      <c r="U25" s="96"/>
      <c r="V25" s="108"/>
      <c r="W25" s="98"/>
      <c r="X25" s="109"/>
      <c r="Y25" s="96"/>
      <c r="Z25" s="109"/>
      <c r="AA25" s="97"/>
      <c r="AC25" s="95"/>
      <c r="AD25" s="105"/>
      <c r="AE25" s="105"/>
      <c r="AF25" s="95"/>
      <c r="AG25" s="106"/>
      <c r="AH25" s="95"/>
      <c r="AI25" s="106"/>
      <c r="AJ25" s="95"/>
      <c r="AK25" s="106"/>
      <c r="AL25" s="95"/>
    </row>
    <row r="26" spans="2:38">
      <c r="B26" s="99"/>
      <c r="C26" s="20" t="s">
        <v>82</v>
      </c>
      <c r="D26" s="95"/>
      <c r="E26" s="95"/>
      <c r="F26" s="95"/>
      <c r="G26" s="254">
        <f>W!A304</f>
        <v>89.7</v>
      </c>
      <c r="H26" s="100"/>
      <c r="I26" s="95"/>
      <c r="J26" s="99"/>
      <c r="K26" s="28" t="s">
        <v>109</v>
      </c>
      <c r="L26" s="20"/>
      <c r="M26" s="116">
        <f>W!A323</f>
        <v>1</v>
      </c>
      <c r="N26" s="116">
        <f>W!A324</f>
        <v>1</v>
      </c>
      <c r="O26" s="114"/>
      <c r="P26" s="129"/>
      <c r="R26" s="99"/>
      <c r="S26" s="20" t="s">
        <v>23</v>
      </c>
      <c r="T26" s="95"/>
      <c r="U26" s="244">
        <f>W!A151</f>
        <v>0</v>
      </c>
      <c r="V26" s="113"/>
      <c r="W26" s="244">
        <f>W!A154</f>
        <v>0</v>
      </c>
      <c r="X26" s="106"/>
      <c r="Y26" s="244">
        <f>W!A157</f>
        <v>0</v>
      </c>
      <c r="Z26" s="106"/>
      <c r="AA26" s="100"/>
      <c r="AC26" s="95"/>
      <c r="AD26" s="95"/>
      <c r="AE26" s="95"/>
      <c r="AF26" s="114"/>
      <c r="AG26" s="106"/>
      <c r="AH26" s="114"/>
      <c r="AI26" s="106"/>
      <c r="AJ26" s="114"/>
      <c r="AK26" s="106"/>
      <c r="AL26" s="95"/>
    </row>
    <row r="27" spans="2:38">
      <c r="B27" s="99"/>
      <c r="C27" s="95"/>
      <c r="D27" s="95"/>
      <c r="E27" s="95"/>
      <c r="F27" s="95"/>
      <c r="G27" s="95"/>
      <c r="H27" s="100"/>
      <c r="I27" s="95"/>
      <c r="J27" s="99"/>
      <c r="K27" s="28" t="s">
        <v>110</v>
      </c>
      <c r="L27" s="20"/>
      <c r="M27" s="116">
        <f>MAX(M25-M26-M29,0)</f>
        <v>0</v>
      </c>
      <c r="N27" s="116">
        <f>MAX(N25-N26-N29,0)</f>
        <v>0</v>
      </c>
      <c r="O27" s="116">
        <f>O25-O29</f>
        <v>0</v>
      </c>
      <c r="P27" s="129"/>
      <c r="R27" s="99"/>
      <c r="S27" s="123" t="s">
        <v>3</v>
      </c>
      <c r="T27" s="95"/>
      <c r="U27" s="244">
        <f>W!A152</f>
        <v>44</v>
      </c>
      <c r="V27" s="113"/>
      <c r="W27" s="244">
        <f>W!A155</f>
        <v>0</v>
      </c>
      <c r="X27" s="106"/>
      <c r="Y27" s="244">
        <f>W!A158</f>
        <v>10</v>
      </c>
      <c r="Z27" s="106"/>
      <c r="AA27" s="100"/>
      <c r="AC27" s="95"/>
      <c r="AD27" s="123"/>
      <c r="AE27" s="95"/>
      <c r="AF27" s="114"/>
      <c r="AG27" s="106"/>
      <c r="AH27" s="114"/>
      <c r="AI27" s="106"/>
      <c r="AJ27" s="114"/>
      <c r="AK27" s="106"/>
      <c r="AL27" s="95"/>
    </row>
    <row r="28" spans="2:38" ht="12">
      <c r="B28" s="99"/>
      <c r="C28" s="105" t="s">
        <v>83</v>
      </c>
      <c r="D28" s="105"/>
      <c r="E28" s="105"/>
      <c r="F28" s="95"/>
      <c r="G28" s="95"/>
      <c r="H28" s="100"/>
      <c r="I28" s="95"/>
      <c r="J28" s="99"/>
      <c r="K28" s="28" t="s">
        <v>111</v>
      </c>
      <c r="L28" s="20"/>
      <c r="M28" s="116">
        <f>MAX(M29-M25+M26,0)</f>
        <v>1</v>
      </c>
      <c r="N28" s="116">
        <f>MAX(N29-N25+N26,0)</f>
        <v>4</v>
      </c>
      <c r="O28" s="116">
        <f>O29-O25</f>
        <v>0</v>
      </c>
      <c r="P28" s="129"/>
      <c r="R28" s="101"/>
      <c r="S28" s="94"/>
      <c r="T28" s="94"/>
      <c r="U28" s="101"/>
      <c r="V28" s="119"/>
      <c r="W28" s="94"/>
      <c r="X28" s="103"/>
      <c r="Y28" s="101"/>
      <c r="Z28" s="103"/>
      <c r="AA28" s="104"/>
      <c r="AC28" s="95"/>
      <c r="AD28" s="95"/>
      <c r="AE28" s="95"/>
      <c r="AF28" s="95"/>
      <c r="AG28" s="106"/>
      <c r="AH28" s="95"/>
      <c r="AI28" s="106"/>
      <c r="AJ28" s="95"/>
      <c r="AK28" s="106"/>
      <c r="AL28" s="95"/>
    </row>
    <row r="29" spans="2:38" ht="12">
      <c r="B29" s="99"/>
      <c r="C29" s="20" t="s">
        <v>84</v>
      </c>
      <c r="D29" s="95"/>
      <c r="E29" s="95"/>
      <c r="F29" s="114"/>
      <c r="G29" s="239">
        <f>W!A311</f>
        <v>4000</v>
      </c>
      <c r="H29" s="100"/>
      <c r="I29" s="95"/>
      <c r="J29" s="99"/>
      <c r="K29" s="28" t="s">
        <v>112</v>
      </c>
      <c r="L29" s="20"/>
      <c r="M29" s="120">
        <f>W!A325</f>
        <v>8</v>
      </c>
      <c r="N29" s="120">
        <f>W!A326</f>
        <v>8</v>
      </c>
      <c r="O29" s="130">
        <f>IF(W!A328&gt;0,1,0)</f>
        <v>1</v>
      </c>
      <c r="P29" s="129"/>
      <c r="R29" s="99"/>
      <c r="S29" s="105" t="s">
        <v>140</v>
      </c>
      <c r="T29" s="105"/>
      <c r="U29" s="99"/>
      <c r="V29" s="113"/>
      <c r="W29" s="95"/>
      <c r="X29" s="106"/>
      <c r="Y29" s="99"/>
      <c r="Z29" s="106"/>
      <c r="AA29" s="100"/>
      <c r="AC29" s="95"/>
      <c r="AD29" s="105"/>
      <c r="AE29" s="105"/>
      <c r="AF29" s="95"/>
      <c r="AG29" s="106"/>
      <c r="AH29" s="95"/>
      <c r="AI29" s="106"/>
      <c r="AJ29" s="95"/>
      <c r="AK29" s="106"/>
      <c r="AL29" s="95"/>
    </row>
    <row r="30" spans="2:38">
      <c r="B30" s="99"/>
      <c r="C30" s="20" t="s">
        <v>85</v>
      </c>
      <c r="D30" s="95"/>
      <c r="E30" s="95"/>
      <c r="F30" s="114"/>
      <c r="G30" s="239">
        <f>1000*W!A57+W!A312</f>
        <v>0</v>
      </c>
      <c r="H30" s="100"/>
      <c r="I30" s="95"/>
      <c r="J30" s="101"/>
      <c r="K30" s="94"/>
      <c r="L30" s="94"/>
      <c r="M30" s="94"/>
      <c r="N30" s="94"/>
      <c r="O30" s="94"/>
      <c r="P30" s="104"/>
      <c r="R30" s="99"/>
      <c r="S30" s="20" t="s">
        <v>23</v>
      </c>
      <c r="T30" s="95"/>
      <c r="U30" s="244">
        <f>W!A161</f>
        <v>138</v>
      </c>
      <c r="V30" s="113"/>
      <c r="W30" s="244">
        <f>W!A164</f>
        <v>107</v>
      </c>
      <c r="X30" s="106"/>
      <c r="Y30" s="244">
        <f>W!A167</f>
        <v>7</v>
      </c>
      <c r="Z30" s="106"/>
      <c r="AA30" s="100"/>
      <c r="AC30" s="95"/>
      <c r="AD30" s="95"/>
      <c r="AE30" s="95"/>
      <c r="AF30" s="114"/>
      <c r="AG30" s="106"/>
      <c r="AH30" s="114"/>
      <c r="AI30" s="106"/>
      <c r="AJ30" s="114"/>
      <c r="AK30" s="106"/>
      <c r="AL30" s="95"/>
    </row>
    <row r="31" spans="2:38">
      <c r="B31" s="99"/>
      <c r="C31" s="20" t="s">
        <v>86</v>
      </c>
      <c r="D31" s="95"/>
      <c r="E31" s="95"/>
      <c r="F31" s="95"/>
      <c r="G31" s="239">
        <f>W!A313</f>
        <v>0</v>
      </c>
      <c r="H31" s="100"/>
      <c r="I31" s="95"/>
      <c r="M31" s="93" t="s">
        <v>5</v>
      </c>
      <c r="R31" s="99"/>
      <c r="S31" s="123" t="s">
        <v>3</v>
      </c>
      <c r="T31" s="95"/>
      <c r="U31" s="244">
        <f>W!A162</f>
        <v>0</v>
      </c>
      <c r="V31" s="113"/>
      <c r="W31" s="244">
        <f>W!A165</f>
        <v>32</v>
      </c>
      <c r="X31" s="106"/>
      <c r="Y31" s="244">
        <f>W!A168</f>
        <v>0</v>
      </c>
      <c r="Z31" s="106"/>
      <c r="AA31" s="100"/>
      <c r="AC31" s="95"/>
      <c r="AD31" s="123"/>
      <c r="AE31" s="95"/>
      <c r="AF31" s="114"/>
      <c r="AG31" s="106"/>
      <c r="AH31" s="114"/>
      <c r="AI31" s="106"/>
      <c r="AJ31" s="114"/>
      <c r="AK31" s="106"/>
      <c r="AL31" s="95"/>
    </row>
    <row r="32" spans="2:38">
      <c r="B32" s="99"/>
      <c r="C32" s="20" t="s">
        <v>87</v>
      </c>
      <c r="D32" s="95"/>
      <c r="E32" s="95"/>
      <c r="F32" s="95"/>
      <c r="G32" s="239">
        <f>W!A314</f>
        <v>0</v>
      </c>
      <c r="H32" s="131">
        <f>W!B313</f>
        <v>0</v>
      </c>
      <c r="I32" s="95"/>
      <c r="M32" s="95"/>
      <c r="R32" s="99"/>
      <c r="S32" s="20" t="s">
        <v>4</v>
      </c>
      <c r="T32" s="95"/>
      <c r="U32" s="244">
        <f>W!A163</f>
        <v>104</v>
      </c>
      <c r="V32" s="113"/>
      <c r="W32" s="244">
        <f>W!A166</f>
        <v>65</v>
      </c>
      <c r="X32" s="106"/>
      <c r="Y32" s="244">
        <f>W!A169</f>
        <v>14</v>
      </c>
      <c r="Z32" s="106"/>
      <c r="AA32" s="100"/>
      <c r="AC32" s="95"/>
      <c r="AD32" s="95"/>
      <c r="AE32" s="95"/>
      <c r="AF32" s="114"/>
      <c r="AG32" s="106"/>
      <c r="AH32" s="114"/>
      <c r="AI32" s="106"/>
      <c r="AJ32" s="114"/>
      <c r="AK32" s="106"/>
      <c r="AL32" s="95"/>
    </row>
    <row r="33" spans="2:38">
      <c r="B33" s="99"/>
      <c r="C33" s="20" t="s">
        <v>88</v>
      </c>
      <c r="D33" s="95"/>
      <c r="E33" s="95"/>
      <c r="F33" s="95"/>
      <c r="G33" s="239">
        <f>W!A315</f>
        <v>3972</v>
      </c>
      <c r="H33" s="100"/>
      <c r="I33" s="95"/>
      <c r="J33" s="96"/>
      <c r="K33" s="98"/>
      <c r="L33" s="98"/>
      <c r="M33" s="98"/>
      <c r="N33" s="126"/>
      <c r="O33" s="126"/>
      <c r="P33" s="97"/>
      <c r="R33" s="101"/>
      <c r="S33" s="94"/>
      <c r="T33" s="94"/>
      <c r="U33" s="101"/>
      <c r="V33" s="119"/>
      <c r="W33" s="94"/>
      <c r="X33" s="103"/>
      <c r="Y33" s="101"/>
      <c r="Z33" s="103"/>
      <c r="AA33" s="104"/>
      <c r="AC33" s="95"/>
      <c r="AD33" s="95"/>
      <c r="AE33" s="95"/>
      <c r="AF33" s="95"/>
      <c r="AG33" s="106"/>
      <c r="AH33" s="95"/>
      <c r="AI33" s="106"/>
      <c r="AJ33" s="95"/>
      <c r="AK33" s="106"/>
      <c r="AL33" s="95"/>
    </row>
    <row r="34" spans="2:38" ht="12">
      <c r="B34" s="99"/>
      <c r="C34" s="20" t="s">
        <v>89</v>
      </c>
      <c r="D34" s="95"/>
      <c r="E34" s="95"/>
      <c r="F34" s="95"/>
      <c r="G34" s="239">
        <f>W!A316</f>
        <v>28</v>
      </c>
      <c r="H34" s="100"/>
      <c r="I34" s="95"/>
      <c r="J34" s="99"/>
      <c r="K34" s="105" t="s">
        <v>113</v>
      </c>
      <c r="L34" s="105"/>
      <c r="M34" s="127" t="s">
        <v>23</v>
      </c>
      <c r="N34" s="110" t="s">
        <v>3</v>
      </c>
      <c r="O34" s="127" t="s">
        <v>4</v>
      </c>
      <c r="P34" s="100"/>
      <c r="R34" s="96"/>
      <c r="S34" s="107"/>
      <c r="T34" s="107"/>
      <c r="U34" s="96"/>
      <c r="V34" s="108"/>
      <c r="W34" s="98"/>
      <c r="X34" s="108"/>
      <c r="Y34" s="95"/>
      <c r="Z34" s="109"/>
      <c r="AA34" s="97"/>
      <c r="AC34" s="95"/>
      <c r="AD34" s="105"/>
      <c r="AE34" s="105"/>
      <c r="AF34" s="95"/>
      <c r="AG34" s="106"/>
      <c r="AH34" s="95"/>
      <c r="AI34" s="106"/>
      <c r="AJ34" s="95"/>
      <c r="AK34" s="106"/>
      <c r="AL34" s="95"/>
    </row>
    <row r="35" spans="2:38" ht="12">
      <c r="B35" s="99"/>
      <c r="C35" s="28" t="s">
        <v>93</v>
      </c>
      <c r="D35" s="95"/>
      <c r="E35" s="95"/>
      <c r="F35" s="95"/>
      <c r="G35" s="114"/>
      <c r="H35" s="100"/>
      <c r="I35" s="95"/>
      <c r="J35" s="99"/>
      <c r="K35" s="19" t="s">
        <v>114</v>
      </c>
      <c r="L35" s="95"/>
      <c r="M35" s="244">
        <f>W!A295</f>
        <v>1315</v>
      </c>
      <c r="N35" s="244">
        <f>W!A297</f>
        <v>500</v>
      </c>
      <c r="O35" s="246">
        <f>W!A299</f>
        <v>300</v>
      </c>
      <c r="P35" s="100"/>
      <c r="R35" s="99"/>
      <c r="S35" s="105" t="s">
        <v>141</v>
      </c>
      <c r="T35" s="132"/>
      <c r="U35" s="239">
        <f>W!A171</f>
        <v>185</v>
      </c>
      <c r="V35" s="117">
        <f>W!B171</f>
        <v>0</v>
      </c>
      <c r="W35" s="239">
        <f>W!A172</f>
        <v>80</v>
      </c>
      <c r="X35" s="117">
        <f>W!B172</f>
        <v>0</v>
      </c>
      <c r="Y35" s="239">
        <f>W!A173</f>
        <v>30</v>
      </c>
      <c r="Z35" s="118">
        <f>W!B173</f>
        <v>0</v>
      </c>
      <c r="AA35" s="100"/>
      <c r="AC35" s="95"/>
      <c r="AD35" s="105"/>
      <c r="AE35" s="105"/>
      <c r="AF35" s="114"/>
      <c r="AG35" s="118"/>
      <c r="AH35" s="114"/>
      <c r="AI35" s="118"/>
      <c r="AJ35" s="114"/>
      <c r="AK35" s="118"/>
      <c r="AL35" s="95"/>
    </row>
    <row r="36" spans="2:38">
      <c r="B36" s="99"/>
      <c r="C36" s="20" t="s">
        <v>90</v>
      </c>
      <c r="D36" s="95"/>
      <c r="E36" s="95"/>
      <c r="F36" s="95"/>
      <c r="G36" s="239">
        <f>1000*W!A58</f>
        <v>0</v>
      </c>
      <c r="H36" s="100"/>
      <c r="I36" s="95"/>
      <c r="J36" s="99"/>
      <c r="K36" s="20" t="s">
        <v>115</v>
      </c>
      <c r="L36" s="95"/>
      <c r="M36" s="245">
        <f>W!A296</f>
        <v>14</v>
      </c>
      <c r="N36" s="245">
        <f>W!A298</f>
        <v>7</v>
      </c>
      <c r="O36" s="245">
        <f>W!A300</f>
        <v>11</v>
      </c>
      <c r="P36" s="100"/>
      <c r="R36" s="101"/>
      <c r="S36" s="94"/>
      <c r="T36" s="94"/>
      <c r="U36" s="101"/>
      <c r="V36" s="119"/>
      <c r="W36" s="94"/>
      <c r="X36" s="103"/>
      <c r="Y36" s="101"/>
      <c r="Z36" s="103"/>
      <c r="AA36" s="104"/>
      <c r="AC36" s="95"/>
      <c r="AD36" s="95"/>
      <c r="AE36" s="95"/>
      <c r="AF36" s="95"/>
      <c r="AG36" s="106"/>
      <c r="AH36" s="95"/>
      <c r="AI36" s="106"/>
      <c r="AJ36" s="95"/>
      <c r="AK36" s="106"/>
      <c r="AL36" s="95"/>
    </row>
    <row r="37" spans="2:38" ht="12">
      <c r="B37" s="99"/>
      <c r="C37" s="20" t="s">
        <v>91</v>
      </c>
      <c r="D37" s="95"/>
      <c r="E37" s="95"/>
      <c r="F37" s="95"/>
      <c r="G37" s="239">
        <f>W!A317</f>
        <v>0</v>
      </c>
      <c r="H37" s="100"/>
      <c r="I37" s="95"/>
      <c r="J37" s="101"/>
      <c r="K37" s="94"/>
      <c r="L37" s="94"/>
      <c r="M37" s="94"/>
      <c r="N37" s="94"/>
      <c r="O37" s="94"/>
      <c r="P37" s="104"/>
      <c r="R37" s="96"/>
      <c r="S37" s="133"/>
      <c r="T37" s="107"/>
      <c r="U37" s="96"/>
      <c r="V37" s="108"/>
      <c r="W37" s="98"/>
      <c r="X37" s="109"/>
      <c r="Y37" s="96"/>
      <c r="Z37" s="109"/>
      <c r="AA37" s="97"/>
      <c r="AC37" s="95"/>
      <c r="AD37" s="32"/>
      <c r="AE37" s="105"/>
      <c r="AF37" s="95"/>
      <c r="AG37" s="106"/>
      <c r="AH37" s="95"/>
      <c r="AI37" s="106"/>
      <c r="AJ37" s="95"/>
      <c r="AK37" s="106"/>
      <c r="AL37" s="95"/>
    </row>
    <row r="38" spans="2:38" ht="12">
      <c r="B38" s="99"/>
      <c r="C38" s="28" t="s">
        <v>92</v>
      </c>
      <c r="D38" s="95"/>
      <c r="E38" s="95"/>
      <c r="F38" s="95"/>
      <c r="G38" s="239">
        <f>1000*W!A59</f>
        <v>0</v>
      </c>
      <c r="H38" s="100"/>
      <c r="I38" s="95"/>
      <c r="R38" s="99"/>
      <c r="S38" s="105" t="s">
        <v>142</v>
      </c>
      <c r="T38" s="105"/>
      <c r="U38" s="208" t="str">
        <f>W!A177</f>
        <v>Major</v>
      </c>
      <c r="V38" s="113"/>
      <c r="W38" s="208" t="str">
        <f>W!A178</f>
        <v>Major</v>
      </c>
      <c r="X38" s="106"/>
      <c r="Y38" s="208" t="str">
        <f>W!A179</f>
        <v>Minor</v>
      </c>
      <c r="Z38" s="106"/>
      <c r="AA38" s="100"/>
      <c r="AC38" s="95"/>
      <c r="AD38" s="105"/>
      <c r="AE38" s="105"/>
      <c r="AF38" s="114"/>
      <c r="AG38" s="106"/>
      <c r="AH38" s="114"/>
      <c r="AI38" s="106"/>
      <c r="AJ38" s="114"/>
      <c r="AK38" s="106"/>
      <c r="AL38" s="95"/>
    </row>
    <row r="39" spans="2:38" ht="9" customHeight="1">
      <c r="B39" s="99"/>
      <c r="C39" s="95"/>
      <c r="D39" s="95"/>
      <c r="E39" s="95"/>
      <c r="F39" s="95"/>
      <c r="G39" s="95"/>
      <c r="H39" s="100"/>
      <c r="I39" s="95"/>
      <c r="R39" s="101"/>
      <c r="S39" s="94"/>
      <c r="T39" s="134"/>
      <c r="U39" s="94"/>
      <c r="V39" s="119"/>
      <c r="W39" s="94"/>
      <c r="X39" s="119"/>
      <c r="Y39" s="94"/>
      <c r="Z39" s="103"/>
      <c r="AA39" s="104"/>
      <c r="AC39" s="95"/>
      <c r="AD39" s="95"/>
      <c r="AE39" s="105"/>
      <c r="AF39" s="95"/>
      <c r="AG39" s="106"/>
      <c r="AH39" s="95"/>
      <c r="AI39" s="106"/>
      <c r="AJ39" s="95"/>
      <c r="AK39" s="106"/>
      <c r="AL39" s="95"/>
    </row>
    <row r="40" spans="2:38" ht="12">
      <c r="B40" s="99"/>
      <c r="C40" s="135" t="s">
        <v>116</v>
      </c>
      <c r="D40" s="95"/>
      <c r="E40" s="95"/>
      <c r="F40" s="95"/>
      <c r="G40" s="95"/>
      <c r="H40" s="100"/>
      <c r="I40" s="95"/>
      <c r="J40" s="96"/>
      <c r="K40" s="98"/>
      <c r="L40" s="98"/>
      <c r="M40" s="98"/>
      <c r="N40" s="98"/>
      <c r="O40" s="98"/>
      <c r="P40" s="97"/>
      <c r="R40" s="99"/>
      <c r="S40" s="79" t="s">
        <v>143</v>
      </c>
      <c r="T40" s="95"/>
      <c r="U40" s="112"/>
      <c r="V40" s="113"/>
      <c r="W40" s="114"/>
      <c r="X40" s="106"/>
      <c r="Y40" s="112"/>
      <c r="Z40" s="106"/>
      <c r="AA40" s="100"/>
      <c r="AC40" s="95"/>
      <c r="AD40" s="79"/>
      <c r="AE40" s="95"/>
      <c r="AF40" s="114"/>
      <c r="AG40" s="106"/>
      <c r="AH40" s="114"/>
      <c r="AI40" s="106"/>
      <c r="AJ40" s="114"/>
      <c r="AK40" s="106"/>
      <c r="AL40" s="95"/>
    </row>
    <row r="41" spans="2:38" ht="12">
      <c r="B41" s="99"/>
      <c r="C41" s="28" t="s">
        <v>117</v>
      </c>
      <c r="D41" s="95"/>
      <c r="E41" s="95"/>
      <c r="F41" s="95"/>
      <c r="G41" s="239">
        <f>W!A318</f>
        <v>20</v>
      </c>
      <c r="H41" s="100"/>
      <c r="I41" s="95"/>
      <c r="J41" s="99"/>
      <c r="K41" s="23" t="s">
        <v>121</v>
      </c>
      <c r="N41" s="22" t="s">
        <v>122</v>
      </c>
      <c r="P41" s="100"/>
      <c r="R41" s="99"/>
      <c r="S41" s="83" t="s">
        <v>144</v>
      </c>
      <c r="T41" s="95"/>
      <c r="U41" s="244">
        <f>W!A181</f>
        <v>4500</v>
      </c>
      <c r="V41" s="113"/>
      <c r="W41" s="239">
        <f>W!A182</f>
        <v>3334</v>
      </c>
      <c r="X41" s="106"/>
      <c r="Y41" s="244">
        <f>W!A183</f>
        <v>0</v>
      </c>
      <c r="Z41" s="106"/>
      <c r="AA41" s="100"/>
      <c r="AC41" s="95"/>
      <c r="AD41" s="136"/>
      <c r="AE41" s="95"/>
      <c r="AF41" s="114"/>
      <c r="AG41" s="106"/>
      <c r="AH41" s="114"/>
      <c r="AI41" s="106"/>
      <c r="AJ41" s="114"/>
      <c r="AK41" s="106"/>
      <c r="AL41" s="95"/>
    </row>
    <row r="42" spans="2:38">
      <c r="B42" s="99"/>
      <c r="C42" s="28" t="s">
        <v>118</v>
      </c>
      <c r="D42" s="20"/>
      <c r="E42" s="20"/>
      <c r="F42" s="20"/>
      <c r="G42" s="239">
        <f>W!A319</f>
        <v>33878</v>
      </c>
      <c r="H42" s="100"/>
      <c r="I42" s="95"/>
      <c r="J42" s="99"/>
      <c r="K42" s="19" t="s">
        <v>123</v>
      </c>
      <c r="N42" s="138">
        <f>0.00019*50*G9</f>
        <v>7.6</v>
      </c>
      <c r="P42" s="100"/>
      <c r="R42" s="99"/>
      <c r="S42" s="83" t="s">
        <v>145</v>
      </c>
      <c r="T42" s="95"/>
      <c r="U42" s="244">
        <f>W!A54</f>
        <v>0</v>
      </c>
      <c r="V42" s="113"/>
      <c r="W42" s="244">
        <f>W!A55</f>
        <v>0</v>
      </c>
      <c r="X42" s="106"/>
      <c r="Y42" s="244">
        <f>W!A56</f>
        <v>0</v>
      </c>
      <c r="Z42" s="106"/>
      <c r="AA42" s="100"/>
      <c r="AC42" s="95"/>
      <c r="AD42" s="136"/>
      <c r="AE42" s="95"/>
      <c r="AF42" s="114"/>
      <c r="AG42" s="106"/>
      <c r="AH42" s="114"/>
      <c r="AI42" s="106"/>
      <c r="AJ42" s="114"/>
      <c r="AK42" s="106"/>
      <c r="AL42" s="95"/>
    </row>
    <row r="43" spans="2:38">
      <c r="B43" s="99"/>
      <c r="C43" s="28" t="s">
        <v>119</v>
      </c>
      <c r="D43" s="20"/>
      <c r="E43" s="20"/>
      <c r="F43" s="20"/>
      <c r="G43" s="137">
        <f>100-W!A320/10</f>
        <v>0</v>
      </c>
      <c r="H43" s="100"/>
      <c r="I43" s="95"/>
      <c r="J43" s="99"/>
      <c r="K43" s="19" t="s">
        <v>124</v>
      </c>
      <c r="N43" s="139">
        <f>0.00052*(6*G24+O17)</f>
        <v>22.236239999999999</v>
      </c>
      <c r="P43" s="100"/>
      <c r="R43" s="99"/>
      <c r="S43" s="83" t="s">
        <v>89</v>
      </c>
      <c r="T43" s="95"/>
      <c r="U43" s="244">
        <f>W!A184</f>
        <v>0</v>
      </c>
      <c r="V43" s="113"/>
      <c r="W43" s="239">
        <f>W!A185</f>
        <v>86</v>
      </c>
      <c r="X43" s="106"/>
      <c r="Y43" s="244">
        <f>W!A186</f>
        <v>0</v>
      </c>
      <c r="Z43" s="106"/>
      <c r="AA43" s="100"/>
      <c r="AC43" s="95"/>
      <c r="AD43" s="136"/>
      <c r="AE43" s="95"/>
      <c r="AF43" s="114"/>
      <c r="AG43" s="106"/>
      <c r="AH43" s="114"/>
      <c r="AI43" s="106"/>
      <c r="AJ43" s="114"/>
      <c r="AK43" s="106"/>
      <c r="AL43" s="95"/>
    </row>
    <row r="44" spans="2:38">
      <c r="B44" s="99"/>
      <c r="C44" s="84" t="s">
        <v>120</v>
      </c>
      <c r="G44" s="242">
        <f>W!A329</f>
        <v>208</v>
      </c>
      <c r="H44" s="100"/>
      <c r="I44" s="95"/>
      <c r="J44" s="99"/>
      <c r="K44" s="19" t="s">
        <v>125</v>
      </c>
      <c r="N44" s="138">
        <f>N42+N43</f>
        <v>29.836239999999997</v>
      </c>
      <c r="P44" s="100"/>
      <c r="R44" s="99"/>
      <c r="S44" s="83" t="s">
        <v>146</v>
      </c>
      <c r="T44" s="95"/>
      <c r="U44" s="244">
        <f>W!A187</f>
        <v>0</v>
      </c>
      <c r="V44" s="113"/>
      <c r="W44" s="239">
        <f>W!A188</f>
        <v>86</v>
      </c>
      <c r="X44" s="106"/>
      <c r="Y44" s="244">
        <f>W!A189</f>
        <v>0</v>
      </c>
      <c r="Z44" s="106"/>
      <c r="AA44" s="100"/>
      <c r="AC44" s="95"/>
      <c r="AD44" s="136"/>
      <c r="AE44" s="95"/>
      <c r="AF44" s="114"/>
      <c r="AG44" s="106"/>
      <c r="AH44" s="114"/>
      <c r="AI44" s="106"/>
      <c r="AJ44" s="114"/>
      <c r="AK44" s="106"/>
      <c r="AL44" s="95"/>
    </row>
    <row r="45" spans="2:38" ht="8.25" customHeight="1">
      <c r="B45" s="101"/>
      <c r="C45" s="94"/>
      <c r="D45" s="94"/>
      <c r="E45" s="94"/>
      <c r="F45" s="94"/>
      <c r="G45" s="94"/>
      <c r="H45" s="104"/>
      <c r="I45" s="95"/>
      <c r="J45" s="101"/>
      <c r="K45" s="94"/>
      <c r="L45" s="94"/>
      <c r="M45" s="94"/>
      <c r="N45" s="94"/>
      <c r="O45" s="94"/>
      <c r="P45" s="104"/>
      <c r="R45" s="101"/>
      <c r="S45" s="94"/>
      <c r="T45" s="94"/>
      <c r="U45" s="101"/>
      <c r="V45" s="119"/>
      <c r="W45" s="94"/>
      <c r="X45" s="103"/>
      <c r="Y45" s="101"/>
      <c r="Z45" s="103"/>
      <c r="AA45" s="104"/>
      <c r="AC45" s="95"/>
      <c r="AD45" s="95"/>
      <c r="AE45" s="95"/>
      <c r="AF45" s="95"/>
      <c r="AG45" s="106"/>
      <c r="AH45" s="95"/>
      <c r="AI45" s="106"/>
      <c r="AJ45" s="95"/>
      <c r="AK45" s="106"/>
      <c r="AL45" s="95"/>
    </row>
    <row r="46" spans="2:38">
      <c r="D46" s="168" t="s">
        <v>13</v>
      </c>
      <c r="I46" s="95"/>
    </row>
    <row r="47" spans="2:38">
      <c r="D47" s="141"/>
      <c r="I47" s="95"/>
    </row>
    <row r="48" spans="2:38">
      <c r="I48" s="95"/>
    </row>
    <row r="49" spans="1:13">
      <c r="A49" s="95"/>
      <c r="B49" s="95"/>
      <c r="D49" s="95"/>
      <c r="E49" s="95"/>
      <c r="F49" s="95"/>
      <c r="I49" s="95"/>
    </row>
    <row r="50" spans="1:13">
      <c r="B50" s="95"/>
      <c r="I50" s="95" t="s">
        <v>5</v>
      </c>
    </row>
    <row r="51" spans="1:13">
      <c r="B51" s="95"/>
      <c r="I51" s="95"/>
    </row>
    <row r="52" spans="1:13">
      <c r="B52" s="95"/>
      <c r="I52" s="95"/>
    </row>
    <row r="53" spans="1:13">
      <c r="B53" s="95"/>
      <c r="I53" s="95"/>
    </row>
    <row r="54" spans="1:13">
      <c r="B54" s="95"/>
      <c r="I54" s="95"/>
    </row>
    <row r="55" spans="1:13">
      <c r="B55" s="95"/>
      <c r="I55" s="95"/>
    </row>
    <row r="56" spans="1:13">
      <c r="B56" s="95"/>
      <c r="I56" s="95"/>
    </row>
    <row r="57" spans="1:13">
      <c r="B57" s="95"/>
      <c r="I57" s="95"/>
    </row>
    <row r="58" spans="1:13">
      <c r="B58" s="95"/>
      <c r="C58" s="95"/>
      <c r="D58" s="95"/>
      <c r="E58" s="95"/>
      <c r="F58" s="95"/>
      <c r="G58" s="95"/>
      <c r="H58" s="95"/>
      <c r="I58" s="95"/>
    </row>
    <row r="59" spans="1:13">
      <c r="J59" s="95"/>
      <c r="K59" s="95"/>
      <c r="L59" s="95"/>
      <c r="M59" s="95"/>
    </row>
    <row r="60" spans="1:13">
      <c r="H60" s="95"/>
      <c r="I60" s="95"/>
      <c r="J60" s="95"/>
      <c r="K60" s="95"/>
      <c r="L60" s="95"/>
      <c r="M60" s="95"/>
    </row>
    <row r="61" spans="1:13">
      <c r="H61" s="95"/>
      <c r="I61" s="95"/>
      <c r="J61" s="95"/>
      <c r="L61" s="95"/>
      <c r="M61" s="95"/>
    </row>
    <row r="62" spans="1:13">
      <c r="H62" s="20"/>
      <c r="I62" s="95"/>
      <c r="J62" s="95"/>
      <c r="L62" s="95"/>
      <c r="M62" s="95"/>
    </row>
    <row r="63" spans="1:13">
      <c r="H63" s="20"/>
      <c r="I63" s="95"/>
      <c r="J63" s="95"/>
      <c r="L63" s="95"/>
      <c r="M63" s="95"/>
    </row>
    <row r="64" spans="1:13">
      <c r="C64" s="95"/>
      <c r="D64" s="95"/>
      <c r="E64" s="95"/>
      <c r="F64" s="95"/>
      <c r="G64" s="95"/>
      <c r="H64" s="95"/>
      <c r="I64" s="95"/>
      <c r="J64" s="95"/>
      <c r="K64" s="95"/>
      <c r="L64" s="95"/>
      <c r="M64" s="95"/>
    </row>
  </sheetData>
  <phoneticPr fontId="15" type="noConversion"/>
  <pageMargins left="0.35433070866141736" right="0.15748031496062992" top="0.59055118110236227" bottom="0.39370078740157483" header="0.51181102362204722" footer="0.51181102362204722"/>
  <pageSetup paperSize="9" scale="98" firstPageNumber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8"/>
  <sheetViews>
    <sheetView showGridLines="0" topLeftCell="A5" workbookViewId="0">
      <selection activeCell="X8" sqref="X8:X34"/>
    </sheetView>
  </sheetViews>
  <sheetFormatPr defaultColWidth="9.109375" defaultRowHeight="10.199999999999999"/>
  <cols>
    <col min="1" max="2" width="1.33203125" style="140" customWidth="1"/>
    <col min="3" max="6" width="7.6640625" style="140" customWidth="1"/>
    <col min="7" max="8" width="1.33203125" style="140" customWidth="1"/>
    <col min="9" max="12" width="7.6640625" style="140" customWidth="1"/>
    <col min="13" max="14" width="1.33203125" style="140" customWidth="1"/>
    <col min="15" max="18" width="7.6640625" style="140" customWidth="1"/>
    <col min="19" max="20" width="1.33203125" style="140" customWidth="1"/>
    <col min="21" max="24" width="7.6640625" style="140" customWidth="1"/>
    <col min="25" max="25" width="1.33203125" style="140" customWidth="1"/>
    <col min="26" max="16384" width="9.109375" style="140"/>
  </cols>
  <sheetData>
    <row r="1" spans="2:26">
      <c r="B1" s="141"/>
      <c r="C1" s="141"/>
      <c r="T1" s="141"/>
      <c r="Y1" s="141"/>
    </row>
    <row r="2" spans="2:26">
      <c r="B2" s="142"/>
      <c r="C2" s="143"/>
      <c r="D2" s="143"/>
      <c r="E2" s="143"/>
      <c r="F2" s="143"/>
      <c r="G2" s="144"/>
      <c r="H2" s="143"/>
      <c r="I2" s="143"/>
      <c r="J2" s="143"/>
      <c r="K2" s="145"/>
      <c r="L2" s="145"/>
      <c r="M2" s="146"/>
      <c r="N2" s="145"/>
      <c r="O2" s="145"/>
      <c r="P2" s="145"/>
      <c r="Q2" s="145"/>
      <c r="R2" s="145"/>
      <c r="S2" s="147"/>
      <c r="T2" s="148"/>
      <c r="U2" s="145"/>
      <c r="V2" s="145"/>
      <c r="W2" s="145"/>
      <c r="X2" s="145"/>
      <c r="Y2" s="146"/>
      <c r="Z2" s="141"/>
    </row>
    <row r="3" spans="2:26">
      <c r="B3" s="149"/>
      <c r="C3" s="150" t="s">
        <v>155</v>
      </c>
      <c r="D3" s="150"/>
      <c r="E3" s="150"/>
      <c r="F3" s="150"/>
      <c r="G3" s="151"/>
      <c r="H3" s="150"/>
      <c r="I3" s="150"/>
      <c r="J3" s="150"/>
      <c r="K3" s="141"/>
      <c r="L3" s="141"/>
      <c r="M3" s="152"/>
      <c r="N3" s="141"/>
      <c r="O3" s="141"/>
      <c r="P3" s="141"/>
      <c r="Q3" s="141"/>
      <c r="R3" s="141"/>
      <c r="S3" s="153"/>
      <c r="T3" s="154"/>
      <c r="U3" s="141"/>
      <c r="V3" s="141"/>
      <c r="W3" s="141"/>
      <c r="X3" s="141"/>
      <c r="Y3" s="152"/>
      <c r="Z3" s="141"/>
    </row>
    <row r="4" spans="2:26">
      <c r="B4" s="149"/>
      <c r="C4" s="150"/>
      <c r="D4" s="150"/>
      <c r="E4" s="150"/>
      <c r="F4" s="150"/>
      <c r="G4" s="151"/>
      <c r="H4" s="150"/>
      <c r="I4" s="150"/>
      <c r="J4" s="150"/>
      <c r="K4" s="141"/>
      <c r="L4" s="141"/>
      <c r="M4" s="152"/>
      <c r="N4" s="141"/>
      <c r="O4" s="141"/>
      <c r="P4" s="141"/>
      <c r="Q4" s="141"/>
      <c r="R4" s="141"/>
      <c r="S4" s="153"/>
      <c r="T4" s="154"/>
      <c r="U4" s="141"/>
      <c r="V4" s="141"/>
      <c r="W4" s="141"/>
      <c r="X4" s="141"/>
      <c r="Y4" s="152"/>
      <c r="Z4" s="141"/>
    </row>
    <row r="5" spans="2:26">
      <c r="B5" s="149"/>
      <c r="C5" s="155" t="s">
        <v>156</v>
      </c>
      <c r="D5" s="150"/>
      <c r="E5" s="150"/>
      <c r="F5" s="156" t="s">
        <v>6</v>
      </c>
      <c r="G5" s="151"/>
      <c r="H5" s="150"/>
      <c r="I5" s="155" t="s">
        <v>177</v>
      </c>
      <c r="J5" s="150"/>
      <c r="K5" s="141"/>
      <c r="L5" s="156" t="s">
        <v>6</v>
      </c>
      <c r="M5" s="152"/>
      <c r="N5" s="141"/>
      <c r="O5" s="155" t="s">
        <v>202</v>
      </c>
      <c r="P5" s="150"/>
      <c r="Q5" s="141"/>
      <c r="R5" s="156" t="s">
        <v>6</v>
      </c>
      <c r="S5" s="152"/>
      <c r="T5" s="141"/>
      <c r="U5" s="155" t="s">
        <v>229</v>
      </c>
      <c r="V5" s="141"/>
      <c r="W5" s="141"/>
      <c r="X5" s="156" t="s">
        <v>6</v>
      </c>
      <c r="Y5" s="152"/>
    </row>
    <row r="6" spans="2:26">
      <c r="B6" s="149"/>
      <c r="C6" s="150"/>
      <c r="D6" s="150"/>
      <c r="E6" s="150"/>
      <c r="F6" s="156"/>
      <c r="G6" s="151"/>
      <c r="H6" s="150"/>
      <c r="I6" s="150"/>
      <c r="J6" s="150"/>
      <c r="K6" s="141"/>
      <c r="L6" s="156"/>
      <c r="M6" s="152"/>
      <c r="N6" s="141"/>
      <c r="O6" s="150"/>
      <c r="P6" s="150"/>
      <c r="Q6" s="141"/>
      <c r="R6" s="156"/>
      <c r="S6" s="152"/>
      <c r="T6" s="141"/>
      <c r="U6" s="150"/>
      <c r="V6" s="141"/>
      <c r="W6" s="141"/>
      <c r="X6" s="156"/>
      <c r="Y6" s="152"/>
    </row>
    <row r="7" spans="2:26">
      <c r="B7" s="149"/>
      <c r="C7" s="155" t="s">
        <v>157</v>
      </c>
      <c r="D7" s="141"/>
      <c r="E7" s="141"/>
      <c r="F7" s="222">
        <f>W!A201</f>
        <v>205000</v>
      </c>
      <c r="G7" s="152"/>
      <c r="H7" s="141"/>
      <c r="I7" s="155" t="s">
        <v>136</v>
      </c>
      <c r="J7" s="141"/>
      <c r="K7" s="141"/>
      <c r="L7" s="226">
        <f>W!A241</f>
        <v>3976885</v>
      </c>
      <c r="M7" s="152"/>
      <c r="N7" s="141"/>
      <c r="O7" s="150" t="s">
        <v>203</v>
      </c>
      <c r="P7" s="150"/>
      <c r="Q7" s="141"/>
      <c r="R7" s="141"/>
      <c r="S7" s="152"/>
      <c r="T7" s="141"/>
      <c r="U7" s="158" t="s">
        <v>230</v>
      </c>
      <c r="Y7" s="152"/>
    </row>
    <row r="8" spans="2:26">
      <c r="B8" s="149"/>
      <c r="C8" s="159" t="s">
        <v>28</v>
      </c>
      <c r="D8" s="141"/>
      <c r="E8" s="141"/>
      <c r="F8" s="222">
        <f>W!A202</f>
        <v>85774</v>
      </c>
      <c r="G8" s="152"/>
      <c r="H8" s="141"/>
      <c r="I8" s="141"/>
      <c r="J8" s="141"/>
      <c r="K8" s="141"/>
      <c r="L8" s="226"/>
      <c r="M8" s="152"/>
      <c r="N8" s="141"/>
      <c r="O8" s="89" t="s">
        <v>204</v>
      </c>
      <c r="Q8" s="160"/>
      <c r="R8" s="230">
        <f>W!A261</f>
        <v>50000</v>
      </c>
      <c r="S8" s="152"/>
      <c r="T8" s="141"/>
      <c r="U8" s="155" t="s">
        <v>231</v>
      </c>
      <c r="V8" s="141"/>
      <c r="W8" s="141"/>
      <c r="X8" s="226">
        <f>W!A221</f>
        <v>3985647</v>
      </c>
      <c r="Y8" s="152"/>
    </row>
    <row r="9" spans="2:26">
      <c r="B9" s="149"/>
      <c r="C9" s="155" t="s">
        <v>158</v>
      </c>
      <c r="D9" s="141"/>
      <c r="E9" s="141"/>
      <c r="F9" s="222">
        <f>W!A203</f>
        <v>50463</v>
      </c>
      <c r="G9" s="152"/>
      <c r="H9" s="141"/>
      <c r="I9" s="155" t="s">
        <v>178</v>
      </c>
      <c r="J9" s="141"/>
      <c r="K9" s="141"/>
      <c r="L9" s="226">
        <f>W!A242</f>
        <v>1343672</v>
      </c>
      <c r="M9" s="152"/>
      <c r="N9" s="141"/>
      <c r="O9" s="155" t="s">
        <v>205</v>
      </c>
      <c r="P9" s="141"/>
      <c r="Q9" s="160"/>
      <c r="R9" s="230">
        <f>W!A262</f>
        <v>400000</v>
      </c>
      <c r="S9" s="152"/>
      <c r="T9" s="141"/>
      <c r="U9" s="155" t="s">
        <v>190</v>
      </c>
      <c r="V9" s="141"/>
      <c r="W9" s="141"/>
      <c r="X9" s="226">
        <f>W!A222</f>
        <v>0</v>
      </c>
      <c r="Y9" s="152"/>
    </row>
    <row r="10" spans="2:26">
      <c r="B10" s="149"/>
      <c r="C10" s="155" t="s">
        <v>107</v>
      </c>
      <c r="D10" s="141"/>
      <c r="E10" s="141"/>
      <c r="F10" s="222">
        <f>W!A204</f>
        <v>486998</v>
      </c>
      <c r="G10" s="152"/>
      <c r="H10" s="141"/>
      <c r="I10" s="220" t="s">
        <v>179</v>
      </c>
      <c r="L10" s="226">
        <f>W!A243</f>
        <v>0</v>
      </c>
      <c r="M10" s="152"/>
      <c r="N10" s="141"/>
      <c r="O10" s="155" t="s">
        <v>206</v>
      </c>
      <c r="P10" s="141"/>
      <c r="Q10" s="141"/>
      <c r="R10" s="229">
        <f>W!A263</f>
        <v>943540</v>
      </c>
      <c r="S10" s="152"/>
      <c r="T10" s="141"/>
      <c r="U10" s="155" t="s">
        <v>232</v>
      </c>
      <c r="V10" s="141"/>
      <c r="W10" s="141"/>
      <c r="X10" s="226">
        <f>W!A223</f>
        <v>2346375</v>
      </c>
      <c r="Y10" s="152"/>
    </row>
    <row r="11" spans="2:26">
      <c r="B11" s="149"/>
      <c r="C11" s="155" t="s">
        <v>159</v>
      </c>
      <c r="D11" s="141"/>
      <c r="E11" s="141"/>
      <c r="F11" s="222">
        <f>W!A205</f>
        <v>39768</v>
      </c>
      <c r="G11" s="152"/>
      <c r="H11" s="141"/>
      <c r="I11" s="155" t="s">
        <v>180</v>
      </c>
      <c r="J11" s="141"/>
      <c r="K11" s="141"/>
      <c r="L11" s="226">
        <f>W!A244</f>
        <v>0</v>
      </c>
      <c r="M11" s="152"/>
      <c r="N11" s="141"/>
      <c r="O11" s="155" t="s">
        <v>207</v>
      </c>
      <c r="P11" s="141"/>
      <c r="Q11" s="141"/>
      <c r="R11" s="226">
        <f>SUM(R8:R10)</f>
        <v>1393540</v>
      </c>
      <c r="S11" s="152"/>
      <c r="T11" s="141"/>
      <c r="U11" s="155" t="s">
        <v>233</v>
      </c>
      <c r="V11" s="141"/>
      <c r="W11" s="141"/>
      <c r="X11" s="227">
        <f>W!A224</f>
        <v>353281</v>
      </c>
      <c r="Y11" s="152"/>
    </row>
    <row r="12" spans="2:26">
      <c r="B12" s="149"/>
      <c r="C12" s="155" t="s">
        <v>141</v>
      </c>
      <c r="D12" s="141"/>
      <c r="E12" s="141"/>
      <c r="F12" s="222">
        <f>W!A206</f>
        <v>30600</v>
      </c>
      <c r="G12" s="152"/>
      <c r="H12" s="141"/>
      <c r="I12" s="155" t="s">
        <v>181</v>
      </c>
      <c r="J12" s="141"/>
      <c r="K12" s="141"/>
      <c r="L12" s="226">
        <f>W!A245</f>
        <v>72293</v>
      </c>
      <c r="M12" s="152"/>
      <c r="N12" s="141"/>
      <c r="R12" s="230"/>
      <c r="S12" s="152"/>
      <c r="T12" s="141"/>
      <c r="U12" s="220" t="s">
        <v>234</v>
      </c>
      <c r="X12" s="230">
        <f>X8+X9-X10-X11</f>
        <v>1285991</v>
      </c>
      <c r="Y12" s="152"/>
    </row>
    <row r="13" spans="2:26">
      <c r="B13" s="149"/>
      <c r="C13" s="155" t="s">
        <v>160</v>
      </c>
      <c r="D13" s="141"/>
      <c r="E13" s="141"/>
      <c r="F13" s="222">
        <f>W!A207</f>
        <v>50000</v>
      </c>
      <c r="G13" s="152"/>
      <c r="H13" s="141"/>
      <c r="I13" s="155" t="s">
        <v>182</v>
      </c>
      <c r="J13" s="141"/>
      <c r="K13" s="141"/>
      <c r="L13" s="226">
        <f>W!A246</f>
        <v>130776</v>
      </c>
      <c r="M13" s="152"/>
      <c r="N13" s="141"/>
      <c r="O13" s="158" t="s">
        <v>208</v>
      </c>
      <c r="R13" s="230"/>
      <c r="S13" s="152"/>
      <c r="T13" s="141"/>
      <c r="X13" s="230"/>
      <c r="Y13" s="152"/>
    </row>
    <row r="14" spans="2:26">
      <c r="B14" s="149"/>
      <c r="C14" s="159" t="s">
        <v>161</v>
      </c>
      <c r="D14" s="141"/>
      <c r="E14" s="141"/>
      <c r="F14" s="222">
        <f>W!A208</f>
        <v>20000</v>
      </c>
      <c r="G14" s="152"/>
      <c r="H14" s="141"/>
      <c r="I14" s="155" t="s">
        <v>183</v>
      </c>
      <c r="J14" s="141"/>
      <c r="K14" s="141"/>
      <c r="L14" s="226">
        <f>W!A247</f>
        <v>324609</v>
      </c>
      <c r="M14" s="152"/>
      <c r="N14" s="141"/>
      <c r="O14" s="155" t="s">
        <v>209</v>
      </c>
      <c r="P14" s="141"/>
      <c r="Q14" s="141"/>
      <c r="R14" s="226">
        <f>W!A265</f>
        <v>71174</v>
      </c>
      <c r="S14" s="152"/>
      <c r="T14" s="141"/>
      <c r="U14" s="158" t="s">
        <v>235</v>
      </c>
      <c r="X14" s="230"/>
      <c r="Y14" s="152"/>
    </row>
    <row r="15" spans="2:26">
      <c r="B15" s="149"/>
      <c r="C15" s="155" t="s">
        <v>162</v>
      </c>
      <c r="D15" s="141"/>
      <c r="E15" s="141"/>
      <c r="F15" s="222">
        <f>W!A209</f>
        <v>16000</v>
      </c>
      <c r="G15" s="152"/>
      <c r="H15" s="141"/>
      <c r="I15" s="155" t="s">
        <v>184</v>
      </c>
      <c r="J15" s="141"/>
      <c r="K15" s="141"/>
      <c r="L15" s="226">
        <f>W!A248</f>
        <v>9296</v>
      </c>
      <c r="M15" s="152"/>
      <c r="N15" s="141"/>
      <c r="O15" s="220" t="s">
        <v>210</v>
      </c>
      <c r="R15" s="226">
        <f>W!A266</f>
        <v>13674</v>
      </c>
      <c r="S15" s="152"/>
      <c r="T15" s="141"/>
      <c r="U15" s="155" t="s">
        <v>236</v>
      </c>
      <c r="V15" s="141"/>
      <c r="W15" s="141"/>
      <c r="X15" s="226">
        <f>W!A225</f>
        <v>0</v>
      </c>
      <c r="Y15" s="152"/>
    </row>
    <row r="16" spans="2:26">
      <c r="B16" s="149"/>
      <c r="C16" s="155" t="s">
        <v>163</v>
      </c>
      <c r="D16" s="141"/>
      <c r="E16" s="141"/>
      <c r="F16" s="222">
        <f>W!A210</f>
        <v>5570</v>
      </c>
      <c r="G16" s="152"/>
      <c r="H16" s="141"/>
      <c r="I16" s="155" t="s">
        <v>185</v>
      </c>
      <c r="L16" s="226">
        <f>W!A249</f>
        <v>108650</v>
      </c>
      <c r="M16" s="152"/>
      <c r="N16" s="141"/>
      <c r="O16" s="155" t="s">
        <v>211</v>
      </c>
      <c r="P16" s="141"/>
      <c r="Q16" s="141"/>
      <c r="R16" s="226">
        <f>W!A267</f>
        <v>983</v>
      </c>
      <c r="S16" s="152"/>
      <c r="T16" s="141"/>
      <c r="U16" s="155" t="s">
        <v>237</v>
      </c>
      <c r="X16" s="226">
        <f>W!A226</f>
        <v>0</v>
      </c>
      <c r="Y16" s="152"/>
    </row>
    <row r="17" spans="2:25">
      <c r="B17" s="149"/>
      <c r="C17" s="155" t="s">
        <v>164</v>
      </c>
      <c r="D17" s="141"/>
      <c r="E17" s="141"/>
      <c r="F17" s="222">
        <f>W!A211</f>
        <v>12254</v>
      </c>
      <c r="G17" s="152"/>
      <c r="H17" s="141"/>
      <c r="I17" s="163" t="s">
        <v>186</v>
      </c>
      <c r="J17" s="141"/>
      <c r="K17" s="141"/>
      <c r="L17" s="227">
        <f>W!A250</f>
        <v>85831</v>
      </c>
      <c r="M17" s="152"/>
      <c r="N17" s="141"/>
      <c r="O17" s="155" t="s">
        <v>212</v>
      </c>
      <c r="P17" s="141"/>
      <c r="Q17" s="141"/>
      <c r="R17" s="226">
        <f>W!A268</f>
        <v>2143527</v>
      </c>
      <c r="S17" s="152"/>
      <c r="T17" s="141"/>
      <c r="U17" s="155" t="s">
        <v>238</v>
      </c>
      <c r="V17" s="141"/>
      <c r="W17" s="141"/>
      <c r="X17" s="227">
        <f>W!A227</f>
        <v>0</v>
      </c>
      <c r="Y17" s="152"/>
    </row>
    <row r="18" spans="2:25">
      <c r="B18" s="149"/>
      <c r="C18" s="155" t="s">
        <v>165</v>
      </c>
      <c r="D18" s="141"/>
      <c r="E18" s="141"/>
      <c r="F18" s="222">
        <f>W!A212</f>
        <v>12500</v>
      </c>
      <c r="G18" s="152"/>
      <c r="H18" s="141"/>
      <c r="I18" s="155" t="s">
        <v>187</v>
      </c>
      <c r="J18" s="141"/>
      <c r="K18" s="141"/>
      <c r="L18" s="228">
        <f>W!A251</f>
        <v>1903465</v>
      </c>
      <c r="M18" s="152"/>
      <c r="N18" s="141"/>
      <c r="O18" s="155" t="s">
        <v>213</v>
      </c>
      <c r="P18" s="141"/>
      <c r="Q18" s="141"/>
      <c r="R18" s="227">
        <f>W!A269</f>
        <v>2119119</v>
      </c>
      <c r="S18" s="152"/>
      <c r="T18" s="141"/>
      <c r="U18" s="220" t="s">
        <v>239</v>
      </c>
      <c r="X18" s="230">
        <f>X15+X16-X17</f>
        <v>0</v>
      </c>
      <c r="Y18" s="152"/>
    </row>
    <row r="19" spans="2:25">
      <c r="B19" s="149"/>
      <c r="C19" s="155" t="s">
        <v>166</v>
      </c>
      <c r="D19" s="141"/>
      <c r="E19" s="141"/>
      <c r="F19" s="222">
        <f>W!A213</f>
        <v>9915</v>
      </c>
      <c r="G19" s="152"/>
      <c r="H19" s="141"/>
      <c r="I19" s="155" t="s">
        <v>188</v>
      </c>
      <c r="J19" s="141"/>
      <c r="K19" s="141"/>
      <c r="L19" s="226">
        <f>W!A252</f>
        <v>2073420</v>
      </c>
      <c r="M19" s="152"/>
      <c r="N19" s="141"/>
      <c r="O19" s="220" t="s">
        <v>214</v>
      </c>
      <c r="R19" s="232">
        <f>SUM(R14:R18)</f>
        <v>4348477</v>
      </c>
      <c r="S19" s="152"/>
      <c r="T19" s="141"/>
      <c r="X19" s="230"/>
      <c r="Y19" s="152"/>
    </row>
    <row r="20" spans="2:25">
      <c r="B20" s="149"/>
      <c r="C20" s="155" t="s">
        <v>167</v>
      </c>
      <c r="D20" s="141"/>
      <c r="E20" s="141"/>
      <c r="F20" s="222">
        <f>W!A214</f>
        <v>0</v>
      </c>
      <c r="G20" s="152"/>
      <c r="H20" s="141"/>
      <c r="I20" s="155" t="s">
        <v>189</v>
      </c>
      <c r="J20" s="141"/>
      <c r="K20" s="141"/>
      <c r="L20" s="226">
        <f>W!A217</f>
        <v>1202035</v>
      </c>
      <c r="M20" s="152"/>
      <c r="N20" s="141"/>
      <c r="O20" s="155" t="s">
        <v>215</v>
      </c>
      <c r="P20" s="141"/>
      <c r="Q20" s="141"/>
      <c r="R20" s="226">
        <f>R11+R19</f>
        <v>5742017</v>
      </c>
      <c r="S20" s="152"/>
      <c r="T20" s="141"/>
      <c r="U20" s="158" t="s">
        <v>240</v>
      </c>
      <c r="X20" s="230"/>
      <c r="Y20" s="152"/>
    </row>
    <row r="21" spans="2:25">
      <c r="B21" s="149"/>
      <c r="C21" s="155" t="s">
        <v>168</v>
      </c>
      <c r="D21" s="141"/>
      <c r="E21" s="141"/>
      <c r="F21" s="222">
        <f>W!A215</f>
        <v>160000</v>
      </c>
      <c r="G21" s="152"/>
      <c r="H21" s="141"/>
      <c r="I21" s="155" t="s">
        <v>190</v>
      </c>
      <c r="J21" s="141"/>
      <c r="K21" s="141"/>
      <c r="L21" s="226">
        <f>W!A222</f>
        <v>0</v>
      </c>
      <c r="M21" s="152"/>
      <c r="N21" s="141"/>
      <c r="R21" s="230"/>
      <c r="S21" s="152"/>
      <c r="T21" s="141"/>
      <c r="U21" s="89" t="s">
        <v>241</v>
      </c>
      <c r="X21" s="226">
        <f>W!A228</f>
        <v>996863</v>
      </c>
      <c r="Y21" s="152"/>
    </row>
    <row r="22" spans="2:25">
      <c r="B22" s="149"/>
      <c r="C22" s="155" t="s">
        <v>169</v>
      </c>
      <c r="D22" s="141"/>
      <c r="E22" s="141"/>
      <c r="F22" s="223">
        <f>W!A216</f>
        <v>17193</v>
      </c>
      <c r="G22" s="152"/>
      <c r="H22" s="141"/>
      <c r="I22" s="155" t="s">
        <v>191</v>
      </c>
      <c r="J22" s="141"/>
      <c r="K22" s="141"/>
      <c r="L22" s="229">
        <f>W!A254</f>
        <v>24194</v>
      </c>
      <c r="M22" s="152"/>
      <c r="N22" s="141"/>
      <c r="O22" s="150" t="s">
        <v>216</v>
      </c>
      <c r="P22" s="141"/>
      <c r="Q22" s="141"/>
      <c r="R22" s="226"/>
      <c r="S22" s="152"/>
      <c r="T22" s="141"/>
      <c r="U22" s="89" t="s">
        <v>242</v>
      </c>
      <c r="V22" s="141"/>
      <c r="W22" s="141"/>
      <c r="X22" s="226">
        <f>W!A229</f>
        <v>0</v>
      </c>
      <c r="Y22" s="152"/>
    </row>
    <row r="23" spans="2:25">
      <c r="B23" s="149"/>
      <c r="C23" s="155" t="s">
        <v>170</v>
      </c>
      <c r="D23" s="150"/>
      <c r="E23" s="141"/>
      <c r="F23" s="223">
        <f>W!A217</f>
        <v>1202035</v>
      </c>
      <c r="G23" s="152"/>
      <c r="H23" s="141"/>
      <c r="I23" s="220" t="s">
        <v>192</v>
      </c>
      <c r="L23" s="226">
        <f>L19-L20+L21-L22</f>
        <v>847191</v>
      </c>
      <c r="M23" s="152"/>
      <c r="N23" s="141"/>
      <c r="O23" s="155" t="s">
        <v>218</v>
      </c>
      <c r="P23" s="141"/>
      <c r="Q23" s="141"/>
      <c r="R23" s="226">
        <f>W!A271</f>
        <v>0</v>
      </c>
      <c r="S23" s="152"/>
      <c r="T23" s="141"/>
      <c r="U23" s="155" t="s">
        <v>243</v>
      </c>
      <c r="V23" s="141"/>
      <c r="W23" s="141"/>
      <c r="X23" s="226">
        <f>W!A230</f>
        <v>356400</v>
      </c>
      <c r="Y23" s="152"/>
    </row>
    <row r="24" spans="2:25">
      <c r="B24" s="149"/>
      <c r="C24" s="141"/>
      <c r="F24" s="224"/>
      <c r="G24" s="152"/>
      <c r="H24" s="141"/>
      <c r="I24" s="155" t="s">
        <v>193</v>
      </c>
      <c r="J24" s="141"/>
      <c r="K24" s="141"/>
      <c r="L24" s="226">
        <f>W!A225</f>
        <v>0</v>
      </c>
      <c r="M24" s="152"/>
      <c r="N24" s="141"/>
      <c r="O24" s="159" t="s">
        <v>219</v>
      </c>
      <c r="P24" s="141"/>
      <c r="Q24" s="141"/>
      <c r="R24" s="226">
        <f>W!A272</f>
        <v>387074</v>
      </c>
      <c r="S24" s="152"/>
      <c r="T24" s="141"/>
      <c r="U24" s="155" t="s">
        <v>252</v>
      </c>
      <c r="V24" s="141"/>
      <c r="W24" s="141"/>
      <c r="X24" s="226">
        <f>W!A231</f>
        <v>0</v>
      </c>
      <c r="Y24" s="152"/>
    </row>
    <row r="25" spans="2:25">
      <c r="B25" s="149"/>
      <c r="C25" s="162" t="s">
        <v>171</v>
      </c>
      <c r="D25" s="141"/>
      <c r="E25" s="141"/>
      <c r="F25" s="222"/>
      <c r="G25" s="152"/>
      <c r="H25" s="141"/>
      <c r="I25" s="155" t="s">
        <v>194</v>
      </c>
      <c r="J25" s="141"/>
      <c r="K25" s="141"/>
      <c r="L25" s="227">
        <f>W!A232</f>
        <v>0</v>
      </c>
      <c r="M25" s="152"/>
      <c r="N25" s="141"/>
      <c r="O25" s="155" t="s">
        <v>220</v>
      </c>
      <c r="P25" s="141"/>
      <c r="Q25" s="141"/>
      <c r="R25" s="227">
        <f>W!A273</f>
        <v>0</v>
      </c>
      <c r="S25" s="152"/>
      <c r="T25" s="141"/>
      <c r="U25" s="155" t="s">
        <v>244</v>
      </c>
      <c r="V25" s="141"/>
      <c r="W25" s="141"/>
      <c r="X25" s="227">
        <f>W!A232</f>
        <v>0</v>
      </c>
      <c r="Y25" s="152"/>
    </row>
    <row r="26" spans="2:25">
      <c r="B26" s="149"/>
      <c r="C26" s="220" t="s">
        <v>172</v>
      </c>
      <c r="D26" s="141"/>
      <c r="E26" s="141"/>
      <c r="F26" s="225">
        <f>L26</f>
        <v>847191</v>
      </c>
      <c r="G26" s="152"/>
      <c r="H26" s="141"/>
      <c r="I26" s="220" t="s">
        <v>172</v>
      </c>
      <c r="J26" s="141"/>
      <c r="K26" s="141"/>
      <c r="L26" s="230">
        <f>L23+L24-L25</f>
        <v>847191</v>
      </c>
      <c r="M26" s="152"/>
      <c r="N26" s="141"/>
      <c r="O26" s="163" t="s">
        <v>217</v>
      </c>
      <c r="P26" s="141"/>
      <c r="Q26" s="141"/>
      <c r="R26" s="226">
        <f>SUM(R23:R25)</f>
        <v>387074</v>
      </c>
      <c r="S26" s="152"/>
      <c r="T26" s="141"/>
      <c r="U26" s="220" t="s">
        <v>245</v>
      </c>
      <c r="X26" s="230">
        <f>X21-X22-X23+X24-X25</f>
        <v>640463</v>
      </c>
      <c r="Y26" s="152"/>
    </row>
    <row r="27" spans="2:25">
      <c r="B27" s="149"/>
      <c r="C27" s="220" t="s">
        <v>174</v>
      </c>
      <c r="D27" s="141"/>
      <c r="E27" s="141"/>
      <c r="F27" s="223">
        <f>W!A240</f>
        <v>642975</v>
      </c>
      <c r="G27" s="152"/>
      <c r="H27" s="141"/>
      <c r="I27" s="155" t="s">
        <v>195</v>
      </c>
      <c r="J27" s="141"/>
      <c r="K27" s="141"/>
      <c r="L27" s="227">
        <f>W!A255</f>
        <v>0</v>
      </c>
      <c r="M27" s="152"/>
      <c r="N27" s="141"/>
      <c r="O27" s="155" t="s">
        <v>221</v>
      </c>
      <c r="P27" s="141"/>
      <c r="Q27" s="141"/>
      <c r="R27" s="226">
        <f>W!A274</f>
        <v>0</v>
      </c>
      <c r="S27" s="152"/>
      <c r="X27" s="233"/>
      <c r="Y27" s="152"/>
    </row>
    <row r="28" spans="2:25">
      <c r="B28" s="149"/>
      <c r="C28" s="220" t="s">
        <v>173</v>
      </c>
      <c r="F28" s="225">
        <f>W!A257</f>
        <v>1490166</v>
      </c>
      <c r="G28" s="152"/>
      <c r="H28" s="141"/>
      <c r="I28" s="155" t="s">
        <v>196</v>
      </c>
      <c r="J28" s="141"/>
      <c r="K28" s="141"/>
      <c r="L28" s="226">
        <f>W!A256</f>
        <v>847191</v>
      </c>
      <c r="M28" s="152"/>
      <c r="N28" s="141"/>
      <c r="R28" s="230"/>
      <c r="S28" s="152"/>
      <c r="U28" s="155" t="s">
        <v>246</v>
      </c>
      <c r="V28" s="141"/>
      <c r="W28" s="141"/>
      <c r="X28" s="230">
        <f>W!A233</f>
        <v>1926454</v>
      </c>
      <c r="Y28" s="152"/>
    </row>
    <row r="29" spans="2:25">
      <c r="B29" s="149"/>
      <c r="C29" s="141"/>
      <c r="F29" s="225"/>
      <c r="G29" s="152"/>
      <c r="H29" s="141"/>
      <c r="I29" s="220" t="s">
        <v>197</v>
      </c>
      <c r="L29" s="231">
        <f>IF(R32&gt;0,100*L28/R32,0)</f>
        <v>23.338595041322314</v>
      </c>
      <c r="M29" s="152"/>
      <c r="N29" s="141"/>
      <c r="O29" s="155" t="s">
        <v>222</v>
      </c>
      <c r="P29" s="141"/>
      <c r="Q29" s="141"/>
      <c r="R29" s="226">
        <f>R20-R26-R27</f>
        <v>5354943</v>
      </c>
      <c r="S29" s="152"/>
      <c r="U29" s="220" t="s">
        <v>247</v>
      </c>
      <c r="V29" s="141"/>
      <c r="W29" s="141"/>
      <c r="X29" s="229">
        <f>W!A234</f>
        <v>192665</v>
      </c>
      <c r="Y29" s="152"/>
    </row>
    <row r="30" spans="2:25">
      <c r="B30" s="149"/>
      <c r="C30" s="141"/>
      <c r="F30" s="225"/>
      <c r="G30" s="152"/>
      <c r="H30" s="141"/>
      <c r="L30" s="230"/>
      <c r="M30" s="152"/>
      <c r="N30" s="141"/>
      <c r="R30" s="230"/>
      <c r="S30" s="152"/>
      <c r="U30" s="220" t="s">
        <v>248</v>
      </c>
      <c r="X30" s="234">
        <f>R18-R25</f>
        <v>2119119</v>
      </c>
      <c r="Y30" s="152"/>
    </row>
    <row r="31" spans="2:25">
      <c r="B31" s="149"/>
      <c r="F31" s="225"/>
      <c r="G31" s="152"/>
      <c r="H31" s="141"/>
      <c r="I31" s="163" t="s">
        <v>198</v>
      </c>
      <c r="J31" s="141"/>
      <c r="K31" s="141"/>
      <c r="L31" s="227">
        <f>W!A230</f>
        <v>356400</v>
      </c>
      <c r="M31" s="152"/>
      <c r="N31" s="141"/>
      <c r="O31" s="158" t="s">
        <v>223</v>
      </c>
      <c r="R31" s="230"/>
      <c r="S31" s="152"/>
      <c r="U31" s="89" t="s">
        <v>249</v>
      </c>
      <c r="X31" s="230">
        <f>W!A270</f>
        <v>0</v>
      </c>
      <c r="Y31" s="164" t="s">
        <v>7</v>
      </c>
    </row>
    <row r="32" spans="2:25">
      <c r="B32" s="149"/>
      <c r="C32" s="155" t="s">
        <v>175</v>
      </c>
      <c r="D32" s="141"/>
      <c r="E32" s="141"/>
      <c r="F32" s="222">
        <f>W!A219</f>
        <v>0</v>
      </c>
      <c r="G32" s="152"/>
      <c r="H32" s="141"/>
      <c r="I32" s="155" t="s">
        <v>199</v>
      </c>
      <c r="J32" s="141"/>
      <c r="K32" s="141"/>
      <c r="L32" s="226">
        <f>L28-L31</f>
        <v>490791</v>
      </c>
      <c r="M32" s="152"/>
      <c r="O32" s="163" t="s">
        <v>224</v>
      </c>
      <c r="P32" s="141"/>
      <c r="Q32" s="141"/>
      <c r="R32" s="226">
        <f>W!A275</f>
        <v>3630000</v>
      </c>
      <c r="S32" s="152"/>
      <c r="X32" s="230"/>
      <c r="Y32" s="152"/>
    </row>
    <row r="33" spans="1:25">
      <c r="B33" s="149"/>
      <c r="C33" s="155" t="s">
        <v>176</v>
      </c>
      <c r="D33" s="141"/>
      <c r="E33" s="141"/>
      <c r="F33" s="222">
        <f>W!A220</f>
        <v>2761406</v>
      </c>
      <c r="G33" s="152"/>
      <c r="H33" s="141"/>
      <c r="I33" s="89" t="s">
        <v>200</v>
      </c>
      <c r="J33" s="141"/>
      <c r="K33" s="141"/>
      <c r="L33" s="227">
        <f>W!A260</f>
        <v>897289</v>
      </c>
      <c r="M33" s="152"/>
      <c r="O33" s="89" t="s">
        <v>228</v>
      </c>
      <c r="R33" s="226">
        <f>W!A276</f>
        <v>336863</v>
      </c>
      <c r="S33" s="152"/>
      <c r="U33" s="155" t="s">
        <v>250</v>
      </c>
      <c r="V33" s="141"/>
      <c r="W33" s="141"/>
      <c r="X33" s="230">
        <f>W!A238</f>
        <v>1810000</v>
      </c>
      <c r="Y33" s="152"/>
    </row>
    <row r="34" spans="1:25">
      <c r="B34" s="149"/>
      <c r="C34" s="141"/>
      <c r="G34" s="152"/>
      <c r="I34" s="89" t="s">
        <v>201</v>
      </c>
      <c r="L34" s="230">
        <f>L32+L33</f>
        <v>1388080</v>
      </c>
      <c r="M34" s="152"/>
      <c r="O34" s="155" t="s">
        <v>225</v>
      </c>
      <c r="P34" s="141"/>
      <c r="Q34" s="141"/>
      <c r="R34" s="227">
        <f>R35-R32-R33</f>
        <v>1388080</v>
      </c>
      <c r="S34" s="152"/>
      <c r="U34" s="155" t="s">
        <v>251</v>
      </c>
      <c r="V34" s="141"/>
      <c r="W34" s="141"/>
      <c r="X34" s="230">
        <f>W!A239</f>
        <v>1166000</v>
      </c>
      <c r="Y34" s="152"/>
    </row>
    <row r="35" spans="1:25">
      <c r="B35" s="149"/>
      <c r="G35" s="152"/>
      <c r="M35" s="152"/>
      <c r="O35" s="155" t="s">
        <v>227</v>
      </c>
      <c r="P35" s="141"/>
      <c r="Q35" s="141"/>
      <c r="R35" s="226">
        <f>W!A277</f>
        <v>5354943</v>
      </c>
      <c r="S35" s="152"/>
      <c r="Y35" s="152"/>
    </row>
    <row r="36" spans="1:25">
      <c r="B36" s="165"/>
      <c r="C36" s="166"/>
      <c r="D36" s="166"/>
      <c r="E36" s="166"/>
      <c r="F36" s="166"/>
      <c r="G36" s="166"/>
      <c r="H36" s="165"/>
      <c r="I36" s="166"/>
      <c r="J36" s="166"/>
      <c r="K36" s="166"/>
      <c r="L36" s="166"/>
      <c r="M36" s="167"/>
      <c r="N36" s="166"/>
      <c r="O36" s="166"/>
      <c r="P36" s="166"/>
      <c r="Q36" s="166"/>
      <c r="R36" s="166"/>
      <c r="S36" s="167"/>
      <c r="T36" s="166"/>
      <c r="U36" s="166"/>
      <c r="V36" s="166"/>
      <c r="W36" s="166"/>
      <c r="X36" s="166"/>
      <c r="Y36" s="167"/>
    </row>
    <row r="37" spans="1:25" ht="12.75" customHeight="1">
      <c r="B37" s="168" t="s">
        <v>13</v>
      </c>
    </row>
    <row r="38" spans="1:25">
      <c r="A38" s="141"/>
      <c r="B38" s="141"/>
      <c r="I38" s="161"/>
      <c r="L38" s="160"/>
    </row>
    <row r="39" spans="1:25">
      <c r="A39" s="141"/>
      <c r="B39" s="141"/>
      <c r="I39" s="161"/>
      <c r="L39" s="160"/>
      <c r="M39" s="141"/>
      <c r="N39" s="141"/>
    </row>
    <row r="40" spans="1:25">
      <c r="A40" s="141"/>
      <c r="B40" s="141"/>
    </row>
    <row r="41" spans="1:25">
      <c r="A41" s="141"/>
      <c r="B41" s="141"/>
    </row>
    <row r="42" spans="1:25">
      <c r="A42" s="141"/>
      <c r="B42" s="141"/>
    </row>
    <row r="43" spans="1:25">
      <c r="A43" s="141"/>
      <c r="B43" s="141"/>
      <c r="W43" s="160"/>
    </row>
    <row r="44" spans="1:25">
      <c r="A44" s="141"/>
      <c r="B44" s="141"/>
      <c r="P44" s="140" t="s">
        <v>5</v>
      </c>
    </row>
    <row r="45" spans="1:25">
      <c r="A45" s="141"/>
      <c r="B45" s="141"/>
      <c r="I45" s="141"/>
      <c r="J45" s="141"/>
      <c r="K45" s="141" t="s">
        <v>5</v>
      </c>
      <c r="L45" s="157"/>
    </row>
    <row r="46" spans="1:25">
      <c r="A46" s="141"/>
      <c r="B46" s="141"/>
      <c r="I46" s="141"/>
      <c r="J46" s="141"/>
      <c r="K46" s="141"/>
      <c r="L46" s="157"/>
    </row>
    <row r="47" spans="1:25">
      <c r="A47" s="141"/>
      <c r="B47" s="141"/>
    </row>
    <row r="48" spans="1:25">
      <c r="A48" s="141"/>
      <c r="B48" s="141"/>
    </row>
    <row r="49" spans="1:2">
      <c r="A49" s="141"/>
      <c r="B49" s="141"/>
    </row>
    <row r="50" spans="1:2">
      <c r="A50" s="141"/>
      <c r="B50" s="141"/>
    </row>
    <row r="51" spans="1:2">
      <c r="A51" s="141"/>
      <c r="B51" s="141"/>
    </row>
    <row r="52" spans="1:2">
      <c r="A52" s="141"/>
      <c r="B52" s="141"/>
    </row>
    <row r="53" spans="1:2">
      <c r="A53" s="141"/>
      <c r="B53" s="141"/>
    </row>
    <row r="54" spans="1:2">
      <c r="A54" s="141"/>
      <c r="B54" s="141"/>
    </row>
    <row r="55" spans="1:2">
      <c r="A55" s="141"/>
      <c r="B55" s="141"/>
    </row>
    <row r="56" spans="1:2">
      <c r="A56" s="141"/>
      <c r="B56" s="141"/>
    </row>
    <row r="57" spans="1:2">
      <c r="A57" s="141"/>
      <c r="B57" s="141"/>
    </row>
    <row r="58" spans="1:2">
      <c r="A58" s="166"/>
      <c r="B58" s="141"/>
    </row>
  </sheetData>
  <phoneticPr fontId="15" type="noConversion"/>
  <pageMargins left="0.55138888888888893" right="0.35416666666666669" top="0.59027777777777779" bottom="0.59027777777777779" header="0.51180555555555562" footer="0.51180555555555562"/>
  <pageSetup paperSize="9" firstPageNumber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111"/>
  <sheetViews>
    <sheetView showGridLines="0" topLeftCell="A60" zoomScale="145" zoomScaleNormal="145" workbookViewId="0">
      <selection activeCell="G78" sqref="G78"/>
    </sheetView>
  </sheetViews>
  <sheetFormatPr defaultColWidth="9.109375" defaultRowHeight="11.4"/>
  <cols>
    <col min="1" max="1" width="2" style="93" customWidth="1"/>
    <col min="2" max="2" width="1.5546875" style="93" customWidth="1"/>
    <col min="3" max="8" width="8.6640625" style="93" customWidth="1"/>
    <col min="9" max="9" width="8.6640625" style="169" customWidth="1"/>
    <col min="10" max="13" width="8.6640625" style="93" customWidth="1"/>
    <col min="14" max="14" width="1.5546875" style="93" customWidth="1"/>
    <col min="15" max="16384" width="9.109375" style="93"/>
  </cols>
  <sheetData>
    <row r="1" spans="2:14" ht="13.2">
      <c r="G1" s="171" t="s">
        <v>254</v>
      </c>
    </row>
    <row r="2" spans="2:14" ht="13.8">
      <c r="B2" s="170" t="s">
        <v>253</v>
      </c>
      <c r="C2" s="23"/>
      <c r="G2" s="171" t="s">
        <v>255</v>
      </c>
      <c r="I2" s="172">
        <f>W!$A1</f>
        <v>7</v>
      </c>
      <c r="J2" s="173" t="s">
        <v>256</v>
      </c>
      <c r="K2" s="172">
        <f>W!$A4</f>
        <v>2016</v>
      </c>
      <c r="L2" s="174" t="s">
        <v>257</v>
      </c>
      <c r="M2" s="24">
        <f>W!$A5</f>
        <v>2</v>
      </c>
    </row>
    <row r="4" spans="2:14">
      <c r="B4" s="96"/>
      <c r="C4" s="98"/>
      <c r="D4" s="98"/>
      <c r="E4" s="98"/>
      <c r="F4" s="98"/>
      <c r="G4" s="98"/>
      <c r="H4" s="98"/>
      <c r="I4" s="109"/>
      <c r="J4" s="98"/>
      <c r="K4" s="98"/>
      <c r="L4" s="98"/>
      <c r="M4" s="98"/>
      <c r="N4" s="97"/>
    </row>
    <row r="5" spans="2:14" ht="12">
      <c r="B5" s="99"/>
      <c r="C5" s="105" t="s">
        <v>258</v>
      </c>
      <c r="D5" s="105"/>
      <c r="E5" s="105"/>
      <c r="F5" s="95"/>
      <c r="G5" s="33" t="s">
        <v>23</v>
      </c>
      <c r="H5" s="175" t="s">
        <v>3</v>
      </c>
      <c r="I5" s="28" t="s">
        <v>262</v>
      </c>
      <c r="K5" s="95"/>
      <c r="L5" s="95"/>
      <c r="M5" s="95"/>
      <c r="N5" s="100"/>
    </row>
    <row r="6" spans="2:14">
      <c r="B6" s="99"/>
      <c r="C6" s="123" t="s">
        <v>259</v>
      </c>
      <c r="D6" s="95"/>
      <c r="E6" s="95"/>
      <c r="F6" s="95"/>
      <c r="G6" s="237">
        <f>W!A505</f>
        <v>4074</v>
      </c>
      <c r="H6" s="237">
        <f>W!A506</f>
        <v>4277</v>
      </c>
      <c r="I6" s="237">
        <f>W!A504</f>
        <v>59</v>
      </c>
      <c r="K6" s="106"/>
      <c r="M6" s="95"/>
      <c r="N6" s="100"/>
    </row>
    <row r="7" spans="2:14">
      <c r="B7" s="99"/>
      <c r="C7" s="123" t="s">
        <v>260</v>
      </c>
      <c r="D7" s="95"/>
      <c r="E7" s="95"/>
      <c r="F7" s="95"/>
      <c r="G7" s="235">
        <f>W!A507/10</f>
        <v>7.1</v>
      </c>
      <c r="H7" s="235">
        <f>W!A508/10</f>
        <v>5.0999999999999996</v>
      </c>
      <c r="I7" s="176"/>
      <c r="K7" s="106"/>
      <c r="L7" s="114"/>
      <c r="M7" s="95"/>
      <c r="N7" s="100"/>
    </row>
    <row r="8" spans="2:14">
      <c r="B8" s="99"/>
      <c r="C8" s="28" t="s">
        <v>261</v>
      </c>
      <c r="D8" s="95"/>
      <c r="E8" s="95"/>
      <c r="F8" s="95"/>
      <c r="G8" s="237">
        <f>W!A509</f>
        <v>1767</v>
      </c>
      <c r="H8" s="237">
        <f>W!A510</f>
        <v>1840</v>
      </c>
      <c r="I8" s="176"/>
      <c r="K8" s="106"/>
      <c r="L8" s="114"/>
      <c r="M8" s="95"/>
      <c r="N8" s="100"/>
    </row>
    <row r="9" spans="2:14">
      <c r="B9" s="99"/>
      <c r="C9" s="28"/>
      <c r="D9" s="95"/>
      <c r="E9" s="95"/>
      <c r="F9" s="95"/>
      <c r="H9" s="114"/>
      <c r="I9" s="175"/>
      <c r="K9" s="114"/>
      <c r="L9" s="114"/>
      <c r="M9" s="95"/>
      <c r="N9" s="100"/>
    </row>
    <row r="10" spans="2:14" ht="12">
      <c r="B10" s="99"/>
      <c r="C10" s="32" t="s">
        <v>263</v>
      </c>
      <c r="D10" s="95"/>
      <c r="E10" s="105"/>
      <c r="F10" s="95"/>
      <c r="H10" s="114"/>
      <c r="I10" s="175"/>
      <c r="K10" s="114"/>
      <c r="L10" s="114" t="s">
        <v>5</v>
      </c>
      <c r="M10" s="95"/>
      <c r="N10" s="100"/>
    </row>
    <row r="11" spans="2:14">
      <c r="B11" s="99"/>
      <c r="C11" s="123" t="s">
        <v>264</v>
      </c>
      <c r="D11" s="95"/>
      <c r="E11" s="95"/>
      <c r="F11" s="95"/>
      <c r="G11" s="235">
        <f>W!A501/10</f>
        <v>1.5</v>
      </c>
      <c r="H11" s="235">
        <f>W!A502/10</f>
        <v>0.5</v>
      </c>
      <c r="I11" s="28" t="s">
        <v>265</v>
      </c>
      <c r="J11" s="28"/>
      <c r="K11" s="114"/>
      <c r="L11" s="236">
        <f>W!A511/100</f>
        <v>0.85</v>
      </c>
      <c r="M11" s="95"/>
      <c r="N11" s="100"/>
    </row>
    <row r="12" spans="2:14">
      <c r="B12" s="99"/>
      <c r="C12" s="28"/>
      <c r="D12" s="177"/>
      <c r="E12" s="177"/>
      <c r="F12" s="177"/>
      <c r="I12" s="175"/>
      <c r="K12" s="114"/>
      <c r="L12" s="114"/>
      <c r="M12" s="95"/>
      <c r="N12" s="100"/>
    </row>
    <row r="13" spans="2:14">
      <c r="B13" s="99"/>
      <c r="C13" s="95"/>
      <c r="D13" s="95"/>
      <c r="E13" s="95"/>
      <c r="F13" s="95"/>
      <c r="H13" s="175"/>
      <c r="I13" s="176"/>
      <c r="J13" s="114"/>
      <c r="K13" s="114"/>
      <c r="L13" s="114"/>
      <c r="M13" s="95"/>
      <c r="N13" s="100"/>
    </row>
    <row r="14" spans="2:14">
      <c r="B14" s="99"/>
      <c r="C14" s="83" t="s">
        <v>266</v>
      </c>
      <c r="D14" s="95"/>
      <c r="E14" s="95"/>
      <c r="F14" s="95"/>
      <c r="G14" s="237">
        <f>W!A518</f>
        <v>500</v>
      </c>
      <c r="I14" s="176"/>
      <c r="J14" s="114"/>
      <c r="K14" s="114"/>
      <c r="L14" s="114"/>
      <c r="M14" s="95"/>
      <c r="N14" s="100"/>
    </row>
    <row r="15" spans="2:14">
      <c r="B15" s="99"/>
      <c r="C15" s="136"/>
      <c r="D15" s="95"/>
      <c r="E15" s="95"/>
      <c r="F15" s="95"/>
      <c r="H15" s="114"/>
      <c r="I15" s="176"/>
      <c r="J15" s="114"/>
      <c r="K15" s="114"/>
      <c r="L15" s="114"/>
      <c r="M15" s="95"/>
      <c r="N15" s="100"/>
    </row>
    <row r="16" spans="2:14">
      <c r="B16" s="99"/>
      <c r="C16" s="83" t="s">
        <v>267</v>
      </c>
      <c r="D16" s="95"/>
      <c r="E16" s="95"/>
      <c r="F16" s="95"/>
      <c r="G16" s="28" t="s">
        <v>127</v>
      </c>
      <c r="H16" s="28" t="s">
        <v>129</v>
      </c>
      <c r="I16" s="28" t="s">
        <v>128</v>
      </c>
      <c r="K16" s="106"/>
      <c r="L16" s="114"/>
      <c r="M16" s="95"/>
      <c r="N16" s="100"/>
    </row>
    <row r="17" spans="2:14">
      <c r="B17" s="99"/>
      <c r="C17" s="83" t="s">
        <v>271</v>
      </c>
      <c r="D17" s="95"/>
      <c r="E17" s="95"/>
      <c r="F17" s="95"/>
      <c r="G17" s="238">
        <f>INT(L11*G21/1000) + 60</f>
        <v>100</v>
      </c>
      <c r="H17" s="238">
        <f>INT(L11*2*G21/1000) + 75</f>
        <v>156</v>
      </c>
      <c r="I17" s="238">
        <f>INT(L11*3*G21/1000) + 120</f>
        <v>241</v>
      </c>
      <c r="K17" s="114"/>
      <c r="L17" s="114"/>
      <c r="M17" s="114"/>
      <c r="N17" s="100"/>
    </row>
    <row r="18" spans="2:14">
      <c r="B18" s="99"/>
      <c r="C18" s="83" t="s">
        <v>272</v>
      </c>
      <c r="E18" s="95"/>
      <c r="F18" s="95"/>
      <c r="G18" s="238">
        <f>INT(L11*1.5*G21/1000) + 60</f>
        <v>120</v>
      </c>
      <c r="H18" s="238">
        <f>INT(L11*1.5*2*G21/1000) + 75</f>
        <v>196</v>
      </c>
      <c r="I18" s="238">
        <f>INT(L11*1.5*3*G21/1000) + 120</f>
        <v>302</v>
      </c>
      <c r="K18" s="114"/>
      <c r="L18" s="114"/>
      <c r="M18" s="114"/>
      <c r="N18" s="100"/>
    </row>
    <row r="19" spans="2:14">
      <c r="B19" s="99"/>
      <c r="C19" s="136"/>
      <c r="E19" s="95"/>
      <c r="F19" s="95"/>
      <c r="H19" s="114"/>
      <c r="I19" s="175"/>
      <c r="J19" s="114"/>
      <c r="K19" s="114"/>
      <c r="L19" s="114"/>
      <c r="M19" s="95"/>
      <c r="N19" s="100"/>
    </row>
    <row r="20" spans="2:14">
      <c r="B20" s="99"/>
      <c r="C20" s="136"/>
      <c r="E20" s="95"/>
      <c r="F20" s="95"/>
      <c r="G20" s="68" t="s">
        <v>268</v>
      </c>
      <c r="H20" s="66" t="s">
        <v>269</v>
      </c>
      <c r="I20" s="33" t="s">
        <v>270</v>
      </c>
      <c r="K20" s="114"/>
      <c r="L20" s="114"/>
      <c r="M20" s="95"/>
      <c r="N20" s="100"/>
    </row>
    <row r="21" spans="2:14">
      <c r="B21" s="99"/>
      <c r="C21" s="20" t="s">
        <v>273</v>
      </c>
      <c r="D21" s="95"/>
      <c r="G21" s="237">
        <f>W!A515</f>
        <v>47738</v>
      </c>
      <c r="H21" s="237">
        <f>W!A516</f>
        <v>47285</v>
      </c>
      <c r="I21" s="237">
        <f>W!A517</f>
        <v>45938</v>
      </c>
      <c r="K21" s="114"/>
      <c r="L21" s="114"/>
      <c r="M21" s="95"/>
      <c r="N21" s="100"/>
    </row>
    <row r="22" spans="2:14">
      <c r="B22" s="99"/>
      <c r="C22" s="95"/>
      <c r="D22" s="95"/>
      <c r="H22" s="114"/>
      <c r="I22" s="106"/>
      <c r="J22" s="114"/>
      <c r="K22" s="114"/>
      <c r="L22" s="114"/>
      <c r="M22" s="95"/>
      <c r="N22" s="100"/>
    </row>
    <row r="23" spans="2:14">
      <c r="B23" s="99"/>
      <c r="C23" s="95"/>
      <c r="D23" s="95"/>
      <c r="H23" s="114"/>
      <c r="I23" s="106"/>
      <c r="J23" s="114"/>
      <c r="K23" s="114"/>
      <c r="L23" s="114"/>
      <c r="M23" s="95"/>
      <c r="N23" s="100"/>
    </row>
    <row r="24" spans="2:14" ht="12">
      <c r="B24" s="99"/>
      <c r="C24" s="105" t="s">
        <v>8</v>
      </c>
      <c r="D24" s="95"/>
      <c r="E24" s="95"/>
      <c r="F24" s="178" t="str">
        <f>W!A681</f>
        <v>Emerging economies are vulnerable to any world wide financial slowdown.</v>
      </c>
      <c r="G24" s="95"/>
      <c r="H24" s="95"/>
      <c r="I24" s="106"/>
      <c r="J24" s="95"/>
      <c r="K24" s="95"/>
      <c r="L24" s="95"/>
      <c r="M24" s="95"/>
      <c r="N24" s="100"/>
    </row>
    <row r="25" spans="2:14" ht="12">
      <c r="B25" s="99"/>
      <c r="C25" s="105"/>
      <c r="F25" s="178" t="str">
        <f>W!A682</f>
        <v>They may not have the flexibility to fend off such a downturn.</v>
      </c>
      <c r="G25" s="95"/>
      <c r="H25" s="95"/>
      <c r="I25" s="106"/>
      <c r="J25" s="95"/>
      <c r="K25" s="95"/>
      <c r="L25" s="95"/>
      <c r="M25" s="95"/>
      <c r="N25" s="100"/>
    </row>
    <row r="26" spans="2:14" ht="12">
      <c r="B26" s="99"/>
      <c r="C26" s="105"/>
      <c r="F26" s="178" t="str">
        <f>W!A683</f>
        <v xml:space="preserve"> </v>
      </c>
      <c r="G26" s="95"/>
      <c r="H26" s="95"/>
      <c r="I26" s="106"/>
      <c r="J26" s="95"/>
      <c r="K26" s="95"/>
      <c r="L26" s="95"/>
      <c r="M26" s="95"/>
      <c r="N26" s="100"/>
    </row>
    <row r="27" spans="2:14">
      <c r="B27" s="99"/>
      <c r="C27" s="178"/>
      <c r="F27" s="178" t="str">
        <f>W!A684</f>
        <v xml:space="preserve"> </v>
      </c>
      <c r="G27" s="178"/>
      <c r="H27" s="178"/>
      <c r="I27" s="118"/>
      <c r="J27" s="178"/>
      <c r="K27" s="95"/>
      <c r="L27" s="95"/>
      <c r="M27" s="95"/>
      <c r="N27" s="100"/>
    </row>
    <row r="28" spans="2:14">
      <c r="B28" s="99"/>
      <c r="C28" s="178"/>
      <c r="F28" s="178" t="str">
        <f>W!A685</f>
        <v xml:space="preserve"> </v>
      </c>
      <c r="G28" s="178"/>
      <c r="H28" s="178"/>
      <c r="I28" s="118"/>
      <c r="J28" s="178"/>
      <c r="K28" s="95"/>
      <c r="L28" s="95"/>
      <c r="M28" s="95"/>
      <c r="N28" s="100"/>
    </row>
    <row r="29" spans="2:14">
      <c r="B29" s="99"/>
      <c r="C29" s="178"/>
      <c r="F29" s="178" t="str">
        <f>W!A686</f>
        <v xml:space="preserve"> </v>
      </c>
      <c r="G29" s="178"/>
      <c r="H29" s="178"/>
      <c r="I29" s="118"/>
      <c r="J29" s="178"/>
      <c r="K29" s="95"/>
      <c r="L29" s="95"/>
      <c r="M29" s="95"/>
      <c r="N29" s="100"/>
    </row>
    <row r="30" spans="2:14">
      <c r="B30" s="179"/>
      <c r="C30" s="180"/>
      <c r="D30" s="180"/>
      <c r="E30" s="180"/>
      <c r="F30" s="180"/>
      <c r="G30" s="180"/>
      <c r="H30" s="180"/>
      <c r="I30" s="181"/>
      <c r="J30" s="180"/>
      <c r="K30" s="180"/>
      <c r="L30" s="180"/>
      <c r="M30" s="180"/>
      <c r="N30" s="104"/>
    </row>
    <row r="31" spans="2:14">
      <c r="C31" s="178"/>
      <c r="D31" s="118"/>
      <c r="E31" s="178"/>
      <c r="F31" s="178"/>
      <c r="G31" s="178"/>
      <c r="H31" s="178"/>
      <c r="I31" s="118"/>
      <c r="J31" s="178"/>
      <c r="K31" s="95"/>
      <c r="L31" s="95"/>
      <c r="M31" s="95"/>
    </row>
    <row r="32" spans="2:14">
      <c r="C32" s="95"/>
      <c r="D32" s="118"/>
      <c r="E32" s="178"/>
      <c r="F32" s="178"/>
      <c r="G32" s="178"/>
      <c r="H32" s="178"/>
      <c r="I32" s="118"/>
      <c r="J32" s="178"/>
      <c r="K32" s="95"/>
      <c r="L32" s="95"/>
      <c r="M32" s="95"/>
      <c r="N32" s="95"/>
    </row>
    <row r="33" spans="2:17">
      <c r="B33" s="96"/>
      <c r="C33" s="98"/>
      <c r="D33" s="182"/>
      <c r="E33" s="183"/>
      <c r="F33" s="183"/>
      <c r="G33" s="183"/>
      <c r="H33" s="183"/>
      <c r="I33" s="182"/>
      <c r="J33" s="183"/>
      <c r="K33" s="98"/>
      <c r="L33" s="98"/>
      <c r="M33" s="98"/>
      <c r="N33" s="97"/>
    </row>
    <row r="34" spans="2:17" ht="12">
      <c r="B34" s="99"/>
      <c r="C34" s="105" t="s">
        <v>274</v>
      </c>
      <c r="D34" s="118"/>
      <c r="E34" s="178"/>
      <c r="F34" s="37" t="s">
        <v>275</v>
      </c>
      <c r="G34" s="37" t="s">
        <v>275</v>
      </c>
      <c r="H34" s="37" t="s">
        <v>275</v>
      </c>
      <c r="I34" s="37" t="s">
        <v>275</v>
      </c>
      <c r="J34" s="37" t="s">
        <v>275</v>
      </c>
      <c r="K34" s="37" t="s">
        <v>275</v>
      </c>
      <c r="L34" s="37" t="s">
        <v>275</v>
      </c>
      <c r="M34" s="37" t="s">
        <v>275</v>
      </c>
      <c r="N34" s="100"/>
    </row>
    <row r="35" spans="2:17" ht="12">
      <c r="B35" s="99"/>
      <c r="C35" s="95"/>
      <c r="D35" s="95"/>
      <c r="E35" s="95"/>
      <c r="F35" s="184">
        <f>W!A521</f>
        <v>1</v>
      </c>
      <c r="G35" s="184">
        <f>W!A541</f>
        <v>2</v>
      </c>
      <c r="H35" s="184">
        <f>W!A561</f>
        <v>3</v>
      </c>
      <c r="I35" s="184">
        <f>W!A581</f>
        <v>4</v>
      </c>
      <c r="J35" s="184">
        <f>W!A601</f>
        <v>5</v>
      </c>
      <c r="K35" s="184">
        <f>W!A621</f>
        <v>6</v>
      </c>
      <c r="L35" s="184">
        <f>W!A641</f>
        <v>7</v>
      </c>
      <c r="M35" s="184">
        <f>W!A661</f>
        <v>8</v>
      </c>
      <c r="N35" s="100"/>
      <c r="Q35" s="93" t="s">
        <v>5</v>
      </c>
    </row>
    <row r="36" spans="2:17" ht="12">
      <c r="B36" s="99"/>
      <c r="C36" s="105" t="s">
        <v>276</v>
      </c>
      <c r="D36" s="95"/>
      <c r="E36" s="95"/>
      <c r="F36" s="95"/>
      <c r="G36" s="95"/>
      <c r="H36" s="95"/>
      <c r="I36" s="114"/>
      <c r="J36" s="95"/>
      <c r="K36" s="95"/>
      <c r="L36" s="95"/>
      <c r="M36" s="95"/>
      <c r="N36" s="100"/>
    </row>
    <row r="37" spans="2:17">
      <c r="B37" s="99"/>
      <c r="C37" s="20" t="s">
        <v>277</v>
      </c>
      <c r="D37" s="95"/>
      <c r="E37" s="95"/>
      <c r="F37" s="255">
        <f>W!A522/100</f>
        <v>83.24</v>
      </c>
      <c r="G37" s="255">
        <f>W!A542/100</f>
        <v>163.94</v>
      </c>
      <c r="H37" s="255">
        <f>W!A562/100</f>
        <v>89.96</v>
      </c>
      <c r="I37" s="255">
        <f>W!A582/100</f>
        <v>68.52</v>
      </c>
      <c r="J37" s="255">
        <f>W!A602/100</f>
        <v>161.22</v>
      </c>
      <c r="K37" s="255">
        <f>W!A622/100</f>
        <v>83.56</v>
      </c>
      <c r="L37" s="255">
        <f>W!A642/100</f>
        <v>120.93</v>
      </c>
      <c r="M37" s="255">
        <f>W!A662/100</f>
        <v>148.85</v>
      </c>
      <c r="N37" s="185"/>
    </row>
    <row r="38" spans="2:17">
      <c r="B38" s="99"/>
      <c r="C38" s="20" t="s">
        <v>279</v>
      </c>
      <c r="D38" s="95"/>
      <c r="E38" s="95"/>
      <c r="F38" s="239">
        <f>W!A523</f>
        <v>2247480</v>
      </c>
      <c r="G38" s="239">
        <f>W!A543</f>
        <v>5951022</v>
      </c>
      <c r="H38" s="239">
        <f>W!A563</f>
        <v>2968680</v>
      </c>
      <c r="I38" s="239">
        <f>W!A583</f>
        <v>2055600</v>
      </c>
      <c r="J38" s="239">
        <f>W!A603</f>
        <v>5852286</v>
      </c>
      <c r="K38" s="239">
        <f>W!A623</f>
        <v>2757480</v>
      </c>
      <c r="L38" s="239">
        <f>W!A643</f>
        <v>3591621</v>
      </c>
      <c r="M38" s="239">
        <f>W!A663</f>
        <v>4420845</v>
      </c>
      <c r="N38" s="185"/>
    </row>
    <row r="39" spans="2:17">
      <c r="B39" s="99"/>
      <c r="C39" s="95"/>
      <c r="F39" s="115"/>
      <c r="G39" s="115"/>
      <c r="H39" s="115"/>
      <c r="I39" s="198"/>
      <c r="J39" s="115"/>
      <c r="K39" s="115"/>
      <c r="L39" s="115"/>
      <c r="M39" s="115"/>
      <c r="N39" s="185"/>
    </row>
    <row r="40" spans="2:17">
      <c r="B40" s="99"/>
      <c r="C40" s="20" t="s">
        <v>243</v>
      </c>
      <c r="D40" s="95"/>
      <c r="E40" s="95"/>
      <c r="F40" s="239">
        <f>W!A524</f>
        <v>0</v>
      </c>
      <c r="G40" s="239">
        <f>W!A544</f>
        <v>12</v>
      </c>
      <c r="H40" s="239">
        <f>W!A564</f>
        <v>0</v>
      </c>
      <c r="I40" s="239">
        <f>W!A584</f>
        <v>0</v>
      </c>
      <c r="J40" s="239">
        <f>W!A604</f>
        <v>12</v>
      </c>
      <c r="K40" s="239">
        <f>W!A624</f>
        <v>0</v>
      </c>
      <c r="L40" s="239">
        <f>W!A644</f>
        <v>10</v>
      </c>
      <c r="M40" s="239">
        <f>W!A664</f>
        <v>0</v>
      </c>
      <c r="N40" s="185"/>
    </row>
    <row r="41" spans="2:17" ht="12">
      <c r="B41" s="99"/>
      <c r="C41" s="221" t="s">
        <v>278</v>
      </c>
      <c r="D41" s="209"/>
      <c r="E41" s="209"/>
      <c r="F41" s="240">
        <f>W!A525</f>
        <v>2618773</v>
      </c>
      <c r="G41" s="240">
        <f>W!A545</f>
        <v>5909456</v>
      </c>
      <c r="H41" s="240">
        <f>W!A565</f>
        <v>2661364</v>
      </c>
      <c r="I41" s="240">
        <f>W!A585</f>
        <v>2086050</v>
      </c>
      <c r="J41" s="240">
        <f>W!A605</f>
        <v>5580811</v>
      </c>
      <c r="K41" s="240">
        <f>W!A625</f>
        <v>2447396</v>
      </c>
      <c r="L41" s="240">
        <f>W!A645</f>
        <v>3990896</v>
      </c>
      <c r="M41" s="240">
        <f>W!A665</f>
        <v>4856454</v>
      </c>
      <c r="N41" s="185"/>
    </row>
    <row r="42" spans="2:17">
      <c r="B42" s="99"/>
      <c r="C42" s="95"/>
      <c r="D42" s="95"/>
      <c r="E42" s="95"/>
      <c r="F42" s="199"/>
      <c r="G42" s="199"/>
      <c r="H42" s="199"/>
      <c r="I42" s="186"/>
      <c r="J42" s="199"/>
      <c r="K42" s="199"/>
      <c r="L42" s="199"/>
      <c r="M42" s="199"/>
      <c r="N42" s="185"/>
    </row>
    <row r="43" spans="2:17" ht="12">
      <c r="B43" s="99"/>
      <c r="C43" s="105" t="s">
        <v>280</v>
      </c>
      <c r="D43" s="95"/>
      <c r="E43" s="95"/>
      <c r="F43" s="186"/>
      <c r="G43" s="186"/>
      <c r="H43" s="186"/>
      <c r="I43" s="186"/>
      <c r="J43" s="199"/>
      <c r="K43" s="199"/>
      <c r="L43" s="199"/>
      <c r="M43" s="199"/>
      <c r="N43" s="185"/>
    </row>
    <row r="44" spans="2:17">
      <c r="B44" s="99"/>
      <c r="C44" s="20" t="s">
        <v>281</v>
      </c>
      <c r="D44" s="95"/>
      <c r="E44" s="95"/>
      <c r="F44" s="186"/>
      <c r="G44" s="186"/>
      <c r="H44" s="186"/>
      <c r="I44" s="186"/>
      <c r="J44" s="199"/>
      <c r="K44" s="199"/>
      <c r="L44" s="199"/>
      <c r="M44" s="199"/>
      <c r="N44" s="185"/>
    </row>
    <row r="45" spans="2:17">
      <c r="B45" s="99"/>
      <c r="C45" s="20" t="s">
        <v>282</v>
      </c>
      <c r="D45" s="95"/>
      <c r="E45" s="95"/>
      <c r="F45" s="239">
        <f>W!A526</f>
        <v>271</v>
      </c>
      <c r="G45" s="239">
        <f>W!A546</f>
        <v>290</v>
      </c>
      <c r="H45" s="239">
        <f>W!A566</f>
        <v>300</v>
      </c>
      <c r="I45" s="239">
        <f>W!A586</f>
        <v>290</v>
      </c>
      <c r="J45" s="239">
        <f>W!A606</f>
        <v>330</v>
      </c>
      <c r="K45" s="239">
        <f>W!A626</f>
        <v>279</v>
      </c>
      <c r="L45" s="239">
        <f>W!A646</f>
        <v>320</v>
      </c>
      <c r="M45" s="239">
        <f>W!A666</f>
        <v>290</v>
      </c>
      <c r="N45" s="185"/>
    </row>
    <row r="46" spans="2:17">
      <c r="B46" s="99"/>
      <c r="C46" s="95" t="s">
        <v>9</v>
      </c>
      <c r="D46" s="28" t="s">
        <v>283</v>
      </c>
      <c r="E46" s="95"/>
      <c r="F46" s="239">
        <f>W!A527</f>
        <v>256</v>
      </c>
      <c r="G46" s="239">
        <f>W!A547</f>
        <v>287</v>
      </c>
      <c r="H46" s="239">
        <f>W!A567</f>
        <v>320</v>
      </c>
      <c r="I46" s="239">
        <f>W!A587</f>
        <v>300</v>
      </c>
      <c r="J46" s="239">
        <f>W!A607</f>
        <v>305</v>
      </c>
      <c r="K46" s="239">
        <f>W!A627</f>
        <v>299</v>
      </c>
      <c r="L46" s="239">
        <f>W!A647</f>
        <v>335</v>
      </c>
      <c r="M46" s="239">
        <f>W!A667</f>
        <v>269</v>
      </c>
      <c r="N46" s="185"/>
    </row>
    <row r="47" spans="2:17">
      <c r="B47" s="99"/>
      <c r="C47" s="95"/>
      <c r="D47" s="20" t="s">
        <v>4</v>
      </c>
      <c r="E47" s="95"/>
      <c r="F47" s="239">
        <f>W!A528</f>
        <v>281</v>
      </c>
      <c r="G47" s="239">
        <f>W!A548</f>
        <v>293</v>
      </c>
      <c r="H47" s="239">
        <f>W!A568</f>
        <v>300</v>
      </c>
      <c r="I47" s="239">
        <f>W!A588</f>
        <v>280</v>
      </c>
      <c r="J47" s="239">
        <f>W!A608</f>
        <v>320</v>
      </c>
      <c r="K47" s="239">
        <f>W!A628</f>
        <v>275</v>
      </c>
      <c r="L47" s="239">
        <f>W!A648</f>
        <v>319</v>
      </c>
      <c r="M47" s="239">
        <f>W!A668</f>
        <v>299</v>
      </c>
      <c r="N47" s="185"/>
    </row>
    <row r="48" spans="2:17">
      <c r="B48" s="99"/>
      <c r="C48" s="20" t="s">
        <v>285</v>
      </c>
      <c r="D48" s="95"/>
      <c r="E48" s="95"/>
      <c r="F48" s="239">
        <f>W!A529</f>
        <v>450</v>
      </c>
      <c r="G48" s="239">
        <f>W!A549</f>
        <v>455</v>
      </c>
      <c r="H48" s="239">
        <f>W!A569</f>
        <v>430</v>
      </c>
      <c r="I48" s="239">
        <f>W!A589</f>
        <v>450</v>
      </c>
      <c r="J48" s="239">
        <f>W!A609</f>
        <v>490</v>
      </c>
      <c r="K48" s="239">
        <f>W!A629</f>
        <v>435</v>
      </c>
      <c r="L48" s="239">
        <f>W!A649</f>
        <v>478</v>
      </c>
      <c r="M48" s="239">
        <f>W!A669</f>
        <v>476</v>
      </c>
      <c r="N48" s="185"/>
    </row>
    <row r="49" spans="2:14">
      <c r="B49" s="99"/>
      <c r="C49" s="95" t="s">
        <v>9</v>
      </c>
      <c r="D49" s="28" t="s">
        <v>283</v>
      </c>
      <c r="E49" s="95"/>
      <c r="F49" s="239">
        <f>W!A530</f>
        <v>450</v>
      </c>
      <c r="G49" s="239">
        <f>W!A550</f>
        <v>451</v>
      </c>
      <c r="H49" s="239">
        <f>W!A570</f>
        <v>430</v>
      </c>
      <c r="I49" s="239">
        <f>W!A590</f>
        <v>460</v>
      </c>
      <c r="J49" s="239">
        <f>W!A610</f>
        <v>490</v>
      </c>
      <c r="K49" s="239">
        <f>W!A630</f>
        <v>459</v>
      </c>
      <c r="L49" s="239">
        <f>W!A650</f>
        <v>490</v>
      </c>
      <c r="M49" s="239">
        <f>W!A670</f>
        <v>471</v>
      </c>
      <c r="N49" s="185"/>
    </row>
    <row r="50" spans="2:14">
      <c r="B50" s="99"/>
      <c r="C50" s="95"/>
      <c r="D50" s="20" t="s">
        <v>4</v>
      </c>
      <c r="E50" s="95"/>
      <c r="F50" s="239">
        <f>W!A531</f>
        <v>450</v>
      </c>
      <c r="G50" s="239">
        <f>W!A551</f>
        <v>460</v>
      </c>
      <c r="H50" s="239">
        <f>W!A571</f>
        <v>500</v>
      </c>
      <c r="I50" s="239">
        <f>W!A591</f>
        <v>440</v>
      </c>
      <c r="J50" s="239">
        <f>W!A611</f>
        <v>490</v>
      </c>
      <c r="K50" s="239">
        <f>W!A631</f>
        <v>429</v>
      </c>
      <c r="L50" s="239">
        <f>W!A651</f>
        <v>480</v>
      </c>
      <c r="M50" s="239">
        <f>W!A671</f>
        <v>476</v>
      </c>
      <c r="N50" s="185"/>
    </row>
    <row r="51" spans="2:14">
      <c r="B51" s="99"/>
      <c r="C51" s="20" t="s">
        <v>284</v>
      </c>
      <c r="D51" s="95"/>
      <c r="E51" s="95"/>
      <c r="F51" s="239">
        <f>W!A532</f>
        <v>725</v>
      </c>
      <c r="G51" s="239">
        <f>W!A552</f>
        <v>736</v>
      </c>
      <c r="H51" s="239">
        <f>W!A572</f>
        <v>670</v>
      </c>
      <c r="I51" s="239">
        <f>W!A592</f>
        <v>720</v>
      </c>
      <c r="J51" s="239">
        <f>W!A612</f>
        <v>795</v>
      </c>
      <c r="K51" s="239">
        <f>W!A632</f>
        <v>725</v>
      </c>
      <c r="L51" s="239">
        <f>W!A652</f>
        <v>720</v>
      </c>
      <c r="M51" s="239">
        <f>W!A672</f>
        <v>775</v>
      </c>
      <c r="N51" s="185"/>
    </row>
    <row r="52" spans="2:14">
      <c r="B52" s="99"/>
      <c r="C52" s="95" t="s">
        <v>9</v>
      </c>
      <c r="D52" s="28" t="s">
        <v>283</v>
      </c>
      <c r="E52" s="95"/>
      <c r="F52" s="239">
        <f>W!A533</f>
        <v>725</v>
      </c>
      <c r="G52" s="239">
        <f>W!A553</f>
        <v>729</v>
      </c>
      <c r="H52" s="239">
        <f>W!A573</f>
        <v>680</v>
      </c>
      <c r="I52" s="239">
        <f>W!A593</f>
        <v>780</v>
      </c>
      <c r="J52" s="239">
        <f>W!A613</f>
        <v>785</v>
      </c>
      <c r="K52" s="239">
        <f>W!A633</f>
        <v>735</v>
      </c>
      <c r="L52" s="239">
        <f>W!A653</f>
        <v>745</v>
      </c>
      <c r="M52" s="239">
        <f>W!A673</f>
        <v>773</v>
      </c>
      <c r="N52" s="185"/>
    </row>
    <row r="53" spans="2:14">
      <c r="B53" s="99"/>
      <c r="C53" s="95"/>
      <c r="D53" s="20" t="s">
        <v>4</v>
      </c>
      <c r="E53" s="95"/>
      <c r="F53" s="239">
        <f>W!A534</f>
        <v>725</v>
      </c>
      <c r="G53" s="239">
        <f>W!A554</f>
        <v>743</v>
      </c>
      <c r="H53" s="239">
        <f>W!A574</f>
        <v>780</v>
      </c>
      <c r="I53" s="239">
        <f>W!A594</f>
        <v>710</v>
      </c>
      <c r="J53" s="239">
        <f>W!A614</f>
        <v>785</v>
      </c>
      <c r="K53" s="239">
        <f>W!A634</f>
        <v>725</v>
      </c>
      <c r="L53" s="239">
        <f>W!A654</f>
        <v>735</v>
      </c>
      <c r="M53" s="239">
        <f>W!A674</f>
        <v>780</v>
      </c>
      <c r="N53" s="185"/>
    </row>
    <row r="54" spans="2:14">
      <c r="B54" s="99"/>
      <c r="C54" s="95"/>
      <c r="D54" s="95"/>
      <c r="E54" s="95"/>
      <c r="F54" s="186"/>
      <c r="G54" s="186"/>
      <c r="H54" s="186"/>
      <c r="I54" s="186"/>
      <c r="J54" s="186"/>
      <c r="K54" s="186"/>
      <c r="L54" s="186"/>
      <c r="M54" s="186"/>
      <c r="N54" s="185"/>
    </row>
    <row r="55" spans="2:14">
      <c r="B55" s="99"/>
      <c r="C55" s="20" t="s">
        <v>286</v>
      </c>
      <c r="D55" s="95"/>
      <c r="E55" s="95"/>
      <c r="F55" s="239">
        <f>W!A535</f>
        <v>77</v>
      </c>
      <c r="G55" s="239">
        <f>W!A555</f>
        <v>82</v>
      </c>
      <c r="H55" s="239">
        <f>W!A575</f>
        <v>95</v>
      </c>
      <c r="I55" s="239">
        <f>W!A595</f>
        <v>81</v>
      </c>
      <c r="J55" s="239">
        <f>W!A615</f>
        <v>82</v>
      </c>
      <c r="K55" s="239">
        <f>W!A635</f>
        <v>117</v>
      </c>
      <c r="L55" s="239">
        <f>W!A655</f>
        <v>47</v>
      </c>
      <c r="M55" s="239">
        <f>W!A675</f>
        <v>68</v>
      </c>
      <c r="N55" s="185"/>
    </row>
    <row r="56" spans="2:14">
      <c r="B56" s="99"/>
      <c r="C56" s="121" t="s">
        <v>287</v>
      </c>
      <c r="D56" s="95"/>
      <c r="E56" s="95"/>
      <c r="F56" s="239">
        <f>W!A536</f>
        <v>1260</v>
      </c>
      <c r="G56" s="239">
        <f>W!A556</f>
        <v>1230</v>
      </c>
      <c r="H56" s="239">
        <f>W!A576</f>
        <v>1300</v>
      </c>
      <c r="I56" s="239">
        <f>W!A596</f>
        <v>1270</v>
      </c>
      <c r="J56" s="239">
        <f>W!A616</f>
        <v>1233</v>
      </c>
      <c r="K56" s="239">
        <f>W!A636</f>
        <v>1260</v>
      </c>
      <c r="L56" s="239">
        <f>W!A656</f>
        <v>1200</v>
      </c>
      <c r="M56" s="239">
        <f>W!A676</f>
        <v>1292</v>
      </c>
      <c r="N56" s="185"/>
    </row>
    <row r="57" spans="2:14">
      <c r="B57" s="99"/>
      <c r="C57" s="20" t="s">
        <v>288</v>
      </c>
      <c r="D57" s="95"/>
      <c r="E57" s="95"/>
      <c r="F57" s="239">
        <f>W!A537</f>
        <v>12</v>
      </c>
      <c r="G57" s="239">
        <f>W!A557</f>
        <v>13</v>
      </c>
      <c r="H57" s="239">
        <f>W!A577</f>
        <v>10</v>
      </c>
      <c r="I57" s="239">
        <f>W!A597</f>
        <v>12</v>
      </c>
      <c r="J57" s="239">
        <f>W!A617</f>
        <v>12</v>
      </c>
      <c r="K57" s="239">
        <f>W!A637</f>
        <v>8</v>
      </c>
      <c r="L57" s="239">
        <f>W!A657</f>
        <v>13</v>
      </c>
      <c r="M57" s="239">
        <f>W!A677</f>
        <v>12</v>
      </c>
      <c r="N57" s="185"/>
    </row>
    <row r="58" spans="2:14">
      <c r="B58" s="101"/>
      <c r="C58" s="94"/>
      <c r="D58" s="94"/>
      <c r="E58" s="94"/>
      <c r="F58" s="200"/>
      <c r="G58" s="200"/>
      <c r="H58" s="201"/>
      <c r="I58" s="202"/>
      <c r="J58" s="200"/>
      <c r="K58" s="200"/>
      <c r="L58" s="200"/>
      <c r="M58" s="201"/>
      <c r="N58" s="104"/>
    </row>
    <row r="59" spans="2:14">
      <c r="B59" s="95"/>
      <c r="C59" s="95"/>
      <c r="D59" s="95"/>
      <c r="E59" s="95"/>
      <c r="F59" s="199"/>
      <c r="G59" s="199"/>
      <c r="H59" s="186"/>
      <c r="I59" s="203"/>
      <c r="J59" s="199"/>
      <c r="K59" s="199"/>
      <c r="L59" s="199"/>
      <c r="M59" s="186"/>
      <c r="N59" s="95"/>
    </row>
    <row r="60" spans="2:14">
      <c r="C60" s="95"/>
      <c r="D60" s="95"/>
      <c r="E60" s="95"/>
      <c r="F60" s="199"/>
      <c r="G60" s="199"/>
      <c r="H60" s="186"/>
      <c r="I60" s="203"/>
      <c r="J60" s="199"/>
      <c r="K60" s="199"/>
      <c r="L60" s="199"/>
      <c r="M60" s="186"/>
      <c r="N60" s="95"/>
    </row>
    <row r="61" spans="2:14">
      <c r="B61" s="96"/>
      <c r="C61" s="98"/>
      <c r="D61" s="98"/>
      <c r="E61" s="98"/>
      <c r="F61" s="204"/>
      <c r="G61" s="204"/>
      <c r="H61" s="204"/>
      <c r="I61" s="205"/>
      <c r="J61" s="204"/>
      <c r="K61" s="204"/>
      <c r="L61" s="204"/>
      <c r="M61" s="204"/>
      <c r="N61" s="97"/>
    </row>
    <row r="62" spans="2:14" ht="12">
      <c r="B62" s="99"/>
      <c r="C62" s="105" t="s">
        <v>289</v>
      </c>
      <c r="D62" s="105"/>
      <c r="E62" s="95"/>
      <c r="F62" s="186"/>
      <c r="G62" s="186"/>
      <c r="H62" s="186"/>
      <c r="I62" s="203"/>
      <c r="J62" s="186"/>
      <c r="K62" s="203"/>
      <c r="L62" s="203"/>
      <c r="M62" s="186"/>
      <c r="N62" s="100"/>
    </row>
    <row r="63" spans="2:14" ht="12">
      <c r="B63" s="99"/>
      <c r="C63" s="105"/>
      <c r="E63" s="42" t="s">
        <v>290</v>
      </c>
      <c r="F63" s="206">
        <f>W!A701</f>
        <v>1</v>
      </c>
      <c r="G63" s="206">
        <f>W!A721</f>
        <v>2</v>
      </c>
      <c r="H63" s="206">
        <f>W!A741</f>
        <v>3</v>
      </c>
      <c r="I63" s="206">
        <f>W!A761</f>
        <v>4</v>
      </c>
      <c r="J63" s="206">
        <f>W!A781</f>
        <v>5</v>
      </c>
      <c r="K63" s="206">
        <f>W!A801</f>
        <v>6</v>
      </c>
      <c r="L63" s="206">
        <f>W!A821</f>
        <v>7</v>
      </c>
      <c r="M63" s="206">
        <f>W!A841</f>
        <v>8</v>
      </c>
      <c r="N63" s="100"/>
    </row>
    <row r="64" spans="2:14" ht="12">
      <c r="B64" s="99"/>
      <c r="C64" s="105" t="s">
        <v>291</v>
      </c>
      <c r="D64" s="95"/>
      <c r="E64" s="95"/>
      <c r="F64" s="186"/>
      <c r="G64" s="186"/>
      <c r="H64" s="186"/>
      <c r="I64" s="186"/>
      <c r="J64" s="186"/>
      <c r="K64" s="115"/>
      <c r="L64" s="186"/>
      <c r="M64" s="186"/>
      <c r="N64" s="100"/>
    </row>
    <row r="65" spans="2:14">
      <c r="B65" s="99"/>
      <c r="C65" s="20" t="s">
        <v>207</v>
      </c>
      <c r="D65" s="95"/>
      <c r="E65" s="95"/>
      <c r="F65" s="239">
        <f>W!A702</f>
        <v>1393540</v>
      </c>
      <c r="G65" s="239">
        <f>W!A722</f>
        <v>1393540</v>
      </c>
      <c r="H65" s="239">
        <f>W!A742</f>
        <v>2200256</v>
      </c>
      <c r="I65" s="239">
        <f>W!A762</f>
        <v>1249764</v>
      </c>
      <c r="J65" s="239">
        <f>W!A782</f>
        <v>1393540</v>
      </c>
      <c r="K65" s="239">
        <f>W!A802</f>
        <v>1953628</v>
      </c>
      <c r="L65" s="239">
        <f>W!A822</f>
        <v>1343540</v>
      </c>
      <c r="M65" s="239">
        <f>W!A842</f>
        <v>1393540</v>
      </c>
      <c r="N65" s="100"/>
    </row>
    <row r="66" spans="2:14">
      <c r="B66" s="99"/>
      <c r="C66" s="20" t="s">
        <v>292</v>
      </c>
      <c r="D66" s="95"/>
      <c r="E66" s="95"/>
      <c r="F66" s="239">
        <f>W!A703</f>
        <v>1114158</v>
      </c>
      <c r="G66" s="239">
        <f>W!A723</f>
        <v>85831</v>
      </c>
      <c r="H66" s="239">
        <f>W!A743</f>
        <v>271206</v>
      </c>
      <c r="I66" s="239">
        <f>W!A763</f>
        <v>715876</v>
      </c>
      <c r="J66" s="239">
        <f>W!A783</f>
        <v>243011</v>
      </c>
      <c r="K66" s="239">
        <f>W!A803</f>
        <v>198409</v>
      </c>
      <c r="L66" s="239">
        <f>W!A823</f>
        <v>73021</v>
      </c>
      <c r="M66" s="239">
        <f>W!A843</f>
        <v>1271888</v>
      </c>
      <c r="N66" s="100"/>
    </row>
    <row r="67" spans="2:14">
      <c r="B67" s="99"/>
      <c r="C67" s="20" t="s">
        <v>212</v>
      </c>
      <c r="D67" s="95"/>
      <c r="E67" s="95"/>
      <c r="F67" s="239">
        <f>W!A704</f>
        <v>1604241</v>
      </c>
      <c r="G67" s="239">
        <f>W!A724</f>
        <v>2143527</v>
      </c>
      <c r="H67" s="239">
        <f>W!A744</f>
        <v>1292026</v>
      </c>
      <c r="I67" s="239">
        <f>W!A764</f>
        <v>1619044</v>
      </c>
      <c r="J67" s="239">
        <f>W!A784</f>
        <v>2240237</v>
      </c>
      <c r="K67" s="239">
        <f>W!A804</f>
        <v>1673313</v>
      </c>
      <c r="L67" s="239">
        <f>W!A824</f>
        <v>1153785</v>
      </c>
      <c r="M67" s="239">
        <f>W!A844</f>
        <v>1840238</v>
      </c>
      <c r="N67" s="100"/>
    </row>
    <row r="68" spans="2:14">
      <c r="B68" s="99"/>
      <c r="C68" s="20" t="s">
        <v>213</v>
      </c>
      <c r="D68" s="95"/>
      <c r="E68" s="95"/>
      <c r="F68" s="239">
        <f>W!A705</f>
        <v>550000</v>
      </c>
      <c r="G68" s="239">
        <f>W!A725</f>
        <v>2119119</v>
      </c>
      <c r="H68" s="239">
        <f>W!A745</f>
        <v>93114</v>
      </c>
      <c r="I68" s="239">
        <f>W!A765</f>
        <v>0</v>
      </c>
      <c r="J68" s="239">
        <f>W!A785</f>
        <v>1820646</v>
      </c>
      <c r="K68" s="239">
        <f>W!A805</f>
        <v>0</v>
      </c>
      <c r="L68" s="239">
        <f>W!A825</f>
        <v>1360015</v>
      </c>
      <c r="M68" s="239">
        <f>W!A845</f>
        <v>0</v>
      </c>
      <c r="N68" s="100"/>
    </row>
    <row r="69" spans="2:14">
      <c r="B69" s="99"/>
      <c r="C69" s="95"/>
      <c r="D69" s="95"/>
      <c r="E69" s="95"/>
      <c r="F69" s="207"/>
      <c r="G69" s="207"/>
      <c r="H69" s="207"/>
      <c r="I69" s="207"/>
      <c r="J69" s="207"/>
      <c r="K69" s="207"/>
      <c r="L69" s="207"/>
      <c r="M69" s="207"/>
      <c r="N69" s="100"/>
    </row>
    <row r="70" spans="2:14" ht="12">
      <c r="B70" s="99"/>
      <c r="C70" s="105" t="s">
        <v>293</v>
      </c>
      <c r="D70" s="95"/>
      <c r="E70" s="95"/>
      <c r="F70" s="186"/>
      <c r="G70" s="186"/>
      <c r="H70" s="186"/>
      <c r="I70" s="186"/>
      <c r="J70" s="186"/>
      <c r="K70" s="186"/>
      <c r="L70" s="186"/>
      <c r="M70" s="186"/>
      <c r="N70" s="100"/>
    </row>
    <row r="71" spans="2:14">
      <c r="B71" s="99"/>
      <c r="C71" s="95" t="s">
        <v>218</v>
      </c>
      <c r="D71" s="95"/>
      <c r="E71" s="95"/>
      <c r="F71" s="239">
        <f>W!A708</f>
        <v>0</v>
      </c>
      <c r="G71" s="239">
        <f>W!A728</f>
        <v>0</v>
      </c>
      <c r="H71" s="239">
        <f>W!A748</f>
        <v>0</v>
      </c>
      <c r="I71" s="239">
        <f>W!A768</f>
        <v>0</v>
      </c>
      <c r="J71" s="239">
        <f>W!A788</f>
        <v>0</v>
      </c>
      <c r="K71" s="239">
        <f>W!A808</f>
        <v>0</v>
      </c>
      <c r="L71" s="239">
        <f>W!A828</f>
        <v>0</v>
      </c>
      <c r="M71" s="239">
        <f>W!A848</f>
        <v>0</v>
      </c>
      <c r="N71" s="100"/>
    </row>
    <row r="72" spans="2:14">
      <c r="B72" s="99"/>
      <c r="C72" s="188" t="s">
        <v>219</v>
      </c>
      <c r="D72" s="95"/>
      <c r="E72" s="95"/>
      <c r="F72" s="239">
        <f>W!A709</f>
        <v>989515</v>
      </c>
      <c r="G72" s="239">
        <f>W!A729</f>
        <v>387074</v>
      </c>
      <c r="H72" s="239">
        <f>W!A749</f>
        <v>750062</v>
      </c>
      <c r="I72" s="239">
        <f>W!A769</f>
        <v>990413</v>
      </c>
      <c r="J72" s="239">
        <f>W!A789</f>
        <v>541958</v>
      </c>
      <c r="K72" s="239">
        <f>W!A809</f>
        <v>513758</v>
      </c>
      <c r="L72" s="239">
        <f>W!A829</f>
        <v>405797</v>
      </c>
      <c r="M72" s="239">
        <f>W!A849</f>
        <v>568665</v>
      </c>
      <c r="N72" s="100"/>
    </row>
    <row r="73" spans="2:14">
      <c r="B73" s="99"/>
      <c r="C73" s="95" t="s">
        <v>220</v>
      </c>
      <c r="D73" s="95"/>
      <c r="E73" s="95"/>
      <c r="F73" s="239">
        <f>W!A710</f>
        <v>1156768</v>
      </c>
      <c r="G73" s="239">
        <f>W!A730</f>
        <v>0</v>
      </c>
      <c r="H73" s="239">
        <f>W!A750</f>
        <v>0</v>
      </c>
      <c r="I73" s="239">
        <f>W!A770</f>
        <v>152408</v>
      </c>
      <c r="J73" s="239">
        <f>W!A790</f>
        <v>0</v>
      </c>
      <c r="K73" s="239">
        <f>W!A810</f>
        <v>406968</v>
      </c>
      <c r="L73" s="239">
        <f>W!A830</f>
        <v>0</v>
      </c>
      <c r="M73" s="239">
        <f>W!A850</f>
        <v>134618</v>
      </c>
      <c r="N73" s="185"/>
    </row>
    <row r="74" spans="2:14" ht="12">
      <c r="B74" s="99"/>
      <c r="C74" s="105"/>
      <c r="D74" s="95"/>
      <c r="E74" s="95"/>
      <c r="F74" s="186"/>
      <c r="G74" s="186"/>
      <c r="H74" s="186"/>
      <c r="I74" s="186"/>
      <c r="J74" s="186"/>
      <c r="K74" s="186"/>
      <c r="L74" s="186"/>
      <c r="M74" s="186"/>
      <c r="N74" s="100"/>
    </row>
    <row r="75" spans="2:14">
      <c r="B75" s="99"/>
      <c r="C75" s="95" t="s">
        <v>221</v>
      </c>
      <c r="D75" s="95"/>
      <c r="E75" s="95"/>
      <c r="F75" s="239">
        <f>W!A712</f>
        <v>250000</v>
      </c>
      <c r="G75" s="239">
        <f>W!A732</f>
        <v>0</v>
      </c>
      <c r="H75" s="239">
        <f>W!A752</f>
        <v>200000</v>
      </c>
      <c r="I75" s="239">
        <f>W!A772</f>
        <v>250000</v>
      </c>
      <c r="J75" s="239">
        <f>W!A792</f>
        <v>0</v>
      </c>
      <c r="K75" s="239">
        <f>W!A812</f>
        <v>200000</v>
      </c>
      <c r="L75" s="239">
        <f>W!A832</f>
        <v>0</v>
      </c>
      <c r="M75" s="239">
        <f>W!A852</f>
        <v>0</v>
      </c>
      <c r="N75" s="100"/>
    </row>
    <row r="76" spans="2:14">
      <c r="B76" s="99"/>
      <c r="C76" s="95"/>
      <c r="D76" s="95"/>
      <c r="E76" s="95"/>
      <c r="F76" s="186"/>
      <c r="G76" s="186"/>
      <c r="H76" s="186"/>
      <c r="I76" s="186"/>
      <c r="J76" s="186"/>
      <c r="K76" s="186"/>
      <c r="L76" s="186"/>
      <c r="M76" s="186"/>
      <c r="N76" s="100"/>
    </row>
    <row r="77" spans="2:14" ht="12">
      <c r="B77" s="99"/>
      <c r="C77" s="105" t="s">
        <v>226</v>
      </c>
      <c r="D77" s="95"/>
      <c r="E77" s="178"/>
      <c r="F77" s="207"/>
      <c r="G77" s="207"/>
      <c r="H77" s="207"/>
      <c r="I77" s="207"/>
      <c r="J77" s="207"/>
      <c r="K77" s="207"/>
      <c r="L77" s="207"/>
      <c r="M77" s="207"/>
      <c r="N77" s="100"/>
    </row>
    <row r="78" spans="2:14">
      <c r="B78" s="99"/>
      <c r="C78" s="95" t="s">
        <v>224</v>
      </c>
      <c r="D78" s="95"/>
      <c r="E78" s="95"/>
      <c r="F78" s="239">
        <f>W!A714</f>
        <v>2700000</v>
      </c>
      <c r="G78" s="239">
        <f>W!A734</f>
        <v>3630000</v>
      </c>
      <c r="H78" s="239">
        <f>W!A754</f>
        <v>3300000</v>
      </c>
      <c r="I78" s="239">
        <f>W!A774</f>
        <v>3000000</v>
      </c>
      <c r="J78" s="239">
        <f>W!A794</f>
        <v>3630000</v>
      </c>
      <c r="K78" s="239">
        <f>W!A814</f>
        <v>3300000</v>
      </c>
      <c r="L78" s="239">
        <f>W!A834</f>
        <v>2970000</v>
      </c>
      <c r="M78" s="239">
        <f>W!A854</f>
        <v>2970000</v>
      </c>
      <c r="N78" s="100"/>
    </row>
    <row r="79" spans="2:14">
      <c r="B79" s="99"/>
      <c r="C79" s="95" t="s">
        <v>228</v>
      </c>
      <c r="D79" s="95"/>
      <c r="E79" s="95"/>
      <c r="F79" s="239">
        <f>W!A715</f>
        <v>0</v>
      </c>
      <c r="G79" s="239">
        <f>W!A735</f>
        <v>336863</v>
      </c>
      <c r="H79" s="239">
        <f>W!A755</f>
        <v>33959</v>
      </c>
      <c r="I79" s="239">
        <f>W!A775</f>
        <v>0</v>
      </c>
      <c r="J79" s="239">
        <f>W!A795</f>
        <v>317196</v>
      </c>
      <c r="K79" s="239">
        <f>W!A815</f>
        <v>33959</v>
      </c>
      <c r="L79" s="239">
        <f>W!A835</f>
        <v>50139</v>
      </c>
      <c r="M79" s="239">
        <f>W!A855</f>
        <v>0</v>
      </c>
      <c r="N79" s="100"/>
    </row>
    <row r="80" spans="2:14">
      <c r="B80" s="99"/>
      <c r="C80" s="95" t="s">
        <v>225</v>
      </c>
      <c r="D80" s="95"/>
      <c r="E80" s="95"/>
      <c r="F80" s="239">
        <f>W!A716</f>
        <v>-434344</v>
      </c>
      <c r="G80" s="239">
        <f>W!A736</f>
        <v>1388080</v>
      </c>
      <c r="H80" s="239">
        <f>W!A756</f>
        <v>-427419</v>
      </c>
      <c r="I80" s="239">
        <f>W!A776</f>
        <v>-808137</v>
      </c>
      <c r="J80" s="239">
        <f>W!A796</f>
        <v>1208280</v>
      </c>
      <c r="K80" s="239">
        <f>W!A816</f>
        <v>-629335</v>
      </c>
      <c r="L80" s="239">
        <f>W!A836</f>
        <v>504425</v>
      </c>
      <c r="M80" s="239">
        <f>W!A856</f>
        <v>832383</v>
      </c>
      <c r="N80" s="100"/>
    </row>
    <row r="81" spans="2:14" ht="12">
      <c r="B81" s="99"/>
      <c r="C81" s="105" t="s">
        <v>227</v>
      </c>
      <c r="D81" s="95"/>
      <c r="E81" s="95"/>
      <c r="F81" s="239">
        <f t="shared" ref="F81:M81" si="0">SUM(F78:F80)</f>
        <v>2265656</v>
      </c>
      <c r="G81" s="239">
        <f t="shared" si="0"/>
        <v>5354943</v>
      </c>
      <c r="H81" s="239">
        <f t="shared" si="0"/>
        <v>2906540</v>
      </c>
      <c r="I81" s="239">
        <f t="shared" si="0"/>
        <v>2191863</v>
      </c>
      <c r="J81" s="239">
        <f t="shared" si="0"/>
        <v>5155476</v>
      </c>
      <c r="K81" s="239">
        <f t="shared" si="0"/>
        <v>2704624</v>
      </c>
      <c r="L81" s="239">
        <f t="shared" si="0"/>
        <v>3524564</v>
      </c>
      <c r="M81" s="239">
        <f t="shared" si="0"/>
        <v>3802383</v>
      </c>
      <c r="N81" s="100"/>
    </row>
    <row r="82" spans="2:14">
      <c r="B82" s="101"/>
      <c r="C82" s="94"/>
      <c r="D82" s="94"/>
      <c r="E82" s="94"/>
      <c r="F82" s="94"/>
      <c r="G82" s="94"/>
      <c r="H82" s="94"/>
      <c r="I82" s="103"/>
      <c r="J82" s="94"/>
      <c r="K82" s="94"/>
      <c r="L82" s="94"/>
      <c r="M82" s="94"/>
      <c r="N82" s="104"/>
    </row>
    <row r="84" spans="2:14">
      <c r="B84" s="19"/>
      <c r="C84" s="20"/>
      <c r="D84" s="20"/>
      <c r="E84" s="20"/>
      <c r="F84" s="20"/>
      <c r="G84" s="20"/>
      <c r="H84" s="20"/>
      <c r="I84" s="28"/>
      <c r="J84" s="20"/>
      <c r="K84" s="20"/>
      <c r="L84" s="20"/>
      <c r="M84" s="20"/>
      <c r="N84" s="20"/>
    </row>
    <row r="85" spans="2:14">
      <c r="B85" s="189"/>
      <c r="C85" s="72"/>
      <c r="D85" s="72"/>
      <c r="E85" s="72"/>
      <c r="F85" s="72"/>
      <c r="G85" s="72"/>
      <c r="H85" s="72"/>
      <c r="I85" s="190"/>
      <c r="J85" s="72"/>
      <c r="K85" s="72"/>
      <c r="L85" s="72"/>
      <c r="M85" s="72"/>
      <c r="N85" s="82"/>
    </row>
    <row r="86" spans="2:14" ht="12">
      <c r="B86" s="191"/>
      <c r="C86" s="105" t="s">
        <v>294</v>
      </c>
      <c r="D86" s="19"/>
      <c r="E86" s="19"/>
      <c r="F86" s="19"/>
      <c r="G86" s="19"/>
      <c r="H86" s="19"/>
      <c r="I86" s="192"/>
      <c r="J86" s="19"/>
      <c r="K86" s="193" t="str">
        <f>W!A330</f>
        <v xml:space="preserve"> </v>
      </c>
      <c r="L86" s="19"/>
      <c r="M86" s="19"/>
      <c r="N86" s="25"/>
    </row>
    <row r="87" spans="2:14" ht="12">
      <c r="B87" s="191"/>
      <c r="C87" s="20"/>
      <c r="D87" s="19" t="s">
        <v>295</v>
      </c>
      <c r="E87" s="19"/>
      <c r="F87" s="184">
        <f>W!A331</f>
        <v>1</v>
      </c>
      <c r="G87" s="184">
        <f>W!A341</f>
        <v>2</v>
      </c>
      <c r="H87" s="184">
        <f>W!A351</f>
        <v>3</v>
      </c>
      <c r="I87" s="184">
        <f>W!A361</f>
        <v>4</v>
      </c>
      <c r="J87" s="184">
        <f>W!A371</f>
        <v>5</v>
      </c>
      <c r="K87" s="184">
        <f>W!A381</f>
        <v>6</v>
      </c>
      <c r="L87" s="184">
        <f>W!A391</f>
        <v>7</v>
      </c>
      <c r="M87" s="184">
        <f>W!A401</f>
        <v>8</v>
      </c>
      <c r="N87" s="25"/>
    </row>
    <row r="88" spans="2:14" ht="12">
      <c r="B88" s="191"/>
      <c r="C88" s="105" t="s">
        <v>297</v>
      </c>
      <c r="D88" s="20"/>
      <c r="E88" s="20"/>
      <c r="F88" s="78"/>
      <c r="G88" s="78"/>
      <c r="H88" s="78"/>
      <c r="I88" s="37"/>
      <c r="J88" s="78"/>
      <c r="K88" s="19"/>
      <c r="L88" s="78"/>
      <c r="M88" s="78"/>
      <c r="N88" s="25"/>
    </row>
    <row r="89" spans="2:14">
      <c r="B89" s="191"/>
      <c r="C89" s="20" t="s">
        <v>282</v>
      </c>
      <c r="D89" s="95"/>
      <c r="E89" s="20"/>
      <c r="F89" s="59">
        <f>W!A332</f>
        <v>7.2</v>
      </c>
      <c r="G89" s="59">
        <f>W!A342</f>
        <v>11.2</v>
      </c>
      <c r="H89" s="59">
        <f>W!A352</f>
        <v>6.9</v>
      </c>
      <c r="I89" s="59">
        <f>W!A362</f>
        <v>7.4</v>
      </c>
      <c r="J89" s="59">
        <f>W!A372</f>
        <v>10.1</v>
      </c>
      <c r="K89" s="59">
        <f>W!A382</f>
        <v>8.4</v>
      </c>
      <c r="L89" s="59">
        <f>W!A392</f>
        <v>5.4</v>
      </c>
      <c r="M89" s="59">
        <f>W!A402</f>
        <v>11.1</v>
      </c>
      <c r="N89" s="25"/>
    </row>
    <row r="90" spans="2:14">
      <c r="B90" s="191"/>
      <c r="C90" s="95" t="s">
        <v>9</v>
      </c>
      <c r="D90" s="28" t="s">
        <v>283</v>
      </c>
      <c r="E90" s="20"/>
      <c r="F90" s="59">
        <f>W!A333</f>
        <v>6.1</v>
      </c>
      <c r="G90" s="59">
        <f>W!A343</f>
        <v>11.1</v>
      </c>
      <c r="H90" s="59">
        <f>W!A353</f>
        <v>2.8</v>
      </c>
      <c r="I90" s="59">
        <f>W!A363</f>
        <v>6.3</v>
      </c>
      <c r="J90" s="59">
        <f>W!A373</f>
        <v>12.8</v>
      </c>
      <c r="K90" s="59">
        <f>W!A383</f>
        <v>6.3</v>
      </c>
      <c r="L90" s="59">
        <f>W!A393</f>
        <v>2.8</v>
      </c>
      <c r="M90" s="59">
        <f>W!A403</f>
        <v>13.8</v>
      </c>
      <c r="N90" s="25"/>
    </row>
    <row r="91" spans="2:14">
      <c r="B91" s="191"/>
      <c r="C91" s="95"/>
      <c r="D91" s="20" t="s">
        <v>4</v>
      </c>
      <c r="E91" s="20"/>
      <c r="F91" s="59">
        <f>W!A334</f>
        <v>9.1999999999999993</v>
      </c>
      <c r="G91" s="59">
        <f>W!A344</f>
        <v>10.8</v>
      </c>
      <c r="H91" s="59">
        <f>W!A354</f>
        <v>6.7</v>
      </c>
      <c r="I91" s="59">
        <f>W!A364</f>
        <v>10.199999999999999</v>
      </c>
      <c r="J91" s="59">
        <f>W!A374</f>
        <v>12.7</v>
      </c>
      <c r="K91" s="59">
        <f>W!A384</f>
        <v>10.7</v>
      </c>
      <c r="L91" s="59">
        <f>W!A394</f>
        <v>6.7</v>
      </c>
      <c r="M91" s="59">
        <f>W!A404</f>
        <v>11.4</v>
      </c>
      <c r="N91" s="25"/>
    </row>
    <row r="92" spans="2:14">
      <c r="B92" s="191"/>
      <c r="C92" s="20" t="s">
        <v>285</v>
      </c>
      <c r="D92" s="95"/>
      <c r="E92" s="20"/>
      <c r="F92" s="59">
        <f>W!A335</f>
        <v>9.5</v>
      </c>
      <c r="G92" s="59">
        <f>W!A345</f>
        <v>11</v>
      </c>
      <c r="H92" s="59">
        <f>W!A355</f>
        <v>8.9</v>
      </c>
      <c r="I92" s="59">
        <f>W!A365</f>
        <v>8</v>
      </c>
      <c r="J92" s="59">
        <f>W!A375</f>
        <v>10.7</v>
      </c>
      <c r="K92" s="59">
        <f>W!A385</f>
        <v>8.5</v>
      </c>
      <c r="L92" s="59">
        <f>W!A395</f>
        <v>6.7</v>
      </c>
      <c r="M92" s="59">
        <f>W!A405</f>
        <v>8.4</v>
      </c>
      <c r="N92" s="25"/>
    </row>
    <row r="93" spans="2:14">
      <c r="B93" s="191"/>
      <c r="C93" s="95" t="s">
        <v>9</v>
      </c>
      <c r="D93" s="28" t="s">
        <v>283</v>
      </c>
      <c r="E93" s="20"/>
      <c r="F93" s="59">
        <f>W!A336</f>
        <v>10.8</v>
      </c>
      <c r="G93" s="59">
        <f>W!A346</f>
        <v>12.3</v>
      </c>
      <c r="H93" s="59">
        <f>W!A356</f>
        <v>6.8</v>
      </c>
      <c r="I93" s="59">
        <f>W!A366</f>
        <v>7.2</v>
      </c>
      <c r="J93" s="59">
        <f>W!A376</f>
        <v>11</v>
      </c>
      <c r="K93" s="59">
        <f>W!A386</f>
        <v>7.9</v>
      </c>
      <c r="L93" s="59">
        <f>W!A396</f>
        <v>4.5</v>
      </c>
      <c r="M93" s="59">
        <f>W!A406</f>
        <v>7.9</v>
      </c>
      <c r="N93" s="25"/>
    </row>
    <row r="94" spans="2:14">
      <c r="B94" s="191"/>
      <c r="C94" s="95"/>
      <c r="D94" s="20" t="s">
        <v>4</v>
      </c>
      <c r="E94" s="20"/>
      <c r="F94" s="59">
        <f>W!A337</f>
        <v>9.9</v>
      </c>
      <c r="G94" s="59">
        <f>W!A347</f>
        <v>11</v>
      </c>
      <c r="H94" s="59">
        <f>W!A357</f>
        <v>6.4</v>
      </c>
      <c r="I94" s="59">
        <f>W!A367</f>
        <v>10.5</v>
      </c>
      <c r="J94" s="59">
        <f>W!A377</f>
        <v>12.4</v>
      </c>
      <c r="K94" s="59">
        <f>W!A387</f>
        <v>11.3</v>
      </c>
      <c r="L94" s="59">
        <f>W!A397</f>
        <v>8.1999999999999993</v>
      </c>
      <c r="M94" s="59">
        <f>W!A407</f>
        <v>9.9</v>
      </c>
      <c r="N94" s="25"/>
    </row>
    <row r="95" spans="2:14">
      <c r="B95" s="191"/>
      <c r="C95" s="20" t="s">
        <v>284</v>
      </c>
      <c r="D95" s="95"/>
      <c r="E95" s="20"/>
      <c r="F95" s="59">
        <f>W!A338</f>
        <v>11.5</v>
      </c>
      <c r="G95" s="59">
        <f>W!A348</f>
        <v>10.1</v>
      </c>
      <c r="H95" s="59">
        <f>W!A358</f>
        <v>8.6</v>
      </c>
      <c r="I95" s="59">
        <f>W!A368</f>
        <v>8.6</v>
      </c>
      <c r="J95" s="59">
        <f>W!A378</f>
        <v>8.8000000000000007</v>
      </c>
      <c r="K95" s="59">
        <f>W!A388</f>
        <v>8.9</v>
      </c>
      <c r="L95" s="59">
        <f>W!A398</f>
        <v>9.3000000000000007</v>
      </c>
      <c r="M95" s="59">
        <f>W!A408</f>
        <v>7.9</v>
      </c>
      <c r="N95" s="25"/>
    </row>
    <row r="96" spans="2:14">
      <c r="B96" s="191"/>
      <c r="C96" s="95" t="s">
        <v>9</v>
      </c>
      <c r="D96" s="28" t="s">
        <v>283</v>
      </c>
      <c r="E96" s="20"/>
      <c r="F96" s="59">
        <f>W!A339</f>
        <v>11.6</v>
      </c>
      <c r="G96" s="59">
        <f>W!A349</f>
        <v>10.9</v>
      </c>
      <c r="H96" s="59">
        <f>W!A359</f>
        <v>8.3000000000000007</v>
      </c>
      <c r="I96" s="59">
        <f>W!A369</f>
        <v>7.4</v>
      </c>
      <c r="J96" s="59">
        <f>W!A379</f>
        <v>9.6999999999999993</v>
      </c>
      <c r="K96" s="59">
        <f>W!A389</f>
        <v>8.9</v>
      </c>
      <c r="L96" s="59">
        <f>W!A399</f>
        <v>6.2</v>
      </c>
      <c r="M96" s="59">
        <f>W!A409</f>
        <v>6.7</v>
      </c>
      <c r="N96" s="25"/>
    </row>
    <row r="97" spans="2:14">
      <c r="B97" s="191"/>
      <c r="C97" s="95"/>
      <c r="D97" s="20" t="s">
        <v>4</v>
      </c>
      <c r="E97" s="20"/>
      <c r="F97" s="59">
        <f>W!A340</f>
        <v>11.3</v>
      </c>
      <c r="G97" s="59">
        <f>W!A350</f>
        <v>10</v>
      </c>
      <c r="H97" s="59">
        <f>W!A360</f>
        <v>8.6</v>
      </c>
      <c r="I97" s="59">
        <f>W!A370</f>
        <v>11.1</v>
      </c>
      <c r="J97" s="59">
        <f>W!A380</f>
        <v>10.7</v>
      </c>
      <c r="K97" s="59">
        <f>W!A390</f>
        <v>11.2</v>
      </c>
      <c r="L97" s="59">
        <f>W!A400</f>
        <v>10.4</v>
      </c>
      <c r="M97" s="59">
        <f>W!A410</f>
        <v>8.4</v>
      </c>
      <c r="N97" s="25"/>
    </row>
    <row r="98" spans="2:14">
      <c r="B98" s="194"/>
      <c r="C98" s="60"/>
      <c r="D98" s="60"/>
      <c r="E98" s="60"/>
      <c r="F98" s="55"/>
      <c r="G98" s="55"/>
      <c r="H98" s="55"/>
      <c r="I98" s="55"/>
      <c r="J98" s="55"/>
      <c r="K98" s="55"/>
      <c r="L98" s="55"/>
      <c r="M98" s="55"/>
      <c r="N98" s="74"/>
    </row>
    <row r="99" spans="2:14">
      <c r="B99" s="191"/>
      <c r="C99" s="72"/>
      <c r="D99" s="20"/>
      <c r="E99" s="20"/>
      <c r="F99" s="42"/>
      <c r="G99" s="42"/>
      <c r="H99" s="42"/>
      <c r="I99" s="42"/>
      <c r="J99" s="42"/>
      <c r="K99" s="42"/>
      <c r="L99" s="42"/>
      <c r="M99" s="42"/>
      <c r="N99" s="25"/>
    </row>
    <row r="100" spans="2:14" ht="12">
      <c r="B100" s="191"/>
      <c r="C100" s="105" t="s">
        <v>296</v>
      </c>
      <c r="D100" s="20"/>
      <c r="E100" s="20"/>
      <c r="F100" s="20"/>
      <c r="G100" s="20"/>
      <c r="H100" s="20"/>
      <c r="I100" s="42"/>
      <c r="J100" s="20"/>
      <c r="K100" s="37" t="str">
        <f>W!A420</f>
        <v xml:space="preserve"> </v>
      </c>
      <c r="L100" s="20"/>
      <c r="M100" s="20"/>
      <c r="N100" s="25"/>
    </row>
    <row r="101" spans="2:14" ht="12">
      <c r="B101" s="191"/>
      <c r="C101" s="20"/>
      <c r="D101" s="19" t="s">
        <v>295</v>
      </c>
      <c r="E101" s="20"/>
      <c r="F101" s="184">
        <f>W!A421</f>
        <v>1</v>
      </c>
      <c r="G101" s="184">
        <f>W!A428</f>
        <v>2</v>
      </c>
      <c r="H101" s="184">
        <f>W!A435</f>
        <v>3</v>
      </c>
      <c r="I101" s="184">
        <f>W!A442</f>
        <v>4</v>
      </c>
      <c r="J101" s="184">
        <f>W!A449</f>
        <v>5</v>
      </c>
      <c r="K101" s="184">
        <f>W!A456</f>
        <v>6</v>
      </c>
      <c r="L101" s="184">
        <f>W!A463</f>
        <v>7</v>
      </c>
      <c r="M101" s="184">
        <f>W!A470</f>
        <v>8</v>
      </c>
      <c r="N101" s="25"/>
    </row>
    <row r="102" spans="2:14">
      <c r="B102" s="191"/>
      <c r="C102" s="20" t="s">
        <v>298</v>
      </c>
      <c r="D102" s="20"/>
      <c r="E102" s="20"/>
      <c r="F102" s="241">
        <f>W!A422</f>
        <v>375000</v>
      </c>
      <c r="G102" s="241">
        <f>W!A429</f>
        <v>205000</v>
      </c>
      <c r="H102" s="241">
        <f>W!A436</f>
        <v>610000</v>
      </c>
      <c r="I102" s="241">
        <f>W!A443</f>
        <v>430000</v>
      </c>
      <c r="J102" s="241">
        <f>W!A450</f>
        <v>330000</v>
      </c>
      <c r="K102" s="241">
        <f>W!A457</f>
        <v>279000</v>
      </c>
      <c r="L102" s="241">
        <f>W!A464</f>
        <v>258000</v>
      </c>
      <c r="M102" s="241">
        <f>W!A471</f>
        <v>313000</v>
      </c>
      <c r="N102" s="25"/>
    </row>
    <row r="103" spans="2:14">
      <c r="B103" s="191"/>
      <c r="C103" s="20" t="s">
        <v>299</v>
      </c>
      <c r="D103" s="20"/>
      <c r="E103" s="20"/>
      <c r="F103" s="241">
        <f>W!A423</f>
        <v>45000</v>
      </c>
      <c r="G103" s="241">
        <f>W!A430</f>
        <v>50000</v>
      </c>
      <c r="H103" s="241">
        <f>W!A437</f>
        <v>70000</v>
      </c>
      <c r="I103" s="241">
        <f>W!A444</f>
        <v>120000</v>
      </c>
      <c r="J103" s="241">
        <f>W!A451</f>
        <v>55000</v>
      </c>
      <c r="K103" s="241">
        <f>W!A458</f>
        <v>15000</v>
      </c>
      <c r="L103" s="241">
        <f>W!A465</f>
        <v>45000</v>
      </c>
      <c r="M103" s="241">
        <f>W!A472</f>
        <v>100000</v>
      </c>
      <c r="N103" s="25"/>
    </row>
    <row r="104" spans="2:14">
      <c r="B104" s="191"/>
      <c r="C104" s="20" t="s">
        <v>300</v>
      </c>
      <c r="D104" s="20"/>
      <c r="E104" s="20"/>
      <c r="F104" s="37"/>
      <c r="G104" s="37"/>
      <c r="H104" s="37"/>
      <c r="I104" s="37"/>
      <c r="J104" s="37"/>
      <c r="K104" s="37"/>
      <c r="L104" s="37"/>
      <c r="M104" s="37"/>
      <c r="N104" s="25"/>
    </row>
    <row r="105" spans="2:14">
      <c r="B105" s="191"/>
      <c r="C105" s="20" t="s">
        <v>301</v>
      </c>
      <c r="D105" s="20"/>
      <c r="E105" s="20"/>
      <c r="F105" s="187" t="str">
        <f>W!A424</f>
        <v xml:space="preserve">  ***</v>
      </c>
      <c r="G105" s="187" t="str">
        <f>W!A431</f>
        <v>*****</v>
      </c>
      <c r="H105" s="187" t="str">
        <f>W!A438</f>
        <v xml:space="preserve"> ****</v>
      </c>
      <c r="I105" s="187" t="str">
        <f>W!A445</f>
        <v xml:space="preserve">  ***</v>
      </c>
      <c r="J105" s="187" t="str">
        <f>W!A452</f>
        <v>*****</v>
      </c>
      <c r="K105" s="187" t="str">
        <f>W!A459</f>
        <v xml:space="preserve"> ****</v>
      </c>
      <c r="L105" s="187" t="str">
        <f>W!A466</f>
        <v xml:space="preserve">  ***</v>
      </c>
      <c r="M105" s="187" t="str">
        <f>W!A473</f>
        <v xml:space="preserve"> ****</v>
      </c>
      <c r="N105" s="25"/>
    </row>
    <row r="106" spans="2:14">
      <c r="B106" s="191"/>
      <c r="C106" s="20" t="s">
        <v>302</v>
      </c>
      <c r="D106" s="20"/>
      <c r="E106" s="20"/>
      <c r="F106" s="187" t="str">
        <f>W!A425</f>
        <v xml:space="preserve">  ***</v>
      </c>
      <c r="G106" s="187" t="str">
        <f>W!A432</f>
        <v xml:space="preserve"> ****</v>
      </c>
      <c r="H106" s="187" t="str">
        <f>W!A439</f>
        <v xml:space="preserve">  ***</v>
      </c>
      <c r="I106" s="187" t="str">
        <f>W!A446</f>
        <v xml:space="preserve"> ****</v>
      </c>
      <c r="J106" s="187" t="str">
        <f>W!A453</f>
        <v xml:space="preserve"> ****</v>
      </c>
      <c r="K106" s="187" t="str">
        <f>W!A460</f>
        <v xml:space="preserve"> ****</v>
      </c>
      <c r="L106" s="187" t="str">
        <f>W!A467</f>
        <v xml:space="preserve">  ***</v>
      </c>
      <c r="M106" s="187" t="str">
        <f>W!A474</f>
        <v xml:space="preserve">  ***</v>
      </c>
      <c r="N106" s="25"/>
    </row>
    <row r="107" spans="2:14">
      <c r="B107" s="191"/>
      <c r="C107" s="20" t="s">
        <v>303</v>
      </c>
      <c r="D107" s="20"/>
      <c r="E107" s="20"/>
      <c r="F107" s="187" t="str">
        <f>W!A426</f>
        <v xml:space="preserve"> ****</v>
      </c>
      <c r="G107" s="187" t="str">
        <f>W!A433</f>
        <v xml:space="preserve"> ****</v>
      </c>
      <c r="H107" s="187" t="str">
        <f>W!A440</f>
        <v xml:space="preserve">   **</v>
      </c>
      <c r="I107" s="187" t="str">
        <f>W!A447</f>
        <v xml:space="preserve"> ****</v>
      </c>
      <c r="J107" s="187" t="str">
        <f>W!A454</f>
        <v xml:space="preserve"> ****</v>
      </c>
      <c r="K107" s="187" t="str">
        <f>W!A461</f>
        <v xml:space="preserve">  ***</v>
      </c>
      <c r="L107" s="187" t="str">
        <f>W!A468</f>
        <v xml:space="preserve"> ****</v>
      </c>
      <c r="M107" s="187" t="str">
        <f>W!A475</f>
        <v xml:space="preserve">  ***</v>
      </c>
      <c r="N107" s="25"/>
    </row>
    <row r="108" spans="2:14">
      <c r="B108" s="191"/>
      <c r="C108" s="20" t="s">
        <v>10</v>
      </c>
      <c r="D108" s="20"/>
      <c r="E108" s="20"/>
      <c r="F108" s="187" t="str">
        <f>W!A427</f>
        <v xml:space="preserve"> ****</v>
      </c>
      <c r="G108" s="187" t="str">
        <f>W!A434</f>
        <v xml:space="preserve"> ****</v>
      </c>
      <c r="H108" s="187" t="str">
        <f>W!A441</f>
        <v xml:space="preserve">  ***</v>
      </c>
      <c r="I108" s="187" t="str">
        <f>W!A448</f>
        <v xml:space="preserve"> ****</v>
      </c>
      <c r="J108" s="187" t="str">
        <f>W!A455</f>
        <v xml:space="preserve"> ****</v>
      </c>
      <c r="K108" s="187" t="str">
        <f>W!A462</f>
        <v xml:space="preserve"> ****</v>
      </c>
      <c r="L108" s="187" t="str">
        <f>W!A469</f>
        <v xml:space="preserve"> ****</v>
      </c>
      <c r="M108" s="187" t="str">
        <f>W!A476</f>
        <v xml:space="preserve"> ****</v>
      </c>
      <c r="N108" s="25"/>
    </row>
    <row r="109" spans="2:14">
      <c r="B109" s="194"/>
      <c r="C109" s="60"/>
      <c r="D109" s="60"/>
      <c r="E109" s="60"/>
      <c r="F109" s="60"/>
      <c r="G109" s="60"/>
      <c r="H109" s="60"/>
      <c r="I109" s="81"/>
      <c r="J109" s="60"/>
      <c r="K109" s="60"/>
      <c r="L109" s="60"/>
      <c r="M109" s="60"/>
      <c r="N109" s="74"/>
    </row>
    <row r="110" spans="2:14" ht="12.75" customHeight="1">
      <c r="C110" s="19" t="s">
        <v>14</v>
      </c>
    </row>
    <row r="111" spans="2:14" ht="12.75" customHeight="1">
      <c r="C111" s="195" t="s">
        <v>11</v>
      </c>
    </row>
  </sheetData>
  <phoneticPr fontId="15" type="noConversion"/>
  <pageMargins left="0.35416666666666669" right="0.15763888888888888" top="0.59027777777777779" bottom="0.39374999999999999" header="0.51180555555555562" footer="0.51180555555555562"/>
  <pageSetup firstPageNumber="0" fitToWidth="0" fitToHeight="2" orientation="portrait" horizontalDpi="300" verticalDpi="300" r:id="rId1"/>
  <headerFooter alignWithMargins="0"/>
  <rowBreaks count="1" manualBreakCount="1">
    <brk id="59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2"/>
  <sheetViews>
    <sheetView showGridLines="0" topLeftCell="A849" workbookViewId="0">
      <selection activeCell="A861" sqref="A861"/>
    </sheetView>
  </sheetViews>
  <sheetFormatPr defaultRowHeight="13.2"/>
  <cols>
    <col min="1" max="1" width="63.33203125" bestFit="1" customWidth="1"/>
    <col min="2" max="2" width="1.6640625" style="196" bestFit="1" customWidth="1"/>
  </cols>
  <sheetData>
    <row r="1" spans="1:1">
      <c r="A1">
        <v>7</v>
      </c>
    </row>
    <row r="2" spans="1:1">
      <c r="A2">
        <v>2</v>
      </c>
    </row>
    <row r="3" spans="1:1">
      <c r="A3">
        <v>999</v>
      </c>
    </row>
    <row r="4" spans="1:1">
      <c r="A4">
        <v>2016</v>
      </c>
    </row>
    <row r="5" spans="1:1">
      <c r="A5">
        <v>2</v>
      </c>
    </row>
    <row r="6" spans="1:1">
      <c r="A6" t="s">
        <v>304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38</v>
      </c>
    </row>
    <row r="12" spans="1:1">
      <c r="A12">
        <v>18</v>
      </c>
    </row>
    <row r="13" spans="1:1">
      <c r="A13">
        <v>29</v>
      </c>
    </row>
    <row r="14" spans="1:1">
      <c r="A14">
        <v>32</v>
      </c>
    </row>
    <row r="15" spans="1:1">
      <c r="A15">
        <v>18</v>
      </c>
    </row>
    <row r="16" spans="1:1">
      <c r="A16">
        <v>25</v>
      </c>
    </row>
    <row r="17" spans="1:1">
      <c r="A17">
        <v>19</v>
      </c>
    </row>
    <row r="18" spans="1:1">
      <c r="A18">
        <v>11</v>
      </c>
    </row>
    <row r="19" spans="1:1">
      <c r="A19">
        <v>15</v>
      </c>
    </row>
    <row r="20" spans="1:1">
      <c r="A20">
        <v>0</v>
      </c>
    </row>
    <row r="21" spans="1:1">
      <c r="A21">
        <v>290</v>
      </c>
    </row>
    <row r="22" spans="1:1">
      <c r="A22">
        <v>287</v>
      </c>
    </row>
    <row r="23" spans="1:1">
      <c r="A23">
        <v>293</v>
      </c>
    </row>
    <row r="24" spans="1:1">
      <c r="A24">
        <v>455</v>
      </c>
    </row>
    <row r="25" spans="1:1">
      <c r="A25">
        <v>451</v>
      </c>
    </row>
    <row r="26" spans="1:1">
      <c r="A26">
        <v>460</v>
      </c>
    </row>
    <row r="27" spans="1:1">
      <c r="A27">
        <v>736</v>
      </c>
    </row>
    <row r="28" spans="1:1">
      <c r="A28">
        <v>729</v>
      </c>
    </row>
    <row r="29" spans="1:1">
      <c r="A29">
        <v>743</v>
      </c>
    </row>
    <row r="30" spans="1:1">
      <c r="A30">
        <v>0</v>
      </c>
    </row>
    <row r="31" spans="1:1">
      <c r="A31">
        <v>2145</v>
      </c>
    </row>
    <row r="32" spans="1:1">
      <c r="A32">
        <v>748</v>
      </c>
    </row>
    <row r="33" spans="1:1">
      <c r="A33">
        <v>1699</v>
      </c>
    </row>
    <row r="34" spans="1:1">
      <c r="A34">
        <v>1387</v>
      </c>
    </row>
    <row r="35" spans="1:1">
      <c r="A35">
        <v>795</v>
      </c>
    </row>
    <row r="36" spans="1:1">
      <c r="A36">
        <v>1071</v>
      </c>
    </row>
    <row r="37" spans="1:1">
      <c r="A37">
        <v>520</v>
      </c>
    </row>
    <row r="38" spans="1:1">
      <c r="A38">
        <v>290</v>
      </c>
    </row>
    <row r="39" spans="1:1">
      <c r="A39">
        <v>414</v>
      </c>
    </row>
    <row r="40" spans="1:1">
      <c r="A40">
        <v>0</v>
      </c>
    </row>
    <row r="41" spans="1:1">
      <c r="A41">
        <v>0</v>
      </c>
    </row>
    <row r="42" spans="1:1">
      <c r="A42">
        <v>1</v>
      </c>
    </row>
    <row r="43" spans="1:1">
      <c r="A43">
        <v>1</v>
      </c>
    </row>
    <row r="44" spans="1:1">
      <c r="A44">
        <v>10</v>
      </c>
    </row>
    <row r="45" spans="1:1">
      <c r="A45">
        <v>25</v>
      </c>
    </row>
    <row r="46" spans="1:1">
      <c r="A46">
        <v>15</v>
      </c>
    </row>
    <row r="47" spans="1:1">
      <c r="A47">
        <v>110</v>
      </c>
    </row>
    <row r="48" spans="1:1">
      <c r="A48">
        <v>165</v>
      </c>
    </row>
    <row r="49" spans="1:2">
      <c r="A49">
        <v>325</v>
      </c>
    </row>
    <row r="50" spans="1:2">
      <c r="A50">
        <v>0</v>
      </c>
    </row>
    <row r="51" spans="1:2">
      <c r="A51">
        <v>0</v>
      </c>
    </row>
    <row r="52" spans="1:2">
      <c r="A52">
        <v>0</v>
      </c>
    </row>
    <row r="53" spans="1:2">
      <c r="A53">
        <v>0</v>
      </c>
    </row>
    <row r="54" spans="1:2">
      <c r="A54">
        <v>0</v>
      </c>
    </row>
    <row r="55" spans="1:2">
      <c r="A55">
        <v>0</v>
      </c>
    </row>
    <row r="56" spans="1:2">
      <c r="A56">
        <v>0</v>
      </c>
    </row>
    <row r="57" spans="1:2">
      <c r="A57">
        <v>0</v>
      </c>
    </row>
    <row r="58" spans="1:2">
      <c r="A58">
        <v>0</v>
      </c>
    </row>
    <row r="59" spans="1:2">
      <c r="A59">
        <v>0</v>
      </c>
    </row>
    <row r="60" spans="1:2">
      <c r="A60">
        <v>0</v>
      </c>
    </row>
    <row r="61" spans="1:2">
      <c r="A61">
        <v>9</v>
      </c>
      <c r="B61" s="196" t="s">
        <v>305</v>
      </c>
    </row>
    <row r="62" spans="1:2">
      <c r="A62">
        <v>9</v>
      </c>
    </row>
    <row r="63" spans="1:2">
      <c r="A63">
        <v>12</v>
      </c>
    </row>
    <row r="64" spans="1:2">
      <c r="A64">
        <v>10</v>
      </c>
      <c r="B64" s="196" t="s">
        <v>305</v>
      </c>
    </row>
    <row r="65" spans="1:1">
      <c r="A65">
        <v>6</v>
      </c>
    </row>
    <row r="66" spans="1:1">
      <c r="A66">
        <v>15</v>
      </c>
    </row>
    <row r="67" spans="1:1">
      <c r="A67">
        <v>0</v>
      </c>
    </row>
    <row r="68" spans="1:1">
      <c r="A68">
        <v>20</v>
      </c>
    </row>
    <row r="69" spans="1:1">
      <c r="A69">
        <v>5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3</v>
      </c>
    </row>
    <row r="76" spans="1:1">
      <c r="A76">
        <v>2</v>
      </c>
    </row>
    <row r="77" spans="1:1">
      <c r="A77">
        <v>20</v>
      </c>
    </row>
    <row r="78" spans="1:1">
      <c r="A78">
        <v>20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1230</v>
      </c>
    </row>
    <row r="84" spans="1:1">
      <c r="A84">
        <v>0</v>
      </c>
    </row>
    <row r="85" spans="1:1">
      <c r="A85">
        <v>160</v>
      </c>
    </row>
    <row r="86" spans="1:1">
      <c r="A86">
        <v>10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660</v>
      </c>
    </row>
    <row r="92" spans="1:1">
      <c r="A92">
        <v>12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1</v>
      </c>
    </row>
    <row r="99" spans="1:1">
      <c r="A99">
        <v>0</v>
      </c>
    </row>
    <row r="100" spans="1:1">
      <c r="A100">
        <v>999</v>
      </c>
    </row>
    <row r="101" spans="1:1">
      <c r="A101">
        <v>999</v>
      </c>
    </row>
    <row r="102" spans="1:1">
      <c r="A102">
        <v>150</v>
      </c>
    </row>
    <row r="103" spans="1:1">
      <c r="A103">
        <v>148</v>
      </c>
    </row>
    <row r="104" spans="1:1">
      <c r="A104">
        <v>134</v>
      </c>
    </row>
    <row r="105" spans="1:1">
      <c r="A105">
        <v>4.53</v>
      </c>
    </row>
    <row r="106" spans="1:1">
      <c r="A106">
        <v>4.43</v>
      </c>
    </row>
    <row r="107" spans="1:1">
      <c r="A107">
        <v>3.73</v>
      </c>
    </row>
    <row r="108" spans="1:1">
      <c r="A108">
        <v>4592</v>
      </c>
    </row>
    <row r="109" spans="1:1">
      <c r="A109">
        <v>3253</v>
      </c>
    </row>
    <row r="110" spans="1:1">
      <c r="A110">
        <v>1224</v>
      </c>
    </row>
    <row r="111" spans="1:1">
      <c r="A111">
        <v>4707</v>
      </c>
    </row>
    <row r="112" spans="1:1">
      <c r="A112">
        <v>3334</v>
      </c>
    </row>
    <row r="113" spans="1:1">
      <c r="A113">
        <v>1255</v>
      </c>
    </row>
    <row r="114" spans="1:1">
      <c r="A114">
        <v>115</v>
      </c>
    </row>
    <row r="115" spans="1:1">
      <c r="A115">
        <v>81</v>
      </c>
    </row>
    <row r="116" spans="1:1">
      <c r="A116">
        <v>31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999</v>
      </c>
    </row>
    <row r="121" spans="1:1">
      <c r="A121">
        <v>2145</v>
      </c>
    </row>
    <row r="122" spans="1:1">
      <c r="A122">
        <v>748</v>
      </c>
    </row>
    <row r="123" spans="1:1">
      <c r="A123">
        <v>1699</v>
      </c>
    </row>
    <row r="124" spans="1:1">
      <c r="A124">
        <v>1387</v>
      </c>
    </row>
    <row r="125" spans="1:1">
      <c r="A125">
        <v>795</v>
      </c>
    </row>
    <row r="126" spans="1:1">
      <c r="A126">
        <v>1071</v>
      </c>
    </row>
    <row r="127" spans="1:1">
      <c r="A127">
        <v>520</v>
      </c>
    </row>
    <row r="128" spans="1:1">
      <c r="A128">
        <v>290</v>
      </c>
    </row>
    <row r="129" spans="1:1">
      <c r="A129">
        <v>414</v>
      </c>
    </row>
    <row r="130" spans="1:1">
      <c r="A130">
        <v>999</v>
      </c>
    </row>
    <row r="131" spans="1:1">
      <c r="A131">
        <v>2495</v>
      </c>
    </row>
    <row r="132" spans="1:1">
      <c r="A132">
        <v>1360</v>
      </c>
    </row>
    <row r="133" spans="1:1">
      <c r="A133">
        <v>1896</v>
      </c>
    </row>
    <row r="134" spans="1:1">
      <c r="A134">
        <v>1278</v>
      </c>
    </row>
    <row r="135" spans="1:1">
      <c r="A135">
        <v>763</v>
      </c>
    </row>
    <row r="136" spans="1:1">
      <c r="A136">
        <v>1006</v>
      </c>
    </row>
    <row r="137" spans="1:1">
      <c r="A137">
        <v>513</v>
      </c>
    </row>
    <row r="138" spans="1:1">
      <c r="A138">
        <v>311</v>
      </c>
    </row>
    <row r="139" spans="1:1">
      <c r="A139">
        <v>400</v>
      </c>
    </row>
    <row r="140" spans="1:1">
      <c r="A140">
        <v>999</v>
      </c>
    </row>
    <row r="141" spans="1:1">
      <c r="A141">
        <v>2495</v>
      </c>
    </row>
    <row r="142" spans="1:1">
      <c r="A142">
        <v>1272</v>
      </c>
    </row>
    <row r="143" spans="1:1">
      <c r="A143">
        <v>1896</v>
      </c>
    </row>
    <row r="144" spans="1:1">
      <c r="A144">
        <v>1280</v>
      </c>
    </row>
    <row r="145" spans="1:1">
      <c r="A145">
        <v>763</v>
      </c>
    </row>
    <row r="146" spans="1:1">
      <c r="A146">
        <v>1006</v>
      </c>
    </row>
    <row r="147" spans="1:1">
      <c r="A147">
        <v>513</v>
      </c>
    </row>
    <row r="148" spans="1:1">
      <c r="A148">
        <v>290</v>
      </c>
    </row>
    <row r="149" spans="1:1">
      <c r="A149">
        <v>400</v>
      </c>
    </row>
    <row r="150" spans="1:1">
      <c r="A150">
        <v>999</v>
      </c>
    </row>
    <row r="151" spans="1:1">
      <c r="A151">
        <v>0</v>
      </c>
    </row>
    <row r="152" spans="1:1">
      <c r="A152">
        <v>44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10</v>
      </c>
    </row>
    <row r="159" spans="1:1">
      <c r="A159">
        <v>0</v>
      </c>
    </row>
    <row r="160" spans="1:1">
      <c r="A160">
        <v>999</v>
      </c>
    </row>
    <row r="161" spans="1:1">
      <c r="A161">
        <v>138</v>
      </c>
    </row>
    <row r="162" spans="1:1">
      <c r="A162">
        <v>0</v>
      </c>
    </row>
    <row r="163" spans="1:1">
      <c r="A163">
        <v>104</v>
      </c>
    </row>
    <row r="164" spans="1:1">
      <c r="A164">
        <v>107</v>
      </c>
    </row>
    <row r="165" spans="1:1">
      <c r="A165">
        <v>32</v>
      </c>
    </row>
    <row r="166" spans="1:1">
      <c r="A166">
        <v>65</v>
      </c>
    </row>
    <row r="167" spans="1:1">
      <c r="A167">
        <v>7</v>
      </c>
    </row>
    <row r="168" spans="1:1">
      <c r="A168">
        <v>0</v>
      </c>
    </row>
    <row r="169" spans="1:1">
      <c r="A169">
        <v>14</v>
      </c>
    </row>
    <row r="170" spans="1:1">
      <c r="A170">
        <v>999</v>
      </c>
    </row>
    <row r="171" spans="1:1">
      <c r="A171">
        <v>185</v>
      </c>
    </row>
    <row r="172" spans="1:1">
      <c r="A172">
        <v>80</v>
      </c>
    </row>
    <row r="173" spans="1:1">
      <c r="A173">
        <v>30</v>
      </c>
    </row>
    <row r="174" spans="1:1">
      <c r="A174">
        <v>999</v>
      </c>
    </row>
    <row r="175" spans="1:1">
      <c r="A175">
        <v>999</v>
      </c>
    </row>
    <row r="176" spans="1:1">
      <c r="A176">
        <v>999</v>
      </c>
    </row>
    <row r="177" spans="1:1">
      <c r="A177" t="s">
        <v>306</v>
      </c>
    </row>
    <row r="178" spans="1:1">
      <c r="A178" t="s">
        <v>306</v>
      </c>
    </row>
    <row r="179" spans="1:1">
      <c r="A179" t="s">
        <v>307</v>
      </c>
    </row>
    <row r="180" spans="1:1">
      <c r="A180">
        <v>999</v>
      </c>
    </row>
    <row r="181" spans="1:1">
      <c r="A181">
        <v>4500</v>
      </c>
    </row>
    <row r="182" spans="1:1">
      <c r="A182">
        <v>3334</v>
      </c>
    </row>
    <row r="183" spans="1:1">
      <c r="A183">
        <v>0</v>
      </c>
    </row>
    <row r="184" spans="1:1">
      <c r="A184">
        <v>0</v>
      </c>
    </row>
    <row r="185" spans="1:1">
      <c r="A185">
        <v>86</v>
      </c>
    </row>
    <row r="186" spans="1:1">
      <c r="A186">
        <v>0</v>
      </c>
    </row>
    <row r="187" spans="1:1">
      <c r="A187">
        <v>0</v>
      </c>
    </row>
    <row r="188" spans="1:1">
      <c r="A188">
        <v>86</v>
      </c>
    </row>
    <row r="189" spans="1:1">
      <c r="A189">
        <v>0</v>
      </c>
    </row>
    <row r="190" spans="1:1">
      <c r="A190">
        <v>999</v>
      </c>
    </row>
    <row r="191" spans="1:1">
      <c r="A191">
        <v>50</v>
      </c>
    </row>
    <row r="192" spans="1:1">
      <c r="A192">
        <v>26</v>
      </c>
    </row>
    <row r="193" spans="1:1">
      <c r="A193">
        <v>0</v>
      </c>
    </row>
    <row r="194" spans="1:1">
      <c r="A194">
        <v>6</v>
      </c>
    </row>
    <row r="195" spans="1:1">
      <c r="A195">
        <v>0</v>
      </c>
    </row>
    <row r="196" spans="1:1">
      <c r="A196">
        <v>0</v>
      </c>
    </row>
    <row r="197" spans="1:1">
      <c r="A197">
        <v>50</v>
      </c>
    </row>
    <row r="198" spans="1:1">
      <c r="A198">
        <v>24</v>
      </c>
    </row>
    <row r="199" spans="1:1">
      <c r="A199">
        <v>999</v>
      </c>
    </row>
    <row r="200" spans="1:1">
      <c r="A200">
        <v>999</v>
      </c>
    </row>
    <row r="201" spans="1:1">
      <c r="A201">
        <v>205000</v>
      </c>
    </row>
    <row r="202" spans="1:1">
      <c r="A202">
        <v>85774</v>
      </c>
    </row>
    <row r="203" spans="1:1">
      <c r="A203">
        <v>50463</v>
      </c>
    </row>
    <row r="204" spans="1:1">
      <c r="A204">
        <v>486998</v>
      </c>
    </row>
    <row r="205" spans="1:1">
      <c r="A205">
        <v>39768</v>
      </c>
    </row>
    <row r="206" spans="1:1">
      <c r="A206">
        <v>30600</v>
      </c>
    </row>
    <row r="207" spans="1:1">
      <c r="A207">
        <v>50000</v>
      </c>
    </row>
    <row r="208" spans="1:1">
      <c r="A208">
        <v>20000</v>
      </c>
    </row>
    <row r="209" spans="1:1">
      <c r="A209">
        <v>16000</v>
      </c>
    </row>
    <row r="210" spans="1:1">
      <c r="A210">
        <v>5570</v>
      </c>
    </row>
    <row r="211" spans="1:1">
      <c r="A211">
        <v>12254</v>
      </c>
    </row>
    <row r="212" spans="1:1">
      <c r="A212">
        <v>12500</v>
      </c>
    </row>
    <row r="213" spans="1:1">
      <c r="A213">
        <v>9915</v>
      </c>
    </row>
    <row r="214" spans="1:1">
      <c r="A214">
        <v>0</v>
      </c>
    </row>
    <row r="215" spans="1:1">
      <c r="A215">
        <v>160000</v>
      </c>
    </row>
    <row r="216" spans="1:1">
      <c r="A216">
        <v>17193</v>
      </c>
    </row>
    <row r="217" spans="1:1">
      <c r="A217">
        <v>1202035</v>
      </c>
    </row>
    <row r="218" spans="1:1">
      <c r="A218">
        <v>3985647</v>
      </c>
    </row>
    <row r="219" spans="1:1">
      <c r="A219">
        <v>0</v>
      </c>
    </row>
    <row r="220" spans="1:1">
      <c r="A220">
        <v>2761406</v>
      </c>
    </row>
    <row r="221" spans="1:1">
      <c r="A221">
        <v>3985647</v>
      </c>
    </row>
    <row r="222" spans="1:1">
      <c r="A222">
        <v>0</v>
      </c>
    </row>
    <row r="223" spans="1:1">
      <c r="A223">
        <v>2346375</v>
      </c>
    </row>
    <row r="224" spans="1:1">
      <c r="A224">
        <v>353281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996863</v>
      </c>
    </row>
    <row r="229" spans="1:1">
      <c r="A229">
        <v>0</v>
      </c>
    </row>
    <row r="230" spans="1:1">
      <c r="A230">
        <v>356400</v>
      </c>
    </row>
    <row r="231" spans="1:1">
      <c r="A231">
        <v>0</v>
      </c>
    </row>
    <row r="232" spans="1:1">
      <c r="A232">
        <v>0</v>
      </c>
    </row>
    <row r="233" spans="1:1">
      <c r="A233">
        <v>1926454</v>
      </c>
    </row>
    <row r="234" spans="1:1">
      <c r="A234">
        <v>192665</v>
      </c>
    </row>
    <row r="235" spans="1:1">
      <c r="A235">
        <v>999</v>
      </c>
    </row>
    <row r="236" spans="1:1">
      <c r="A236">
        <v>999</v>
      </c>
    </row>
    <row r="237" spans="1:1">
      <c r="A237">
        <v>999</v>
      </c>
    </row>
    <row r="238" spans="1:1">
      <c r="A238">
        <v>1810000</v>
      </c>
    </row>
    <row r="239" spans="1:1">
      <c r="A239">
        <v>1166000</v>
      </c>
    </row>
    <row r="240" spans="1:1">
      <c r="A240">
        <v>642975</v>
      </c>
    </row>
    <row r="241" spans="1:1">
      <c r="A241">
        <v>3976885</v>
      </c>
    </row>
    <row r="242" spans="1:1">
      <c r="A242">
        <v>1343672</v>
      </c>
    </row>
    <row r="243" spans="1:1">
      <c r="A243">
        <v>0</v>
      </c>
    </row>
    <row r="244" spans="1:1">
      <c r="A244">
        <v>0</v>
      </c>
    </row>
    <row r="245" spans="1:1">
      <c r="A245">
        <v>72293</v>
      </c>
    </row>
    <row r="246" spans="1:1">
      <c r="A246">
        <v>130776</v>
      </c>
    </row>
    <row r="247" spans="1:1">
      <c r="A247">
        <v>324609</v>
      </c>
    </row>
    <row r="248" spans="1:1">
      <c r="A248">
        <v>9296</v>
      </c>
    </row>
    <row r="249" spans="1:1">
      <c r="A249">
        <v>108650</v>
      </c>
    </row>
    <row r="250" spans="1:1">
      <c r="A250">
        <v>85831</v>
      </c>
    </row>
    <row r="251" spans="1:1">
      <c r="A251">
        <v>1903465</v>
      </c>
    </row>
    <row r="252" spans="1:1">
      <c r="A252">
        <v>2073420</v>
      </c>
    </row>
    <row r="253" spans="1:1">
      <c r="A253">
        <v>0</v>
      </c>
    </row>
    <row r="254" spans="1:1">
      <c r="A254">
        <v>24194</v>
      </c>
    </row>
    <row r="255" spans="1:1">
      <c r="A255">
        <v>0</v>
      </c>
    </row>
    <row r="256" spans="1:1">
      <c r="A256">
        <v>847191</v>
      </c>
    </row>
    <row r="257" spans="1:1">
      <c r="A257">
        <v>1490166</v>
      </c>
    </row>
    <row r="258" spans="1:1">
      <c r="A258">
        <v>999</v>
      </c>
    </row>
    <row r="259" spans="1:1">
      <c r="A259">
        <v>999</v>
      </c>
    </row>
    <row r="260" spans="1:1">
      <c r="A260">
        <v>897289</v>
      </c>
    </row>
    <row r="261" spans="1:1">
      <c r="A261">
        <v>50000</v>
      </c>
    </row>
    <row r="262" spans="1:1">
      <c r="A262">
        <v>400000</v>
      </c>
    </row>
    <row r="263" spans="1:1">
      <c r="A263">
        <v>943540</v>
      </c>
    </row>
    <row r="264" spans="1:1">
      <c r="A264">
        <v>0</v>
      </c>
    </row>
    <row r="265" spans="1:1">
      <c r="A265">
        <v>71174</v>
      </c>
    </row>
    <row r="266" spans="1:1">
      <c r="A266">
        <v>13674</v>
      </c>
    </row>
    <row r="267" spans="1:1">
      <c r="A267">
        <v>983</v>
      </c>
    </row>
    <row r="268" spans="1:1">
      <c r="A268">
        <v>2143527</v>
      </c>
    </row>
    <row r="269" spans="1:1">
      <c r="A269">
        <v>2119119</v>
      </c>
    </row>
    <row r="270" spans="1:1">
      <c r="A270">
        <v>0</v>
      </c>
    </row>
    <row r="271" spans="1:1">
      <c r="A271">
        <v>0</v>
      </c>
    </row>
    <row r="272" spans="1:1">
      <c r="A272">
        <v>387074</v>
      </c>
    </row>
    <row r="273" spans="1:1">
      <c r="A273">
        <v>0</v>
      </c>
    </row>
    <row r="274" spans="1:1">
      <c r="A274">
        <v>0</v>
      </c>
    </row>
    <row r="275" spans="1:1">
      <c r="A275">
        <v>3630000</v>
      </c>
    </row>
    <row r="276" spans="1:1">
      <c r="A276">
        <v>336863</v>
      </c>
    </row>
    <row r="277" spans="1:1">
      <c r="A277">
        <v>5354943</v>
      </c>
    </row>
    <row r="278" spans="1:1">
      <c r="A278">
        <v>999</v>
      </c>
    </row>
    <row r="279" spans="1:1">
      <c r="A279">
        <v>999</v>
      </c>
    </row>
    <row r="280" spans="1:1">
      <c r="A280">
        <v>999</v>
      </c>
    </row>
    <row r="281" spans="1:1">
      <c r="A281">
        <v>1000</v>
      </c>
    </row>
    <row r="282" spans="1:1">
      <c r="A282">
        <v>999</v>
      </c>
    </row>
    <row r="283" spans="1:1">
      <c r="A283">
        <v>999</v>
      </c>
    </row>
    <row r="284" spans="1:1">
      <c r="A284">
        <v>800</v>
      </c>
    </row>
    <row r="285" spans="1:1">
      <c r="A285">
        <v>100</v>
      </c>
    </row>
    <row r="286" spans="1:1">
      <c r="A286">
        <v>500</v>
      </c>
    </row>
    <row r="287" spans="1:1">
      <c r="A287">
        <v>43</v>
      </c>
    </row>
    <row r="288" spans="1:1">
      <c r="A288">
        <v>999</v>
      </c>
    </row>
    <row r="289" spans="1:1">
      <c r="A289">
        <v>999</v>
      </c>
    </row>
    <row r="290" spans="1:1">
      <c r="A290">
        <v>999</v>
      </c>
    </row>
    <row r="291" spans="1:1">
      <c r="A291">
        <v>0</v>
      </c>
    </row>
    <row r="292" spans="1:1">
      <c r="A292">
        <v>4</v>
      </c>
    </row>
    <row r="293" spans="1:1">
      <c r="A293">
        <v>0</v>
      </c>
    </row>
    <row r="294" spans="1:1">
      <c r="A294">
        <v>4</v>
      </c>
    </row>
    <row r="295" spans="1:1">
      <c r="A295">
        <v>1315</v>
      </c>
    </row>
    <row r="296" spans="1:1">
      <c r="A296">
        <v>14</v>
      </c>
    </row>
    <row r="297" spans="1:1">
      <c r="A297">
        <v>500</v>
      </c>
    </row>
    <row r="298" spans="1:1">
      <c r="A298">
        <v>7</v>
      </c>
    </row>
    <row r="299" spans="1:1">
      <c r="A299">
        <v>300</v>
      </c>
    </row>
    <row r="300" spans="1:1">
      <c r="A300">
        <v>11</v>
      </c>
    </row>
    <row r="301" spans="1:1">
      <c r="A301">
        <v>4272</v>
      </c>
    </row>
    <row r="302" spans="1:1">
      <c r="A302">
        <v>38</v>
      </c>
    </row>
    <row r="303" spans="1:1">
      <c r="A303">
        <v>3028</v>
      </c>
    </row>
    <row r="304" spans="1:1">
      <c r="A304">
        <v>89.7</v>
      </c>
    </row>
    <row r="305" spans="1:1">
      <c r="A305">
        <v>28800</v>
      </c>
    </row>
    <row r="306" spans="1:1">
      <c r="A306">
        <v>327</v>
      </c>
    </row>
    <row r="307" spans="1:1">
      <c r="A307">
        <v>24594</v>
      </c>
    </row>
    <row r="308" spans="1:1">
      <c r="A308">
        <v>0</v>
      </c>
    </row>
    <row r="309" spans="1:1">
      <c r="A309">
        <v>999</v>
      </c>
    </row>
    <row r="310" spans="1:1">
      <c r="A310">
        <v>999</v>
      </c>
    </row>
    <row r="311" spans="1:1">
      <c r="A311">
        <v>4000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3972</v>
      </c>
    </row>
    <row r="316" spans="1:1">
      <c r="A316">
        <v>28</v>
      </c>
    </row>
    <row r="317" spans="1:1">
      <c r="A317">
        <v>0</v>
      </c>
    </row>
    <row r="318" spans="1:1">
      <c r="A318">
        <v>20</v>
      </c>
    </row>
    <row r="319" spans="1:1">
      <c r="A319">
        <v>33878</v>
      </c>
    </row>
    <row r="320" spans="1:1">
      <c r="A320">
        <v>1000</v>
      </c>
    </row>
    <row r="321" spans="1:1">
      <c r="A321">
        <v>8</v>
      </c>
    </row>
    <row r="322" spans="1:1">
      <c r="A322">
        <v>5</v>
      </c>
    </row>
    <row r="323" spans="1:1">
      <c r="A323">
        <v>1</v>
      </c>
    </row>
    <row r="324" spans="1:1">
      <c r="A324">
        <v>1</v>
      </c>
    </row>
    <row r="325" spans="1:1">
      <c r="A325">
        <v>8</v>
      </c>
    </row>
    <row r="326" spans="1:1">
      <c r="A326">
        <v>8</v>
      </c>
    </row>
    <row r="327" spans="1:1">
      <c r="A327">
        <v>11</v>
      </c>
    </row>
    <row r="328" spans="1:1">
      <c r="A328">
        <v>20</v>
      </c>
    </row>
    <row r="329" spans="1:1">
      <c r="A329">
        <v>208</v>
      </c>
    </row>
    <row r="330" spans="1:1">
      <c r="A330" s="196" t="s">
        <v>5</v>
      </c>
    </row>
    <row r="331" spans="1:1">
      <c r="A331">
        <v>1</v>
      </c>
    </row>
    <row r="332" spans="1:1">
      <c r="A332">
        <v>7.2</v>
      </c>
    </row>
    <row r="333" spans="1:1">
      <c r="A333">
        <v>6.1</v>
      </c>
    </row>
    <row r="334" spans="1:1">
      <c r="A334">
        <v>9.1999999999999993</v>
      </c>
    </row>
    <row r="335" spans="1:1">
      <c r="A335">
        <v>9.5</v>
      </c>
    </row>
    <row r="336" spans="1:1">
      <c r="A336">
        <v>10.8</v>
      </c>
    </row>
    <row r="337" spans="1:1">
      <c r="A337">
        <v>9.9</v>
      </c>
    </row>
    <row r="338" spans="1:1">
      <c r="A338">
        <v>11.5</v>
      </c>
    </row>
    <row r="339" spans="1:1">
      <c r="A339">
        <v>11.6</v>
      </c>
    </row>
    <row r="340" spans="1:1">
      <c r="A340">
        <v>11.3</v>
      </c>
    </row>
    <row r="341" spans="1:1">
      <c r="A341">
        <v>2</v>
      </c>
    </row>
    <row r="342" spans="1:1">
      <c r="A342">
        <v>11.2</v>
      </c>
    </row>
    <row r="343" spans="1:1">
      <c r="A343">
        <v>11.1</v>
      </c>
    </row>
    <row r="344" spans="1:1">
      <c r="A344">
        <v>10.8</v>
      </c>
    </row>
    <row r="345" spans="1:1">
      <c r="A345">
        <v>11</v>
      </c>
    </row>
    <row r="346" spans="1:1">
      <c r="A346">
        <v>12.3</v>
      </c>
    </row>
    <row r="347" spans="1:1">
      <c r="A347">
        <v>11</v>
      </c>
    </row>
    <row r="348" spans="1:1">
      <c r="A348">
        <v>10.1</v>
      </c>
    </row>
    <row r="349" spans="1:1">
      <c r="A349">
        <v>10.9</v>
      </c>
    </row>
    <row r="350" spans="1:1">
      <c r="A350">
        <v>10</v>
      </c>
    </row>
    <row r="351" spans="1:1">
      <c r="A351">
        <v>3</v>
      </c>
    </row>
    <row r="352" spans="1:1">
      <c r="A352">
        <v>6.9</v>
      </c>
    </row>
    <row r="353" spans="1:1">
      <c r="A353">
        <v>2.8</v>
      </c>
    </row>
    <row r="354" spans="1:1">
      <c r="A354">
        <v>6.7</v>
      </c>
    </row>
    <row r="355" spans="1:1">
      <c r="A355">
        <v>8.9</v>
      </c>
    </row>
    <row r="356" spans="1:1">
      <c r="A356">
        <v>6.8</v>
      </c>
    </row>
    <row r="357" spans="1:1">
      <c r="A357">
        <v>6.4</v>
      </c>
    </row>
    <row r="358" spans="1:1">
      <c r="A358">
        <v>8.6</v>
      </c>
    </row>
    <row r="359" spans="1:1">
      <c r="A359">
        <v>8.3000000000000007</v>
      </c>
    </row>
    <row r="360" spans="1:1">
      <c r="A360">
        <v>8.6</v>
      </c>
    </row>
    <row r="361" spans="1:1">
      <c r="A361">
        <v>4</v>
      </c>
    </row>
    <row r="362" spans="1:1">
      <c r="A362">
        <v>7.4</v>
      </c>
    </row>
    <row r="363" spans="1:1">
      <c r="A363">
        <v>6.3</v>
      </c>
    </row>
    <row r="364" spans="1:1">
      <c r="A364">
        <v>10.199999999999999</v>
      </c>
    </row>
    <row r="365" spans="1:1">
      <c r="A365">
        <v>8</v>
      </c>
    </row>
    <row r="366" spans="1:1">
      <c r="A366">
        <v>7.2</v>
      </c>
    </row>
    <row r="367" spans="1:1">
      <c r="A367">
        <v>10.5</v>
      </c>
    </row>
    <row r="368" spans="1:1">
      <c r="A368">
        <v>8.6</v>
      </c>
    </row>
    <row r="369" spans="1:1">
      <c r="A369">
        <v>7.4</v>
      </c>
    </row>
    <row r="370" spans="1:1">
      <c r="A370">
        <v>11.1</v>
      </c>
    </row>
    <row r="371" spans="1:1">
      <c r="A371">
        <v>5</v>
      </c>
    </row>
    <row r="372" spans="1:1">
      <c r="A372">
        <v>10.1</v>
      </c>
    </row>
    <row r="373" spans="1:1">
      <c r="A373">
        <v>12.8</v>
      </c>
    </row>
    <row r="374" spans="1:1">
      <c r="A374">
        <v>12.7</v>
      </c>
    </row>
    <row r="375" spans="1:1">
      <c r="A375">
        <v>10.7</v>
      </c>
    </row>
    <row r="376" spans="1:1">
      <c r="A376">
        <v>11</v>
      </c>
    </row>
    <row r="377" spans="1:1">
      <c r="A377">
        <v>12.4</v>
      </c>
    </row>
    <row r="378" spans="1:1">
      <c r="A378">
        <v>8.8000000000000007</v>
      </c>
    </row>
    <row r="379" spans="1:1">
      <c r="A379">
        <v>9.6999999999999993</v>
      </c>
    </row>
    <row r="380" spans="1:1">
      <c r="A380">
        <v>10.7</v>
      </c>
    </row>
    <row r="381" spans="1:1">
      <c r="A381">
        <v>6</v>
      </c>
    </row>
    <row r="382" spans="1:1">
      <c r="A382">
        <v>8.4</v>
      </c>
    </row>
    <row r="383" spans="1:1">
      <c r="A383">
        <v>6.3</v>
      </c>
    </row>
    <row r="384" spans="1:1">
      <c r="A384">
        <v>10.7</v>
      </c>
    </row>
    <row r="385" spans="1:1">
      <c r="A385">
        <v>8.5</v>
      </c>
    </row>
    <row r="386" spans="1:1">
      <c r="A386">
        <v>7.9</v>
      </c>
    </row>
    <row r="387" spans="1:1">
      <c r="A387">
        <v>11.3</v>
      </c>
    </row>
    <row r="388" spans="1:1">
      <c r="A388">
        <v>8.9</v>
      </c>
    </row>
    <row r="389" spans="1:1">
      <c r="A389">
        <v>8.9</v>
      </c>
    </row>
    <row r="390" spans="1:1">
      <c r="A390">
        <v>11.2</v>
      </c>
    </row>
    <row r="391" spans="1:1">
      <c r="A391">
        <v>7</v>
      </c>
    </row>
    <row r="392" spans="1:1">
      <c r="A392">
        <v>5.4</v>
      </c>
    </row>
    <row r="393" spans="1:1">
      <c r="A393">
        <v>2.8</v>
      </c>
    </row>
    <row r="394" spans="1:1">
      <c r="A394">
        <v>6.7</v>
      </c>
    </row>
    <row r="395" spans="1:1">
      <c r="A395">
        <v>6.7</v>
      </c>
    </row>
    <row r="396" spans="1:1">
      <c r="A396">
        <v>4.5</v>
      </c>
    </row>
    <row r="397" spans="1:1">
      <c r="A397">
        <v>8.1999999999999993</v>
      </c>
    </row>
    <row r="398" spans="1:1">
      <c r="A398">
        <v>9.3000000000000007</v>
      </c>
    </row>
    <row r="399" spans="1:1">
      <c r="A399">
        <v>6.2</v>
      </c>
    </row>
    <row r="400" spans="1:1">
      <c r="A400">
        <v>10.4</v>
      </c>
    </row>
    <row r="401" spans="1:1">
      <c r="A401">
        <v>8</v>
      </c>
    </row>
    <row r="402" spans="1:1">
      <c r="A402">
        <v>11.1</v>
      </c>
    </row>
    <row r="403" spans="1:1">
      <c r="A403">
        <v>13.8</v>
      </c>
    </row>
    <row r="404" spans="1:1">
      <c r="A404">
        <v>11.4</v>
      </c>
    </row>
    <row r="405" spans="1:1">
      <c r="A405">
        <v>8.4</v>
      </c>
    </row>
    <row r="406" spans="1:1">
      <c r="A406">
        <v>7.9</v>
      </c>
    </row>
    <row r="407" spans="1:1">
      <c r="A407">
        <v>9.9</v>
      </c>
    </row>
    <row r="408" spans="1:1">
      <c r="A408">
        <v>7.9</v>
      </c>
    </row>
    <row r="409" spans="1:1">
      <c r="A409">
        <v>6.7</v>
      </c>
    </row>
    <row r="410" spans="1:1">
      <c r="A410">
        <v>8.4</v>
      </c>
    </row>
    <row r="411" spans="1:1">
      <c r="A411">
        <v>999</v>
      </c>
    </row>
    <row r="412" spans="1:1">
      <c r="A412">
        <v>999</v>
      </c>
    </row>
    <row r="413" spans="1:1">
      <c r="A413">
        <v>999</v>
      </c>
    </row>
    <row r="414" spans="1:1">
      <c r="A414">
        <v>999</v>
      </c>
    </row>
    <row r="415" spans="1:1">
      <c r="A415">
        <v>999</v>
      </c>
    </row>
    <row r="416" spans="1:1">
      <c r="A416">
        <v>999</v>
      </c>
    </row>
    <row r="417" spans="1:1">
      <c r="A417">
        <v>999</v>
      </c>
    </row>
    <row r="418" spans="1:1">
      <c r="A418">
        <v>999</v>
      </c>
    </row>
    <row r="419" spans="1:1">
      <c r="A419">
        <v>999</v>
      </c>
    </row>
    <row r="420" spans="1:1">
      <c r="A420" t="s">
        <v>5</v>
      </c>
    </row>
    <row r="421" spans="1:1">
      <c r="A421">
        <v>1</v>
      </c>
    </row>
    <row r="422" spans="1:1">
      <c r="A422">
        <v>375000</v>
      </c>
    </row>
    <row r="423" spans="1:1">
      <c r="A423">
        <v>45000</v>
      </c>
    </row>
    <row r="424" spans="1:1">
      <c r="A424" s="197" t="s">
        <v>308</v>
      </c>
    </row>
    <row r="425" spans="1:1">
      <c r="A425" s="197" t="s">
        <v>308</v>
      </c>
    </row>
    <row r="426" spans="1:1">
      <c r="A426" s="197" t="s">
        <v>309</v>
      </c>
    </row>
    <row r="427" spans="1:1">
      <c r="A427" s="197" t="s">
        <v>309</v>
      </c>
    </row>
    <row r="428" spans="1:1">
      <c r="A428">
        <v>2</v>
      </c>
    </row>
    <row r="429" spans="1:1">
      <c r="A429">
        <v>205000</v>
      </c>
    </row>
    <row r="430" spans="1:1">
      <c r="A430">
        <v>50000</v>
      </c>
    </row>
    <row r="431" spans="1:1">
      <c r="A431" s="197" t="s">
        <v>310</v>
      </c>
    </row>
    <row r="432" spans="1:1">
      <c r="A432" s="197" t="s">
        <v>309</v>
      </c>
    </row>
    <row r="433" spans="1:1">
      <c r="A433" s="197" t="s">
        <v>309</v>
      </c>
    </row>
    <row r="434" spans="1:1">
      <c r="A434" s="197" t="s">
        <v>309</v>
      </c>
    </row>
    <row r="435" spans="1:1">
      <c r="A435">
        <v>3</v>
      </c>
    </row>
    <row r="436" spans="1:1">
      <c r="A436">
        <v>610000</v>
      </c>
    </row>
    <row r="437" spans="1:1">
      <c r="A437">
        <v>70000</v>
      </c>
    </row>
    <row r="438" spans="1:1">
      <c r="A438" s="197" t="s">
        <v>309</v>
      </c>
    </row>
    <row r="439" spans="1:1">
      <c r="A439" s="197" t="s">
        <v>308</v>
      </c>
    </row>
    <row r="440" spans="1:1">
      <c r="A440" s="197" t="s">
        <v>311</v>
      </c>
    </row>
    <row r="441" spans="1:1">
      <c r="A441" s="197" t="s">
        <v>308</v>
      </c>
    </row>
    <row r="442" spans="1:1">
      <c r="A442">
        <v>4</v>
      </c>
    </row>
    <row r="443" spans="1:1">
      <c r="A443">
        <v>430000</v>
      </c>
    </row>
    <row r="444" spans="1:1">
      <c r="A444">
        <v>120000</v>
      </c>
    </row>
    <row r="445" spans="1:1">
      <c r="A445" s="197" t="s">
        <v>308</v>
      </c>
    </row>
    <row r="446" spans="1:1">
      <c r="A446" s="197" t="s">
        <v>309</v>
      </c>
    </row>
    <row r="447" spans="1:1">
      <c r="A447" s="197" t="s">
        <v>309</v>
      </c>
    </row>
    <row r="448" spans="1:1">
      <c r="A448" s="197" t="s">
        <v>309</v>
      </c>
    </row>
    <row r="449" spans="1:1">
      <c r="A449">
        <v>5</v>
      </c>
    </row>
    <row r="450" spans="1:1">
      <c r="A450">
        <v>330000</v>
      </c>
    </row>
    <row r="451" spans="1:1">
      <c r="A451">
        <v>55000</v>
      </c>
    </row>
    <row r="452" spans="1:1">
      <c r="A452" s="197" t="s">
        <v>310</v>
      </c>
    </row>
    <row r="453" spans="1:1">
      <c r="A453" s="197" t="s">
        <v>309</v>
      </c>
    </row>
    <row r="454" spans="1:1">
      <c r="A454" s="197" t="s">
        <v>309</v>
      </c>
    </row>
    <row r="455" spans="1:1">
      <c r="A455" s="197" t="s">
        <v>309</v>
      </c>
    </row>
    <row r="456" spans="1:1">
      <c r="A456">
        <v>6</v>
      </c>
    </row>
    <row r="457" spans="1:1">
      <c r="A457">
        <v>279000</v>
      </c>
    </row>
    <row r="458" spans="1:1">
      <c r="A458">
        <v>15000</v>
      </c>
    </row>
    <row r="459" spans="1:1">
      <c r="A459" s="197" t="s">
        <v>309</v>
      </c>
    </row>
    <row r="460" spans="1:1">
      <c r="A460" s="197" t="s">
        <v>309</v>
      </c>
    </row>
    <row r="461" spans="1:1">
      <c r="A461" s="197" t="s">
        <v>308</v>
      </c>
    </row>
    <row r="462" spans="1:1">
      <c r="A462" s="197" t="s">
        <v>309</v>
      </c>
    </row>
    <row r="463" spans="1:1">
      <c r="A463">
        <v>7</v>
      </c>
    </row>
    <row r="464" spans="1:1">
      <c r="A464">
        <v>258000</v>
      </c>
    </row>
    <row r="465" spans="1:1">
      <c r="A465">
        <v>45000</v>
      </c>
    </row>
    <row r="466" spans="1:1">
      <c r="A466" s="197" t="s">
        <v>308</v>
      </c>
    </row>
    <row r="467" spans="1:1">
      <c r="A467" s="197" t="s">
        <v>308</v>
      </c>
    </row>
    <row r="468" spans="1:1">
      <c r="A468" s="197" t="s">
        <v>309</v>
      </c>
    </row>
    <row r="469" spans="1:1">
      <c r="A469" s="197" t="s">
        <v>309</v>
      </c>
    </row>
    <row r="470" spans="1:1">
      <c r="A470">
        <v>8</v>
      </c>
    </row>
    <row r="471" spans="1:1">
      <c r="A471">
        <v>313000</v>
      </c>
    </row>
    <row r="472" spans="1:1">
      <c r="A472">
        <v>100000</v>
      </c>
    </row>
    <row r="473" spans="1:1">
      <c r="A473" s="197" t="s">
        <v>309</v>
      </c>
    </row>
    <row r="474" spans="1:1">
      <c r="A474" s="197" t="s">
        <v>308</v>
      </c>
    </row>
    <row r="475" spans="1:1">
      <c r="A475" s="197" t="s">
        <v>308</v>
      </c>
    </row>
    <row r="476" spans="1:1">
      <c r="A476" s="197" t="s">
        <v>309</v>
      </c>
    </row>
    <row r="477" spans="1:1">
      <c r="A477">
        <v>999</v>
      </c>
    </row>
    <row r="478" spans="1:1">
      <c r="A478">
        <v>999</v>
      </c>
    </row>
    <row r="479" spans="1:1">
      <c r="A479">
        <v>999</v>
      </c>
    </row>
    <row r="480" spans="1:1">
      <c r="A480">
        <v>999</v>
      </c>
    </row>
    <row r="481" spans="1:1">
      <c r="A481">
        <v>999</v>
      </c>
    </row>
    <row r="482" spans="1:1">
      <c r="A482">
        <v>999</v>
      </c>
    </row>
    <row r="483" spans="1:1">
      <c r="A483">
        <v>999</v>
      </c>
    </row>
    <row r="484" spans="1:1">
      <c r="A484">
        <v>999</v>
      </c>
    </row>
    <row r="485" spans="1:1">
      <c r="A485">
        <v>999</v>
      </c>
    </row>
    <row r="486" spans="1:1">
      <c r="A486">
        <v>999</v>
      </c>
    </row>
    <row r="487" spans="1:1">
      <c r="A487">
        <v>999</v>
      </c>
    </row>
    <row r="488" spans="1:1">
      <c r="A488">
        <v>999</v>
      </c>
    </row>
    <row r="489" spans="1:1">
      <c r="A489">
        <v>999</v>
      </c>
    </row>
    <row r="490" spans="1:1">
      <c r="A490">
        <v>999</v>
      </c>
    </row>
    <row r="491" spans="1:1">
      <c r="A491">
        <v>999</v>
      </c>
    </row>
    <row r="492" spans="1:1">
      <c r="A492">
        <v>999</v>
      </c>
    </row>
    <row r="493" spans="1:1">
      <c r="A493">
        <v>999</v>
      </c>
    </row>
    <row r="494" spans="1:1">
      <c r="A494">
        <v>999</v>
      </c>
    </row>
    <row r="495" spans="1:1">
      <c r="A495">
        <v>999</v>
      </c>
    </row>
    <row r="496" spans="1:1">
      <c r="A496">
        <v>999</v>
      </c>
    </row>
    <row r="497" spans="1:1">
      <c r="A497">
        <v>999</v>
      </c>
    </row>
    <row r="498" spans="1:1">
      <c r="A498">
        <v>999</v>
      </c>
    </row>
    <row r="499" spans="1:1">
      <c r="A499">
        <v>999</v>
      </c>
    </row>
    <row r="500" spans="1:1">
      <c r="A500" t="s">
        <v>312</v>
      </c>
    </row>
    <row r="501" spans="1:1">
      <c r="A501">
        <v>15</v>
      </c>
    </row>
    <row r="502" spans="1:1">
      <c r="A502">
        <v>5</v>
      </c>
    </row>
    <row r="503" spans="1:1">
      <c r="A503">
        <v>0</v>
      </c>
    </row>
    <row r="504" spans="1:1">
      <c r="A504">
        <v>59</v>
      </c>
    </row>
    <row r="505" spans="1:1">
      <c r="A505">
        <v>4074</v>
      </c>
    </row>
    <row r="506" spans="1:1">
      <c r="A506">
        <v>4277</v>
      </c>
    </row>
    <row r="507" spans="1:1">
      <c r="A507">
        <v>71</v>
      </c>
    </row>
    <row r="508" spans="1:1">
      <c r="A508">
        <v>51</v>
      </c>
    </row>
    <row r="509" spans="1:1">
      <c r="A509">
        <v>1767</v>
      </c>
    </row>
    <row r="510" spans="1:1">
      <c r="A510">
        <v>1840</v>
      </c>
    </row>
    <row r="511" spans="1:1">
      <c r="A511">
        <v>85</v>
      </c>
    </row>
    <row r="512" spans="1:1">
      <c r="A512">
        <v>999</v>
      </c>
    </row>
    <row r="513" spans="1:1">
      <c r="A513">
        <v>999</v>
      </c>
    </row>
    <row r="514" spans="1:1">
      <c r="A514">
        <v>40577</v>
      </c>
    </row>
    <row r="515" spans="1:1">
      <c r="A515">
        <v>47738</v>
      </c>
    </row>
    <row r="516" spans="1:1">
      <c r="A516">
        <v>47285</v>
      </c>
    </row>
    <row r="517" spans="1:1">
      <c r="A517">
        <v>45938</v>
      </c>
    </row>
    <row r="518" spans="1:1">
      <c r="A518">
        <v>500</v>
      </c>
    </row>
    <row r="519" spans="1:1">
      <c r="A519">
        <v>999</v>
      </c>
    </row>
    <row r="520" spans="1:1">
      <c r="A520">
        <v>999</v>
      </c>
    </row>
    <row r="521" spans="1:1">
      <c r="A521">
        <v>1</v>
      </c>
    </row>
    <row r="522" spans="1:1">
      <c r="A522">
        <v>8324</v>
      </c>
    </row>
    <row r="523" spans="1:1">
      <c r="A523">
        <v>2247480</v>
      </c>
    </row>
    <row r="524" spans="1:1">
      <c r="A524">
        <v>0</v>
      </c>
    </row>
    <row r="525" spans="1:1">
      <c r="A525">
        <v>2618773</v>
      </c>
    </row>
    <row r="526" spans="1:1">
      <c r="A526">
        <v>271</v>
      </c>
    </row>
    <row r="527" spans="1:1">
      <c r="A527">
        <v>256</v>
      </c>
    </row>
    <row r="528" spans="1:1">
      <c r="A528">
        <v>281</v>
      </c>
    </row>
    <row r="529" spans="1:1">
      <c r="A529">
        <v>450</v>
      </c>
    </row>
    <row r="530" spans="1:1">
      <c r="A530">
        <v>450</v>
      </c>
    </row>
    <row r="531" spans="1:1">
      <c r="A531">
        <v>450</v>
      </c>
    </row>
    <row r="532" spans="1:1">
      <c r="A532">
        <v>725</v>
      </c>
    </row>
    <row r="533" spans="1:1">
      <c r="A533">
        <v>725</v>
      </c>
    </row>
    <row r="534" spans="1:1">
      <c r="A534">
        <v>725</v>
      </c>
    </row>
    <row r="535" spans="1:1">
      <c r="A535">
        <v>77</v>
      </c>
    </row>
    <row r="536" spans="1:1">
      <c r="A536">
        <v>1260</v>
      </c>
    </row>
    <row r="537" spans="1:1">
      <c r="A537">
        <v>12</v>
      </c>
    </row>
    <row r="538" spans="1:1">
      <c r="A538">
        <v>999</v>
      </c>
    </row>
    <row r="539" spans="1:1">
      <c r="A539">
        <v>999</v>
      </c>
    </row>
    <row r="540" spans="1:1">
      <c r="A540">
        <v>999</v>
      </c>
    </row>
    <row r="541" spans="1:1">
      <c r="A541">
        <v>2</v>
      </c>
    </row>
    <row r="542" spans="1:1">
      <c r="A542">
        <v>16394</v>
      </c>
    </row>
    <row r="543" spans="1:1">
      <c r="A543">
        <v>5951022</v>
      </c>
    </row>
    <row r="544" spans="1:1">
      <c r="A544">
        <v>12</v>
      </c>
    </row>
    <row r="545" spans="1:2">
      <c r="A545">
        <v>5909456</v>
      </c>
    </row>
    <row r="546" spans="1:2">
      <c r="A546">
        <v>290</v>
      </c>
    </row>
    <row r="547" spans="1:2">
      <c r="A547">
        <v>287</v>
      </c>
    </row>
    <row r="548" spans="1:2">
      <c r="A548">
        <v>293</v>
      </c>
    </row>
    <row r="549" spans="1:2">
      <c r="A549">
        <v>455</v>
      </c>
    </row>
    <row r="550" spans="1:2">
      <c r="A550">
        <v>451</v>
      </c>
    </row>
    <row r="551" spans="1:2">
      <c r="A551">
        <v>460</v>
      </c>
    </row>
    <row r="552" spans="1:2">
      <c r="A552">
        <v>736</v>
      </c>
    </row>
    <row r="553" spans="1:2">
      <c r="A553">
        <v>729</v>
      </c>
      <c r="B553"/>
    </row>
    <row r="554" spans="1:2">
      <c r="A554">
        <v>743</v>
      </c>
      <c r="B554"/>
    </row>
    <row r="555" spans="1:2">
      <c r="A555">
        <v>82</v>
      </c>
      <c r="B555"/>
    </row>
    <row r="556" spans="1:2">
      <c r="A556">
        <v>1230</v>
      </c>
      <c r="B556"/>
    </row>
    <row r="557" spans="1:2">
      <c r="A557">
        <v>13</v>
      </c>
      <c r="B557"/>
    </row>
    <row r="558" spans="1:2">
      <c r="A558">
        <v>999</v>
      </c>
    </row>
    <row r="559" spans="1:2">
      <c r="A559">
        <v>999</v>
      </c>
    </row>
    <row r="560" spans="1:2">
      <c r="A560">
        <v>999</v>
      </c>
    </row>
    <row r="561" spans="1:1">
      <c r="A561">
        <v>3</v>
      </c>
    </row>
    <row r="562" spans="1:1">
      <c r="A562">
        <v>8996</v>
      </c>
    </row>
    <row r="563" spans="1:1">
      <c r="A563">
        <v>2968680</v>
      </c>
    </row>
    <row r="564" spans="1:1">
      <c r="A564">
        <v>0</v>
      </c>
    </row>
    <row r="565" spans="1:1">
      <c r="A565">
        <v>2661364</v>
      </c>
    </row>
    <row r="566" spans="1:1">
      <c r="A566">
        <v>300</v>
      </c>
    </row>
    <row r="567" spans="1:1">
      <c r="A567">
        <v>320</v>
      </c>
    </row>
    <row r="568" spans="1:1">
      <c r="A568">
        <v>300</v>
      </c>
    </row>
    <row r="569" spans="1:1">
      <c r="A569">
        <v>430</v>
      </c>
    </row>
    <row r="570" spans="1:1">
      <c r="A570">
        <v>430</v>
      </c>
    </row>
    <row r="571" spans="1:1">
      <c r="A571">
        <v>500</v>
      </c>
    </row>
    <row r="572" spans="1:1">
      <c r="A572">
        <v>670</v>
      </c>
    </row>
    <row r="573" spans="1:1">
      <c r="A573">
        <v>680</v>
      </c>
    </row>
    <row r="574" spans="1:1">
      <c r="A574">
        <v>780</v>
      </c>
    </row>
    <row r="575" spans="1:1">
      <c r="A575">
        <v>95</v>
      </c>
    </row>
    <row r="576" spans="1:1">
      <c r="A576">
        <v>1300</v>
      </c>
    </row>
    <row r="577" spans="1:1">
      <c r="A577">
        <v>10</v>
      </c>
    </row>
    <row r="578" spans="1:1">
      <c r="A578">
        <v>999</v>
      </c>
    </row>
    <row r="579" spans="1:1">
      <c r="A579">
        <v>999</v>
      </c>
    </row>
    <row r="580" spans="1:1">
      <c r="A580">
        <v>999</v>
      </c>
    </row>
    <row r="581" spans="1:1">
      <c r="A581">
        <v>4</v>
      </c>
    </row>
    <row r="582" spans="1:1">
      <c r="A582">
        <v>6852</v>
      </c>
    </row>
    <row r="583" spans="1:1">
      <c r="A583">
        <v>2055600</v>
      </c>
    </row>
    <row r="584" spans="1:1">
      <c r="A584">
        <v>0</v>
      </c>
    </row>
    <row r="585" spans="1:1">
      <c r="A585">
        <v>2086050</v>
      </c>
    </row>
    <row r="586" spans="1:1">
      <c r="A586">
        <v>290</v>
      </c>
    </row>
    <row r="587" spans="1:1">
      <c r="A587">
        <v>300</v>
      </c>
    </row>
    <row r="588" spans="1:1">
      <c r="A588">
        <v>280</v>
      </c>
    </row>
    <row r="589" spans="1:1">
      <c r="A589">
        <v>450</v>
      </c>
    </row>
    <row r="590" spans="1:1">
      <c r="A590">
        <v>460</v>
      </c>
    </row>
    <row r="591" spans="1:1">
      <c r="A591">
        <v>440</v>
      </c>
    </row>
    <row r="592" spans="1:1">
      <c r="A592">
        <v>720</v>
      </c>
    </row>
    <row r="593" spans="1:1">
      <c r="A593">
        <v>780</v>
      </c>
    </row>
    <row r="594" spans="1:1">
      <c r="A594">
        <v>710</v>
      </c>
    </row>
    <row r="595" spans="1:1">
      <c r="A595">
        <v>81</v>
      </c>
    </row>
    <row r="596" spans="1:1">
      <c r="A596">
        <v>1270</v>
      </c>
    </row>
    <row r="597" spans="1:1">
      <c r="A597">
        <v>12</v>
      </c>
    </row>
    <row r="598" spans="1:1">
      <c r="A598">
        <v>999</v>
      </c>
    </row>
    <row r="599" spans="1:1">
      <c r="A599">
        <v>999</v>
      </c>
    </row>
    <row r="600" spans="1:1">
      <c r="A600">
        <v>999</v>
      </c>
    </row>
    <row r="601" spans="1:1">
      <c r="A601">
        <v>5</v>
      </c>
    </row>
    <row r="602" spans="1:1">
      <c r="A602">
        <v>16122</v>
      </c>
    </row>
    <row r="603" spans="1:1">
      <c r="A603">
        <v>5852286</v>
      </c>
    </row>
    <row r="604" spans="1:1">
      <c r="A604">
        <v>12</v>
      </c>
    </row>
    <row r="605" spans="1:1">
      <c r="A605">
        <v>5580811</v>
      </c>
    </row>
    <row r="606" spans="1:1">
      <c r="A606">
        <v>330</v>
      </c>
    </row>
    <row r="607" spans="1:1">
      <c r="A607">
        <v>305</v>
      </c>
    </row>
    <row r="608" spans="1:1">
      <c r="A608">
        <v>320</v>
      </c>
    </row>
    <row r="609" spans="1:1">
      <c r="A609">
        <v>490</v>
      </c>
    </row>
    <row r="610" spans="1:1">
      <c r="A610">
        <v>490</v>
      </c>
    </row>
    <row r="611" spans="1:1">
      <c r="A611">
        <v>490</v>
      </c>
    </row>
    <row r="612" spans="1:1">
      <c r="A612">
        <v>795</v>
      </c>
    </row>
    <row r="613" spans="1:1">
      <c r="A613">
        <v>785</v>
      </c>
    </row>
    <row r="614" spans="1:1">
      <c r="A614">
        <v>785</v>
      </c>
    </row>
    <row r="615" spans="1:1">
      <c r="A615">
        <v>82</v>
      </c>
    </row>
    <row r="616" spans="1:1">
      <c r="A616">
        <v>1233</v>
      </c>
    </row>
    <row r="617" spans="1:1">
      <c r="A617">
        <v>12</v>
      </c>
    </row>
    <row r="618" spans="1:1">
      <c r="A618">
        <v>999</v>
      </c>
    </row>
    <row r="619" spans="1:1">
      <c r="A619">
        <v>999</v>
      </c>
    </row>
    <row r="620" spans="1:1">
      <c r="A620">
        <v>999</v>
      </c>
    </row>
    <row r="621" spans="1:1">
      <c r="A621">
        <v>6</v>
      </c>
    </row>
    <row r="622" spans="1:1">
      <c r="A622">
        <v>8356</v>
      </c>
    </row>
    <row r="623" spans="1:1">
      <c r="A623">
        <v>2757480</v>
      </c>
    </row>
    <row r="624" spans="1:1">
      <c r="A624">
        <v>0</v>
      </c>
    </row>
    <row r="625" spans="1:1">
      <c r="A625">
        <v>2447396</v>
      </c>
    </row>
    <row r="626" spans="1:1">
      <c r="A626">
        <v>279</v>
      </c>
    </row>
    <row r="627" spans="1:1">
      <c r="A627">
        <v>299</v>
      </c>
    </row>
    <row r="628" spans="1:1">
      <c r="A628">
        <v>275</v>
      </c>
    </row>
    <row r="629" spans="1:1">
      <c r="A629">
        <v>435</v>
      </c>
    </row>
    <row r="630" spans="1:1">
      <c r="A630">
        <v>459</v>
      </c>
    </row>
    <row r="631" spans="1:1">
      <c r="A631">
        <v>429</v>
      </c>
    </row>
    <row r="632" spans="1:1">
      <c r="A632">
        <v>725</v>
      </c>
    </row>
    <row r="633" spans="1:1">
      <c r="A633">
        <v>735</v>
      </c>
    </row>
    <row r="634" spans="1:1">
      <c r="A634">
        <v>725</v>
      </c>
    </row>
    <row r="635" spans="1:1">
      <c r="A635">
        <v>117</v>
      </c>
    </row>
    <row r="636" spans="1:1">
      <c r="A636">
        <v>1260</v>
      </c>
    </row>
    <row r="637" spans="1:1">
      <c r="A637">
        <v>8</v>
      </c>
    </row>
    <row r="638" spans="1:1">
      <c r="A638">
        <v>999</v>
      </c>
    </row>
    <row r="639" spans="1:1">
      <c r="A639">
        <v>999</v>
      </c>
    </row>
    <row r="640" spans="1:1">
      <c r="A640">
        <v>999</v>
      </c>
    </row>
    <row r="641" spans="1:1">
      <c r="A641">
        <v>7</v>
      </c>
    </row>
    <row r="642" spans="1:1">
      <c r="A642">
        <v>12093</v>
      </c>
    </row>
    <row r="643" spans="1:1">
      <c r="A643">
        <v>3591621</v>
      </c>
    </row>
    <row r="644" spans="1:1">
      <c r="A644">
        <v>10</v>
      </c>
    </row>
    <row r="645" spans="1:1">
      <c r="A645">
        <v>3990896</v>
      </c>
    </row>
    <row r="646" spans="1:1">
      <c r="A646">
        <v>320</v>
      </c>
    </row>
    <row r="647" spans="1:1">
      <c r="A647">
        <v>335</v>
      </c>
    </row>
    <row r="648" spans="1:1">
      <c r="A648">
        <v>319</v>
      </c>
    </row>
    <row r="649" spans="1:1">
      <c r="A649">
        <v>478</v>
      </c>
    </row>
    <row r="650" spans="1:1">
      <c r="A650">
        <v>490</v>
      </c>
    </row>
    <row r="651" spans="1:1">
      <c r="A651">
        <v>480</v>
      </c>
    </row>
    <row r="652" spans="1:1">
      <c r="A652">
        <v>720</v>
      </c>
    </row>
    <row r="653" spans="1:1">
      <c r="A653">
        <v>745</v>
      </c>
    </row>
    <row r="654" spans="1:1">
      <c r="A654">
        <v>735</v>
      </c>
    </row>
    <row r="655" spans="1:1">
      <c r="A655">
        <v>47</v>
      </c>
    </row>
    <row r="656" spans="1:1">
      <c r="A656">
        <v>1200</v>
      </c>
    </row>
    <row r="657" spans="1:1">
      <c r="A657">
        <v>13</v>
      </c>
    </row>
    <row r="658" spans="1:1">
      <c r="A658">
        <v>999</v>
      </c>
    </row>
    <row r="659" spans="1:1">
      <c r="A659">
        <v>999</v>
      </c>
    </row>
    <row r="660" spans="1:1">
      <c r="A660">
        <v>999</v>
      </c>
    </row>
    <row r="661" spans="1:1">
      <c r="A661">
        <v>8</v>
      </c>
    </row>
    <row r="662" spans="1:1">
      <c r="A662">
        <v>14885</v>
      </c>
    </row>
    <row r="663" spans="1:1">
      <c r="A663">
        <v>4420845</v>
      </c>
    </row>
    <row r="664" spans="1:1">
      <c r="A664">
        <v>0</v>
      </c>
    </row>
    <row r="665" spans="1:1">
      <c r="A665">
        <v>4856454</v>
      </c>
    </row>
    <row r="666" spans="1:1">
      <c r="A666">
        <v>290</v>
      </c>
    </row>
    <row r="667" spans="1:1">
      <c r="A667">
        <v>269</v>
      </c>
    </row>
    <row r="668" spans="1:1">
      <c r="A668">
        <v>299</v>
      </c>
    </row>
    <row r="669" spans="1:1">
      <c r="A669">
        <v>476</v>
      </c>
    </row>
    <row r="670" spans="1:1">
      <c r="A670">
        <v>471</v>
      </c>
    </row>
    <row r="671" spans="1:1">
      <c r="A671">
        <v>476</v>
      </c>
    </row>
    <row r="672" spans="1:1">
      <c r="A672">
        <v>775</v>
      </c>
    </row>
    <row r="673" spans="1:1">
      <c r="A673">
        <v>773</v>
      </c>
    </row>
    <row r="674" spans="1:1">
      <c r="A674">
        <v>780</v>
      </c>
    </row>
    <row r="675" spans="1:1">
      <c r="A675">
        <v>68</v>
      </c>
    </row>
    <row r="676" spans="1:1">
      <c r="A676">
        <v>1292</v>
      </c>
    </row>
    <row r="677" spans="1:1">
      <c r="A677">
        <v>12</v>
      </c>
    </row>
    <row r="678" spans="1:1">
      <c r="A678">
        <v>999</v>
      </c>
    </row>
    <row r="679" spans="1:1">
      <c r="A679">
        <v>999</v>
      </c>
    </row>
    <row r="680" spans="1:1">
      <c r="A680">
        <v>999</v>
      </c>
    </row>
    <row r="681" spans="1:1">
      <c r="A681" t="s">
        <v>313</v>
      </c>
    </row>
    <row r="682" spans="1:1">
      <c r="A682" t="s">
        <v>314</v>
      </c>
    </row>
    <row r="683" spans="1:1">
      <c r="A683" t="s">
        <v>5</v>
      </c>
    </row>
    <row r="684" spans="1:1">
      <c r="A684" t="s">
        <v>5</v>
      </c>
    </row>
    <row r="685" spans="1:1">
      <c r="A685" t="s">
        <v>5</v>
      </c>
    </row>
    <row r="686" spans="1:1">
      <c r="A686" t="s">
        <v>5</v>
      </c>
    </row>
    <row r="687" spans="1:1">
      <c r="A687">
        <v>999</v>
      </c>
    </row>
    <row r="688" spans="1:1">
      <c r="A688">
        <v>999</v>
      </c>
    </row>
    <row r="689" spans="1:1">
      <c r="A689">
        <v>999</v>
      </c>
    </row>
    <row r="690" spans="1:1">
      <c r="A690">
        <v>999</v>
      </c>
    </row>
    <row r="691" spans="1:1">
      <c r="A691">
        <v>999</v>
      </c>
    </row>
    <row r="692" spans="1:1">
      <c r="A692">
        <v>999</v>
      </c>
    </row>
    <row r="693" spans="1:1">
      <c r="A693">
        <v>999</v>
      </c>
    </row>
    <row r="694" spans="1:1">
      <c r="A694">
        <v>999</v>
      </c>
    </row>
    <row r="695" spans="1:1">
      <c r="A695">
        <v>999</v>
      </c>
    </row>
    <row r="696" spans="1:1">
      <c r="A696">
        <v>999</v>
      </c>
    </row>
    <row r="697" spans="1:1">
      <c r="A697">
        <v>999</v>
      </c>
    </row>
    <row r="698" spans="1:1">
      <c r="A698">
        <v>999</v>
      </c>
    </row>
    <row r="699" spans="1:1">
      <c r="A699" t="s">
        <v>315</v>
      </c>
    </row>
    <row r="700" spans="1:1">
      <c r="A700" t="s">
        <v>316</v>
      </c>
    </row>
    <row r="701" spans="1:1">
      <c r="A701">
        <v>1</v>
      </c>
    </row>
    <row r="702" spans="1:1">
      <c r="A702">
        <v>1393540</v>
      </c>
    </row>
    <row r="703" spans="1:1">
      <c r="A703">
        <v>1114158</v>
      </c>
    </row>
    <row r="704" spans="1:1">
      <c r="A704">
        <v>1604241</v>
      </c>
    </row>
    <row r="705" spans="1:1">
      <c r="A705">
        <v>550000</v>
      </c>
    </row>
    <row r="706" spans="1:1">
      <c r="A706">
        <v>999</v>
      </c>
    </row>
    <row r="707" spans="1:1">
      <c r="A707">
        <v>999</v>
      </c>
    </row>
    <row r="708" spans="1:1">
      <c r="A708">
        <v>0</v>
      </c>
    </row>
    <row r="709" spans="1:1">
      <c r="A709">
        <v>989515</v>
      </c>
    </row>
    <row r="710" spans="1:1">
      <c r="A710">
        <v>1156768</v>
      </c>
    </row>
    <row r="711" spans="1:1">
      <c r="A711">
        <v>999</v>
      </c>
    </row>
    <row r="712" spans="1:1">
      <c r="A712">
        <v>250000</v>
      </c>
    </row>
    <row r="713" spans="1:1">
      <c r="A713">
        <v>999</v>
      </c>
    </row>
    <row r="714" spans="1:1">
      <c r="A714">
        <v>2700000</v>
      </c>
    </row>
    <row r="715" spans="1:1">
      <c r="A715">
        <v>0</v>
      </c>
    </row>
    <row r="716" spans="1:1">
      <c r="A716">
        <v>-434344</v>
      </c>
    </row>
    <row r="717" spans="1:1">
      <c r="A717">
        <v>2265656</v>
      </c>
    </row>
    <row r="718" spans="1:1">
      <c r="A718">
        <v>999</v>
      </c>
    </row>
    <row r="719" spans="1:1">
      <c r="A719">
        <v>999</v>
      </c>
    </row>
    <row r="720" spans="1:1">
      <c r="A720">
        <v>999</v>
      </c>
    </row>
    <row r="721" spans="1:1">
      <c r="A721">
        <v>2</v>
      </c>
    </row>
    <row r="722" spans="1:1">
      <c r="A722">
        <v>1393540</v>
      </c>
    </row>
    <row r="723" spans="1:1">
      <c r="A723">
        <v>85831</v>
      </c>
    </row>
    <row r="724" spans="1:1">
      <c r="A724">
        <v>2143527</v>
      </c>
    </row>
    <row r="725" spans="1:1">
      <c r="A725">
        <v>2119119</v>
      </c>
    </row>
    <row r="726" spans="1:1">
      <c r="A726">
        <v>999</v>
      </c>
    </row>
    <row r="727" spans="1:1">
      <c r="A727">
        <v>999</v>
      </c>
    </row>
    <row r="728" spans="1:1">
      <c r="A728">
        <v>0</v>
      </c>
    </row>
    <row r="729" spans="1:1">
      <c r="A729">
        <v>387074</v>
      </c>
    </row>
    <row r="730" spans="1:1">
      <c r="A730">
        <v>0</v>
      </c>
    </row>
    <row r="731" spans="1:1">
      <c r="A731">
        <v>999</v>
      </c>
    </row>
    <row r="732" spans="1:1">
      <c r="A732">
        <v>0</v>
      </c>
    </row>
    <row r="733" spans="1:1">
      <c r="A733">
        <v>999</v>
      </c>
    </row>
    <row r="734" spans="1:1">
      <c r="A734">
        <v>3630000</v>
      </c>
    </row>
    <row r="735" spans="1:1">
      <c r="A735">
        <v>336863</v>
      </c>
    </row>
    <row r="736" spans="1:1">
      <c r="A736">
        <v>1388080</v>
      </c>
    </row>
    <row r="737" spans="1:1">
      <c r="A737">
        <v>5354943</v>
      </c>
    </row>
    <row r="738" spans="1:1">
      <c r="A738">
        <v>999</v>
      </c>
    </row>
    <row r="739" spans="1:1">
      <c r="A739">
        <v>999</v>
      </c>
    </row>
    <row r="740" spans="1:1">
      <c r="A740">
        <v>999</v>
      </c>
    </row>
    <row r="741" spans="1:1">
      <c r="A741">
        <v>3</v>
      </c>
    </row>
    <row r="742" spans="1:1">
      <c r="A742">
        <v>2200256</v>
      </c>
    </row>
    <row r="743" spans="1:1">
      <c r="A743">
        <v>271206</v>
      </c>
    </row>
    <row r="744" spans="1:1">
      <c r="A744">
        <v>1292026</v>
      </c>
    </row>
    <row r="745" spans="1:1">
      <c r="A745">
        <v>93114</v>
      </c>
    </row>
    <row r="746" spans="1:1">
      <c r="A746">
        <v>999</v>
      </c>
    </row>
    <row r="747" spans="1:1">
      <c r="A747">
        <v>999</v>
      </c>
    </row>
    <row r="748" spans="1:1">
      <c r="A748">
        <v>0</v>
      </c>
    </row>
    <row r="749" spans="1:1">
      <c r="A749">
        <v>750062</v>
      </c>
    </row>
    <row r="750" spans="1:1">
      <c r="A750">
        <v>0</v>
      </c>
    </row>
    <row r="751" spans="1:1">
      <c r="A751">
        <v>999</v>
      </c>
    </row>
    <row r="752" spans="1:1">
      <c r="A752">
        <v>200000</v>
      </c>
    </row>
    <row r="753" spans="1:1">
      <c r="A753">
        <v>999</v>
      </c>
    </row>
    <row r="754" spans="1:1">
      <c r="A754">
        <v>3300000</v>
      </c>
    </row>
    <row r="755" spans="1:1">
      <c r="A755">
        <v>33959</v>
      </c>
    </row>
    <row r="756" spans="1:1">
      <c r="A756">
        <v>-427419</v>
      </c>
    </row>
    <row r="757" spans="1:1">
      <c r="A757">
        <v>2906540</v>
      </c>
    </row>
    <row r="758" spans="1:1">
      <c r="A758">
        <v>999</v>
      </c>
    </row>
    <row r="759" spans="1:1">
      <c r="A759">
        <v>999</v>
      </c>
    </row>
    <row r="760" spans="1:1">
      <c r="A760">
        <v>999</v>
      </c>
    </row>
    <row r="761" spans="1:1">
      <c r="A761">
        <v>4</v>
      </c>
    </row>
    <row r="762" spans="1:1">
      <c r="A762">
        <v>1249764</v>
      </c>
    </row>
    <row r="763" spans="1:1">
      <c r="A763">
        <v>715876</v>
      </c>
    </row>
    <row r="764" spans="1:1">
      <c r="A764">
        <v>1619044</v>
      </c>
    </row>
    <row r="765" spans="1:1">
      <c r="A765">
        <v>0</v>
      </c>
    </row>
    <row r="766" spans="1:1">
      <c r="A766">
        <v>999</v>
      </c>
    </row>
    <row r="767" spans="1:1">
      <c r="A767">
        <v>999</v>
      </c>
    </row>
    <row r="768" spans="1:1">
      <c r="A768">
        <v>0</v>
      </c>
    </row>
    <row r="769" spans="1:1">
      <c r="A769">
        <v>990413</v>
      </c>
    </row>
    <row r="770" spans="1:1">
      <c r="A770">
        <v>152408</v>
      </c>
    </row>
    <row r="771" spans="1:1">
      <c r="A771">
        <v>999</v>
      </c>
    </row>
    <row r="772" spans="1:1">
      <c r="A772">
        <v>250000</v>
      </c>
    </row>
    <row r="773" spans="1:1">
      <c r="A773">
        <v>999</v>
      </c>
    </row>
    <row r="774" spans="1:1">
      <c r="A774">
        <v>3000000</v>
      </c>
    </row>
    <row r="775" spans="1:1">
      <c r="A775">
        <v>0</v>
      </c>
    </row>
    <row r="776" spans="1:1">
      <c r="A776">
        <v>-808137</v>
      </c>
    </row>
    <row r="777" spans="1:1">
      <c r="A777">
        <v>2191863</v>
      </c>
    </row>
    <row r="778" spans="1:1">
      <c r="A778">
        <v>999</v>
      </c>
    </row>
    <row r="779" spans="1:1">
      <c r="A779">
        <v>999</v>
      </c>
    </row>
    <row r="780" spans="1:1">
      <c r="A780">
        <v>999</v>
      </c>
    </row>
    <row r="781" spans="1:1">
      <c r="A781">
        <v>5</v>
      </c>
    </row>
    <row r="782" spans="1:1">
      <c r="A782">
        <v>1393540</v>
      </c>
    </row>
    <row r="783" spans="1:1">
      <c r="A783">
        <v>243011</v>
      </c>
    </row>
    <row r="784" spans="1:1">
      <c r="A784">
        <v>2240237</v>
      </c>
    </row>
    <row r="785" spans="1:1">
      <c r="A785">
        <v>1820646</v>
      </c>
    </row>
    <row r="786" spans="1:1">
      <c r="A786">
        <v>999</v>
      </c>
    </row>
    <row r="787" spans="1:1">
      <c r="A787">
        <v>999</v>
      </c>
    </row>
    <row r="788" spans="1:1">
      <c r="A788">
        <v>0</v>
      </c>
    </row>
    <row r="789" spans="1:1">
      <c r="A789">
        <v>541958</v>
      </c>
    </row>
    <row r="790" spans="1:1">
      <c r="A790">
        <v>0</v>
      </c>
    </row>
    <row r="791" spans="1:1">
      <c r="A791">
        <v>999</v>
      </c>
    </row>
    <row r="792" spans="1:1">
      <c r="A792">
        <v>0</v>
      </c>
    </row>
    <row r="793" spans="1:1">
      <c r="A793">
        <v>999</v>
      </c>
    </row>
    <row r="794" spans="1:1">
      <c r="A794">
        <v>3630000</v>
      </c>
    </row>
    <row r="795" spans="1:1">
      <c r="A795">
        <v>317196</v>
      </c>
    </row>
    <row r="796" spans="1:1">
      <c r="A796">
        <v>1208280</v>
      </c>
    </row>
    <row r="797" spans="1:1">
      <c r="A797">
        <v>5155476</v>
      </c>
    </row>
    <row r="798" spans="1:1">
      <c r="A798">
        <v>999</v>
      </c>
    </row>
    <row r="799" spans="1:1">
      <c r="A799">
        <v>999</v>
      </c>
    </row>
    <row r="800" spans="1:1">
      <c r="A800">
        <v>999</v>
      </c>
    </row>
    <row r="801" spans="1:1">
      <c r="A801">
        <v>6</v>
      </c>
    </row>
    <row r="802" spans="1:1">
      <c r="A802">
        <v>1953628</v>
      </c>
    </row>
    <row r="803" spans="1:1">
      <c r="A803">
        <v>198409</v>
      </c>
    </row>
    <row r="804" spans="1:1">
      <c r="A804">
        <v>1673313</v>
      </c>
    </row>
    <row r="805" spans="1:1">
      <c r="A805">
        <v>0</v>
      </c>
    </row>
    <row r="806" spans="1:1">
      <c r="A806">
        <v>999</v>
      </c>
    </row>
    <row r="807" spans="1:1">
      <c r="A807">
        <v>999</v>
      </c>
    </row>
    <row r="808" spans="1:1">
      <c r="A808">
        <v>0</v>
      </c>
    </row>
    <row r="809" spans="1:1">
      <c r="A809">
        <v>513758</v>
      </c>
    </row>
    <row r="810" spans="1:1">
      <c r="A810">
        <v>406968</v>
      </c>
    </row>
    <row r="811" spans="1:1">
      <c r="A811">
        <v>999</v>
      </c>
    </row>
    <row r="812" spans="1:1">
      <c r="A812">
        <v>200000</v>
      </c>
    </row>
    <row r="813" spans="1:1">
      <c r="A813">
        <v>999</v>
      </c>
    </row>
    <row r="814" spans="1:1">
      <c r="A814">
        <v>3300000</v>
      </c>
    </row>
    <row r="815" spans="1:1">
      <c r="A815">
        <v>33959</v>
      </c>
    </row>
    <row r="816" spans="1:1">
      <c r="A816">
        <v>-629335</v>
      </c>
    </row>
    <row r="817" spans="1:1">
      <c r="A817">
        <v>2704624</v>
      </c>
    </row>
    <row r="818" spans="1:1">
      <c r="A818">
        <v>999</v>
      </c>
    </row>
    <row r="819" spans="1:1">
      <c r="A819">
        <v>999</v>
      </c>
    </row>
    <row r="820" spans="1:1">
      <c r="A820">
        <v>999</v>
      </c>
    </row>
    <row r="821" spans="1:1">
      <c r="A821">
        <v>7</v>
      </c>
    </row>
    <row r="822" spans="1:1">
      <c r="A822">
        <v>1343540</v>
      </c>
    </row>
    <row r="823" spans="1:1">
      <c r="A823">
        <v>73021</v>
      </c>
    </row>
    <row r="824" spans="1:1">
      <c r="A824">
        <v>1153785</v>
      </c>
    </row>
    <row r="825" spans="1:1">
      <c r="A825">
        <v>1360015</v>
      </c>
    </row>
    <row r="826" spans="1:1">
      <c r="A826">
        <v>999</v>
      </c>
    </row>
    <row r="827" spans="1:1">
      <c r="A827">
        <v>999</v>
      </c>
    </row>
    <row r="828" spans="1:1">
      <c r="A828">
        <v>0</v>
      </c>
    </row>
    <row r="829" spans="1:1">
      <c r="A829">
        <v>405797</v>
      </c>
    </row>
    <row r="830" spans="1:1">
      <c r="A830">
        <v>0</v>
      </c>
    </row>
    <row r="831" spans="1:1">
      <c r="A831">
        <v>999</v>
      </c>
    </row>
    <row r="832" spans="1:1">
      <c r="A832">
        <v>0</v>
      </c>
    </row>
    <row r="833" spans="1:1">
      <c r="A833">
        <v>999</v>
      </c>
    </row>
    <row r="834" spans="1:1">
      <c r="A834">
        <v>2970000</v>
      </c>
    </row>
    <row r="835" spans="1:1">
      <c r="A835">
        <v>50139</v>
      </c>
    </row>
    <row r="836" spans="1:1">
      <c r="A836">
        <v>504425</v>
      </c>
    </row>
    <row r="837" spans="1:1">
      <c r="A837">
        <v>3524564</v>
      </c>
    </row>
    <row r="838" spans="1:1">
      <c r="A838">
        <v>999</v>
      </c>
    </row>
    <row r="839" spans="1:1">
      <c r="A839">
        <v>999</v>
      </c>
    </row>
    <row r="840" spans="1:1">
      <c r="A840">
        <v>999</v>
      </c>
    </row>
    <row r="841" spans="1:1">
      <c r="A841">
        <v>8</v>
      </c>
    </row>
    <row r="842" spans="1:1">
      <c r="A842">
        <v>1393540</v>
      </c>
    </row>
    <row r="843" spans="1:1">
      <c r="A843">
        <v>1271888</v>
      </c>
    </row>
    <row r="844" spans="1:1">
      <c r="A844">
        <v>1840238</v>
      </c>
    </row>
    <row r="845" spans="1:1">
      <c r="A845">
        <v>0</v>
      </c>
    </row>
    <row r="846" spans="1:1">
      <c r="A846">
        <v>999</v>
      </c>
    </row>
    <row r="847" spans="1:1">
      <c r="A847">
        <v>999</v>
      </c>
    </row>
    <row r="848" spans="1:1">
      <c r="A848">
        <v>0</v>
      </c>
    </row>
    <row r="849" spans="1:1">
      <c r="A849">
        <v>568665</v>
      </c>
    </row>
    <row r="850" spans="1:1">
      <c r="A850">
        <v>134618</v>
      </c>
    </row>
    <row r="851" spans="1:1">
      <c r="A851">
        <v>999</v>
      </c>
    </row>
    <row r="852" spans="1:1">
      <c r="A852">
        <v>0</v>
      </c>
    </row>
    <row r="853" spans="1:1">
      <c r="A853">
        <v>999</v>
      </c>
    </row>
    <row r="854" spans="1:1">
      <c r="A854">
        <v>2970000</v>
      </c>
    </row>
    <row r="855" spans="1:1">
      <c r="A855">
        <v>0</v>
      </c>
    </row>
    <row r="856" spans="1:1">
      <c r="A856">
        <v>832383</v>
      </c>
    </row>
    <row r="857" spans="1:1">
      <c r="A857">
        <v>3802383</v>
      </c>
    </row>
    <row r="858" spans="1:1">
      <c r="A858">
        <v>999</v>
      </c>
    </row>
    <row r="859" spans="1:1">
      <c r="A859">
        <v>999</v>
      </c>
    </row>
    <row r="860" spans="1:1">
      <c r="A860">
        <v>999</v>
      </c>
    </row>
    <row r="862" spans="1:1">
      <c r="A862" t="s">
        <v>317</v>
      </c>
    </row>
  </sheetData>
  <phoneticPr fontId="15" type="noConversion"/>
  <pageMargins left="0.74791666666666667" right="0.74791666666666667" top="0.98402777777777783" bottom="0.98402777777777783" header="0.51180555555555562" footer="0.51180555555555562"/>
  <pageSetup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5</vt:i4>
      </vt:variant>
      <vt:variant>
        <vt:lpstr>Nazwane zakresy</vt:lpstr>
      </vt:variant>
      <vt:variant>
        <vt:i4>5</vt:i4>
      </vt:variant>
    </vt:vector>
  </HeadingPairs>
  <TitlesOfParts>
    <vt:vector size="10" baseType="lpstr">
      <vt:lpstr>Your decisions</vt:lpstr>
      <vt:lpstr>Resources and products</vt:lpstr>
      <vt:lpstr>Financial statements</vt:lpstr>
      <vt:lpstr>Group information</vt:lpstr>
      <vt:lpstr>W</vt:lpstr>
      <vt:lpstr>'Financial statements'!Obszar_wydruku</vt:lpstr>
      <vt:lpstr>'Group information'!Obszar_wydruku</vt:lpstr>
      <vt:lpstr>'Resources and products'!Obszar_wydruku</vt:lpstr>
      <vt:lpstr>'Your decisions'!Obszar_wydruku</vt:lpstr>
      <vt:lpstr>'W'!W072162_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Bartosz Szabłowski</cp:lastModifiedBy>
  <cp:revision>1</cp:revision>
  <cp:lastPrinted>2013-03-11T22:15:52Z</cp:lastPrinted>
  <dcterms:created xsi:type="dcterms:W3CDTF">2009-10-13T08:17:42Z</dcterms:created>
  <dcterms:modified xsi:type="dcterms:W3CDTF">2020-10-04T07:48:11Z</dcterms:modified>
</cp:coreProperties>
</file>