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6C1\reports_16C1_10_sets\16C1-CNB 2018-2\"/>
    </mc:Choice>
  </mc:AlternateContent>
  <xr:revisionPtr revIDLastSave="0" documentId="8_{95F2059C-AC1F-4DD6-A59F-8B56113EA93B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131171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5" i="1" l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N30" i="2"/>
  <c r="N28" i="2" s="1"/>
  <c r="M30" i="2"/>
  <c r="G30" i="2"/>
  <c r="Y28" i="2"/>
  <c r="W28" i="2"/>
  <c r="U28" i="2"/>
  <c r="Y27" i="2"/>
  <c r="W27" i="2"/>
  <c r="U27" i="2"/>
  <c r="N27" i="2"/>
  <c r="M27" i="2"/>
  <c r="G27" i="2"/>
  <c r="O26" i="2"/>
  <c r="N26" i="2"/>
  <c r="M26" i="2"/>
  <c r="M28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N43" i="2" s="1"/>
  <c r="N45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N7" i="2"/>
  <c r="G7" i="2"/>
  <c r="G8" i="2"/>
  <c r="Y6" i="2"/>
  <c r="W6" i="2"/>
  <c r="U6" i="2"/>
  <c r="X1" i="2"/>
  <c r="U1" i="2"/>
  <c r="H1" i="2"/>
  <c r="E1" i="2"/>
  <c r="R36" i="3"/>
  <c r="R35" i="3" s="1"/>
  <c r="R33" i="3"/>
  <c r="R34" i="3"/>
  <c r="X35" i="3"/>
  <c r="X34" i="3"/>
  <c r="L34" i="3"/>
  <c r="F34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L26" i="3"/>
  <c r="X25" i="3"/>
  <c r="X22" i="3"/>
  <c r="X27" i="3" s="1"/>
  <c r="X23" i="3"/>
  <c r="X24" i="3"/>
  <c r="R25" i="3"/>
  <c r="L25" i="3"/>
  <c r="R24" i="3"/>
  <c r="F24" i="3"/>
  <c r="L23" i="3"/>
  <c r="F23" i="3"/>
  <c r="L22" i="3"/>
  <c r="F22" i="3"/>
  <c r="L21" i="3"/>
  <c r="L20" i="3"/>
  <c r="L24" i="3" s="1"/>
  <c r="L27" i="3" s="1"/>
  <c r="F27" i="3" s="1"/>
  <c r="F21" i="3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R16" i="3"/>
  <c r="L16" i="3"/>
  <c r="F16" i="3"/>
  <c r="R15" i="3"/>
  <c r="L15" i="3"/>
  <c r="F15" i="3"/>
  <c r="L14" i="3"/>
  <c r="F14" i="3"/>
  <c r="L13" i="3"/>
  <c r="F13" i="3"/>
  <c r="X12" i="3"/>
  <c r="X13" i="3" s="1"/>
  <c r="L12" i="3"/>
  <c r="F12" i="3"/>
  <c r="X11" i="3"/>
  <c r="R11" i="3"/>
  <c r="L11" i="3"/>
  <c r="F11" i="3"/>
  <c r="X10" i="3"/>
  <c r="R10" i="3"/>
  <c r="R12" i="3" s="1"/>
  <c r="R21" i="3" s="1"/>
  <c r="R30" i="3" s="1"/>
  <c r="L10" i="3"/>
  <c r="F10" i="3"/>
  <c r="X9" i="3"/>
  <c r="R9" i="3"/>
  <c r="F9" i="3"/>
  <c r="L8" i="3"/>
  <c r="F8" i="3"/>
  <c r="X1" i="3"/>
  <c r="V1" i="3"/>
  <c r="I1" i="3"/>
  <c r="E1" i="3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K83" i="4" s="1"/>
  <c r="J81" i="4"/>
  <c r="I81" i="4"/>
  <c r="H81" i="4"/>
  <c r="G81" i="4"/>
  <c r="F81" i="4"/>
  <c r="M80" i="4"/>
  <c r="M83" i="4"/>
  <c r="L80" i="4"/>
  <c r="L83" i="4" s="1"/>
  <c r="K80" i="4"/>
  <c r="J80" i="4"/>
  <c r="J83" i="4"/>
  <c r="I80" i="4"/>
  <c r="I83" i="4"/>
  <c r="H80" i="4"/>
  <c r="H83" i="4"/>
  <c r="G80" i="4"/>
  <c r="G83" i="4" s="1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N61" i="4"/>
  <c r="L61" i="4"/>
  <c r="J61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G17" i="4" s="1"/>
  <c r="H10" i="4"/>
  <c r="G10" i="4"/>
  <c r="H7" i="4"/>
  <c r="G7" i="4"/>
  <c r="H6" i="4"/>
  <c r="G6" i="4"/>
  <c r="I5" i="4"/>
  <c r="H5" i="4"/>
  <c r="G5" i="4"/>
  <c r="L1" i="4"/>
  <c r="J1" i="4"/>
  <c r="L30" i="3"/>
  <c r="X19" i="3"/>
  <c r="R20" i="3"/>
  <c r="M29" i="2"/>
  <c r="O11" i="2"/>
  <c r="G26" i="2"/>
  <c r="H17" i="4"/>
  <c r="N11" i="2"/>
  <c r="O29" i="2"/>
  <c r="I17" i="4"/>
  <c r="R27" i="3"/>
  <c r="O28" i="2"/>
  <c r="I16" i="4" l="1"/>
  <c r="G9" i="2"/>
  <c r="N29" i="2"/>
  <c r="H16" i="4"/>
  <c r="G11" i="2"/>
  <c r="G15" i="2" s="1"/>
  <c r="G16" i="4"/>
</calcChain>
</file>

<file path=xl/connections.xml><?xml version="1.0" encoding="utf-8"?>
<connections xmlns="http://schemas.openxmlformats.org/spreadsheetml/2006/main">
  <connection id="1" name="W131171" type="6" refreshedVersion="2" background="1" saveData="1">
    <textPr prompt="0" codePage="1148" sourceFile="C:\GMC\CNB_16C1\RUN_16C1\Wfiles\171\W131171.txt">
      <textFields>
        <textField/>
      </textFields>
    </textPr>
  </connection>
</connections>
</file>

<file path=xl/sharedStrings.xml><?xml version="1.0" encoding="utf-8"?>
<sst xmlns="http://schemas.openxmlformats.org/spreadsheetml/2006/main" count="575" uniqueCount="350">
  <si>
    <t>Code:</t>
  </si>
  <si>
    <t>%</t>
  </si>
  <si>
    <t xml:space="preserve"> </t>
  </si>
  <si>
    <t>)</t>
  </si>
  <si>
    <t>Company</t>
  </si>
  <si>
    <t xml:space="preserve">      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</si>
  <si>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</si>
  <si>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</si>
  <si>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</si>
  <si>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Group</t>
  </si>
  <si>
    <t>Qtr</t>
  </si>
  <si>
    <t xml:space="preserve">      Company</t>
  </si>
  <si>
    <t>Resources and Products</t>
  </si>
  <si>
    <t>Financial Statements</t>
  </si>
  <si>
    <t>Group Information Pg 2</t>
  </si>
  <si>
    <t>管理报告</t>
  </si>
  <si>
    <t>公司</t>
  </si>
  <si>
    <t>组别</t>
  </si>
  <si>
    <t>请检查</t>
  </si>
  <si>
    <r>
      <t xml:space="preserve">      </t>
    </r>
    <r>
      <rPr>
        <b/>
        <sz val="20"/>
        <rFont val="宋体"/>
        <charset val="134"/>
      </rPr>
      <t>你的决策</t>
    </r>
  </si>
  <si>
    <t>Year</t>
  </si>
  <si>
    <t>产品</t>
  </si>
  <si>
    <t>下季度</t>
  </si>
  <si>
    <t>支持费用</t>
  </si>
  <si>
    <t>佣金</t>
  </si>
  <si>
    <t>广告: (RMB'000)</t>
  </si>
  <si>
    <t>代理商和经销商</t>
  </si>
  <si>
    <t>需求总数</t>
  </si>
  <si>
    <t>（RMB'000）</t>
  </si>
  <si>
    <t>中国国内</t>
  </si>
  <si>
    <r>
      <t>中国国内</t>
    </r>
    <r>
      <rPr>
        <sz val="9"/>
        <rFont val="Arial"/>
        <family val="2"/>
        <charset val="238"/>
      </rPr>
      <t xml:space="preserve"> </t>
    </r>
  </si>
  <si>
    <t>北美</t>
  </si>
  <si>
    <t>北美经销商</t>
  </si>
  <si>
    <t>国际互联网</t>
  </si>
  <si>
    <r>
      <t>国际互联网经销商</t>
    </r>
    <r>
      <rPr>
        <sz val="9"/>
        <rFont val="Arial"/>
        <family val="2"/>
        <charset val="238"/>
      </rPr>
      <t xml:space="preserve">  </t>
    </r>
  </si>
  <si>
    <r>
      <t>产品价格（</t>
    </r>
    <r>
      <rPr>
        <b/>
        <sz val="9"/>
        <rFont val="Arial"/>
        <family val="2"/>
        <charset val="238"/>
      </rPr>
      <t>RMB</t>
    </r>
    <r>
      <rPr>
        <b/>
        <sz val="9"/>
        <rFont val="宋体"/>
        <charset val="134"/>
      </rPr>
      <t>）</t>
    </r>
  </si>
  <si>
    <t>运营</t>
  </si>
  <si>
    <r>
      <t>原材料的采购（</t>
    </r>
    <r>
      <rPr>
        <sz val="9"/>
        <rFont val="Arial"/>
        <family val="2"/>
        <charset val="238"/>
      </rPr>
      <t>'000</t>
    </r>
    <r>
      <rPr>
        <sz val="9"/>
        <rFont val="宋体"/>
        <charset val="134"/>
      </rPr>
      <t>）</t>
    </r>
  </si>
  <si>
    <t>现货下季度</t>
  </si>
  <si>
    <t>三个月后</t>
  </si>
  <si>
    <t>六个月后</t>
  </si>
  <si>
    <t>每台机器维修（小时）</t>
  </si>
  <si>
    <r>
      <t>轮班次数</t>
    </r>
    <r>
      <rPr>
        <sz val="9"/>
        <rFont val="Arial"/>
        <family val="2"/>
        <charset val="238"/>
      </rPr>
      <t xml:space="preserve"> (1 - 3)  </t>
    </r>
  </si>
  <si>
    <t>互联网接口</t>
  </si>
  <si>
    <r>
      <t>网站建设</t>
    </r>
    <r>
      <rPr>
        <sz val="9"/>
        <rFont val="Arial"/>
        <family val="2"/>
        <charset val="238"/>
      </rPr>
      <t>(RMB'000</t>
    </r>
    <r>
      <rPr>
        <sz val="9"/>
        <rFont val="宋体"/>
        <charset val="134"/>
      </rPr>
      <t>）</t>
    </r>
  </si>
  <si>
    <t>生产及交付产品数</t>
  </si>
  <si>
    <t>人力资源</t>
  </si>
  <si>
    <t>中国国内代理商</t>
  </si>
  <si>
    <t xml:space="preserve">组装工人的雇佣 (+) 和解雇 (-) </t>
  </si>
  <si>
    <t>培训组装工人数量</t>
  </si>
  <si>
    <t>(如标记星号则</t>
  </si>
  <si>
    <t>组装工人每小时工资(RMB/小时）</t>
  </si>
  <si>
    <t>未达到计划数量)</t>
  </si>
  <si>
    <t>国际互联网经销商</t>
  </si>
  <si>
    <r>
      <t>管理预算</t>
    </r>
    <r>
      <rPr>
        <sz val="9"/>
        <rFont val="Arial"/>
        <family val="2"/>
        <charset val="238"/>
      </rPr>
      <t xml:space="preserve"> (RMB'000)</t>
    </r>
  </si>
  <si>
    <t>员工培训（天）</t>
  </si>
  <si>
    <t>质量</t>
  </si>
  <si>
    <t>财务</t>
  </si>
  <si>
    <t>是否实施产品改进（1 是；0 否）</t>
  </si>
  <si>
    <t>股票增发/购买（'0000股）</t>
  </si>
  <si>
    <t>股息 (%)</t>
  </si>
  <si>
    <r>
      <t>产品研发费用（</t>
    </r>
    <r>
      <rPr>
        <sz val="9"/>
        <rFont val="Arial"/>
        <family val="2"/>
        <charset val="238"/>
      </rPr>
      <t>RMB’000</t>
    </r>
    <r>
      <rPr>
        <sz val="9"/>
        <rFont val="宋体"/>
        <charset val="134"/>
      </rPr>
      <t>）</t>
    </r>
  </si>
  <si>
    <t>长期贷款( RMB’000)</t>
  </si>
  <si>
    <t>投资 (+/- RMB’000)</t>
  </si>
  <si>
    <t>产品组装时间（分钟）</t>
  </si>
  <si>
    <t>欲购机器</t>
  </si>
  <si>
    <t>欲售机器</t>
  </si>
  <si>
    <r>
      <t>高品质原材料</t>
    </r>
    <r>
      <rPr>
        <b/>
        <sz val="9"/>
        <rFont val="Arial"/>
        <family val="2"/>
        <charset val="238"/>
      </rPr>
      <t xml:space="preserve"> (%)</t>
    </r>
  </si>
  <si>
    <r>
      <t>工厂扩建</t>
    </r>
    <r>
      <rPr>
        <sz val="9"/>
        <rFont val="Arial"/>
        <family val="2"/>
        <charset val="238"/>
      </rPr>
      <t xml:space="preserve"> </t>
    </r>
    <r>
      <rPr>
        <sz val="6"/>
        <rFont val="Arial"/>
        <family val="2"/>
        <charset val="238"/>
      </rPr>
      <t>(</t>
    </r>
    <r>
      <rPr>
        <sz val="11"/>
        <rFont val="宋体"/>
        <charset val="134"/>
      </rPr>
      <t>㎡</t>
    </r>
    <r>
      <rPr>
        <sz val="9"/>
        <rFont val="Arial"/>
        <family val="2"/>
        <charset val="238"/>
      </rPr>
      <t>)</t>
    </r>
  </si>
  <si>
    <r>
      <t>保险方案代码</t>
    </r>
    <r>
      <rPr>
        <sz val="9"/>
        <rFont val="Arial"/>
        <family val="2"/>
        <charset val="238"/>
      </rPr>
      <t xml:space="preserve"> (0 - 4) </t>
    </r>
  </si>
  <si>
    <t>生产外包</t>
  </si>
  <si>
    <t>信息</t>
  </si>
  <si>
    <t>定购零部件（套）</t>
  </si>
  <si>
    <r>
      <t>市场占有率信息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要</t>
    </r>
    <r>
      <rPr>
        <sz val="9"/>
        <rFont val="Arial"/>
        <family val="2"/>
        <charset val="238"/>
      </rPr>
      <t xml:space="preserve">=1; </t>
    </r>
    <r>
      <rPr>
        <sz val="9"/>
        <rFont val="宋体"/>
        <charset val="134"/>
      </rPr>
      <t>不要</t>
    </r>
    <r>
      <rPr>
        <sz val="9"/>
        <rFont val="Arial"/>
        <family val="2"/>
        <charset val="238"/>
      </rPr>
      <t>=0)</t>
    </r>
  </si>
  <si>
    <r>
      <t>公司活动信息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要</t>
    </r>
    <r>
      <rPr>
        <sz val="9"/>
        <rFont val="Arial"/>
        <family val="2"/>
        <charset val="238"/>
      </rPr>
      <t xml:space="preserve">=1; </t>
    </r>
    <r>
      <rPr>
        <sz val="9"/>
        <rFont val="宋体"/>
        <charset val="134"/>
      </rPr>
      <t>不要</t>
    </r>
    <r>
      <rPr>
        <sz val="9"/>
        <rFont val="Arial"/>
        <family val="2"/>
        <charset val="238"/>
      </rPr>
      <t xml:space="preserve">=0)  </t>
    </r>
  </si>
  <si>
    <t>国际企业管理挑战赛中国组委会 电话：010-67080994，010-67080995；传真：010-67082541，电子信箱：info@gmc-china.net</t>
  </si>
  <si>
    <t>土建资源：使用情况和可用性</t>
  </si>
  <si>
    <t>人力资源管理</t>
  </si>
  <si>
    <t>产品数据</t>
  </si>
  <si>
    <r>
      <t>产品</t>
    </r>
    <r>
      <rPr>
        <sz val="9"/>
        <rFont val="Arial"/>
        <family val="2"/>
        <charset val="238"/>
      </rPr>
      <t xml:space="preserve"> 1</t>
    </r>
  </si>
  <si>
    <r>
      <t>产品</t>
    </r>
    <r>
      <rPr>
        <sz val="9"/>
        <rFont val="Arial"/>
        <family val="2"/>
        <charset val="238"/>
      </rPr>
      <t xml:space="preserve"> 2</t>
    </r>
  </si>
  <si>
    <r>
      <t>产品</t>
    </r>
    <r>
      <rPr>
        <sz val="9"/>
        <rFont val="Arial"/>
        <family val="2"/>
        <charset val="238"/>
      </rPr>
      <t xml:space="preserve"> 3</t>
    </r>
  </si>
  <si>
    <r>
      <t>数量</t>
    </r>
    <r>
      <rPr>
        <b/>
        <sz val="9"/>
        <rFont val="Arial"/>
        <family val="2"/>
        <charset val="238"/>
      </rPr>
      <t>:</t>
    </r>
  </si>
  <si>
    <t>工厂空间：</t>
  </si>
  <si>
    <t>平方米</t>
  </si>
  <si>
    <t>生产工人</t>
  </si>
  <si>
    <t>组装工人</t>
  </si>
  <si>
    <t>机器工人</t>
  </si>
  <si>
    <r>
      <t xml:space="preserve">  </t>
    </r>
    <r>
      <rPr>
        <sz val="9"/>
        <rFont val="宋体"/>
        <charset val="134"/>
      </rPr>
      <t>计划产量</t>
    </r>
  </si>
  <si>
    <r>
      <t xml:space="preserve">  </t>
    </r>
    <r>
      <rPr>
        <sz val="9"/>
        <rFont val="宋体"/>
        <charset val="134"/>
      </rPr>
      <t>拥有土地</t>
    </r>
  </si>
  <si>
    <r>
      <t xml:space="preserve">  </t>
    </r>
    <r>
      <rPr>
        <sz val="9"/>
        <rFont val="宋体"/>
        <charset val="134"/>
      </rPr>
      <t>上季度初员工数</t>
    </r>
  </si>
  <si>
    <r>
      <t xml:space="preserve">  </t>
    </r>
    <r>
      <rPr>
        <sz val="9"/>
        <rFont val="宋体"/>
        <charset val="134"/>
      </rPr>
      <t>实际产量</t>
    </r>
  </si>
  <si>
    <r>
      <t xml:space="preserve">   </t>
    </r>
    <r>
      <rPr>
        <sz val="9"/>
        <rFont val="宋体"/>
        <charset val="134"/>
      </rPr>
      <t>出入口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停车场等</t>
    </r>
  </si>
  <si>
    <r>
      <t xml:space="preserve">  </t>
    </r>
    <r>
      <rPr>
        <sz val="9"/>
        <rFont val="宋体"/>
        <charset val="134"/>
      </rPr>
      <t>上季度招聘员工数</t>
    </r>
  </si>
  <si>
    <r>
      <t xml:space="preserve">  </t>
    </r>
    <r>
      <rPr>
        <sz val="9"/>
        <rFont val="宋体"/>
        <charset val="134"/>
      </rPr>
      <t>退货数量</t>
    </r>
  </si>
  <si>
    <r>
      <t xml:space="preserve">   </t>
    </r>
    <r>
      <rPr>
        <sz val="9"/>
        <rFont val="宋体"/>
        <charset val="134"/>
      </rPr>
      <t>未利用土地</t>
    </r>
  </si>
  <si>
    <r>
      <t xml:space="preserve">  </t>
    </r>
    <r>
      <rPr>
        <sz val="9"/>
        <rFont val="宋体"/>
        <charset val="134"/>
      </rPr>
      <t>培训员工数</t>
    </r>
  </si>
  <si>
    <r>
      <t xml:space="preserve">  </t>
    </r>
    <r>
      <rPr>
        <sz val="9"/>
        <rFont val="宋体"/>
        <charset val="134"/>
      </rPr>
      <t>丢失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损坏</t>
    </r>
  </si>
  <si>
    <r>
      <t xml:space="preserve">  </t>
    </r>
    <r>
      <rPr>
        <sz val="9"/>
        <rFont val="宋体"/>
        <charset val="134"/>
      </rPr>
      <t>下一季度工厂面积</t>
    </r>
  </si>
  <si>
    <r>
      <t xml:space="preserve">  </t>
    </r>
    <r>
      <rPr>
        <sz val="9"/>
        <rFont val="宋体"/>
        <charset val="134"/>
      </rPr>
      <t>解雇员工数</t>
    </r>
  </si>
  <si>
    <r>
      <t xml:space="preserve">   </t>
    </r>
    <r>
      <rPr>
        <sz val="9"/>
        <rFont val="宋体"/>
        <charset val="134"/>
      </rPr>
      <t>通道和出入口</t>
    </r>
  </si>
  <si>
    <r>
      <t xml:space="preserve">  </t>
    </r>
    <r>
      <rPr>
        <sz val="9"/>
        <rFont val="宋体"/>
        <charset val="134"/>
      </rPr>
      <t>上季度末离职员工数</t>
    </r>
  </si>
  <si>
    <r>
      <t>交货数量</t>
    </r>
    <r>
      <rPr>
        <b/>
        <sz val="9"/>
        <rFont val="Arial"/>
        <family val="2"/>
        <charset val="238"/>
      </rPr>
      <t>:</t>
    </r>
  </si>
  <si>
    <r>
      <t xml:space="preserve">   </t>
    </r>
    <r>
      <rPr>
        <sz val="9"/>
        <rFont val="宋体"/>
        <charset val="134"/>
      </rPr>
      <t>机器作业区域</t>
    </r>
  </si>
  <si>
    <r>
      <t xml:space="preserve">  </t>
    </r>
    <r>
      <rPr>
        <sz val="9"/>
        <rFont val="宋体"/>
        <charset val="134"/>
      </rPr>
      <t>下季度可用员工数</t>
    </r>
  </si>
  <si>
    <r>
      <t xml:space="preserve">   </t>
    </r>
    <r>
      <rPr>
        <sz val="9"/>
        <rFont val="宋体"/>
        <charset val="134"/>
      </rPr>
      <t>装配作业区域</t>
    </r>
  </si>
  <si>
    <t>出口经销商</t>
  </si>
  <si>
    <r>
      <t xml:space="preserve">   </t>
    </r>
    <r>
      <rPr>
        <sz val="9"/>
        <rFont val="宋体"/>
        <charset val="134"/>
      </rPr>
      <t>原材料和零配件库存</t>
    </r>
  </si>
  <si>
    <r>
      <t xml:space="preserve">   </t>
    </r>
    <r>
      <rPr>
        <sz val="9"/>
        <rFont val="宋体"/>
        <charset val="134"/>
      </rPr>
      <t>可用空间（如为负则空间不足）</t>
    </r>
  </si>
  <si>
    <t>组装工人工作时数</t>
  </si>
  <si>
    <r>
      <t xml:space="preserve">  </t>
    </r>
    <r>
      <rPr>
        <sz val="9"/>
        <rFont val="宋体"/>
        <charset val="134"/>
      </rPr>
      <t>上季度可用工时</t>
    </r>
  </si>
  <si>
    <r>
      <t>订货数量</t>
    </r>
    <r>
      <rPr>
        <b/>
        <sz val="9"/>
        <rFont val="Arial"/>
        <family val="2"/>
        <charset val="238"/>
      </rPr>
      <t>:</t>
    </r>
  </si>
  <si>
    <t>机器</t>
  </si>
  <si>
    <t>数量</t>
  </si>
  <si>
    <r>
      <t xml:space="preserve">  </t>
    </r>
    <r>
      <rPr>
        <sz val="9"/>
        <rFont val="宋体"/>
        <charset val="134"/>
      </rPr>
      <t>缺勤时数</t>
    </r>
  </si>
  <si>
    <r>
      <t xml:space="preserve">  </t>
    </r>
    <r>
      <rPr>
        <sz val="9"/>
        <rFont val="宋体"/>
        <charset val="134"/>
      </rPr>
      <t>中国国内</t>
    </r>
  </si>
  <si>
    <t>淘汰机器</t>
  </si>
  <si>
    <r>
      <t xml:space="preserve">  </t>
    </r>
    <r>
      <rPr>
        <sz val="9"/>
        <rFont val="宋体"/>
        <charset val="134"/>
      </rPr>
      <t>上季度实际工作时数</t>
    </r>
  </si>
  <si>
    <r>
      <t xml:space="preserve">  </t>
    </r>
    <r>
      <rPr>
        <sz val="9"/>
        <rFont val="宋体"/>
        <charset val="134"/>
      </rPr>
      <t>出口</t>
    </r>
  </si>
  <si>
    <r>
      <t xml:space="preserve">  </t>
    </r>
    <r>
      <rPr>
        <sz val="9"/>
        <rFont val="宋体"/>
        <charset val="134"/>
      </rPr>
      <t>上季度实有机器</t>
    </r>
  </si>
  <si>
    <r>
      <t xml:space="preserve">  </t>
    </r>
    <r>
      <rPr>
        <sz val="9"/>
        <rFont val="宋体"/>
        <charset val="134"/>
      </rPr>
      <t>国际互联网</t>
    </r>
  </si>
  <si>
    <r>
      <t xml:space="preserve">  </t>
    </r>
    <r>
      <rPr>
        <sz val="9"/>
        <rFont val="宋体"/>
        <charset val="134"/>
      </rPr>
      <t>新购买并安装的机器</t>
    </r>
  </si>
  <si>
    <r>
      <t xml:space="preserve">  </t>
    </r>
    <r>
      <rPr>
        <sz val="9"/>
        <rFont val="宋体"/>
        <charset val="134"/>
      </rPr>
      <t>下季度罢工周数通告</t>
    </r>
  </si>
  <si>
    <r>
      <t xml:space="preserve">  </t>
    </r>
    <r>
      <rPr>
        <sz val="9"/>
        <rFont val="宋体"/>
        <charset val="134"/>
      </rPr>
      <t>下季度实有机器</t>
    </r>
  </si>
  <si>
    <r>
      <t>销售数量</t>
    </r>
    <r>
      <rPr>
        <b/>
        <sz val="9"/>
        <rFont val="Arial"/>
        <family val="2"/>
        <charset val="238"/>
      </rPr>
      <t>:</t>
    </r>
  </si>
  <si>
    <t xml:space="preserve"> 理论可用机时</t>
  </si>
  <si>
    <r>
      <t xml:space="preserve">  </t>
    </r>
    <r>
      <rPr>
        <sz val="9"/>
        <rFont val="宋体"/>
        <charset val="134"/>
      </rPr>
      <t>故障机时</t>
    </r>
  </si>
  <si>
    <r>
      <t xml:space="preserve">  </t>
    </r>
    <r>
      <rPr>
        <sz val="9"/>
        <rFont val="宋体"/>
        <charset val="134"/>
      </rPr>
      <t>实际运行机时</t>
    </r>
  </si>
  <si>
    <t>出口</t>
  </si>
  <si>
    <t>互联网</t>
  </si>
  <si>
    <r>
      <t xml:space="preserve">  </t>
    </r>
    <r>
      <rPr>
        <sz val="9"/>
        <rFont val="宋体"/>
        <charset val="134"/>
      </rPr>
      <t>计划维修时数</t>
    </r>
  </si>
  <si>
    <t>上季度可用</t>
  </si>
  <si>
    <t>积压订单</t>
  </si>
  <si>
    <r>
      <t xml:space="preserve">  </t>
    </r>
    <r>
      <rPr>
        <sz val="9"/>
        <rFont val="宋体"/>
        <charset val="134"/>
      </rPr>
      <t>平均机器效率</t>
    </r>
    <r>
      <rPr>
        <sz val="9"/>
        <rFont val="Arial"/>
        <family val="2"/>
        <charset val="238"/>
      </rPr>
      <t xml:space="preserve"> %</t>
    </r>
  </si>
  <si>
    <t>上季度离开</t>
  </si>
  <si>
    <t>上季度终止</t>
  </si>
  <si>
    <t>原材料</t>
  </si>
  <si>
    <t>上季度招募</t>
  </si>
  <si>
    <r>
      <t xml:space="preserve">  </t>
    </r>
    <r>
      <rPr>
        <sz val="9"/>
        <rFont val="宋体"/>
        <charset val="134"/>
      </rPr>
      <t>上季度初可用库存</t>
    </r>
  </si>
  <si>
    <t>下季度可用</t>
  </si>
  <si>
    <t>产品库存</t>
  </si>
  <si>
    <r>
      <t xml:space="preserve">  </t>
    </r>
    <r>
      <rPr>
        <sz val="9"/>
        <rFont val="宋体"/>
        <charset val="134"/>
      </rPr>
      <t>上季度现货购入量</t>
    </r>
  </si>
  <si>
    <r>
      <t xml:space="preserve">  </t>
    </r>
    <r>
      <rPr>
        <sz val="9"/>
        <rFont val="宋体"/>
        <charset val="134"/>
      </rPr>
      <t>上季度补缺购入量</t>
    </r>
  </si>
  <si>
    <r>
      <t xml:space="preserve">  </t>
    </r>
    <r>
      <rPr>
        <sz val="9"/>
        <rFont val="宋体"/>
        <charset val="134"/>
      </rPr>
      <t>上季度实际耗用量</t>
    </r>
  </si>
  <si>
    <r>
      <t xml:space="preserve">  </t>
    </r>
    <r>
      <rPr>
        <sz val="9"/>
        <rFont val="宋体"/>
        <charset val="134"/>
      </rPr>
      <t>上季度末库存</t>
    </r>
  </si>
  <si>
    <t>运输</t>
  </si>
  <si>
    <t xml:space="preserve"> 下季度到货量</t>
  </si>
  <si>
    <r>
      <t xml:space="preserve">  </t>
    </r>
    <r>
      <rPr>
        <sz val="9"/>
        <rFont val="宋体"/>
        <charset val="134"/>
      </rPr>
      <t>平均运输距离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公里</t>
    </r>
    <r>
      <rPr>
        <sz val="9"/>
        <rFont val="Arial"/>
        <family val="2"/>
        <charset val="238"/>
      </rPr>
      <t>)</t>
    </r>
  </si>
  <si>
    <t>保修服务</t>
  </si>
  <si>
    <r>
      <t xml:space="preserve">     </t>
    </r>
    <r>
      <rPr>
        <sz val="9"/>
        <rFont val="宋体"/>
        <charset val="134"/>
      </rPr>
      <t>上季度购入量</t>
    </r>
  </si>
  <si>
    <r>
      <t xml:space="preserve">  </t>
    </r>
    <r>
      <rPr>
        <sz val="9"/>
        <rFont val="宋体"/>
        <charset val="134"/>
      </rPr>
      <t>装载量</t>
    </r>
  </si>
  <si>
    <r>
      <t xml:space="preserve">     </t>
    </r>
    <r>
      <rPr>
        <sz val="9"/>
        <rFont val="宋体"/>
        <charset val="134"/>
      </rPr>
      <t>上上季度购入量</t>
    </r>
  </si>
  <si>
    <r>
      <t xml:space="preserve">  </t>
    </r>
    <r>
      <rPr>
        <sz val="9"/>
        <rFont val="宋体"/>
        <charset val="134"/>
      </rPr>
      <t>下下季度到货量</t>
    </r>
  </si>
  <si>
    <t>产品改进</t>
  </si>
  <si>
    <t xml:space="preserve"> 上季度信息技术报告</t>
  </si>
  <si>
    <t>产品零配件</t>
  </si>
  <si>
    <r>
      <t xml:space="preserve">  </t>
    </r>
    <r>
      <rPr>
        <sz val="9"/>
        <rFont val="宋体"/>
        <charset val="134"/>
      </rPr>
      <t>互联网端口数</t>
    </r>
  </si>
  <si>
    <r>
      <t>碳足迹</t>
    </r>
    <r>
      <rPr>
        <b/>
        <sz val="9"/>
        <rFont val="Arial"/>
        <family val="2"/>
        <charset val="238"/>
      </rPr>
      <t xml:space="preserve"> (CO2e):</t>
    </r>
  </si>
  <si>
    <t>吨</t>
  </si>
  <si>
    <t>上季度装配</t>
  </si>
  <si>
    <r>
      <t xml:space="preserve">  </t>
    </r>
    <r>
      <rPr>
        <sz val="9"/>
        <rFont val="宋体"/>
        <charset val="134"/>
      </rPr>
      <t>成功访问网站的数量</t>
    </r>
  </si>
  <si>
    <r>
      <t xml:space="preserve">  </t>
    </r>
    <r>
      <rPr>
        <sz val="9"/>
        <rFont val="宋体"/>
        <charset val="134"/>
      </rPr>
      <t>工厂供热及照明</t>
    </r>
  </si>
  <si>
    <t>上季度订货</t>
  </si>
  <si>
    <r>
      <t xml:space="preserve">  </t>
    </r>
    <r>
      <rPr>
        <sz val="9"/>
        <rFont val="宋体"/>
        <charset val="134"/>
      </rPr>
      <t>未能成功访问网站的百分比</t>
    </r>
    <r>
      <rPr>
        <sz val="9"/>
        <rFont val="Arial"/>
        <family val="2"/>
        <charset val="238"/>
      </rPr>
      <t xml:space="preserve"> (%)</t>
    </r>
  </si>
  <si>
    <r>
      <t xml:space="preserve">  </t>
    </r>
    <r>
      <rPr>
        <sz val="9"/>
        <rFont val="宋体"/>
        <charset val="134"/>
      </rPr>
      <t>生产所消耗的能源</t>
    </r>
  </si>
  <si>
    <t>上季度末库存量</t>
  </si>
  <si>
    <r>
      <t xml:space="preserve">  </t>
    </r>
    <r>
      <rPr>
        <sz val="9"/>
        <rFont val="宋体"/>
        <charset val="134"/>
      </rPr>
      <t>网站使用投诉数量</t>
    </r>
  </si>
  <si>
    <r>
      <t>总体碳排放</t>
    </r>
    <r>
      <rPr>
        <sz val="9"/>
        <rFont val="Arial"/>
        <family val="2"/>
        <charset val="238"/>
      </rPr>
      <t xml:space="preserve"> CO2e</t>
    </r>
  </si>
  <si>
    <t>可用于装配的数量</t>
  </si>
  <si>
    <r>
      <t>财务帐目</t>
    </r>
    <r>
      <rPr>
        <b/>
        <sz val="9"/>
        <rFont val="Arial"/>
        <family val="2"/>
        <charset val="238"/>
      </rPr>
      <t xml:space="preserve"> (RMB')</t>
    </r>
  </si>
  <si>
    <t>管理费用支出</t>
  </si>
  <si>
    <t>￥</t>
  </si>
  <si>
    <t>损益表</t>
  </si>
  <si>
    <t>资产负债表</t>
  </si>
  <si>
    <t>现金流量表</t>
  </si>
  <si>
    <r>
      <t xml:space="preserve">  </t>
    </r>
    <r>
      <rPr>
        <sz val="9"/>
        <rFont val="宋体"/>
        <charset val="134"/>
      </rPr>
      <t>广告费用</t>
    </r>
  </si>
  <si>
    <t>销售额</t>
  </si>
  <si>
    <t>非流动资产</t>
  </si>
  <si>
    <t>运营活动</t>
  </si>
  <si>
    <t xml:space="preserve"> 互联网经销商费用</t>
  </si>
  <si>
    <r>
      <t xml:space="preserve">  </t>
    </r>
    <r>
      <rPr>
        <sz val="9"/>
        <rFont val="宋体"/>
        <charset val="134"/>
      </rPr>
      <t>土地</t>
    </r>
  </si>
  <si>
    <r>
      <t xml:space="preserve">  </t>
    </r>
    <r>
      <rPr>
        <sz val="9"/>
        <rFont val="宋体"/>
        <charset val="134"/>
      </rPr>
      <t>贸易收入</t>
    </r>
  </si>
  <si>
    <t xml:space="preserve"> 网络服务商费用</t>
  </si>
  <si>
    <r>
      <t xml:space="preserve">  </t>
    </r>
    <r>
      <rPr>
        <sz val="9"/>
        <rFont val="宋体"/>
        <charset val="134"/>
      </rPr>
      <t>季初库存价值</t>
    </r>
  </si>
  <si>
    <r>
      <t xml:space="preserve">  </t>
    </r>
    <r>
      <rPr>
        <sz val="9"/>
        <rFont val="宋体"/>
        <charset val="134"/>
      </rPr>
      <t>厂房</t>
    </r>
  </si>
  <si>
    <t xml:space="preserve"> 保险赔付</t>
  </si>
  <si>
    <r>
      <t xml:space="preserve">  </t>
    </r>
    <r>
      <rPr>
        <sz val="9"/>
        <rFont val="宋体"/>
        <charset val="134"/>
      </rPr>
      <t>代理商经销商费用</t>
    </r>
  </si>
  <si>
    <r>
      <t xml:space="preserve">  </t>
    </r>
    <r>
      <rPr>
        <sz val="9"/>
        <rFont val="宋体"/>
        <charset val="134"/>
      </rPr>
      <t>零部件采购费用</t>
    </r>
  </si>
  <si>
    <r>
      <t xml:space="preserve">  </t>
    </r>
    <r>
      <rPr>
        <sz val="9"/>
        <rFont val="宋体"/>
        <charset val="134"/>
      </rPr>
      <t>机器</t>
    </r>
  </si>
  <si>
    <r>
      <t xml:space="preserve">  </t>
    </r>
    <r>
      <rPr>
        <sz val="9"/>
        <rFont val="宋体"/>
        <charset val="134"/>
      </rPr>
      <t>交易支出</t>
    </r>
  </si>
  <si>
    <r>
      <t xml:space="preserve">  </t>
    </r>
    <r>
      <rPr>
        <sz val="9"/>
        <rFont val="宋体"/>
        <charset val="134"/>
      </rPr>
      <t>销售管理费用</t>
    </r>
  </si>
  <si>
    <r>
      <t xml:space="preserve">  </t>
    </r>
    <r>
      <rPr>
        <sz val="9"/>
        <rFont val="宋体"/>
        <charset val="134"/>
      </rPr>
      <t>原材料采购费</t>
    </r>
  </si>
  <si>
    <t>非流动资产总计</t>
  </si>
  <si>
    <r>
      <t xml:space="preserve">  </t>
    </r>
    <r>
      <rPr>
        <sz val="9"/>
        <rFont val="宋体"/>
        <charset val="134"/>
      </rPr>
      <t>税款支出</t>
    </r>
  </si>
  <si>
    <r>
      <t xml:space="preserve">  </t>
    </r>
    <r>
      <rPr>
        <sz val="9"/>
        <rFont val="宋体"/>
        <charset val="134"/>
      </rPr>
      <t>保修服务费用</t>
    </r>
  </si>
  <si>
    <r>
      <t xml:space="preserve">  </t>
    </r>
    <r>
      <rPr>
        <sz val="9"/>
        <rFont val="宋体"/>
        <charset val="134"/>
      </rPr>
      <t>机器运行费用</t>
    </r>
  </si>
  <si>
    <r>
      <t>运营净现金流</t>
    </r>
    <r>
      <rPr>
        <sz val="9"/>
        <rFont val="Arial"/>
        <family val="2"/>
        <charset val="238"/>
      </rPr>
      <t xml:space="preserve">  </t>
    </r>
  </si>
  <si>
    <r>
      <t xml:space="preserve">  </t>
    </r>
    <r>
      <rPr>
        <sz val="9"/>
        <rFont val="宋体"/>
        <charset val="134"/>
      </rPr>
      <t>产品研发费用</t>
    </r>
  </si>
  <si>
    <t xml:space="preserve"> 机器工人工资</t>
  </si>
  <si>
    <t>流动资产</t>
  </si>
  <si>
    <t xml:space="preserve">  网站建设费用</t>
  </si>
  <si>
    <r>
      <t xml:space="preserve">  </t>
    </r>
    <r>
      <rPr>
        <sz val="9"/>
        <rFont val="宋体"/>
        <charset val="134"/>
      </rPr>
      <t>组装工人工资</t>
    </r>
  </si>
  <si>
    <r>
      <t xml:space="preserve">  </t>
    </r>
    <r>
      <rPr>
        <sz val="9"/>
        <rFont val="宋体"/>
        <charset val="134"/>
      </rPr>
      <t>产品库存价值</t>
    </r>
  </si>
  <si>
    <t>投资活动</t>
  </si>
  <si>
    <r>
      <t xml:space="preserve">  </t>
    </r>
    <r>
      <rPr>
        <sz val="9"/>
        <rFont val="宋体"/>
        <charset val="134"/>
      </rPr>
      <t>人事管理费用</t>
    </r>
  </si>
  <si>
    <r>
      <t xml:space="preserve">  </t>
    </r>
    <r>
      <rPr>
        <sz val="9"/>
        <rFont val="宋体"/>
        <charset val="134"/>
      </rPr>
      <t>质量控制费用</t>
    </r>
  </si>
  <si>
    <t xml:space="preserve">  零部件库存价值</t>
  </si>
  <si>
    <r>
      <t xml:space="preserve">  </t>
    </r>
    <r>
      <rPr>
        <sz val="9"/>
        <rFont val="宋体"/>
        <charset val="134"/>
      </rPr>
      <t>利息收入</t>
    </r>
  </si>
  <si>
    <r>
      <t xml:space="preserve">  </t>
    </r>
    <r>
      <rPr>
        <sz val="9"/>
        <rFont val="宋体"/>
        <charset val="134"/>
      </rPr>
      <t>机器维修费用</t>
    </r>
  </si>
  <si>
    <r>
      <t xml:space="preserve">  </t>
    </r>
    <r>
      <rPr>
        <sz val="9"/>
        <rFont val="宋体"/>
        <charset val="134"/>
      </rPr>
      <t>租赁运输费用</t>
    </r>
  </si>
  <si>
    <r>
      <t xml:space="preserve">  </t>
    </r>
    <r>
      <rPr>
        <sz val="9"/>
        <rFont val="宋体"/>
        <charset val="134"/>
      </rPr>
      <t>原材料库存价值</t>
    </r>
  </si>
  <si>
    <r>
      <t xml:space="preserve">  </t>
    </r>
    <r>
      <rPr>
        <sz val="9"/>
        <rFont val="宋体"/>
        <charset val="134"/>
      </rPr>
      <t>资产售出收入</t>
    </r>
  </si>
  <si>
    <r>
      <t xml:space="preserve">  </t>
    </r>
    <r>
      <rPr>
        <sz val="9"/>
        <rFont val="宋体"/>
        <charset val="134"/>
      </rPr>
      <t>仓储采购费用</t>
    </r>
  </si>
  <si>
    <r>
      <t xml:space="preserve">  </t>
    </r>
    <r>
      <rPr>
        <sz val="9"/>
        <rFont val="宋体"/>
        <charset val="134"/>
      </rPr>
      <t>季末库存价值</t>
    </r>
  </si>
  <si>
    <r>
      <t xml:space="preserve">  </t>
    </r>
    <r>
      <rPr>
        <sz val="9"/>
        <rFont val="宋体"/>
        <charset val="134"/>
      </rPr>
      <t>贸易应收款</t>
    </r>
  </si>
  <si>
    <r>
      <t xml:space="preserve">  </t>
    </r>
    <r>
      <rPr>
        <sz val="9"/>
        <rFont val="宋体"/>
        <charset val="134"/>
      </rPr>
      <t>资产购入支出</t>
    </r>
  </si>
  <si>
    <r>
      <t xml:space="preserve">  </t>
    </r>
    <r>
      <rPr>
        <sz val="9"/>
        <rFont val="宋体"/>
        <charset val="134"/>
      </rPr>
      <t>商业信息费用</t>
    </r>
  </si>
  <si>
    <t>销售成本</t>
  </si>
  <si>
    <r>
      <t xml:space="preserve">  </t>
    </r>
    <r>
      <rPr>
        <sz val="9"/>
        <rFont val="宋体"/>
        <charset val="134"/>
      </rPr>
      <t>现金及约当现金</t>
    </r>
  </si>
  <si>
    <t>投资活动净现金流</t>
  </si>
  <si>
    <r>
      <t xml:space="preserve">  </t>
    </r>
    <r>
      <rPr>
        <sz val="9"/>
        <rFont val="宋体"/>
        <charset val="134"/>
      </rPr>
      <t>信用控制费用</t>
    </r>
  </si>
  <si>
    <r>
      <t>毛利润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亏损</t>
    </r>
  </si>
  <si>
    <r>
      <t xml:space="preserve">  </t>
    </r>
    <r>
      <rPr>
        <sz val="9"/>
        <rFont val="宋体"/>
        <charset val="134"/>
      </rPr>
      <t>购买保险费用</t>
    </r>
  </si>
  <si>
    <r>
      <t xml:space="preserve">  </t>
    </r>
    <r>
      <rPr>
        <sz val="9"/>
        <rFont val="宋体"/>
        <charset val="134"/>
      </rPr>
      <t>管理费用</t>
    </r>
  </si>
  <si>
    <t>总资产</t>
  </si>
  <si>
    <t>融资活动</t>
  </si>
  <si>
    <t xml:space="preserve"> 管理预算</t>
  </si>
  <si>
    <r>
      <t xml:space="preserve">  </t>
    </r>
    <r>
      <rPr>
        <sz val="9"/>
        <rFont val="宋体"/>
        <charset val="134"/>
      </rPr>
      <t>保险赔付</t>
    </r>
  </si>
  <si>
    <r>
      <t xml:space="preserve">  </t>
    </r>
    <r>
      <rPr>
        <sz val="9"/>
        <rFont val="宋体"/>
        <charset val="134"/>
      </rPr>
      <t>股票增发</t>
    </r>
  </si>
  <si>
    <r>
      <t xml:space="preserve">  </t>
    </r>
    <r>
      <rPr>
        <sz val="9"/>
        <rFont val="宋体"/>
        <charset val="134"/>
      </rPr>
      <t>其它费用</t>
    </r>
  </si>
  <si>
    <r>
      <t xml:space="preserve">  </t>
    </r>
    <r>
      <rPr>
        <sz val="9"/>
        <rFont val="宋体"/>
        <charset val="134"/>
      </rPr>
      <t>折旧</t>
    </r>
  </si>
  <si>
    <t>负债</t>
  </si>
  <si>
    <r>
      <t xml:space="preserve">  </t>
    </r>
    <r>
      <rPr>
        <sz val="9"/>
        <rFont val="宋体"/>
        <charset val="134"/>
      </rPr>
      <t>股票回购</t>
    </r>
  </si>
  <si>
    <t>管理费用支出总计</t>
  </si>
  <si>
    <t>营业利润</t>
  </si>
  <si>
    <r>
      <t xml:space="preserve">  </t>
    </r>
    <r>
      <rPr>
        <sz val="9"/>
        <rFont val="宋体"/>
        <charset val="134"/>
      </rPr>
      <t>应缴税款</t>
    </r>
  </si>
  <si>
    <r>
      <t xml:space="preserve">  </t>
    </r>
    <r>
      <rPr>
        <sz val="9"/>
        <rFont val="宋体"/>
        <charset val="134"/>
      </rPr>
      <t>股息支出</t>
    </r>
  </si>
  <si>
    <r>
      <t xml:space="preserve">  </t>
    </r>
    <r>
      <rPr>
        <sz val="9"/>
        <rFont val="宋体"/>
        <charset val="134"/>
      </rPr>
      <t>财务收入</t>
    </r>
  </si>
  <si>
    <t xml:space="preserve">  贸易应付款</t>
  </si>
  <si>
    <r>
      <t xml:space="preserve">  </t>
    </r>
    <r>
      <rPr>
        <sz val="9"/>
        <rFont val="宋体"/>
        <charset val="134"/>
      </rPr>
      <t>额外贷款</t>
    </r>
  </si>
  <si>
    <t>累计应税利润</t>
  </si>
  <si>
    <r>
      <t xml:space="preserve">  </t>
    </r>
    <r>
      <rPr>
        <sz val="9"/>
        <rFont val="宋体"/>
        <charset val="134"/>
      </rPr>
      <t>财务支出</t>
    </r>
  </si>
  <si>
    <r>
      <t xml:space="preserve">  </t>
    </r>
    <r>
      <rPr>
        <sz val="9"/>
        <rFont val="宋体"/>
        <charset val="134"/>
      </rPr>
      <t>银行透支</t>
    </r>
  </si>
  <si>
    <r>
      <t xml:space="preserve">  </t>
    </r>
    <r>
      <rPr>
        <sz val="9"/>
        <rFont val="宋体"/>
        <charset val="134"/>
      </rPr>
      <t>利息支出</t>
    </r>
  </si>
  <si>
    <r>
      <t xml:space="preserve">  </t>
    </r>
    <r>
      <rPr>
        <sz val="9"/>
        <rFont val="宋体"/>
        <charset val="134"/>
      </rPr>
      <t>税前利润</t>
    </r>
  </si>
  <si>
    <t>税前利润</t>
  </si>
  <si>
    <t>流动负债总计</t>
  </si>
  <si>
    <t>融资活动净现金流</t>
  </si>
  <si>
    <r>
      <t xml:space="preserve">  </t>
    </r>
    <r>
      <rPr>
        <sz val="9"/>
        <rFont val="宋体"/>
        <charset val="134"/>
      </rPr>
      <t>前期应税利润</t>
    </r>
  </si>
  <si>
    <t xml:space="preserve"> 税金</t>
  </si>
  <si>
    <t>长期贷款</t>
  </si>
  <si>
    <r>
      <t xml:space="preserve">  </t>
    </r>
    <r>
      <rPr>
        <sz val="9"/>
        <rFont val="宋体"/>
        <charset val="134"/>
      </rPr>
      <t>应税利润</t>
    </r>
  </si>
  <si>
    <t>税后利润</t>
  </si>
  <si>
    <t>净现金流量</t>
  </si>
  <si>
    <r>
      <t>每股收益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分</t>
    </r>
    <r>
      <rPr>
        <sz val="9"/>
        <rFont val="Arial"/>
        <family val="2"/>
        <charset val="238"/>
      </rPr>
      <t>)</t>
    </r>
  </si>
  <si>
    <t>净资产</t>
  </si>
  <si>
    <t>期初现金余额</t>
  </si>
  <si>
    <t>现金余额</t>
  </si>
  <si>
    <t>红利支出</t>
  </si>
  <si>
    <t>股东权益</t>
  </si>
  <si>
    <r>
      <t>(</t>
    </r>
    <r>
      <rPr>
        <sz val="9"/>
        <rFont val="宋体"/>
        <charset val="134"/>
      </rPr>
      <t>包括投资</t>
    </r>
    <r>
      <rPr>
        <sz val="9"/>
        <rFont val="Arial"/>
        <family val="2"/>
        <charset val="238"/>
      </rPr>
      <t xml:space="preserve"> -</t>
    </r>
  </si>
  <si>
    <r>
      <t xml:space="preserve">  </t>
    </r>
    <r>
      <rPr>
        <sz val="9"/>
        <rFont val="宋体"/>
        <charset val="134"/>
      </rPr>
      <t>保险申报</t>
    </r>
  </si>
  <si>
    <t>结转留存收益</t>
  </si>
  <si>
    <r>
      <t xml:space="preserve">  </t>
    </r>
    <r>
      <rPr>
        <sz val="9"/>
        <rFont val="宋体"/>
        <charset val="134"/>
      </rPr>
      <t>股本</t>
    </r>
  </si>
  <si>
    <r>
      <t xml:space="preserve">  </t>
    </r>
    <r>
      <rPr>
        <sz val="9"/>
        <rFont val="宋体"/>
        <charset val="134"/>
      </rPr>
      <t>未保险风险</t>
    </r>
  </si>
  <si>
    <t>季初留存收益</t>
  </si>
  <si>
    <r>
      <t xml:space="preserve">  </t>
    </r>
    <r>
      <rPr>
        <sz val="9"/>
        <rFont val="宋体"/>
        <charset val="134"/>
      </rPr>
      <t>股票溢价</t>
    </r>
  </si>
  <si>
    <r>
      <t>下季度透支限额</t>
    </r>
    <r>
      <rPr>
        <sz val="9"/>
        <rFont val="Arial"/>
        <family val="2"/>
        <charset val="238"/>
      </rPr>
      <t xml:space="preserve"> (RMB)</t>
    </r>
  </si>
  <si>
    <t>留存收益</t>
  </si>
  <si>
    <r>
      <t xml:space="preserve">  </t>
    </r>
    <r>
      <rPr>
        <sz val="9"/>
        <rFont val="宋体"/>
        <charset val="134"/>
      </rPr>
      <t>留存收益</t>
    </r>
  </si>
  <si>
    <r>
      <t>下季度借款能力</t>
    </r>
    <r>
      <rPr>
        <sz val="9"/>
        <rFont val="Arial"/>
        <family val="2"/>
        <charset val="238"/>
      </rPr>
      <t xml:space="preserve"> (RMB)</t>
    </r>
  </si>
  <si>
    <t>股东权益合计</t>
  </si>
  <si>
    <t>管理报告 -</t>
  </si>
  <si>
    <t>组信息</t>
  </si>
  <si>
    <t>年：</t>
  </si>
  <si>
    <t>季度：</t>
  </si>
  <si>
    <t>经济情报</t>
  </si>
  <si>
    <r>
      <t xml:space="preserve">   </t>
    </r>
    <r>
      <rPr>
        <sz val="9"/>
        <rFont val="宋体"/>
        <charset val="134"/>
      </rPr>
      <t>其它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发达国家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</si>
  <si>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上季度国内生产总值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不按季节</t>
    </r>
    <r>
      <rPr>
        <sz val="9"/>
        <rFont val="Arial"/>
        <family val="2"/>
        <charset val="238"/>
      </rPr>
      <t>)</t>
    </r>
  </si>
  <si>
    <r>
      <t xml:space="preserve">  % </t>
    </r>
    <r>
      <rPr>
        <sz val="9"/>
        <rFont val="宋体"/>
        <charset val="134"/>
      </rPr>
      <t>上季度失业率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不按季节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</si>
  <si>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对外贸易余额</t>
    </r>
  </si>
  <si>
    <t>下季度信息</t>
  </si>
  <si>
    <r>
      <t xml:space="preserve">  </t>
    </r>
    <r>
      <rPr>
        <sz val="9"/>
        <rFont val="宋体"/>
        <charset val="134"/>
      </rPr>
      <t>下季度中央银行年利率</t>
    </r>
  </si>
  <si>
    <t>外汇汇率（人民币/美元）</t>
  </si>
  <si>
    <r>
      <t xml:space="preserve"> </t>
    </r>
    <r>
      <rPr>
        <sz val="9"/>
        <rFont val="宋体"/>
        <charset val="134"/>
      </rPr>
      <t>建造成本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每平方米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</si>
  <si>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零配件成本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每套</t>
    </r>
    <r>
      <rPr>
        <sz val="9"/>
        <rFont val="Arial"/>
        <family val="2"/>
        <charset val="238"/>
      </rPr>
      <t>)</t>
    </r>
  </si>
  <si>
    <r>
      <t xml:space="preserve">   </t>
    </r>
    <r>
      <rPr>
        <sz val="9"/>
        <rFont val="宋体"/>
        <charset val="134"/>
      </rPr>
      <t>从</t>
    </r>
    <r>
      <rPr>
        <sz val="9"/>
        <rFont val="Arial"/>
        <family val="2"/>
        <charset val="238"/>
      </rPr>
      <t xml:space="preserve"> ( </t>
    </r>
    <r>
      <rPr>
        <sz val="9"/>
        <rFont val="宋体"/>
        <charset val="134"/>
      </rPr>
      <t>不使用高品质原材料</t>
    </r>
    <r>
      <rPr>
        <sz val="9"/>
        <rFont val="Arial"/>
        <family val="2"/>
        <charset val="238"/>
      </rPr>
      <t>)</t>
    </r>
  </si>
  <si>
    <r>
      <t xml:space="preserve">   </t>
    </r>
    <r>
      <rPr>
        <sz val="9"/>
        <rFont val="宋体"/>
        <charset val="134"/>
      </rPr>
      <t>到</t>
    </r>
    <r>
      <rPr>
        <sz val="9"/>
        <rFont val="Arial"/>
        <family val="2"/>
        <charset val="238"/>
      </rPr>
      <t xml:space="preserve"> (100% </t>
    </r>
    <r>
      <rPr>
        <sz val="9"/>
        <rFont val="宋体"/>
        <charset val="134"/>
      </rPr>
      <t>使用高品质原材料</t>
    </r>
    <r>
      <rPr>
        <sz val="9"/>
        <rFont val="Arial"/>
        <family val="2"/>
        <charset val="238"/>
      </rPr>
      <t>)</t>
    </r>
  </si>
  <si>
    <t>现货</t>
  </si>
  <si>
    <r>
      <t>3</t>
    </r>
    <r>
      <rPr>
        <sz val="9"/>
        <rFont val="宋体"/>
        <charset val="134"/>
      </rPr>
      <t>个月</t>
    </r>
  </si>
  <si>
    <r>
      <t>6</t>
    </r>
    <r>
      <rPr>
        <sz val="9"/>
        <rFont val="宋体"/>
        <charset val="134"/>
      </rPr>
      <t>个月</t>
    </r>
  </si>
  <si>
    <r>
      <t>原材料价格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美元</t>
    </r>
    <r>
      <rPr>
        <sz val="9"/>
        <rFont val="Arial"/>
        <family val="2"/>
        <charset val="238"/>
      </rPr>
      <t xml:space="preserve"> /1000 </t>
    </r>
    <r>
      <rPr>
        <sz val="9"/>
        <rFont val="宋体"/>
        <charset val="134"/>
      </rPr>
      <t>单位</t>
    </r>
    <r>
      <rPr>
        <sz val="9"/>
        <rFont val="Arial"/>
        <family val="2"/>
        <charset val="238"/>
      </rPr>
      <t>)</t>
    </r>
  </si>
  <si>
    <t>商业报告：</t>
  </si>
  <si>
    <t>免费信息</t>
  </si>
  <si>
    <t>股票市场信息</t>
  </si>
  <si>
    <t xml:space="preserve"> 股票价格（分）</t>
  </si>
  <si>
    <r>
      <t xml:space="preserve">  </t>
    </r>
    <r>
      <rPr>
        <sz val="9"/>
        <rFont val="宋体"/>
        <charset val="134"/>
      </rPr>
      <t>股票市值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</si>
  <si>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已付股息</t>
    </r>
    <r>
      <rPr>
        <sz val="9"/>
        <rFont val="Arial"/>
        <family val="2"/>
        <charset val="238"/>
      </rPr>
      <t xml:space="preserve"> (%)</t>
    </r>
  </si>
  <si>
    <r>
      <t xml:space="preserve">  </t>
    </r>
    <r>
      <rPr>
        <sz val="9"/>
        <rFont val="宋体"/>
        <charset val="134"/>
      </rPr>
      <t>投资绩效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</si>
  <si>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t>商业情报</t>
  </si>
  <si>
    <r>
      <t xml:space="preserve"> </t>
    </r>
    <r>
      <rPr>
        <sz val="9"/>
        <rFont val="宋体"/>
        <charset val="134"/>
      </rPr>
      <t>产品价格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</si>
  <si>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1: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</si>
  <si>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>出口价格</t>
    </r>
    <r>
      <rPr>
        <sz val="9"/>
        <rFont val="Arial"/>
        <family val="2"/>
        <charset val="238"/>
      </rPr>
      <t xml:space="preserve"> (RMB)</t>
    </r>
  </si>
  <si>
    <r>
      <t>国际互联网价格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</si>
  <si>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2: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</si>
  <si>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3: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</si>
  <si>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员工总数</t>
    </r>
  </si>
  <si>
    <r>
      <t xml:space="preserve">  </t>
    </r>
    <r>
      <rPr>
        <sz val="9"/>
        <rFont val="宋体"/>
        <charset val="134"/>
      </rPr>
      <t>组装工人工资率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人民币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分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</si>
  <si>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代理商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经销商</t>
    </r>
  </si>
  <si>
    <t>MANAGEMENT REPORT -</t>
  </si>
  <si>
    <t>公司资产负债表</t>
  </si>
  <si>
    <r>
      <t xml:space="preserve">            </t>
    </r>
    <r>
      <rPr>
        <sz val="9"/>
        <rFont val="宋体"/>
        <charset val="134"/>
      </rPr>
      <t>公司</t>
    </r>
    <r>
      <rPr>
        <sz val="9"/>
        <rFont val="Arial"/>
        <family val="2"/>
        <charset val="238"/>
      </rPr>
      <t>:</t>
    </r>
  </si>
  <si>
    <t>资产</t>
  </si>
  <si>
    <r>
      <t xml:space="preserve">  </t>
    </r>
    <r>
      <rPr>
        <sz val="9"/>
        <rFont val="宋体"/>
        <charset val="134"/>
      </rPr>
      <t>厂房设备</t>
    </r>
  </si>
  <si>
    <r>
      <t xml:space="preserve">  </t>
    </r>
    <r>
      <rPr>
        <sz val="9"/>
        <rFont val="宋体"/>
        <charset val="134"/>
      </rPr>
      <t>库存</t>
    </r>
  </si>
  <si>
    <r>
      <t xml:space="preserve">  </t>
    </r>
    <r>
      <rPr>
        <sz val="9"/>
        <rFont val="宋体"/>
        <charset val="134"/>
      </rPr>
      <t>贸易应付款</t>
    </r>
  </si>
  <si>
    <r>
      <t xml:space="preserve">  </t>
    </r>
    <r>
      <rPr>
        <sz val="9"/>
        <rFont val="宋体"/>
        <charset val="134"/>
      </rPr>
      <t>长期贷款</t>
    </r>
  </si>
  <si>
    <t>股票</t>
  </si>
  <si>
    <t xml:space="preserve">  股本</t>
  </si>
  <si>
    <t xml:space="preserve">  股票溢价</t>
  </si>
  <si>
    <t xml:space="preserve">  留存收益</t>
  </si>
  <si>
    <t>有偿信息</t>
  </si>
  <si>
    <r>
      <t xml:space="preserve">      </t>
    </r>
    <r>
      <rPr>
        <sz val="9"/>
        <rFont val="宋体"/>
        <charset val="134"/>
      </rPr>
      <t>公司：</t>
    </r>
  </si>
  <si>
    <t xml:space="preserve">产品所占市场份额 (% 产品销售量) </t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</si>
  <si>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1:     </t>
    </r>
    <r>
      <rPr>
        <sz val="9"/>
        <rFont val="宋体"/>
        <charset val="134"/>
      </rPr>
      <t>中国国内</t>
    </r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</si>
  <si>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2:     </t>
    </r>
    <r>
      <rPr>
        <sz val="9"/>
        <rFont val="宋体"/>
        <charset val="134"/>
      </rPr>
      <t>中国国内</t>
    </r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</si>
  <si>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3:     </t>
    </r>
    <r>
      <rPr>
        <sz val="9"/>
        <rFont val="宋体"/>
        <charset val="134"/>
      </rPr>
      <t>中国国内</t>
    </r>
  </si>
  <si>
    <t xml:space="preserve">竞争对手商业活动 </t>
  </si>
  <si>
    <t xml:space="preserve">  总广告投入 (￥)</t>
  </si>
  <si>
    <t xml:space="preserve">  总研发投入 (￥)</t>
  </si>
  <si>
    <t xml:space="preserve">  消费者评级:</t>
  </si>
  <si>
    <t xml:space="preserve">     产品 1</t>
  </si>
  <si>
    <t xml:space="preserve">     产品 2</t>
  </si>
  <si>
    <t xml:space="preserve">     产品 3</t>
  </si>
  <si>
    <t xml:space="preserve">     网站</t>
  </si>
  <si>
    <t>国际企业管理挑战赛中国组委会 电话：010-67083582，010-67080995；传真：010-67082541，电子信箱：info@gmc-china.net</t>
  </si>
  <si>
    <t xml:space="preserve">  16C1</t>
  </si>
  <si>
    <t>*</t>
  </si>
  <si>
    <t>Minor</t>
  </si>
  <si>
    <t>Major</t>
  </si>
  <si>
    <t>Not requested</t>
  </si>
  <si>
    <t xml:space="preserve"> Free info</t>
  </si>
  <si>
    <t>Shortage of skilled engineers is predicted to hold back the economies</t>
  </si>
  <si>
    <t>of some European counties. Emerging countries are boosting their</t>
  </si>
  <si>
    <t>capabilities by training the skilled engineers the will need to</t>
  </si>
  <si>
    <t>sustain their expansion.</t>
  </si>
  <si>
    <t xml:space="preserve"> 032 01/09/2016</t>
  </si>
  <si>
    <t xml:space="preserve"> GBR 181213180848</t>
  </si>
  <si>
    <t>ΘÖêµƒ»τçâ</t>
  </si>
  <si>
    <t>σìÜτä╢σñ⌐Φ»Ü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</si>
</sst>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6" formatCode="0;\-0;;@"/>
    <numFmt numFmtId="187" formatCode="0.0"/>
    <numFmt numFmtId="188" formatCode="#"/>
    <numFmt numFmtId="189" formatCode="0;\-;;@"/>
  </numFmts>
  <fonts count="32">
    <font>
      <sz val="10"/>
      <name val="Arial"/>
    </font>
    <font>
      <sz val="8"/>
      <name val="Arial"/>
      <family val="2"/>
    </font>
    <font>
      <b/>
      <sz val="26"/>
      <name val="宋体"/>
      <charset val="134"/>
    </font>
    <font>
      <b/>
      <sz val="26"/>
      <color indexed="21"/>
      <name val="Arial"/>
      <family val="2"/>
      <charset val="238"/>
    </font>
    <font>
      <sz val="10"/>
      <color indexed="21"/>
      <name val="Arial"/>
      <family val="2"/>
      <charset val="238"/>
    </font>
    <font>
      <b/>
      <sz val="14"/>
      <name val="宋体"/>
      <charset val="134"/>
    </font>
    <font>
      <b/>
      <sz val="12"/>
      <name val="Arial"/>
      <family val="2"/>
      <charset val="238"/>
    </font>
    <font>
      <b/>
      <sz val="11"/>
      <name val="Arial"/>
      <family val="2"/>
      <charset val="238"/>
    </font>
    <font>
      <sz val="10"/>
      <name val="宋体"/>
      <charset val="134"/>
    </font>
    <font>
      <b/>
      <sz val="20"/>
      <name val="Arial"/>
      <family val="2"/>
      <charset val="238"/>
    </font>
    <font>
      <b/>
      <sz val="20"/>
      <name val="宋体"/>
      <charset val="134"/>
    </font>
    <font>
      <b/>
      <sz val="20"/>
      <color indexed="21"/>
      <name val="Arial"/>
      <family val="2"/>
      <charset val="238"/>
    </font>
    <font>
      <b/>
      <sz val="12"/>
      <color indexed="21"/>
      <name val="Arial"/>
      <family val="2"/>
      <charset val="238"/>
    </font>
    <font>
      <b/>
      <sz val="11"/>
      <color indexed="21"/>
      <name val="Arial"/>
      <family val="2"/>
      <charset val="238"/>
    </font>
    <font>
      <sz val="9"/>
      <name val="Arial"/>
      <family val="2"/>
      <charset val="238"/>
    </font>
    <font>
      <b/>
      <sz val="9"/>
      <color indexed="21"/>
      <name val="Arial"/>
      <family val="2"/>
      <charset val="238"/>
    </font>
    <font>
      <b/>
      <sz val="9"/>
      <name val="Arial"/>
      <family val="2"/>
      <charset val="238"/>
    </font>
    <font>
      <sz val="9"/>
      <name val="宋体"/>
      <charset val="134"/>
    </font>
    <font>
      <b/>
      <sz val="9"/>
      <name val="宋体"/>
      <charset val="134"/>
    </font>
    <font>
      <sz val="6"/>
      <name val="Arial"/>
      <family val="2"/>
      <charset val="238"/>
    </font>
    <font>
      <sz val="11"/>
      <name val="宋体"/>
      <charset val="134"/>
    </font>
    <font>
      <sz val="8"/>
      <name val="Arial"/>
      <family val="2"/>
      <charset val="238"/>
    </font>
    <font>
      <sz val="9"/>
      <name val="Times New Roman"/>
      <family val="1"/>
      <charset val="238"/>
    </font>
    <font>
      <sz val="9"/>
      <name val="Arial Unicode MS"/>
      <charset val="134"/>
    </font>
    <font>
      <b/>
      <sz val="9"/>
      <name val="Arial Unicode MS"/>
      <charset val="134"/>
    </font>
    <font>
      <b/>
      <sz val="8"/>
      <name val="Arial"/>
      <family val="2"/>
      <charset val="238"/>
    </font>
    <font>
      <i/>
      <sz val="8"/>
      <name val="Arial"/>
      <family val="2"/>
      <charset val="238"/>
    </font>
    <font>
      <b/>
      <sz val="11"/>
      <name val="宋体"/>
      <charset val="134"/>
    </font>
    <font>
      <b/>
      <sz val="10"/>
      <name val="宋体"/>
      <charset val="134"/>
    </font>
    <font>
      <sz val="9"/>
      <color indexed="12"/>
      <name val="Arial"/>
      <family val="2"/>
      <charset val="238"/>
    </font>
    <font>
      <b/>
      <sz val="10"/>
      <color indexed="21"/>
      <name val="Arial"/>
      <family val="2"/>
      <charset val="238"/>
    </font>
    <font>
      <i/>
      <sz val="9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86" fontId="0" fillId="0" borderId="0" xfId="0" applyNumberFormat="1" applyBorder="1"/>
    <xf numFmtId="0" fontId="0" fillId="0" borderId="0" xfId="0" applyBorder="1" applyAlignment="1">
      <alignment horizontal="right"/>
    </xf>
    <xf numFmtId="186" fontId="0" fillId="0" borderId="0" xfId="0" applyNumberFormat="1" applyBorder="1" applyAlignment="1">
      <alignment horizontal="right"/>
    </xf>
    <xf numFmtId="49" fontId="0" fillId="0" borderId="0" xfId="0" applyNumberFormat="1"/>
    <xf numFmtId="0" fontId="0" fillId="0" borderId="0" xfId="0" applyFont="1" applyAlignment="1">
      <alignment horizontal="right"/>
    </xf>
    <xf numFmtId="49" fontId="2" fillId="0" borderId="0" xfId="0" applyNumberFormat="1" applyFont="1"/>
    <xf numFmtId="49" fontId="3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7" fillId="0" borderId="0" xfId="0" applyFont="1" applyBorder="1"/>
    <xf numFmtId="0" fontId="9" fillId="0" borderId="0" xfId="0" applyFont="1" applyBorder="1"/>
    <xf numFmtId="0" fontId="11" fillId="0" borderId="0" xfId="0" applyFont="1" applyBorder="1"/>
    <xf numFmtId="0" fontId="12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Font="1"/>
    <xf numFmtId="0" fontId="14" fillId="0" borderId="0" xfId="0" applyFont="1"/>
    <xf numFmtId="0" fontId="14" fillId="0" borderId="0" xfId="0" applyFont="1" applyBorder="1"/>
    <xf numFmtId="0" fontId="15" fillId="0" borderId="0" xfId="0" applyFont="1" applyBorder="1"/>
    <xf numFmtId="0" fontId="16" fillId="0" borderId="0" xfId="0" applyFont="1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left"/>
    </xf>
    <xf numFmtId="0" fontId="14" fillId="0" borderId="5" xfId="0" applyFont="1" applyBorder="1"/>
    <xf numFmtId="0" fontId="17" fillId="0" borderId="7" xfId="0" applyFont="1" applyBorder="1" applyAlignment="1">
      <alignment horizontal="center"/>
    </xf>
    <xf numFmtId="0" fontId="17" fillId="0" borderId="8" xfId="0" applyFont="1" applyBorder="1" applyAlignment="1">
      <alignment horizontal="right"/>
    </xf>
    <xf numFmtId="0" fontId="14" fillId="0" borderId="9" xfId="0" applyFont="1" applyBorder="1"/>
    <xf numFmtId="0" fontId="14" fillId="0" borderId="0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186" fontId="14" fillId="0" borderId="0" xfId="0" applyNumberFormat="1" applyFont="1" applyBorder="1" applyAlignment="1">
      <alignment horizontal="left"/>
    </xf>
    <xf numFmtId="0" fontId="17" fillId="0" borderId="1" xfId="0" applyFont="1" applyBorder="1" applyAlignment="1"/>
    <xf numFmtId="186" fontId="14" fillId="0" borderId="3" xfId="0" applyNumberFormat="1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4" fillId="0" borderId="8" xfId="0" applyFont="1" applyBorder="1" applyAlignment="1">
      <alignment horizontal="right"/>
    </xf>
    <xf numFmtId="0" fontId="14" fillId="0" borderId="8" xfId="0" applyFont="1" applyBorder="1"/>
    <xf numFmtId="0" fontId="17" fillId="0" borderId="6" xfId="0" applyFont="1" applyBorder="1" applyAlignment="1">
      <alignment horizontal="left"/>
    </xf>
    <xf numFmtId="186" fontId="14" fillId="0" borderId="10" xfId="0" applyNumberFormat="1" applyFont="1" applyBorder="1" applyAlignment="1">
      <alignment horizontal="right"/>
    </xf>
    <xf numFmtId="186" fontId="14" fillId="0" borderId="0" xfId="0" applyNumberFormat="1" applyFont="1" applyBorder="1" applyAlignment="1">
      <alignment horizontal="right"/>
    </xf>
    <xf numFmtId="186" fontId="14" fillId="0" borderId="10" xfId="0" applyNumberFormat="1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14" fillId="0" borderId="10" xfId="0" applyFont="1" applyBorder="1" applyAlignment="1">
      <alignment horizontal="left"/>
    </xf>
    <xf numFmtId="0" fontId="17" fillId="0" borderId="0" xfId="0" applyFont="1" applyFill="1" applyBorder="1" applyAlignment="1">
      <alignment horizontal="right"/>
    </xf>
    <xf numFmtId="0" fontId="14" fillId="0" borderId="11" xfId="0" applyFont="1" applyBorder="1" applyAlignment="1">
      <alignment horizontal="center"/>
    </xf>
    <xf numFmtId="0" fontId="14" fillId="0" borderId="0" xfId="0" applyFont="1" applyBorder="1" applyAlignment="1">
      <alignment horizontal="right"/>
    </xf>
    <xf numFmtId="0" fontId="14" fillId="0" borderId="3" xfId="0" applyFont="1" applyBorder="1" applyAlignment="1">
      <alignment horizontal="right"/>
    </xf>
    <xf numFmtId="186" fontId="14" fillId="0" borderId="3" xfId="0" applyNumberFormat="1" applyFont="1" applyBorder="1" applyAlignment="1">
      <alignment horizontal="right"/>
    </xf>
    <xf numFmtId="0" fontId="14" fillId="0" borderId="1" xfId="0" applyFont="1" applyBorder="1" applyAlignment="1">
      <alignment horizontal="right"/>
    </xf>
    <xf numFmtId="186" fontId="14" fillId="0" borderId="3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5" xfId="0" applyFont="1" applyBorder="1" applyAlignment="1">
      <alignment horizontal="right"/>
    </xf>
    <xf numFmtId="186" fontId="14" fillId="0" borderId="5" xfId="0" applyNumberFormat="1" applyFont="1" applyBorder="1" applyAlignment="1">
      <alignment horizontal="right"/>
    </xf>
    <xf numFmtId="0" fontId="14" fillId="0" borderId="6" xfId="0" applyFont="1" applyBorder="1" applyAlignment="1">
      <alignment horizontal="right"/>
    </xf>
    <xf numFmtId="0" fontId="14" fillId="0" borderId="4" xfId="0" applyFont="1" applyBorder="1" applyAlignment="1">
      <alignment horizontal="right"/>
    </xf>
    <xf numFmtId="186" fontId="14" fillId="0" borderId="5" xfId="0" applyNumberFormat="1" applyFont="1" applyBorder="1" applyAlignment="1">
      <alignment horizontal="center"/>
    </xf>
    <xf numFmtId="1" fontId="14" fillId="0" borderId="4" xfId="0" applyNumberFormat="1" applyFont="1" applyBorder="1" applyAlignment="1">
      <alignment horizontal="right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right"/>
    </xf>
    <xf numFmtId="0" fontId="14" fillId="0" borderId="10" xfId="0" applyFont="1" applyBorder="1" applyAlignment="1">
      <alignment horizontal="right"/>
    </xf>
    <xf numFmtId="186" fontId="14" fillId="0" borderId="10" xfId="0" applyNumberFormat="1" applyFont="1" applyBorder="1" applyAlignment="1">
      <alignment horizontal="center"/>
    </xf>
    <xf numFmtId="1" fontId="14" fillId="0" borderId="6" xfId="0" applyNumberFormat="1" applyFont="1" applyBorder="1" applyAlignment="1">
      <alignment horizontal="right"/>
    </xf>
    <xf numFmtId="187" fontId="14" fillId="0" borderId="0" xfId="0" applyNumberFormat="1" applyFont="1" applyBorder="1" applyAlignment="1">
      <alignment horizontal="right"/>
    </xf>
    <xf numFmtId="0" fontId="14" fillId="0" borderId="14" xfId="0" applyFont="1" applyBorder="1"/>
    <xf numFmtId="0" fontId="18" fillId="0" borderId="0" xfId="0" applyFont="1"/>
    <xf numFmtId="0" fontId="14" fillId="0" borderId="2" xfId="0" applyFont="1" applyBorder="1" applyAlignment="1">
      <alignment horizontal="right"/>
    </xf>
    <xf numFmtId="0" fontId="17" fillId="0" borderId="0" xfId="0" applyFont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14" fillId="0" borderId="15" xfId="0" applyFont="1" applyBorder="1" applyAlignment="1">
      <alignment horizontal="right"/>
    </xf>
    <xf numFmtId="0" fontId="14" fillId="0" borderId="9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4" fillId="0" borderId="15" xfId="0" applyFont="1" applyBorder="1"/>
    <xf numFmtId="186" fontId="14" fillId="0" borderId="9" xfId="0" applyNumberFormat="1" applyFont="1" applyBorder="1" applyAlignment="1">
      <alignment horizontal="center"/>
    </xf>
    <xf numFmtId="0" fontId="17" fillId="0" borderId="0" xfId="0" applyFont="1" applyBorder="1" applyAlignment="1"/>
    <xf numFmtId="0" fontId="17" fillId="0" borderId="0" xfId="0" applyFont="1" applyAlignment="1"/>
    <xf numFmtId="0" fontId="14" fillId="0" borderId="0" xfId="0" applyFont="1" applyBorder="1" applyAlignment="1"/>
    <xf numFmtId="0" fontId="14" fillId="0" borderId="5" xfId="0" applyFont="1" applyBorder="1" applyAlignment="1"/>
    <xf numFmtId="186" fontId="14" fillId="0" borderId="0" xfId="0" applyNumberFormat="1" applyFont="1" applyBorder="1" applyAlignment="1"/>
    <xf numFmtId="0" fontId="14" fillId="0" borderId="2" xfId="0" applyFont="1" applyBorder="1"/>
    <xf numFmtId="0" fontId="14" fillId="0" borderId="10" xfId="0" applyFont="1" applyBorder="1" applyAlignment="1">
      <alignment horizontal="center"/>
    </xf>
    <xf numFmtId="0" fontId="14" fillId="0" borderId="10" xfId="0" applyFont="1" applyBorder="1"/>
    <xf numFmtId="0" fontId="18" fillId="0" borderId="0" xfId="0" applyFont="1" applyFill="1" applyBorder="1" applyAlignment="1"/>
    <xf numFmtId="0" fontId="17" fillId="0" borderId="0" xfId="0" applyFont="1" applyBorder="1"/>
    <xf numFmtId="2" fontId="14" fillId="0" borderId="4" xfId="0" applyNumberFormat="1" applyFont="1" applyBorder="1" applyAlignment="1">
      <alignment horizontal="right"/>
    </xf>
    <xf numFmtId="2" fontId="14" fillId="0" borderId="0" xfId="0" applyNumberFormat="1" applyFont="1" applyBorder="1" applyAlignment="1">
      <alignment horizontal="right"/>
    </xf>
    <xf numFmtId="186" fontId="14" fillId="0" borderId="9" xfId="0" applyNumberFormat="1" applyFont="1" applyBorder="1" applyAlignment="1">
      <alignment horizontal="right"/>
    </xf>
    <xf numFmtId="186" fontId="14" fillId="0" borderId="0" xfId="0" applyNumberFormat="1" applyFont="1" applyBorder="1"/>
    <xf numFmtId="0" fontId="18" fillId="0" borderId="0" xfId="0" applyFont="1" applyFill="1" applyBorder="1"/>
    <xf numFmtId="0" fontId="18" fillId="0" borderId="0" xfId="0" applyFont="1" applyFill="1" applyBorder="1" applyAlignment="1">
      <alignment horizontal="left"/>
    </xf>
    <xf numFmtId="0" fontId="14" fillId="0" borderId="14" xfId="0" applyFont="1" applyBorder="1" applyAlignment="1">
      <alignment horizontal="left"/>
    </xf>
    <xf numFmtId="0" fontId="14" fillId="0" borderId="3" xfId="0" applyFont="1" applyBorder="1"/>
    <xf numFmtId="0" fontId="17" fillId="0" borderId="0" xfId="0" applyFont="1"/>
    <xf numFmtId="186" fontId="14" fillId="0" borderId="10" xfId="0" applyNumberFormat="1" applyFont="1" applyBorder="1"/>
    <xf numFmtId="0" fontId="14" fillId="0" borderId="9" xfId="0" applyFont="1" applyBorder="1" applyAlignment="1">
      <alignment horizontal="left"/>
    </xf>
    <xf numFmtId="186" fontId="14" fillId="0" borderId="14" xfId="0" applyNumberFormat="1" applyFont="1" applyBorder="1" applyAlignment="1">
      <alignment horizontal="left"/>
    </xf>
    <xf numFmtId="0" fontId="2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4" fillId="0" borderId="1" xfId="0" applyFont="1" applyBorder="1"/>
    <xf numFmtId="0" fontId="14" fillId="0" borderId="4" xfId="0" applyFont="1" applyBorder="1"/>
    <xf numFmtId="0" fontId="14" fillId="0" borderId="6" xfId="0" applyFont="1" applyBorder="1"/>
    <xf numFmtId="0" fontId="18" fillId="0" borderId="14" xfId="0" applyFont="1" applyBorder="1"/>
    <xf numFmtId="0" fontId="16" fillId="0" borderId="0" xfId="0" applyFont="1" applyBorder="1"/>
    <xf numFmtId="0" fontId="16" fillId="0" borderId="0" xfId="0" applyFont="1" applyBorder="1" applyAlignment="1">
      <alignment horizontal="left"/>
    </xf>
    <xf numFmtId="0" fontId="18" fillId="0" borderId="16" xfId="0" applyFont="1" applyBorder="1" applyAlignment="1"/>
    <xf numFmtId="0" fontId="14" fillId="0" borderId="2" xfId="0" applyFont="1" applyBorder="1" applyAlignment="1">
      <alignment horizontal="left"/>
    </xf>
    <xf numFmtId="0" fontId="18" fillId="0" borderId="0" xfId="0" applyFont="1" applyBorder="1" applyAlignment="1">
      <alignment horizontal="right"/>
    </xf>
    <xf numFmtId="0" fontId="18" fillId="0" borderId="0" xfId="0" applyFont="1" applyBorder="1"/>
    <xf numFmtId="0" fontId="17" fillId="0" borderId="7" xfId="0" applyFont="1" applyBorder="1" applyAlignment="1">
      <alignment horizontal="right"/>
    </xf>
    <xf numFmtId="0" fontId="14" fillId="0" borderId="5" xfId="0" applyFont="1" applyBorder="1" applyAlignment="1">
      <alignment horizontal="left"/>
    </xf>
    <xf numFmtId="0" fontId="14" fillId="0" borderId="0" xfId="0" applyNumberFormat="1" applyFont="1"/>
    <xf numFmtId="0" fontId="14" fillId="0" borderId="12" xfId="0" applyFont="1" applyBorder="1" applyAlignment="1">
      <alignment horizontal="right"/>
    </xf>
    <xf numFmtId="0" fontId="22" fillId="0" borderId="0" xfId="0" applyFont="1" applyBorder="1" applyAlignment="1"/>
    <xf numFmtId="186" fontId="14" fillId="0" borderId="5" xfId="0" applyNumberFormat="1" applyFont="1" applyBorder="1" applyAlignment="1">
      <alignment horizontal="left"/>
    </xf>
    <xf numFmtId="0" fontId="16" fillId="0" borderId="2" xfId="0" applyFont="1" applyBorder="1"/>
    <xf numFmtId="0" fontId="14" fillId="0" borderId="13" xfId="0" applyFont="1" applyBorder="1" applyAlignment="1">
      <alignment horizontal="right"/>
    </xf>
    <xf numFmtId="0" fontId="17" fillId="0" borderId="0" xfId="0" quotePrefix="1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1" fontId="14" fillId="0" borderId="0" xfId="0" applyNumberFormat="1" applyFont="1"/>
    <xf numFmtId="1" fontId="14" fillId="0" borderId="0" xfId="0" applyNumberFormat="1" applyFont="1" applyBorder="1"/>
    <xf numFmtId="0" fontId="18" fillId="0" borderId="0" xfId="0" applyFont="1" applyAlignment="1">
      <alignment horizontal="right"/>
    </xf>
    <xf numFmtId="0" fontId="14" fillId="0" borderId="0" xfId="0" quotePrefix="1" applyFont="1" applyBorder="1" applyAlignment="1">
      <alignment horizontal="left"/>
    </xf>
    <xf numFmtId="0" fontId="23" fillId="0" borderId="0" xfId="0" applyFont="1" applyBorder="1"/>
    <xf numFmtId="188" fontId="14" fillId="0" borderId="5" xfId="0" applyNumberFormat="1" applyFont="1" applyBorder="1"/>
    <xf numFmtId="0" fontId="18" fillId="0" borderId="11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4" fillId="0" borderId="12" xfId="0" applyFont="1" applyBorder="1"/>
    <xf numFmtId="187" fontId="14" fillId="0" borderId="0" xfId="0" applyNumberFormat="1" applyFont="1"/>
    <xf numFmtId="0" fontId="18" fillId="0" borderId="0" xfId="0" applyFont="1" applyBorder="1" applyAlignment="1"/>
    <xf numFmtId="189" fontId="14" fillId="0" borderId="5" xfId="0" applyNumberFormat="1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6" fillId="0" borderId="5" xfId="0" applyFont="1" applyBorder="1"/>
    <xf numFmtId="0" fontId="16" fillId="0" borderId="2" xfId="0" applyFont="1" applyBorder="1" applyAlignment="1">
      <alignment horizontal="left"/>
    </xf>
    <xf numFmtId="186" fontId="14" fillId="0" borderId="4" xfId="0" applyNumberFormat="1" applyFont="1" applyBorder="1" applyAlignment="1">
      <alignment horizontal="right"/>
    </xf>
    <xf numFmtId="0" fontId="16" fillId="0" borderId="10" xfId="0" applyFont="1" applyBorder="1"/>
    <xf numFmtId="0" fontId="24" fillId="0" borderId="0" xfId="0" applyFont="1" applyBorder="1"/>
    <xf numFmtId="0" fontId="16" fillId="0" borderId="0" xfId="0" applyFont="1" applyFill="1" applyBorder="1"/>
    <xf numFmtId="0" fontId="17" fillId="0" borderId="0" xfId="0" applyFont="1" applyFill="1" applyBorder="1"/>
    <xf numFmtId="0" fontId="14" fillId="0" borderId="0" xfId="0" applyFont="1" applyFill="1" applyBorder="1"/>
    <xf numFmtId="1" fontId="14" fillId="0" borderId="0" xfId="0" applyNumberFormat="1" applyFont="1" applyBorder="1" applyAlignment="1">
      <alignment horizontal="right"/>
    </xf>
    <xf numFmtId="2" fontId="14" fillId="0" borderId="0" xfId="0" applyNumberFormat="1" applyFont="1"/>
    <xf numFmtId="2" fontId="14" fillId="0" borderId="14" xfId="0" applyNumberFormat="1" applyFont="1" applyBorder="1"/>
    <xf numFmtId="0" fontId="14" fillId="0" borderId="0" xfId="0" applyFont="1" applyFill="1" applyBorder="1" applyAlignment="1">
      <alignment horizontal="left"/>
    </xf>
    <xf numFmtId="0" fontId="21" fillId="0" borderId="0" xfId="0" applyFont="1" applyBorder="1"/>
    <xf numFmtId="0" fontId="21" fillId="0" borderId="0" xfId="0" applyFont="1"/>
    <xf numFmtId="0" fontId="25" fillId="0" borderId="1" xfId="0" applyFont="1" applyBorder="1"/>
    <xf numFmtId="0" fontId="25" fillId="0" borderId="2" xfId="0" applyFont="1" applyBorder="1"/>
    <xf numFmtId="0" fontId="25" fillId="0" borderId="3" xfId="0" applyFont="1" applyBorder="1"/>
    <xf numFmtId="0" fontId="21" fillId="0" borderId="2" xfId="0" applyFont="1" applyBorder="1"/>
    <xf numFmtId="0" fontId="21" fillId="0" borderId="3" xfId="0" applyFont="1" applyBorder="1"/>
    <xf numFmtId="0" fontId="21" fillId="0" borderId="3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1" fillId="0" borderId="4" xfId="0" applyFont="1" applyBorder="1"/>
    <xf numFmtId="0" fontId="25" fillId="0" borderId="0" xfId="0" applyFont="1" applyBorder="1"/>
    <xf numFmtId="0" fontId="25" fillId="0" borderId="5" xfId="0" applyFont="1" applyBorder="1"/>
    <xf numFmtId="0" fontId="21" fillId="0" borderId="5" xfId="0" applyFont="1" applyBorder="1"/>
    <xf numFmtId="0" fontId="21" fillId="0" borderId="5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1" fillId="0" borderId="0" xfId="0" applyFont="1" applyBorder="1" applyAlignment="1">
      <alignment horizontal="right"/>
    </xf>
    <xf numFmtId="0" fontId="21" fillId="0" borderId="0" xfId="0" applyNumberFormat="1" applyFont="1"/>
    <xf numFmtId="0" fontId="21" fillId="0" borderId="14" xfId="0" applyNumberFormat="1" applyFont="1" applyBorder="1"/>
    <xf numFmtId="0" fontId="21" fillId="0" borderId="14" xfId="0" applyFont="1" applyBorder="1" applyAlignment="1">
      <alignment horizontal="right"/>
    </xf>
    <xf numFmtId="0" fontId="21" fillId="0" borderId="8" xfId="0" applyFont="1" applyBorder="1" applyAlignment="1">
      <alignment horizontal="right"/>
    </xf>
    <xf numFmtId="0" fontId="21" fillId="0" borderId="8" xfId="0" applyFont="1" applyBorder="1"/>
    <xf numFmtId="0" fontId="26" fillId="0" borderId="0" xfId="0" applyFont="1" applyBorder="1" applyAlignment="1">
      <alignment horizontal="right"/>
    </xf>
    <xf numFmtId="0" fontId="26" fillId="0" borderId="0" xfId="0" applyNumberFormat="1" applyFont="1"/>
    <xf numFmtId="2" fontId="21" fillId="0" borderId="0" xfId="0" applyNumberFormat="1" applyFont="1"/>
    <xf numFmtId="0" fontId="21" fillId="0" borderId="5" xfId="0" applyFont="1" applyBorder="1" applyAlignment="1"/>
    <xf numFmtId="0" fontId="14" fillId="0" borderId="0" xfId="0" applyNumberFormat="1" applyFont="1" applyBorder="1" applyAlignment="1"/>
    <xf numFmtId="0" fontId="21" fillId="0" borderId="6" xfId="0" applyFont="1" applyBorder="1"/>
    <xf numFmtId="0" fontId="21" fillId="0" borderId="14" xfId="0" applyFont="1" applyBorder="1"/>
    <xf numFmtId="0" fontId="21" fillId="0" borderId="10" xfId="0" applyFont="1" applyBorder="1"/>
    <xf numFmtId="0" fontId="21" fillId="0" borderId="0" xfId="0" applyFont="1" applyFill="1" applyBorder="1"/>
    <xf numFmtId="0" fontId="27" fillId="0" borderId="0" xfId="0" applyFont="1"/>
    <xf numFmtId="0" fontId="28" fillId="0" borderId="0" xfId="0" applyFont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7" fillId="0" borderId="0" xfId="0" applyFont="1" applyBorder="1" applyAlignment="1">
      <alignment horizontal="center"/>
    </xf>
    <xf numFmtId="187" fontId="14" fillId="0" borderId="0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2" fontId="14" fillId="0" borderId="0" xfId="0" applyNumberFormat="1" applyFont="1" applyBorder="1" applyAlignment="1">
      <alignment horizontal="center"/>
    </xf>
    <xf numFmtId="0" fontId="29" fillId="0" borderId="0" xfId="0" applyFont="1" applyBorder="1"/>
    <xf numFmtId="0" fontId="17" fillId="0" borderId="0" xfId="0" applyFont="1" applyAlignment="1">
      <alignment horizontal="left"/>
    </xf>
    <xf numFmtId="3" fontId="14" fillId="0" borderId="0" xfId="0" applyNumberFormat="1" applyFont="1" applyBorder="1" applyAlignment="1">
      <alignment horizontal="center"/>
    </xf>
    <xf numFmtId="0" fontId="17" fillId="0" borderId="0" xfId="0" applyNumberFormat="1" applyFont="1" applyBorder="1" applyAlignment="1"/>
    <xf numFmtId="1" fontId="14" fillId="0" borderId="0" xfId="0" applyNumberFormat="1" applyFont="1" applyBorder="1" applyAlignment="1">
      <alignment horizontal="center"/>
    </xf>
    <xf numFmtId="186" fontId="14" fillId="0" borderId="6" xfId="0" applyNumberFormat="1" applyFont="1" applyBorder="1"/>
    <xf numFmtId="186" fontId="14" fillId="0" borderId="14" xfId="0" applyNumberFormat="1" applyFont="1" applyBorder="1"/>
    <xf numFmtId="186" fontId="14" fillId="0" borderId="2" xfId="0" applyNumberFormat="1" applyFont="1" applyBorder="1" applyAlignment="1">
      <alignment horizontal="left"/>
    </xf>
    <xf numFmtId="186" fontId="14" fillId="0" borderId="2" xfId="0" applyNumberFormat="1" applyFont="1" applyBorder="1"/>
    <xf numFmtId="186" fontId="17" fillId="0" borderId="0" xfId="0" applyNumberFormat="1" applyFont="1" applyBorder="1" applyAlignment="1">
      <alignment horizontal="right"/>
    </xf>
    <xf numFmtId="186" fontId="16" fillId="0" borderId="0" xfId="0" applyNumberFormat="1" applyFont="1" applyBorder="1" applyAlignment="1">
      <alignment horizontal="right"/>
    </xf>
    <xf numFmtId="0" fontId="14" fillId="0" borderId="0" xfId="0" applyNumberFormat="1" applyFont="1" applyBorder="1" applyAlignment="1">
      <alignment horizontal="right"/>
    </xf>
    <xf numFmtId="0" fontId="14" fillId="0" borderId="0" xfId="0" applyNumberFormat="1" applyFont="1" applyAlignment="1">
      <alignment horizontal="right"/>
    </xf>
    <xf numFmtId="0" fontId="14" fillId="0" borderId="0" xfId="0" applyNumberFormat="1" applyFont="1" applyBorder="1"/>
    <xf numFmtId="0" fontId="14" fillId="0" borderId="14" xfId="0" applyNumberFormat="1" applyFont="1" applyBorder="1"/>
    <xf numFmtId="0" fontId="14" fillId="0" borderId="14" xfId="0" applyNumberFormat="1" applyFont="1" applyBorder="1" applyAlignment="1">
      <alignment horizontal="right"/>
    </xf>
    <xf numFmtId="0" fontId="14" fillId="0" borderId="14" xfId="0" applyNumberFormat="1" applyFont="1" applyBorder="1" applyAlignment="1">
      <alignment horizontal="left"/>
    </xf>
    <xf numFmtId="0" fontId="14" fillId="0" borderId="0" xfId="0" applyNumberFormat="1" applyFont="1" applyBorder="1" applyAlignment="1">
      <alignment horizontal="left"/>
    </xf>
    <xf numFmtId="0" fontId="13" fillId="0" borderId="0" xfId="0" applyFont="1"/>
    <xf numFmtId="0" fontId="30" fillId="0" borderId="0" xfId="0" applyFont="1"/>
    <xf numFmtId="0" fontId="14" fillId="0" borderId="2" xfId="0" applyNumberFormat="1" applyFont="1" applyBorder="1"/>
    <xf numFmtId="0" fontId="14" fillId="0" borderId="2" xfId="0" applyNumberFormat="1" applyFont="1" applyBorder="1" applyAlignment="1">
      <alignment horizontal="left"/>
    </xf>
    <xf numFmtId="0" fontId="16" fillId="0" borderId="0" xfId="0" applyNumberFormat="1" applyFont="1" applyBorder="1" applyAlignment="1">
      <alignment horizontal="right"/>
    </xf>
    <xf numFmtId="0" fontId="31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right"/>
    </xf>
    <xf numFmtId="49" fontId="14" fillId="0" borderId="0" xfId="0" applyNumberFormat="1" applyFont="1" applyBorder="1" applyAlignment="1">
      <alignment horizontal="left"/>
    </xf>
    <xf numFmtId="0" fontId="17" fillId="0" borderId="18" xfId="0" applyFont="1" applyBorder="1"/>
    <xf numFmtId="186" fontId="31" fillId="0" borderId="0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13117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7.88671875" customWidth="1"/>
    <col min="4" max="4" width="14.8867187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2" spans="2:25" ht="34.200000000000003">
      <c r="G2" s="13" t="s">
        <v>15</v>
      </c>
      <c r="H2" s="14"/>
    </row>
    <row r="3" spans="2:25">
      <c r="B3" t="str">
        <f>W!A861</f>
        <v>ΘÖêµƒ»τçâ</v>
      </c>
      <c r="V3" s="15" t="s">
        <v>0</v>
      </c>
      <c r="W3" s="16" t="str">
        <f>W!A6</f>
        <v xml:space="preserve">  16C1</v>
      </c>
    </row>
    <row r="4" spans="2:25">
      <c r="B4" t="str">
        <f>W!A862</f>
        <v>σìÜτä╢σñ⌐Φ»Ü</v>
      </c>
    </row>
    <row r="5" spans="2:25" ht="18">
      <c r="B5">
        <f>W!A863</f>
        <v>0</v>
      </c>
      <c r="J5" s="17" t="s">
        <v>17</v>
      </c>
      <c r="K5" s="18"/>
      <c r="L5" s="19">
        <f>W!$A1</f>
        <v>13</v>
      </c>
      <c r="N5" s="17" t="s">
        <v>16</v>
      </c>
      <c r="O5" s="19">
        <f>W!$A2</f>
        <v>1</v>
      </c>
      <c r="P5" s="18"/>
      <c r="Q5" s="18"/>
      <c r="S5" s="20"/>
      <c r="T5" s="21"/>
      <c r="U5" s="20"/>
      <c r="V5" s="20"/>
    </row>
    <row r="6" spans="2:25">
      <c r="B6">
        <f>W!A864</f>
        <v>0</v>
      </c>
    </row>
    <row r="8" spans="2:25"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"/>
    </row>
    <row r="9" spans="2:25" ht="25.8">
      <c r="B9" s="4"/>
      <c r="C9" s="22" t="s">
        <v>18</v>
      </c>
      <c r="E9" s="5"/>
      <c r="F9" s="5"/>
      <c r="G9" s="23" t="s">
        <v>2</v>
      </c>
      <c r="H9" s="24" t="s">
        <v>19</v>
      </c>
      <c r="I9" s="25"/>
      <c r="J9" s="25"/>
      <c r="K9" s="5"/>
      <c r="L9" s="5"/>
      <c r="O9" s="26" t="s">
        <v>20</v>
      </c>
      <c r="P9" s="27">
        <f>W!$A4</f>
        <v>2017</v>
      </c>
      <c r="Q9" s="21"/>
      <c r="R9" s="28" t="s">
        <v>10</v>
      </c>
      <c r="S9" s="27">
        <f>W!$A5</f>
        <v>1</v>
      </c>
      <c r="T9" s="26" t="s">
        <v>2</v>
      </c>
      <c r="U9" s="26" t="s">
        <v>2</v>
      </c>
      <c r="V9" s="27" t="s">
        <v>2</v>
      </c>
      <c r="W9" s="28" t="s">
        <v>2</v>
      </c>
      <c r="X9" s="20" t="s">
        <v>2</v>
      </c>
      <c r="Y9" s="6"/>
    </row>
    <row r="10" spans="2:25" ht="11.25" customHeight="1">
      <c r="B10" s="4"/>
      <c r="E10" s="5"/>
      <c r="F10" s="5"/>
      <c r="G10" s="5"/>
      <c r="H10" s="25"/>
      <c r="I10" s="25"/>
      <c r="J10" s="25"/>
      <c r="K10" s="5"/>
      <c r="L10" s="5"/>
      <c r="O10" s="29"/>
      <c r="P10" s="20"/>
      <c r="Q10" s="21"/>
      <c r="R10" s="21"/>
      <c r="S10" s="27"/>
      <c r="X10" s="30"/>
      <c r="Y10" s="6"/>
    </row>
    <row r="11" spans="2:25" ht="12.75" customHeight="1">
      <c r="B11" s="4"/>
      <c r="C11" s="31"/>
      <c r="D11" s="31"/>
      <c r="E11" s="32"/>
      <c r="F11" s="32"/>
      <c r="G11" s="32"/>
      <c r="H11" s="32"/>
      <c r="I11" s="32"/>
      <c r="J11" s="33"/>
      <c r="K11" s="32"/>
      <c r="L11" s="32"/>
      <c r="M11" s="31"/>
      <c r="N11" s="31"/>
      <c r="O11" s="34"/>
      <c r="P11" s="35"/>
      <c r="Q11" s="31"/>
      <c r="R11" s="34"/>
      <c r="S11" s="36"/>
      <c r="T11" s="31"/>
      <c r="U11" s="31"/>
      <c r="V11" s="31"/>
      <c r="W11" s="31"/>
      <c r="X11" s="31"/>
      <c r="Y11" s="37"/>
    </row>
    <row r="12" spans="2:25">
      <c r="B12" s="4"/>
      <c r="C12" s="31"/>
      <c r="D12" s="31"/>
      <c r="E12" s="38" t="s">
        <v>16</v>
      </c>
      <c r="F12" s="39" t="s">
        <v>21</v>
      </c>
      <c r="G12" s="40">
        <v>1</v>
      </c>
      <c r="H12" s="39" t="s">
        <v>21</v>
      </c>
      <c r="I12" s="40">
        <v>2</v>
      </c>
      <c r="J12" s="39" t="s">
        <v>21</v>
      </c>
      <c r="K12" s="40">
        <v>3</v>
      </c>
      <c r="L12" s="32"/>
      <c r="M12" s="41"/>
      <c r="N12" s="41"/>
      <c r="O12" s="41"/>
      <c r="P12" s="42" t="s">
        <v>22</v>
      </c>
      <c r="Q12" s="43"/>
      <c r="R12" s="44"/>
      <c r="S12" s="31"/>
      <c r="T12" s="45" t="s">
        <v>23</v>
      </c>
      <c r="U12" s="46"/>
      <c r="V12" s="41"/>
      <c r="W12" s="42" t="s">
        <v>24</v>
      </c>
      <c r="X12" s="43"/>
      <c r="Y12" s="37"/>
    </row>
    <row r="13" spans="2:25">
      <c r="B13" s="4"/>
      <c r="C13" s="47" t="s">
        <v>25</v>
      </c>
      <c r="D13" s="32"/>
      <c r="E13" s="48"/>
      <c r="F13" s="49"/>
      <c r="G13" s="32"/>
      <c r="H13" s="49"/>
      <c r="I13" s="32"/>
      <c r="J13" s="49"/>
      <c r="K13" s="50"/>
      <c r="L13" s="32"/>
      <c r="M13" s="47" t="s">
        <v>26</v>
      </c>
      <c r="N13" s="41"/>
      <c r="O13" s="41"/>
      <c r="P13" s="51" t="s">
        <v>27</v>
      </c>
      <c r="Q13" s="52"/>
      <c r="R13" s="53"/>
      <c r="S13" s="31"/>
      <c r="T13" s="51" t="s">
        <v>28</v>
      </c>
      <c r="U13" s="54"/>
      <c r="V13" s="48"/>
      <c r="W13" s="55" t="s">
        <v>1</v>
      </c>
      <c r="X13" s="56"/>
      <c r="Y13" s="37"/>
    </row>
    <row r="14" spans="2:25">
      <c r="B14" s="4"/>
      <c r="C14" s="32"/>
      <c r="D14" s="57" t="s">
        <v>29</v>
      </c>
      <c r="E14" s="58">
        <f>W!A7*10</f>
        <v>200</v>
      </c>
      <c r="F14" s="59">
        <f>W!A11*10</f>
        <v>250</v>
      </c>
      <c r="G14" s="60"/>
      <c r="H14" s="59">
        <f>W!A14*10</f>
        <v>180</v>
      </c>
      <c r="I14" s="61"/>
      <c r="J14" s="59">
        <f>W!A17*10</f>
        <v>110</v>
      </c>
      <c r="K14" s="61"/>
      <c r="L14" s="32"/>
      <c r="M14" s="41"/>
      <c r="N14" s="57" t="s">
        <v>30</v>
      </c>
      <c r="O14" s="41"/>
      <c r="P14" s="62">
        <f>W!A61</f>
        <v>9</v>
      </c>
      <c r="Q14" s="63" t="str">
        <f>W!B61</f>
        <v>*</v>
      </c>
      <c r="R14" s="53"/>
      <c r="S14" s="31"/>
      <c r="T14" s="62">
        <f>W!A62*10</f>
        <v>60</v>
      </c>
      <c r="U14" s="63">
        <f>W!B62</f>
        <v>0</v>
      </c>
      <c r="V14" s="31"/>
      <c r="W14" s="62">
        <f>W!A63</f>
        <v>13</v>
      </c>
      <c r="X14" s="64"/>
      <c r="Y14" s="37"/>
    </row>
    <row r="15" spans="2:25">
      <c r="B15" s="4"/>
      <c r="C15" s="32"/>
      <c r="D15" s="57" t="s">
        <v>31</v>
      </c>
      <c r="E15" s="65">
        <f>W!A8*10</f>
        <v>100</v>
      </c>
      <c r="F15" s="59">
        <f>W!A12*10</f>
        <v>120</v>
      </c>
      <c r="G15" s="66"/>
      <c r="H15" s="59">
        <f>W!A15*10</f>
        <v>90</v>
      </c>
      <c r="I15" s="67"/>
      <c r="J15" s="59">
        <f>W!A18*10</f>
        <v>60</v>
      </c>
      <c r="K15" s="67"/>
      <c r="L15" s="32"/>
      <c r="M15" s="41"/>
      <c r="N15" s="57" t="s">
        <v>32</v>
      </c>
      <c r="O15" s="41"/>
      <c r="P15" s="68">
        <f>W!A64</f>
        <v>6</v>
      </c>
      <c r="Q15" s="52" t="str">
        <f>W!B64</f>
        <v>*</v>
      </c>
      <c r="R15" s="53"/>
      <c r="S15" s="31"/>
      <c r="T15" s="69">
        <f>W!A65*10</f>
        <v>60</v>
      </c>
      <c r="U15" s="70">
        <f>W!B65</f>
        <v>0</v>
      </c>
      <c r="V15" s="31"/>
      <c r="W15" s="71">
        <f>W!A66</f>
        <v>13</v>
      </c>
      <c r="X15" s="70"/>
      <c r="Y15" s="37"/>
    </row>
    <row r="16" spans="2:25">
      <c r="B16" s="4"/>
      <c r="C16" s="32"/>
      <c r="D16" s="57" t="s">
        <v>33</v>
      </c>
      <c r="E16" s="72">
        <f>W!A9*10</f>
        <v>400</v>
      </c>
      <c r="F16" s="73">
        <f>W!A13*10</f>
        <v>230</v>
      </c>
      <c r="G16" s="74"/>
      <c r="H16" s="73">
        <f>W!A16*10</f>
        <v>160</v>
      </c>
      <c r="I16" s="52"/>
      <c r="J16" s="73">
        <f>W!A19*10</f>
        <v>100</v>
      </c>
      <c r="K16" s="52"/>
      <c r="L16" s="32"/>
      <c r="M16" s="41"/>
      <c r="N16" s="57" t="s">
        <v>34</v>
      </c>
      <c r="O16" s="41"/>
      <c r="P16" s="48"/>
      <c r="Q16" s="41"/>
      <c r="R16" s="41"/>
      <c r="S16" s="31"/>
      <c r="T16" s="68">
        <f>W!A68*10</f>
        <v>250</v>
      </c>
      <c r="U16" s="75">
        <f>W!B68</f>
        <v>0</v>
      </c>
      <c r="V16" s="31"/>
      <c r="W16" s="76">
        <f>W!A69</f>
        <v>6</v>
      </c>
      <c r="X16" s="75"/>
      <c r="Y16" s="37"/>
    </row>
    <row r="17" spans="2:25">
      <c r="B17" s="4"/>
      <c r="C17" s="32"/>
      <c r="D17" s="32"/>
      <c r="E17" s="59"/>
      <c r="F17" s="59"/>
      <c r="G17" s="53"/>
      <c r="H17" s="59"/>
      <c r="I17" s="53"/>
      <c r="J17" s="59"/>
      <c r="K17" s="53"/>
      <c r="L17" s="32"/>
      <c r="M17" s="41"/>
      <c r="N17" s="41"/>
      <c r="O17" s="41"/>
      <c r="P17" s="48"/>
      <c r="Q17" s="41"/>
      <c r="R17" s="41"/>
      <c r="S17" s="31"/>
      <c r="T17" s="59"/>
      <c r="U17" s="53"/>
      <c r="V17" s="31"/>
      <c r="W17" s="77"/>
      <c r="X17" s="53"/>
      <c r="Y17" s="37"/>
    </row>
    <row r="18" spans="2:25">
      <c r="B18" s="4"/>
      <c r="C18" s="47" t="s">
        <v>35</v>
      </c>
      <c r="D18" s="31"/>
      <c r="E18" s="31"/>
      <c r="F18" s="31"/>
      <c r="G18" s="78"/>
      <c r="H18" s="31"/>
      <c r="I18" s="31"/>
      <c r="J18" s="31"/>
      <c r="K18" s="31"/>
      <c r="L18" s="32"/>
      <c r="M18" s="79" t="s">
        <v>36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53"/>
      <c r="Y18" s="37"/>
    </row>
    <row r="19" spans="2:25">
      <c r="B19" s="4"/>
      <c r="C19" s="31"/>
      <c r="D19" s="57" t="s">
        <v>29</v>
      </c>
      <c r="E19" s="32"/>
      <c r="F19" s="62">
        <f>W!A21*10</f>
        <v>3110</v>
      </c>
      <c r="G19" s="70">
        <f>W!B21</f>
        <v>0</v>
      </c>
      <c r="H19" s="80">
        <f>W!A24*10</f>
        <v>4900</v>
      </c>
      <c r="I19" s="63">
        <f>W!B24</f>
        <v>0</v>
      </c>
      <c r="J19" s="80">
        <f>W!A27*10</f>
        <v>7900</v>
      </c>
      <c r="K19" s="63">
        <f>W!B27</f>
        <v>0</v>
      </c>
      <c r="L19" s="32"/>
      <c r="M19" s="81" t="s">
        <v>37</v>
      </c>
      <c r="N19" s="41"/>
      <c r="O19" s="82" t="s">
        <v>38</v>
      </c>
      <c r="P19" s="83">
        <f>W!A57</f>
        <v>0</v>
      </c>
      <c r="Q19" s="84"/>
      <c r="R19" s="41"/>
      <c r="S19" s="85" t="s">
        <v>39</v>
      </c>
      <c r="T19" s="86">
        <f>W!A58</f>
        <v>0</v>
      </c>
      <c r="U19" s="84"/>
      <c r="V19" s="85" t="s">
        <v>40</v>
      </c>
      <c r="W19" s="83">
        <f>W!A59</f>
        <v>0</v>
      </c>
      <c r="X19" s="87"/>
      <c r="Y19" s="37"/>
    </row>
    <row r="20" spans="2:25">
      <c r="B20" s="4"/>
      <c r="C20" s="32"/>
      <c r="D20" s="57" t="s">
        <v>31</v>
      </c>
      <c r="E20" s="32"/>
      <c r="F20" s="69">
        <f>W!A22*10</f>
        <v>2980</v>
      </c>
      <c r="G20" s="70">
        <f>W!B22</f>
        <v>0</v>
      </c>
      <c r="H20" s="59">
        <f>W!A25*10</f>
        <v>4970</v>
      </c>
      <c r="I20" s="70">
        <f>W!B25</f>
        <v>0</v>
      </c>
      <c r="J20" s="59">
        <f>W!A28*10</f>
        <v>7920</v>
      </c>
      <c r="K20" s="70">
        <f>W!B28</f>
        <v>0</v>
      </c>
      <c r="L20" s="32"/>
      <c r="M20" s="88" t="s">
        <v>41</v>
      </c>
      <c r="N20" s="89"/>
      <c r="O20" s="90"/>
      <c r="P20" s="69">
        <f>W!A75</f>
        <v>10</v>
      </c>
      <c r="Q20" s="91"/>
      <c r="R20" s="90"/>
      <c r="S20" s="81" t="s">
        <v>42</v>
      </c>
      <c r="T20" s="92"/>
      <c r="U20" s="93"/>
      <c r="V20" s="92"/>
      <c r="W20" s="69">
        <f>W!A76</f>
        <v>1</v>
      </c>
      <c r="X20" s="64"/>
      <c r="Y20" s="37"/>
    </row>
    <row r="21" spans="2:25">
      <c r="B21" s="4"/>
      <c r="C21" s="32"/>
      <c r="D21" s="57" t="s">
        <v>33</v>
      </c>
      <c r="E21" s="32"/>
      <c r="F21" s="68">
        <f>W!A23*10</f>
        <v>3000</v>
      </c>
      <c r="G21" s="75">
        <f>W!B23</f>
        <v>0</v>
      </c>
      <c r="H21" s="73">
        <f>W!A26*10</f>
        <v>5010</v>
      </c>
      <c r="I21" s="75">
        <f>W!B26</f>
        <v>0</v>
      </c>
      <c r="J21" s="73">
        <f>W!A29*10</f>
        <v>8010</v>
      </c>
      <c r="K21" s="75">
        <f>W!B29</f>
        <v>0</v>
      </c>
      <c r="L21" s="32"/>
      <c r="M21" s="81" t="s">
        <v>43</v>
      </c>
      <c r="N21" s="31"/>
      <c r="O21" s="41"/>
      <c r="P21" s="68">
        <f>W!A77</f>
        <v>15</v>
      </c>
      <c r="Q21" s="94"/>
      <c r="R21" s="59"/>
      <c r="S21" s="81" t="s">
        <v>44</v>
      </c>
      <c r="T21" s="41"/>
      <c r="U21" s="41"/>
      <c r="V21" s="41"/>
      <c r="W21" s="68">
        <f>W!A78*10</f>
        <v>220</v>
      </c>
      <c r="X21" s="95"/>
      <c r="Y21" s="37"/>
    </row>
    <row r="22" spans="2:25">
      <c r="B22" s="4"/>
      <c r="C22" s="32"/>
      <c r="D22" s="32"/>
      <c r="E22" s="32"/>
      <c r="F22" s="31"/>
      <c r="G22" s="32"/>
      <c r="H22" s="32"/>
      <c r="I22" s="32"/>
      <c r="J22" s="32"/>
      <c r="K22" s="32"/>
      <c r="L22" s="32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7"/>
    </row>
    <row r="23" spans="2:25">
      <c r="B23" s="4"/>
      <c r="C23" s="96" t="s">
        <v>45</v>
      </c>
      <c r="D23" s="32"/>
      <c r="E23" s="32"/>
      <c r="F23" s="31"/>
      <c r="G23" s="31"/>
      <c r="H23" s="31"/>
      <c r="I23" s="31"/>
      <c r="J23" s="31"/>
      <c r="K23" s="31"/>
      <c r="L23" s="32"/>
      <c r="M23" s="47" t="s">
        <v>46</v>
      </c>
      <c r="N23" s="31"/>
      <c r="O23" s="41"/>
      <c r="P23" s="31"/>
      <c r="Q23" s="73"/>
      <c r="R23" s="59"/>
      <c r="S23" s="31"/>
      <c r="T23" s="41"/>
      <c r="U23" s="41"/>
      <c r="V23" s="41"/>
      <c r="W23" s="59"/>
      <c r="X23" s="53"/>
      <c r="Y23" s="37"/>
    </row>
    <row r="24" spans="2:25">
      <c r="B24" s="4"/>
      <c r="C24" s="32"/>
      <c r="D24" s="57" t="s">
        <v>47</v>
      </c>
      <c r="E24" s="32"/>
      <c r="F24" s="62">
        <f>W!A31</f>
        <v>1532</v>
      </c>
      <c r="G24" s="63">
        <f>W!B31</f>
        <v>0</v>
      </c>
      <c r="H24" s="80">
        <f>W!A34</f>
        <v>715</v>
      </c>
      <c r="I24" s="63">
        <f>W!B34</f>
        <v>0</v>
      </c>
      <c r="J24" s="80">
        <f>W!A37</f>
        <v>266</v>
      </c>
      <c r="K24" s="63">
        <f>W!B37</f>
        <v>0</v>
      </c>
      <c r="L24" s="32"/>
      <c r="M24" s="81" t="s">
        <v>48</v>
      </c>
      <c r="N24" s="41"/>
      <c r="O24" s="41"/>
      <c r="P24" s="62">
        <f>W!A81</f>
        <v>2</v>
      </c>
      <c r="Q24" s="70">
        <f>W!B81</f>
        <v>0</v>
      </c>
      <c r="R24" s="59"/>
      <c r="S24" s="81" t="s">
        <v>49</v>
      </c>
      <c r="T24" s="41"/>
      <c r="U24" s="41"/>
      <c r="V24" s="41"/>
      <c r="W24" s="83">
        <f>W!A82</f>
        <v>0</v>
      </c>
      <c r="X24" s="87">
        <f>W!B82</f>
        <v>0</v>
      </c>
      <c r="Y24" s="37"/>
    </row>
    <row r="25" spans="2:25">
      <c r="B25" s="4"/>
      <c r="C25" s="97" t="s">
        <v>50</v>
      </c>
      <c r="D25" s="57" t="s">
        <v>32</v>
      </c>
      <c r="E25" s="32"/>
      <c r="F25" s="69">
        <f>W!A32</f>
        <v>874</v>
      </c>
      <c r="G25" s="70">
        <f>W!B32</f>
        <v>0</v>
      </c>
      <c r="H25" s="59">
        <f>W!A35</f>
        <v>382</v>
      </c>
      <c r="I25" s="70">
        <f>W!B35</f>
        <v>0</v>
      </c>
      <c r="J25" s="59">
        <f>W!A38</f>
        <v>148</v>
      </c>
      <c r="K25" s="70">
        <f>W!B38</f>
        <v>0</v>
      </c>
      <c r="L25" s="32"/>
      <c r="M25" s="81" t="s">
        <v>51</v>
      </c>
      <c r="N25" s="41"/>
      <c r="O25" s="41"/>
      <c r="P25" s="98">
        <f>W!A83/10</f>
        <v>123.2</v>
      </c>
      <c r="Q25" s="70">
        <f>W!B83</f>
        <v>0</v>
      </c>
      <c r="R25" s="59"/>
      <c r="S25" s="31"/>
      <c r="T25" s="41"/>
      <c r="U25" s="41"/>
      <c r="V25" s="41"/>
      <c r="W25" s="59"/>
      <c r="X25" s="44"/>
      <c r="Y25" s="37"/>
    </row>
    <row r="26" spans="2:25">
      <c r="B26" s="4"/>
      <c r="C26" s="97" t="s">
        <v>52</v>
      </c>
      <c r="D26" s="57" t="s">
        <v>53</v>
      </c>
      <c r="E26" s="32"/>
      <c r="F26" s="68">
        <f>W!A33</f>
        <v>1329</v>
      </c>
      <c r="G26" s="75">
        <f>W!B33</f>
        <v>0</v>
      </c>
      <c r="H26" s="73">
        <f>W!A36</f>
        <v>561</v>
      </c>
      <c r="I26" s="75">
        <f>W!B36</f>
        <v>0</v>
      </c>
      <c r="J26" s="68">
        <f>W!A39</f>
        <v>247</v>
      </c>
      <c r="K26" s="75">
        <f>W!B39</f>
        <v>0</v>
      </c>
      <c r="L26" s="32"/>
      <c r="M26" s="81" t="s">
        <v>54</v>
      </c>
      <c r="N26" s="41"/>
      <c r="O26" s="41"/>
      <c r="P26" s="68">
        <f>W!A85*10</f>
        <v>1500</v>
      </c>
      <c r="Q26" s="75">
        <f>W!B85</f>
        <v>0</v>
      </c>
      <c r="R26" s="99"/>
      <c r="S26" s="81" t="s">
        <v>55</v>
      </c>
      <c r="T26" s="31"/>
      <c r="U26" s="41"/>
      <c r="V26" s="41"/>
      <c r="W26" s="83">
        <f>W!A86</f>
        <v>8</v>
      </c>
      <c r="X26" s="100">
        <f>W!B86</f>
        <v>0</v>
      </c>
      <c r="Y26" s="37"/>
    </row>
    <row r="27" spans="2:25">
      <c r="B27" s="4"/>
      <c r="C27" s="32"/>
      <c r="D27" s="32"/>
      <c r="E27" s="32"/>
      <c r="F27" s="31"/>
      <c r="G27" s="101"/>
      <c r="H27" s="59"/>
      <c r="I27" s="53"/>
      <c r="J27" s="59"/>
      <c r="K27" s="101"/>
      <c r="L27" s="32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53"/>
      <c r="Y27" s="37"/>
    </row>
    <row r="28" spans="2:25">
      <c r="B28" s="4"/>
      <c r="C28" s="102" t="s">
        <v>56</v>
      </c>
      <c r="D28" s="31"/>
      <c r="E28" s="31"/>
      <c r="F28" s="31"/>
      <c r="G28" s="31"/>
      <c r="H28" s="31"/>
      <c r="I28" s="31"/>
      <c r="J28" s="31"/>
      <c r="K28" s="31"/>
      <c r="L28" s="32"/>
      <c r="M28" s="103" t="s">
        <v>57</v>
      </c>
      <c r="N28" s="31"/>
      <c r="O28" s="31"/>
      <c r="P28" s="31"/>
      <c r="Q28" s="104"/>
      <c r="R28" s="41"/>
      <c r="S28" s="31"/>
      <c r="T28" s="41"/>
      <c r="U28" s="41"/>
      <c r="V28" s="41"/>
      <c r="W28" s="41"/>
      <c r="X28" s="44"/>
      <c r="Y28" s="37"/>
    </row>
    <row r="29" spans="2:25">
      <c r="B29" s="4"/>
      <c r="C29" s="97" t="s">
        <v>58</v>
      </c>
      <c r="D29" s="32"/>
      <c r="E29" s="59"/>
      <c r="F29" s="62">
        <f>W!A41</f>
        <v>1</v>
      </c>
      <c r="G29" s="61"/>
      <c r="H29" s="80">
        <f>W!A42</f>
        <v>0</v>
      </c>
      <c r="I29" s="61"/>
      <c r="J29" s="80">
        <f>W!A43</f>
        <v>0</v>
      </c>
      <c r="K29" s="105"/>
      <c r="L29" s="32"/>
      <c r="M29" s="81" t="s">
        <v>59</v>
      </c>
      <c r="N29" s="41"/>
      <c r="O29" s="41"/>
      <c r="P29" s="62">
        <f>W!A91*10</f>
        <v>-4400</v>
      </c>
      <c r="Q29" s="70">
        <f>W!B91</f>
        <v>0</v>
      </c>
      <c r="R29" s="59"/>
      <c r="S29" s="81" t="s">
        <v>60</v>
      </c>
      <c r="T29" s="41"/>
      <c r="U29" s="41"/>
      <c r="V29" s="41"/>
      <c r="W29" s="62">
        <f>W!A92</f>
        <v>0</v>
      </c>
      <c r="X29" s="63">
        <f>W!B92</f>
        <v>0</v>
      </c>
      <c r="Y29" s="37"/>
    </row>
    <row r="30" spans="2:25">
      <c r="B30" s="4"/>
      <c r="C30" s="97" t="s">
        <v>61</v>
      </c>
      <c r="D30" s="32"/>
      <c r="E30" s="59"/>
      <c r="F30" s="69">
        <f>W!A44*10</f>
        <v>110</v>
      </c>
      <c r="G30" s="67"/>
      <c r="H30" s="59">
        <f>W!A45*10</f>
        <v>310</v>
      </c>
      <c r="I30" s="67"/>
      <c r="J30" s="59">
        <f>W!A46*10</f>
        <v>130</v>
      </c>
      <c r="K30" s="37"/>
      <c r="L30" s="32"/>
      <c r="M30" s="81" t="s">
        <v>62</v>
      </c>
      <c r="N30" s="41"/>
      <c r="O30" s="41"/>
      <c r="P30" s="69">
        <f>W!A93*10</f>
        <v>0</v>
      </c>
      <c r="Q30" s="70">
        <f>W!B93</f>
        <v>0</v>
      </c>
      <c r="R30" s="59"/>
      <c r="S30" s="106" t="s">
        <v>63</v>
      </c>
      <c r="T30" s="41"/>
      <c r="U30" s="41"/>
      <c r="V30" s="41"/>
      <c r="W30" s="69">
        <f>W!A94*10</f>
        <v>2000</v>
      </c>
      <c r="X30" s="70">
        <f>W!B94</f>
        <v>0</v>
      </c>
      <c r="Y30" s="37"/>
    </row>
    <row r="31" spans="2:25">
      <c r="B31" s="4"/>
      <c r="C31" s="97" t="s">
        <v>64</v>
      </c>
      <c r="D31" s="31"/>
      <c r="E31" s="31"/>
      <c r="F31" s="69">
        <f>W!A47</f>
        <v>115</v>
      </c>
      <c r="G31" s="64"/>
      <c r="H31" s="69">
        <f>W!A48</f>
        <v>166</v>
      </c>
      <c r="I31" s="64"/>
      <c r="J31" s="69">
        <f>W!A49</f>
        <v>328</v>
      </c>
      <c r="K31" s="64"/>
      <c r="L31" s="32"/>
      <c r="M31" s="81" t="s">
        <v>65</v>
      </c>
      <c r="N31" s="41"/>
      <c r="O31" s="41"/>
      <c r="P31" s="69">
        <f>W!A73</f>
        <v>0</v>
      </c>
      <c r="Q31" s="70">
        <f>W!B73</f>
        <v>0</v>
      </c>
      <c r="R31" s="59"/>
      <c r="S31" s="81" t="s">
        <v>66</v>
      </c>
      <c r="T31" s="41"/>
      <c r="U31" s="41"/>
      <c r="V31" s="41"/>
      <c r="W31" s="69">
        <f>W!A74</f>
        <v>0</v>
      </c>
      <c r="X31" s="70">
        <f>W!B74</f>
        <v>0</v>
      </c>
      <c r="Y31" s="37"/>
    </row>
    <row r="32" spans="2:25" ht="14.4">
      <c r="B32" s="4"/>
      <c r="C32" s="102" t="s">
        <v>67</v>
      </c>
      <c r="D32" s="32"/>
      <c r="E32" s="59"/>
      <c r="F32" s="68">
        <f>W!A51</f>
        <v>0</v>
      </c>
      <c r="G32" s="75">
        <f>W!B51</f>
        <v>0</v>
      </c>
      <c r="H32" s="73">
        <f>W!A52</f>
        <v>0</v>
      </c>
      <c r="I32" s="75">
        <f>W!B52</f>
        <v>0</v>
      </c>
      <c r="J32" s="73">
        <f>W!A53</f>
        <v>0</v>
      </c>
      <c r="K32" s="75">
        <f>W!B53</f>
        <v>0</v>
      </c>
      <c r="L32" s="32"/>
      <c r="M32" s="82" t="s">
        <v>68</v>
      </c>
      <c r="N32" s="41"/>
      <c r="O32" s="41"/>
      <c r="P32" s="68">
        <f>W!A72</f>
        <v>27</v>
      </c>
      <c r="Q32" s="75">
        <f>W!B72</f>
        <v>0</v>
      </c>
      <c r="R32" s="59"/>
      <c r="S32" s="81" t="s">
        <v>69</v>
      </c>
      <c r="T32" s="41"/>
      <c r="U32" s="41"/>
      <c r="V32" s="41"/>
      <c r="W32" s="68">
        <f>W!A99</f>
        <v>0</v>
      </c>
      <c r="X32" s="52"/>
      <c r="Y32" s="37"/>
    </row>
    <row r="33" spans="2:25">
      <c r="B33" s="4"/>
      <c r="C33" s="31"/>
      <c r="D33" s="31"/>
      <c r="E33" s="31"/>
      <c r="F33" s="31"/>
      <c r="G33" s="31"/>
      <c r="H33" s="31"/>
      <c r="I33" s="31"/>
      <c r="J33" s="31"/>
      <c r="K33" s="31"/>
      <c r="L33" s="32"/>
      <c r="M33" s="41"/>
      <c r="N33" s="41"/>
      <c r="O33" s="41"/>
      <c r="P33" s="59"/>
      <c r="Q33" s="59"/>
      <c r="R33" s="59"/>
      <c r="S33" s="41"/>
      <c r="T33" s="41"/>
      <c r="U33" s="41"/>
      <c r="V33" s="41"/>
      <c r="W33" s="31"/>
      <c r="X33" s="41"/>
      <c r="Y33" s="37"/>
    </row>
    <row r="34" spans="2:25">
      <c r="B34" s="4"/>
      <c r="C34" s="79" t="s">
        <v>70</v>
      </c>
      <c r="D34" s="31"/>
      <c r="E34" s="31"/>
      <c r="F34" s="31"/>
      <c r="G34" s="78"/>
      <c r="H34" s="31"/>
      <c r="I34" s="78"/>
      <c r="J34" s="31"/>
      <c r="K34" s="78"/>
      <c r="L34" s="32"/>
      <c r="M34" s="47" t="s">
        <v>71</v>
      </c>
      <c r="N34" s="41"/>
      <c r="O34" s="41"/>
      <c r="P34" s="59"/>
      <c r="Q34" s="59"/>
      <c r="R34" s="59"/>
      <c r="S34" s="41"/>
      <c r="T34" s="41"/>
      <c r="U34" s="41"/>
      <c r="V34" s="41"/>
      <c r="W34" s="31"/>
      <c r="X34" s="41"/>
      <c r="Y34" s="37"/>
    </row>
    <row r="35" spans="2:25">
      <c r="B35" s="4"/>
      <c r="C35" s="81" t="s">
        <v>72</v>
      </c>
      <c r="D35" s="31"/>
      <c r="E35" s="31"/>
      <c r="F35" s="86">
        <f>W!A54</f>
        <v>2581</v>
      </c>
      <c r="G35" s="107">
        <f>W!B54</f>
        <v>0</v>
      </c>
      <c r="H35" s="50">
        <f>W!A55</f>
        <v>288</v>
      </c>
      <c r="I35" s="107">
        <f>W!B55</f>
        <v>0</v>
      </c>
      <c r="J35" s="50">
        <f>W!A56</f>
        <v>585</v>
      </c>
      <c r="K35" s="107">
        <f>W!B56</f>
        <v>0</v>
      </c>
      <c r="L35" s="32"/>
      <c r="M35" s="81" t="s">
        <v>73</v>
      </c>
      <c r="N35" s="41"/>
      <c r="O35" s="41"/>
      <c r="P35" s="83">
        <f>W!A97</f>
        <v>0</v>
      </c>
      <c r="Q35" s="108"/>
      <c r="R35" s="41"/>
      <c r="S35" s="81" t="s">
        <v>74</v>
      </c>
      <c r="T35" s="41"/>
      <c r="U35" s="41"/>
      <c r="V35" s="41"/>
      <c r="W35" s="83">
        <f>W!A98</f>
        <v>0</v>
      </c>
      <c r="X35" s="108"/>
      <c r="Y35" s="37"/>
    </row>
    <row r="36" spans="2:25">
      <c r="B36" s="7"/>
      <c r="C36" s="104"/>
      <c r="D36" s="104"/>
      <c r="E36" s="104"/>
      <c r="F36" s="104"/>
      <c r="G36" s="109"/>
      <c r="H36" s="104"/>
      <c r="I36" s="109"/>
      <c r="J36" s="104"/>
      <c r="K36" s="104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95"/>
    </row>
    <row r="37" spans="2:25">
      <c r="C37" s="89" t="s">
        <v>335</v>
      </c>
      <c r="L37" s="5"/>
      <c r="Y37" s="5"/>
    </row>
    <row r="38" spans="2:25">
      <c r="E38" s="5"/>
      <c r="L38" s="5"/>
      <c r="M38" s="110"/>
      <c r="Y38" s="5"/>
    </row>
    <row r="39" spans="2:25">
      <c r="L39" s="5"/>
    </row>
    <row r="40" spans="2:25">
      <c r="L40" s="5"/>
      <c r="M40" t="s">
        <v>2</v>
      </c>
    </row>
    <row r="41" spans="2:25">
      <c r="B41" s="5"/>
      <c r="C41" s="5"/>
      <c r="D41" s="5"/>
      <c r="E41" s="5"/>
      <c r="F41" s="5"/>
      <c r="G41" s="8"/>
      <c r="H41" s="9"/>
      <c r="I41" s="10"/>
      <c r="J41" s="9"/>
      <c r="K41" s="8"/>
      <c r="L41" s="5"/>
    </row>
    <row r="42" spans="2:25">
      <c r="F42" s="5"/>
      <c r="G42" s="5"/>
      <c r="H42" s="5"/>
      <c r="I42" s="5"/>
      <c r="J42" s="5"/>
      <c r="K42" s="5"/>
      <c r="L42" s="5"/>
    </row>
    <row r="43" spans="2:25">
      <c r="K43" s="5"/>
      <c r="L43" s="5"/>
    </row>
    <row r="44" spans="2:25">
      <c r="K44" s="5"/>
      <c r="L44" s="5"/>
    </row>
    <row r="45" spans="2:25">
      <c r="K45" s="5"/>
      <c r="L45" s="5"/>
    </row>
    <row r="46" spans="2:25">
      <c r="K46" s="5"/>
      <c r="L46" s="5"/>
    </row>
    <row r="47" spans="2:25">
      <c r="K47" s="5"/>
      <c r="L47" s="5"/>
      <c r="M47" t="s">
        <v>2</v>
      </c>
    </row>
    <row r="48" spans="2:25">
      <c r="K48" s="5"/>
      <c r="L48" s="5"/>
    </row>
    <row r="49" spans="2:12">
      <c r="K49" s="5"/>
      <c r="L49" s="5"/>
    </row>
    <row r="50" spans="2:12">
      <c r="B50" s="5"/>
      <c r="C50" s="5"/>
      <c r="D50" s="5"/>
      <c r="E50" s="9"/>
      <c r="F50" s="9"/>
      <c r="G50" s="10"/>
      <c r="H50" s="9"/>
      <c r="I50" s="10"/>
      <c r="J50" s="9"/>
      <c r="K50" s="8"/>
      <c r="L50" s="5"/>
    </row>
    <row r="51" spans="2:12">
      <c r="K51" s="10"/>
      <c r="L51" s="5"/>
    </row>
    <row r="52" spans="2:12">
      <c r="K52" s="10"/>
      <c r="L52" s="5"/>
    </row>
    <row r="53" spans="2:12">
      <c r="K53" s="10"/>
      <c r="L53" s="5"/>
    </row>
    <row r="54" spans="2:12">
      <c r="B54" s="5"/>
      <c r="C54" s="5"/>
      <c r="D54" s="5"/>
      <c r="E54" s="9"/>
      <c r="F54" s="9"/>
      <c r="G54" s="10"/>
      <c r="H54" s="9"/>
      <c r="I54" s="10"/>
      <c r="J54" s="9"/>
      <c r="K54" s="10"/>
    </row>
    <row r="55" spans="2:12">
      <c r="B55" s="5"/>
      <c r="C55" s="5"/>
      <c r="D55" s="5"/>
      <c r="E55" s="9"/>
      <c r="F55" s="9"/>
      <c r="G55" s="10"/>
      <c r="H55" s="9"/>
      <c r="I55" s="10"/>
      <c r="K55" s="8"/>
    </row>
  </sheetData>
  <phoneticPr fontId="1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sqref="A1:IV65536"/>
    </sheetView>
  </sheetViews>
  <sheetFormatPr defaultColWidth="9.109375" defaultRowHeight="11.4"/>
  <cols>
    <col min="1" max="1" width="1.6640625" style="31" customWidth="1"/>
    <col min="2" max="2" width="1.33203125" style="31" customWidth="1"/>
    <col min="3" max="5" width="8.33203125" style="31" customWidth="1"/>
    <col min="6" max="6" width="6.88671875" style="31" customWidth="1"/>
    <col min="7" max="7" width="8.6640625" style="31" customWidth="1"/>
    <col min="8" max="8" width="1.88671875" style="31" customWidth="1"/>
    <col min="9" max="9" width="1.6640625" style="31" customWidth="1"/>
    <col min="10" max="10" width="1.33203125" style="31" customWidth="1"/>
    <col min="11" max="12" width="8.6640625" style="31" customWidth="1"/>
    <col min="13" max="13" width="8.33203125" style="31" customWidth="1"/>
    <col min="14" max="14" width="8.44140625" style="31" customWidth="1"/>
    <col min="15" max="15" width="8.5546875" style="31" customWidth="1"/>
    <col min="16" max="16" width="1.33203125" style="31" customWidth="1"/>
    <col min="17" max="17" width="2.5546875" style="31" customWidth="1"/>
    <col min="18" max="18" width="1.33203125" style="31" customWidth="1"/>
    <col min="19" max="19" width="9.33203125" style="31" customWidth="1"/>
    <col min="20" max="20" width="10.44140625" style="31" customWidth="1"/>
    <col min="21" max="21" width="7.33203125" style="31" customWidth="1"/>
    <col min="22" max="22" width="1.88671875" style="31" customWidth="1"/>
    <col min="23" max="23" width="7.33203125" style="31" customWidth="1"/>
    <col min="24" max="24" width="1.88671875" style="31" customWidth="1"/>
    <col min="25" max="25" width="7.33203125" style="31" customWidth="1"/>
    <col min="26" max="26" width="1.44140625" style="31" customWidth="1"/>
    <col min="27" max="27" width="1" style="31" customWidth="1"/>
    <col min="28" max="28" width="9.109375" style="31"/>
    <col min="29" max="29" width="1.6640625" style="31" customWidth="1"/>
    <col min="30" max="30" width="9.109375" style="31"/>
    <col min="31" max="31" width="9.88671875" style="31" customWidth="1"/>
    <col min="32" max="32" width="9.109375" style="31"/>
    <col min="33" max="33" width="1.5546875" style="31" customWidth="1"/>
    <col min="34" max="34" width="9.109375" style="31"/>
    <col min="35" max="35" width="1.5546875" style="31" customWidth="1"/>
    <col min="36" max="16384" width="9.109375" style="31"/>
  </cols>
  <sheetData>
    <row r="1" spans="2:38" ht="15.6">
      <c r="D1" s="26" t="s">
        <v>9</v>
      </c>
      <c r="E1" s="27">
        <f>W!A1</f>
        <v>13</v>
      </c>
      <c r="F1" s="111" t="s">
        <v>11</v>
      </c>
      <c r="H1" s="27">
        <f>W!A2</f>
        <v>1</v>
      </c>
      <c r="M1" s="112" t="s">
        <v>12</v>
      </c>
      <c r="T1" s="26" t="s">
        <v>20</v>
      </c>
      <c r="U1" s="27">
        <f>W!A4</f>
        <v>2017</v>
      </c>
      <c r="V1" s="21"/>
      <c r="W1" s="28" t="s">
        <v>10</v>
      </c>
      <c r="X1" s="27">
        <f>W!A5</f>
        <v>1</v>
      </c>
    </row>
    <row r="2" spans="2:38" ht="12" customHeight="1">
      <c r="B2" s="78"/>
      <c r="C2" s="78"/>
      <c r="D2" s="78"/>
      <c r="E2" s="78"/>
      <c r="F2" s="78"/>
      <c r="G2" s="78"/>
      <c r="H2" s="78"/>
      <c r="I2" s="32"/>
      <c r="J2" s="78"/>
      <c r="K2" s="78"/>
      <c r="L2" s="78"/>
      <c r="M2" s="78"/>
      <c r="N2" s="78"/>
      <c r="O2" s="78"/>
    </row>
    <row r="3" spans="2:38" ht="6.75" customHeight="1">
      <c r="B3" s="113"/>
      <c r="D3" s="32"/>
      <c r="E3" s="32"/>
      <c r="F3" s="32"/>
      <c r="G3" s="32"/>
      <c r="H3" s="105"/>
      <c r="I3" s="32"/>
      <c r="J3" s="113"/>
      <c r="P3" s="105"/>
      <c r="R3" s="113"/>
      <c r="S3" s="93"/>
      <c r="T3" s="105"/>
      <c r="U3" s="93"/>
      <c r="V3" s="105"/>
      <c r="W3" s="93"/>
      <c r="X3" s="105"/>
      <c r="Y3" s="93"/>
      <c r="Z3" s="93"/>
      <c r="AA3" s="105"/>
      <c r="AC3" s="32"/>
      <c r="AD3" s="32"/>
      <c r="AE3" s="32"/>
      <c r="AF3" s="32"/>
      <c r="AG3" s="32"/>
      <c r="AH3" s="32"/>
      <c r="AI3" s="32"/>
      <c r="AJ3" s="32"/>
      <c r="AK3" s="32"/>
      <c r="AL3" s="32"/>
    </row>
    <row r="4" spans="2:38" ht="12">
      <c r="B4" s="114"/>
      <c r="C4" s="47" t="s">
        <v>76</v>
      </c>
      <c r="D4" s="32"/>
      <c r="E4" s="32"/>
      <c r="F4" s="32"/>
      <c r="G4" s="32"/>
      <c r="H4" s="37"/>
      <c r="I4" s="32"/>
      <c r="J4" s="114"/>
      <c r="K4" s="79" t="s">
        <v>77</v>
      </c>
      <c r="P4" s="37"/>
      <c r="R4" s="115"/>
      <c r="S4" s="116" t="s">
        <v>78</v>
      </c>
      <c r="T4" s="78"/>
      <c r="U4" s="51" t="s">
        <v>79</v>
      </c>
      <c r="V4" s="104"/>
      <c r="W4" s="51" t="s">
        <v>80</v>
      </c>
      <c r="X4" s="104"/>
      <c r="Y4" s="51" t="s">
        <v>81</v>
      </c>
      <c r="Z4" s="104"/>
      <c r="AA4" s="95"/>
      <c r="AC4" s="32"/>
      <c r="AD4" s="117"/>
      <c r="AE4" s="32"/>
      <c r="AF4" s="41"/>
      <c r="AG4" s="41"/>
      <c r="AH4" s="41"/>
      <c r="AI4" s="41"/>
      <c r="AJ4" s="41"/>
      <c r="AK4" s="41"/>
      <c r="AL4" s="32"/>
    </row>
    <row r="5" spans="2:38" ht="12">
      <c r="B5" s="114"/>
      <c r="C5" s="118"/>
      <c r="D5" s="32"/>
      <c r="E5" s="32"/>
      <c r="F5" s="32"/>
      <c r="G5" s="32"/>
      <c r="H5" s="37"/>
      <c r="I5" s="32"/>
      <c r="J5" s="114"/>
      <c r="P5" s="37"/>
      <c r="R5" s="113"/>
      <c r="S5" s="119" t="s">
        <v>82</v>
      </c>
      <c r="T5" s="93"/>
      <c r="U5" s="113"/>
      <c r="V5" s="43"/>
      <c r="W5" s="93"/>
      <c r="X5" s="120"/>
      <c r="Y5" s="113"/>
      <c r="Z5" s="120"/>
      <c r="AA5" s="105"/>
      <c r="AC5" s="32"/>
      <c r="AD5" s="117"/>
      <c r="AE5" s="32"/>
      <c r="AF5" s="32"/>
      <c r="AG5" s="41"/>
      <c r="AH5" s="32"/>
      <c r="AI5" s="41"/>
      <c r="AJ5" s="32"/>
      <c r="AK5" s="41"/>
      <c r="AL5" s="32"/>
    </row>
    <row r="6" spans="2:38" ht="12">
      <c r="B6" s="114"/>
      <c r="C6" s="79" t="s">
        <v>83</v>
      </c>
      <c r="F6" s="32"/>
      <c r="G6" s="121" t="s">
        <v>84</v>
      </c>
      <c r="H6" s="37"/>
      <c r="I6" s="32"/>
      <c r="J6" s="114"/>
      <c r="K6" s="122" t="s">
        <v>85</v>
      </c>
      <c r="L6" s="117"/>
      <c r="M6" s="32"/>
      <c r="N6" s="123" t="s">
        <v>86</v>
      </c>
      <c r="O6" s="123" t="s">
        <v>87</v>
      </c>
      <c r="P6" s="37"/>
      <c r="R6" s="114"/>
      <c r="S6" s="90" t="s">
        <v>88</v>
      </c>
      <c r="T6" s="32"/>
      <c r="U6" s="69">
        <f>W!A108</f>
        <v>3735</v>
      </c>
      <c r="V6" s="124"/>
      <c r="W6" s="59">
        <f>W!A109</f>
        <v>1658</v>
      </c>
      <c r="X6" s="41"/>
      <c r="Y6" s="69">
        <f>W!A110</f>
        <v>661</v>
      </c>
      <c r="Z6" s="41"/>
      <c r="AA6" s="37"/>
      <c r="AC6" s="32"/>
      <c r="AD6" s="32"/>
      <c r="AE6" s="32"/>
      <c r="AF6" s="59"/>
      <c r="AG6" s="41"/>
      <c r="AH6" s="59"/>
      <c r="AI6" s="41"/>
      <c r="AJ6" s="59"/>
      <c r="AK6" s="41"/>
      <c r="AL6" s="32"/>
    </row>
    <row r="7" spans="2:38">
      <c r="B7" s="114"/>
      <c r="C7" s="31" t="s">
        <v>89</v>
      </c>
      <c r="F7" s="32"/>
      <c r="G7" s="125">
        <f>W!A281</f>
        <v>1000</v>
      </c>
      <c r="H7" s="37"/>
      <c r="I7" s="32"/>
      <c r="J7" s="114"/>
      <c r="K7" s="90" t="s">
        <v>90</v>
      </c>
      <c r="L7" s="32"/>
      <c r="M7" s="32"/>
      <c r="N7" s="126">
        <f>W!A191</f>
        <v>32</v>
      </c>
      <c r="O7" s="126">
        <f>W!A192</f>
        <v>19</v>
      </c>
      <c r="P7" s="37"/>
      <c r="R7" s="114"/>
      <c r="S7" s="90" t="s">
        <v>91</v>
      </c>
      <c r="T7" s="32"/>
      <c r="U7" s="69">
        <f>W!A111</f>
        <v>3823</v>
      </c>
      <c r="V7" s="124"/>
      <c r="W7" s="59">
        <f>W!A112</f>
        <v>1698</v>
      </c>
      <c r="X7" s="41"/>
      <c r="Y7" s="69">
        <f>W!A113</f>
        <v>677</v>
      </c>
      <c r="Z7" s="41"/>
      <c r="AA7" s="37"/>
      <c r="AC7" s="32"/>
      <c r="AD7" s="32"/>
      <c r="AE7" s="32"/>
      <c r="AF7" s="59"/>
      <c r="AG7" s="41"/>
      <c r="AH7" s="59"/>
      <c r="AI7" s="41"/>
      <c r="AJ7" s="59"/>
      <c r="AK7" s="41"/>
      <c r="AL7" s="32"/>
    </row>
    <row r="8" spans="2:38" ht="12">
      <c r="B8" s="114"/>
      <c r="C8" s="31" t="s">
        <v>92</v>
      </c>
      <c r="F8" s="32"/>
      <c r="G8" s="125">
        <f>0.2*G7</f>
        <v>200</v>
      </c>
      <c r="H8" s="37"/>
      <c r="I8" s="32"/>
      <c r="J8" s="114"/>
      <c r="K8" s="90" t="s">
        <v>93</v>
      </c>
      <c r="L8" s="32"/>
      <c r="M8" s="32"/>
      <c r="N8" s="126">
        <f>W!A193</f>
        <v>2</v>
      </c>
      <c r="O8" s="126">
        <f>W!A194</f>
        <v>0</v>
      </c>
      <c r="P8" s="37"/>
      <c r="R8" s="114"/>
      <c r="S8" s="127" t="s">
        <v>94</v>
      </c>
      <c r="T8" s="32"/>
      <c r="U8" s="69">
        <f>W!A114</f>
        <v>88</v>
      </c>
      <c r="V8" s="124"/>
      <c r="W8" s="59">
        <f>W!A115</f>
        <v>40</v>
      </c>
      <c r="X8" s="41"/>
      <c r="Y8" s="69">
        <f>W!A116</f>
        <v>16</v>
      </c>
      <c r="Z8" s="41"/>
      <c r="AA8" s="37"/>
      <c r="AC8" s="32"/>
      <c r="AD8" s="32"/>
      <c r="AE8" s="32"/>
      <c r="AF8" s="59"/>
      <c r="AG8" s="41"/>
      <c r="AH8" s="59"/>
      <c r="AI8" s="41"/>
      <c r="AJ8" s="59"/>
      <c r="AK8" s="41"/>
      <c r="AL8" s="32"/>
    </row>
    <row r="9" spans="2:38">
      <c r="B9" s="114"/>
      <c r="C9" s="31" t="s">
        <v>95</v>
      </c>
      <c r="F9" s="32"/>
      <c r="G9" s="125">
        <f>G7-G8-G10</f>
        <v>213</v>
      </c>
      <c r="H9" s="37"/>
      <c r="I9" s="32"/>
      <c r="J9" s="114"/>
      <c r="K9" s="90" t="s">
        <v>96</v>
      </c>
      <c r="L9" s="32"/>
      <c r="M9" s="32"/>
      <c r="N9" s="126">
        <f>W!A82</f>
        <v>0</v>
      </c>
      <c r="O9" s="126"/>
      <c r="P9" s="37"/>
      <c r="R9" s="114"/>
      <c r="S9" s="90" t="s">
        <v>97</v>
      </c>
      <c r="T9" s="32"/>
      <c r="U9" s="69">
        <f>W!A117</f>
        <v>0</v>
      </c>
      <c r="V9" s="128">
        <f>W!B117</f>
        <v>0</v>
      </c>
      <c r="W9" s="59">
        <f>W!A118</f>
        <v>0</v>
      </c>
      <c r="X9" s="44">
        <f>W!B118</f>
        <v>0</v>
      </c>
      <c r="Y9" s="69">
        <f>W!A119</f>
        <v>0</v>
      </c>
      <c r="Z9" s="44">
        <f>W!B119</f>
        <v>0</v>
      </c>
      <c r="AA9" s="37"/>
      <c r="AC9" s="32"/>
      <c r="AD9" s="32"/>
      <c r="AE9" s="32"/>
      <c r="AF9" s="59"/>
      <c r="AG9" s="44"/>
      <c r="AH9" s="59"/>
      <c r="AI9" s="44"/>
      <c r="AJ9" s="59"/>
      <c r="AK9" s="44"/>
      <c r="AL9" s="32"/>
    </row>
    <row r="10" spans="2:38">
      <c r="B10" s="114"/>
      <c r="C10" s="31" t="s">
        <v>98</v>
      </c>
      <c r="F10" s="32"/>
      <c r="G10" s="125">
        <f>W!A284</f>
        <v>587</v>
      </c>
      <c r="H10" s="37"/>
      <c r="I10" s="32"/>
      <c r="J10" s="114"/>
      <c r="K10" s="90" t="s">
        <v>99</v>
      </c>
      <c r="L10" s="32"/>
      <c r="M10" s="32"/>
      <c r="N10" s="126">
        <f>W!A195</f>
        <v>0</v>
      </c>
      <c r="O10" s="126">
        <f>W!A196</f>
        <v>1</v>
      </c>
      <c r="P10" s="37"/>
      <c r="R10" s="115"/>
      <c r="S10" s="78"/>
      <c r="T10" s="78"/>
      <c r="U10" s="115"/>
      <c r="V10" s="56"/>
      <c r="W10" s="78"/>
      <c r="X10" s="104"/>
      <c r="Y10" s="115"/>
      <c r="Z10" s="104"/>
      <c r="AA10" s="95"/>
      <c r="AC10" s="32"/>
      <c r="AD10" s="32"/>
      <c r="AE10" s="32"/>
      <c r="AF10" s="32"/>
      <c r="AG10" s="41"/>
      <c r="AH10" s="32"/>
      <c r="AI10" s="41"/>
      <c r="AJ10" s="32"/>
      <c r="AK10" s="41"/>
      <c r="AL10" s="32"/>
    </row>
    <row r="11" spans="2:38" ht="12">
      <c r="B11" s="114"/>
      <c r="C11" s="31" t="s">
        <v>100</v>
      </c>
      <c r="F11" s="32"/>
      <c r="G11" s="125">
        <f>0.25*G10</f>
        <v>146.75</v>
      </c>
      <c r="H11" s="37"/>
      <c r="I11" s="32"/>
      <c r="J11" s="114"/>
      <c r="K11" s="90" t="s">
        <v>101</v>
      </c>
      <c r="L11" s="32"/>
      <c r="M11" s="32"/>
      <c r="N11" s="126">
        <f>N7+N8+N9-N10-N12</f>
        <v>3</v>
      </c>
      <c r="O11" s="126">
        <f>O7+O8+O9-O10-O12</f>
        <v>2</v>
      </c>
      <c r="P11" s="37"/>
      <c r="R11" s="113"/>
      <c r="S11" s="119" t="s">
        <v>102</v>
      </c>
      <c r="T11" s="129"/>
      <c r="U11" s="113"/>
      <c r="V11" s="43"/>
      <c r="W11" s="93"/>
      <c r="X11" s="120"/>
      <c r="Y11" s="113"/>
      <c r="Z11" s="120"/>
      <c r="AA11" s="105"/>
      <c r="AC11" s="32"/>
      <c r="AD11" s="117"/>
      <c r="AE11" s="117"/>
      <c r="AF11" s="32"/>
      <c r="AG11" s="41"/>
      <c r="AH11" s="32"/>
      <c r="AI11" s="41"/>
      <c r="AJ11" s="32"/>
      <c r="AK11" s="41"/>
      <c r="AL11" s="32"/>
    </row>
    <row r="12" spans="2:38">
      <c r="B12" s="114"/>
      <c r="C12" s="31" t="s">
        <v>103</v>
      </c>
      <c r="F12" s="32" t="s">
        <v>2</v>
      </c>
      <c r="G12" s="125">
        <f>W!A285</f>
        <v>100</v>
      </c>
      <c r="H12" s="37"/>
      <c r="I12" s="32"/>
      <c r="J12" s="114"/>
      <c r="K12" s="90" t="s">
        <v>104</v>
      </c>
      <c r="L12" s="32"/>
      <c r="M12" s="32"/>
      <c r="N12" s="130">
        <f>W!A197</f>
        <v>31</v>
      </c>
      <c r="O12" s="130">
        <f>W!A198</f>
        <v>16</v>
      </c>
      <c r="P12" s="37"/>
      <c r="R12" s="114"/>
      <c r="S12" s="131" t="s">
        <v>47</v>
      </c>
      <c r="T12" s="32"/>
      <c r="U12" s="69">
        <f>W!A121</f>
        <v>1532</v>
      </c>
      <c r="V12" s="124"/>
      <c r="W12" s="69">
        <f>W!A124</f>
        <v>715</v>
      </c>
      <c r="X12" s="41"/>
      <c r="Y12" s="69">
        <f>W!A127</f>
        <v>266</v>
      </c>
      <c r="Z12" s="41"/>
      <c r="AA12" s="37"/>
      <c r="AC12" s="32"/>
      <c r="AD12" s="41"/>
      <c r="AE12" s="32"/>
      <c r="AF12" s="59"/>
      <c r="AG12" s="41"/>
      <c r="AH12" s="59"/>
      <c r="AI12" s="41"/>
      <c r="AJ12" s="59"/>
      <c r="AK12" s="41"/>
      <c r="AL12" s="32"/>
    </row>
    <row r="13" spans="2:38">
      <c r="B13" s="114"/>
      <c r="C13" s="31" t="s">
        <v>105</v>
      </c>
      <c r="F13" s="32"/>
      <c r="G13" s="125">
        <f>W!A286</f>
        <v>310</v>
      </c>
      <c r="H13" s="37"/>
      <c r="I13" s="32"/>
      <c r="J13" s="115"/>
      <c r="K13" s="78"/>
      <c r="L13" s="78"/>
      <c r="M13" s="78"/>
      <c r="N13" s="78"/>
      <c r="O13" s="78"/>
      <c r="P13" s="95"/>
      <c r="R13" s="114"/>
      <c r="S13" s="131" t="s">
        <v>106</v>
      </c>
      <c r="T13" s="32"/>
      <c r="U13" s="69">
        <f>W!A122</f>
        <v>874</v>
      </c>
      <c r="V13" s="124"/>
      <c r="W13" s="69">
        <f>W!A125</f>
        <v>382</v>
      </c>
      <c r="X13" s="41"/>
      <c r="Y13" s="69">
        <f>W!A128</f>
        <v>148</v>
      </c>
      <c r="Z13" s="41"/>
      <c r="AA13" s="37"/>
      <c r="AC13" s="32"/>
      <c r="AD13" s="132"/>
      <c r="AE13" s="32"/>
      <c r="AF13" s="59"/>
      <c r="AG13" s="41"/>
      <c r="AH13" s="59"/>
      <c r="AI13" s="41"/>
      <c r="AJ13" s="59"/>
      <c r="AK13" s="41"/>
      <c r="AL13" s="32"/>
    </row>
    <row r="14" spans="2:38">
      <c r="B14" s="114"/>
      <c r="C14" s="31" t="s">
        <v>107</v>
      </c>
      <c r="F14" s="32"/>
      <c r="G14" s="133">
        <f>W!A287</f>
        <v>399</v>
      </c>
      <c r="H14" s="37"/>
      <c r="I14" s="32"/>
      <c r="J14" s="114"/>
      <c r="K14" s="32"/>
      <c r="L14" s="32"/>
      <c r="M14" s="32"/>
      <c r="N14" s="32"/>
      <c r="O14" s="77"/>
      <c r="P14" s="37"/>
      <c r="R14" s="114"/>
      <c r="S14" s="131" t="s">
        <v>53</v>
      </c>
      <c r="T14" s="32"/>
      <c r="U14" s="69">
        <f>W!A123</f>
        <v>1329</v>
      </c>
      <c r="V14" s="124"/>
      <c r="W14" s="69">
        <f>W!A126</f>
        <v>561</v>
      </c>
      <c r="X14" s="41"/>
      <c r="Y14" s="69">
        <f>W!A129</f>
        <v>247</v>
      </c>
      <c r="Z14" s="41"/>
      <c r="AA14" s="37"/>
      <c r="AC14" s="32"/>
      <c r="AD14" s="41"/>
      <c r="AE14" s="32"/>
      <c r="AF14" s="59"/>
      <c r="AG14" s="41"/>
      <c r="AH14" s="59"/>
      <c r="AI14" s="41"/>
      <c r="AJ14" s="59"/>
      <c r="AK14" s="41"/>
      <c r="AL14" s="32"/>
    </row>
    <row r="15" spans="2:38">
      <c r="B15" s="114"/>
      <c r="C15" s="41" t="s">
        <v>108</v>
      </c>
      <c r="D15" s="32"/>
      <c r="E15" s="32"/>
      <c r="F15" s="32"/>
      <c r="G15" s="134">
        <f>G10-SUM(G11:G14)</f>
        <v>-368.75</v>
      </c>
      <c r="H15" s="37"/>
      <c r="I15" s="32"/>
      <c r="J15" s="114"/>
      <c r="K15" s="122" t="s">
        <v>109</v>
      </c>
      <c r="L15" s="32"/>
      <c r="M15" s="32"/>
      <c r="N15" s="32"/>
      <c r="O15" s="32"/>
      <c r="P15" s="37"/>
      <c r="R15" s="115"/>
      <c r="S15" s="78"/>
      <c r="T15" s="78"/>
      <c r="U15" s="115"/>
      <c r="V15" s="56"/>
      <c r="W15" s="78"/>
      <c r="X15" s="104"/>
      <c r="Y15" s="115"/>
      <c r="Z15" s="104"/>
      <c r="AA15" s="95"/>
      <c r="AC15" s="32"/>
      <c r="AD15" s="32"/>
      <c r="AE15" s="32"/>
      <c r="AF15" s="32"/>
      <c r="AG15" s="41"/>
      <c r="AH15" s="32"/>
      <c r="AI15" s="41"/>
      <c r="AJ15" s="32"/>
      <c r="AK15" s="41"/>
      <c r="AL15" s="32"/>
    </row>
    <row r="16" spans="2:38" ht="12">
      <c r="B16" s="114"/>
      <c r="H16" s="37"/>
      <c r="I16" s="32"/>
      <c r="J16" s="114"/>
      <c r="K16" s="90" t="s">
        <v>110</v>
      </c>
      <c r="L16" s="32"/>
      <c r="M16" s="32"/>
      <c r="N16" s="59"/>
      <c r="O16" s="125">
        <f>W!A305</f>
        <v>18432</v>
      </c>
      <c r="P16" s="37"/>
      <c r="R16" s="113"/>
      <c r="S16" s="119" t="s">
        <v>111</v>
      </c>
      <c r="T16" s="129"/>
      <c r="U16" s="113"/>
      <c r="V16" s="43"/>
      <c r="W16" s="93"/>
      <c r="X16" s="120"/>
      <c r="Y16" s="113"/>
      <c r="Z16" s="120"/>
      <c r="AA16" s="105"/>
      <c r="AC16" s="32"/>
      <c r="AD16" s="117"/>
      <c r="AE16" s="117"/>
      <c r="AF16" s="32"/>
      <c r="AG16" s="41"/>
      <c r="AH16" s="32"/>
      <c r="AI16" s="41"/>
      <c r="AJ16" s="32"/>
      <c r="AK16" s="41"/>
      <c r="AL16" s="32"/>
    </row>
    <row r="17" spans="2:38">
      <c r="B17" s="114"/>
      <c r="C17" s="122" t="s">
        <v>112</v>
      </c>
      <c r="D17" s="32"/>
      <c r="E17" s="32"/>
      <c r="F17" s="32"/>
      <c r="G17" s="135" t="s">
        <v>113</v>
      </c>
      <c r="H17" s="37"/>
      <c r="I17" s="32"/>
      <c r="J17" s="114"/>
      <c r="K17" s="90" t="s">
        <v>114</v>
      </c>
      <c r="L17" s="32"/>
      <c r="M17" s="32"/>
      <c r="N17" s="32"/>
      <c r="O17" s="125">
        <f>W!A306</f>
        <v>164</v>
      </c>
      <c r="P17" s="128">
        <f>W!B307</f>
        <v>0</v>
      </c>
      <c r="R17" s="114"/>
      <c r="S17" s="90" t="s">
        <v>115</v>
      </c>
      <c r="T17" s="32"/>
      <c r="U17" s="69">
        <f>W!A131</f>
        <v>1416</v>
      </c>
      <c r="V17" s="124"/>
      <c r="W17" s="69">
        <f>W!A134</f>
        <v>708</v>
      </c>
      <c r="X17" s="41"/>
      <c r="Y17" s="69">
        <f>W!A137</f>
        <v>314</v>
      </c>
      <c r="Z17" s="41"/>
      <c r="AA17" s="37"/>
      <c r="AC17" s="32"/>
      <c r="AD17" s="32"/>
      <c r="AE17" s="32"/>
      <c r="AF17" s="59"/>
      <c r="AG17" s="41"/>
      <c r="AH17" s="59"/>
      <c r="AI17" s="41"/>
      <c r="AJ17" s="59"/>
      <c r="AK17" s="41"/>
      <c r="AL17" s="32"/>
    </row>
    <row r="18" spans="2:38">
      <c r="B18" s="114"/>
      <c r="C18" s="97" t="s">
        <v>116</v>
      </c>
      <c r="D18" s="32"/>
      <c r="E18" s="32"/>
      <c r="F18" s="59"/>
      <c r="G18" s="59">
        <f>W!A291</f>
        <v>0</v>
      </c>
      <c r="H18" s="37"/>
      <c r="I18" s="32"/>
      <c r="J18" s="114"/>
      <c r="K18" s="136" t="s">
        <v>117</v>
      </c>
      <c r="L18" s="32"/>
      <c r="M18" s="32"/>
      <c r="N18" s="32"/>
      <c r="O18" s="125">
        <f>W!A307</f>
        <v>15724</v>
      </c>
      <c r="P18" s="37"/>
      <c r="R18" s="114"/>
      <c r="S18" s="90" t="s">
        <v>118</v>
      </c>
      <c r="T18" s="32"/>
      <c r="U18" s="69">
        <f>W!A132</f>
        <v>870</v>
      </c>
      <c r="V18" s="124"/>
      <c r="W18" s="69">
        <f>W!A135</f>
        <v>395</v>
      </c>
      <c r="X18" s="41"/>
      <c r="Y18" s="69">
        <f>W!A138</f>
        <v>176</v>
      </c>
      <c r="Z18" s="41"/>
      <c r="AA18" s="37"/>
      <c r="AC18" s="32"/>
      <c r="AD18" s="137"/>
      <c r="AE18" s="32"/>
      <c r="AF18" s="59"/>
      <c r="AG18" s="41"/>
      <c r="AH18" s="59"/>
      <c r="AI18" s="41"/>
      <c r="AJ18" s="59"/>
      <c r="AK18" s="41"/>
      <c r="AL18" s="32"/>
    </row>
    <row r="19" spans="2:38">
      <c r="B19" s="114"/>
      <c r="C19" s="32" t="s">
        <v>119</v>
      </c>
      <c r="D19" s="32"/>
      <c r="E19" s="32"/>
      <c r="F19" s="32"/>
      <c r="G19" s="59">
        <f>W!A292</f>
        <v>4</v>
      </c>
      <c r="H19" s="37"/>
      <c r="I19" s="32"/>
      <c r="J19" s="114"/>
      <c r="P19" s="37"/>
      <c r="R19" s="114"/>
      <c r="S19" s="90" t="s">
        <v>120</v>
      </c>
      <c r="T19" s="32"/>
      <c r="U19" s="69">
        <f>W!A133</f>
        <v>1250</v>
      </c>
      <c r="V19" s="124"/>
      <c r="W19" s="69">
        <f>W!A136</f>
        <v>580</v>
      </c>
      <c r="X19" s="41"/>
      <c r="Y19" s="69">
        <f>W!A139</f>
        <v>251</v>
      </c>
      <c r="Z19" s="41"/>
      <c r="AA19" s="37"/>
      <c r="AC19" s="32"/>
      <c r="AD19" s="32"/>
      <c r="AE19" s="32"/>
      <c r="AF19" s="59"/>
      <c r="AG19" s="41"/>
      <c r="AH19" s="59"/>
      <c r="AI19" s="41"/>
      <c r="AJ19" s="59"/>
      <c r="AK19" s="41"/>
      <c r="AL19" s="32"/>
    </row>
    <row r="20" spans="2:38">
      <c r="B20" s="114"/>
      <c r="C20" s="32" t="s">
        <v>121</v>
      </c>
      <c r="D20" s="32"/>
      <c r="E20" s="32"/>
      <c r="F20" s="59"/>
      <c r="G20" s="59">
        <f>W!A293</f>
        <v>0</v>
      </c>
      <c r="H20" s="37"/>
      <c r="I20" s="32"/>
      <c r="J20" s="114"/>
      <c r="K20" s="90" t="s">
        <v>122</v>
      </c>
      <c r="L20" s="32"/>
      <c r="M20" s="32"/>
      <c r="N20" s="32"/>
      <c r="O20" s="59">
        <f>W!A308</f>
        <v>0</v>
      </c>
      <c r="P20" s="37"/>
      <c r="R20" s="115"/>
      <c r="S20" s="78"/>
      <c r="T20" s="78"/>
      <c r="U20" s="115"/>
      <c r="V20" s="56"/>
      <c r="W20" s="78"/>
      <c r="X20" s="104"/>
      <c r="Y20" s="115"/>
      <c r="Z20" s="104"/>
      <c r="AA20" s="95"/>
      <c r="AC20" s="32"/>
      <c r="AD20" s="32"/>
      <c r="AE20" s="32"/>
      <c r="AF20" s="32"/>
      <c r="AG20" s="41"/>
      <c r="AH20" s="32"/>
      <c r="AI20" s="41"/>
      <c r="AJ20" s="32"/>
      <c r="AK20" s="41"/>
      <c r="AL20" s="32"/>
    </row>
    <row r="21" spans="2:38" ht="12">
      <c r="B21" s="114"/>
      <c r="C21" s="32" t="s">
        <v>123</v>
      </c>
      <c r="D21" s="32"/>
      <c r="E21" s="32"/>
      <c r="F21" s="32"/>
      <c r="G21" s="59">
        <f>W!A294</f>
        <v>4</v>
      </c>
      <c r="H21" s="37"/>
      <c r="I21" s="32"/>
      <c r="J21" s="115"/>
      <c r="K21" s="78"/>
      <c r="L21" s="78"/>
      <c r="M21" s="78"/>
      <c r="N21" s="78"/>
      <c r="O21" s="78"/>
      <c r="P21" s="95"/>
      <c r="R21" s="113"/>
      <c r="S21" s="119" t="s">
        <v>124</v>
      </c>
      <c r="T21" s="93"/>
      <c r="U21" s="113"/>
      <c r="V21" s="43"/>
      <c r="W21" s="93"/>
      <c r="X21" s="120"/>
      <c r="Y21" s="113"/>
      <c r="Z21" s="120"/>
      <c r="AA21" s="105"/>
      <c r="AC21" s="32"/>
      <c r="AD21" s="117"/>
      <c r="AE21" s="32"/>
      <c r="AF21" s="32"/>
      <c r="AG21" s="41"/>
      <c r="AH21" s="32"/>
      <c r="AI21" s="41"/>
      <c r="AJ21" s="32"/>
      <c r="AK21" s="41"/>
      <c r="AL21" s="32"/>
    </row>
    <row r="22" spans="2:38" ht="12">
      <c r="B22" s="114"/>
      <c r="C22" s="117"/>
      <c r="D22" s="117"/>
      <c r="E22" s="117"/>
      <c r="F22" s="117"/>
      <c r="G22" s="117"/>
      <c r="H22" s="37"/>
      <c r="I22" s="32"/>
      <c r="Q22" s="32"/>
      <c r="R22" s="114"/>
      <c r="S22" s="90" t="s">
        <v>115</v>
      </c>
      <c r="T22" s="32"/>
      <c r="U22" s="69">
        <f>W!A141</f>
        <v>1494</v>
      </c>
      <c r="V22" s="124"/>
      <c r="W22" s="69">
        <f>W!A144</f>
        <v>715</v>
      </c>
      <c r="X22" s="41"/>
      <c r="Y22" s="69">
        <f>W!A147</f>
        <v>272</v>
      </c>
      <c r="Z22" s="41"/>
      <c r="AA22" s="37"/>
      <c r="AC22" s="32"/>
      <c r="AD22" s="32"/>
      <c r="AE22" s="32"/>
      <c r="AF22" s="59"/>
      <c r="AG22" s="41"/>
      <c r="AH22" s="59"/>
      <c r="AI22" s="41"/>
      <c r="AJ22" s="59"/>
      <c r="AK22" s="41"/>
      <c r="AL22" s="32"/>
    </row>
    <row r="23" spans="2:38">
      <c r="B23" s="114"/>
      <c r="C23" s="97" t="s">
        <v>125</v>
      </c>
      <c r="D23" s="32"/>
      <c r="E23" s="32"/>
      <c r="F23" s="59"/>
      <c r="G23" s="59">
        <f>W!A301</f>
        <v>2304</v>
      </c>
      <c r="H23" s="67"/>
      <c r="I23" s="32"/>
      <c r="R23" s="114"/>
      <c r="S23" s="90" t="s">
        <v>118</v>
      </c>
      <c r="T23" s="32"/>
      <c r="U23" s="69">
        <f>W!A142</f>
        <v>874</v>
      </c>
      <c r="V23" s="124"/>
      <c r="W23" s="69">
        <f>W!A145</f>
        <v>382</v>
      </c>
      <c r="X23" s="41"/>
      <c r="Y23" s="69">
        <f>W!A148</f>
        <v>159</v>
      </c>
      <c r="Z23" s="41"/>
      <c r="AA23" s="37"/>
      <c r="AC23" s="32"/>
      <c r="AD23" s="137"/>
      <c r="AE23" s="32"/>
      <c r="AF23" s="59"/>
      <c r="AG23" s="41"/>
      <c r="AH23" s="59"/>
      <c r="AI23" s="41"/>
      <c r="AJ23" s="59"/>
      <c r="AK23" s="41"/>
      <c r="AL23" s="32"/>
    </row>
    <row r="24" spans="2:38">
      <c r="B24" s="114"/>
      <c r="C24" s="32" t="s">
        <v>126</v>
      </c>
      <c r="D24" s="32"/>
      <c r="E24" s="32"/>
      <c r="F24" s="32"/>
      <c r="G24" s="59">
        <f>W!A302</f>
        <v>7</v>
      </c>
      <c r="H24" s="138">
        <f>W!B302</f>
        <v>0</v>
      </c>
      <c r="I24" s="32"/>
      <c r="J24" s="113"/>
      <c r="K24" s="93"/>
      <c r="L24" s="93"/>
      <c r="M24" s="93"/>
      <c r="N24" s="50"/>
      <c r="O24" s="50"/>
      <c r="P24" s="105"/>
      <c r="R24" s="114"/>
      <c r="S24" s="90" t="s">
        <v>120</v>
      </c>
      <c r="T24" s="32"/>
      <c r="U24" s="69">
        <f>W!A143</f>
        <v>1250</v>
      </c>
      <c r="V24" s="124"/>
      <c r="W24" s="69">
        <f>W!A146</f>
        <v>561</v>
      </c>
      <c r="X24" s="41"/>
      <c r="Y24" s="69">
        <f>W!A149</f>
        <v>247</v>
      </c>
      <c r="Z24" s="41"/>
      <c r="AA24" s="37"/>
      <c r="AC24" s="32"/>
      <c r="AD24" s="32"/>
      <c r="AE24" s="32"/>
      <c r="AF24" s="59"/>
      <c r="AG24" s="41"/>
      <c r="AH24" s="59"/>
      <c r="AI24" s="41"/>
      <c r="AJ24" s="59"/>
      <c r="AK24" s="41"/>
      <c r="AL24" s="32"/>
    </row>
    <row r="25" spans="2:38" ht="12">
      <c r="B25" s="114"/>
      <c r="C25" s="41" t="s">
        <v>127</v>
      </c>
      <c r="G25" s="59">
        <f>W!A303</f>
        <v>1728</v>
      </c>
      <c r="H25" s="37"/>
      <c r="I25" s="32"/>
      <c r="J25" s="114"/>
      <c r="K25" s="47" t="s">
        <v>26</v>
      </c>
      <c r="L25" s="117"/>
      <c r="M25" s="139" t="s">
        <v>29</v>
      </c>
      <c r="N25" s="140" t="s">
        <v>128</v>
      </c>
      <c r="O25" s="140" t="s">
        <v>129</v>
      </c>
      <c r="P25" s="141"/>
      <c r="R25" s="115"/>
      <c r="S25" s="78"/>
      <c r="T25" s="78"/>
      <c r="U25" s="115"/>
      <c r="V25" s="56"/>
      <c r="W25" s="78"/>
      <c r="X25" s="104"/>
      <c r="Y25" s="115"/>
      <c r="Z25" s="104"/>
      <c r="AA25" s="95"/>
      <c r="AC25" s="32"/>
      <c r="AD25" s="32"/>
      <c r="AE25" s="32"/>
      <c r="AF25" s="32"/>
      <c r="AG25" s="41"/>
      <c r="AH25" s="32"/>
      <c r="AI25" s="41"/>
      <c r="AJ25" s="32"/>
      <c r="AK25" s="41"/>
      <c r="AL25" s="32"/>
    </row>
    <row r="26" spans="2:38" ht="12">
      <c r="B26" s="114"/>
      <c r="C26" s="32" t="s">
        <v>130</v>
      </c>
      <c r="D26" s="32"/>
      <c r="E26" s="32"/>
      <c r="F26" s="32"/>
      <c r="G26" s="59">
        <f>G19*W!A75-G24</f>
        <v>33</v>
      </c>
      <c r="H26" s="37"/>
      <c r="I26" s="32"/>
      <c r="J26" s="114"/>
      <c r="K26" s="131" t="s">
        <v>131</v>
      </c>
      <c r="L26" s="32"/>
      <c r="M26" s="126">
        <f>W!A321</f>
        <v>7</v>
      </c>
      <c r="N26" s="126">
        <f>W!A322</f>
        <v>5</v>
      </c>
      <c r="O26" s="59">
        <f>IF(W!A327&gt;0,1,0)</f>
        <v>1</v>
      </c>
      <c r="P26" s="141"/>
      <c r="R26" s="113"/>
      <c r="S26" s="119" t="s">
        <v>132</v>
      </c>
      <c r="T26" s="129"/>
      <c r="U26" s="113"/>
      <c r="V26" s="43"/>
      <c r="W26" s="93"/>
      <c r="X26" s="120"/>
      <c r="Y26" s="113"/>
      <c r="Z26" s="120"/>
      <c r="AA26" s="105"/>
      <c r="AC26" s="32"/>
      <c r="AD26" s="117"/>
      <c r="AE26" s="117"/>
      <c r="AF26" s="32"/>
      <c r="AG26" s="41"/>
      <c r="AH26" s="32"/>
      <c r="AI26" s="41"/>
      <c r="AJ26" s="32"/>
      <c r="AK26" s="41"/>
      <c r="AL26" s="32"/>
    </row>
    <row r="27" spans="2:38">
      <c r="B27" s="114"/>
      <c r="C27" s="32" t="s">
        <v>133</v>
      </c>
      <c r="D27" s="32"/>
      <c r="E27" s="32"/>
      <c r="F27" s="32"/>
      <c r="G27" s="142">
        <f>W!A304</f>
        <v>96.8</v>
      </c>
      <c r="H27" s="37"/>
      <c r="I27" s="32"/>
      <c r="J27" s="114"/>
      <c r="K27" s="131" t="s">
        <v>134</v>
      </c>
      <c r="L27" s="32"/>
      <c r="M27" s="126">
        <f>W!A323</f>
        <v>2</v>
      </c>
      <c r="N27" s="126">
        <f>W!A324</f>
        <v>1</v>
      </c>
      <c r="O27" s="59"/>
      <c r="P27" s="141"/>
      <c r="R27" s="114"/>
      <c r="S27" s="90" t="s">
        <v>115</v>
      </c>
      <c r="T27" s="32"/>
      <c r="U27" s="69">
        <f>W!A151</f>
        <v>0</v>
      </c>
      <c r="V27" s="124"/>
      <c r="W27" s="69">
        <f>W!A154</f>
        <v>14</v>
      </c>
      <c r="X27" s="41"/>
      <c r="Y27" s="69">
        <f>W!A157</f>
        <v>21</v>
      </c>
      <c r="Z27" s="41"/>
      <c r="AA27" s="37"/>
      <c r="AC27" s="32"/>
      <c r="AD27" s="32"/>
      <c r="AE27" s="32"/>
      <c r="AF27" s="59"/>
      <c r="AG27" s="41"/>
      <c r="AH27" s="59"/>
      <c r="AI27" s="41"/>
      <c r="AJ27" s="59"/>
      <c r="AK27" s="41"/>
      <c r="AL27" s="32"/>
    </row>
    <row r="28" spans="2:38">
      <c r="B28" s="114"/>
      <c r="C28" s="32"/>
      <c r="D28" s="32"/>
      <c r="E28" s="32"/>
      <c r="F28" s="32"/>
      <c r="G28" s="32"/>
      <c r="H28" s="37"/>
      <c r="I28" s="32"/>
      <c r="J28" s="114"/>
      <c r="K28" s="131" t="s">
        <v>135</v>
      </c>
      <c r="L28" s="32"/>
      <c r="M28" s="126">
        <f>MAX(M26-M27-M30,0)</f>
        <v>0</v>
      </c>
      <c r="N28" s="126">
        <f>MAX(N26-N27-N30,0)</f>
        <v>0</v>
      </c>
      <c r="O28" s="126">
        <f>O26-O30</f>
        <v>0</v>
      </c>
      <c r="P28" s="141"/>
      <c r="R28" s="114"/>
      <c r="S28" s="90" t="s">
        <v>118</v>
      </c>
      <c r="T28" s="32"/>
      <c r="U28" s="69">
        <f>W!A152</f>
        <v>40</v>
      </c>
      <c r="V28" s="124"/>
      <c r="W28" s="69">
        <f>W!A155</f>
        <v>17</v>
      </c>
      <c r="X28" s="41"/>
      <c r="Y28" s="69">
        <f>W!A158</f>
        <v>8</v>
      </c>
      <c r="Z28" s="41"/>
      <c r="AA28" s="37"/>
      <c r="AC28" s="32"/>
      <c r="AD28" s="137"/>
      <c r="AE28" s="32"/>
      <c r="AF28" s="59"/>
      <c r="AG28" s="41"/>
      <c r="AH28" s="59"/>
      <c r="AI28" s="41"/>
      <c r="AJ28" s="59"/>
      <c r="AK28" s="41"/>
      <c r="AL28" s="32"/>
    </row>
    <row r="29" spans="2:38" ht="12">
      <c r="B29" s="114"/>
      <c r="C29" s="122" t="s">
        <v>136</v>
      </c>
      <c r="D29" s="117"/>
      <c r="E29" s="117"/>
      <c r="F29" s="32"/>
      <c r="G29" s="121" t="s">
        <v>113</v>
      </c>
      <c r="H29" s="37"/>
      <c r="I29" s="32"/>
      <c r="J29" s="114"/>
      <c r="K29" s="131" t="s">
        <v>137</v>
      </c>
      <c r="L29" s="32"/>
      <c r="M29" s="126">
        <f>MAX(M30-M26+M27,0)</f>
        <v>2</v>
      </c>
      <c r="N29" s="126">
        <f>MAX(N30-N26+N27,0)</f>
        <v>1</v>
      </c>
      <c r="O29" s="126">
        <f>O30-O26</f>
        <v>0</v>
      </c>
      <c r="P29" s="141"/>
      <c r="R29" s="115"/>
      <c r="S29" s="78"/>
      <c r="T29" s="78"/>
      <c r="U29" s="115"/>
      <c r="V29" s="56"/>
      <c r="W29" s="78"/>
      <c r="X29" s="104"/>
      <c r="Y29" s="115"/>
      <c r="Z29" s="104"/>
      <c r="AA29" s="95"/>
      <c r="AC29" s="32"/>
      <c r="AD29" s="32"/>
      <c r="AE29" s="32"/>
      <c r="AF29" s="32"/>
      <c r="AG29" s="41"/>
      <c r="AH29" s="32"/>
      <c r="AI29" s="41"/>
      <c r="AJ29" s="32"/>
      <c r="AK29" s="41"/>
      <c r="AL29" s="32"/>
    </row>
    <row r="30" spans="2:38" ht="12">
      <c r="B30" s="114"/>
      <c r="C30" s="32" t="s">
        <v>138</v>
      </c>
      <c r="D30" s="32"/>
      <c r="E30" s="32"/>
      <c r="F30" s="59"/>
      <c r="G30" s="59">
        <f>W!A311</f>
        <v>3869</v>
      </c>
      <c r="H30" s="37"/>
      <c r="I30" s="32"/>
      <c r="J30" s="114"/>
      <c r="K30" s="131" t="s">
        <v>139</v>
      </c>
      <c r="L30" s="32"/>
      <c r="M30" s="130">
        <f>W!A325</f>
        <v>7</v>
      </c>
      <c r="N30" s="130">
        <f>W!A326</f>
        <v>5</v>
      </c>
      <c r="O30" s="68">
        <f>IF(W!A328&gt;0,1,0)</f>
        <v>1</v>
      </c>
      <c r="P30" s="141"/>
      <c r="R30" s="114"/>
      <c r="S30" s="143" t="s">
        <v>140</v>
      </c>
      <c r="T30" s="117"/>
      <c r="U30" s="114"/>
      <c r="V30" s="124"/>
      <c r="W30" s="32"/>
      <c r="X30" s="41"/>
      <c r="Y30" s="114"/>
      <c r="Z30" s="41"/>
      <c r="AA30" s="37"/>
      <c r="AC30" s="32"/>
      <c r="AD30" s="117"/>
      <c r="AE30" s="117"/>
      <c r="AF30" s="32"/>
      <c r="AG30" s="41"/>
      <c r="AH30" s="32"/>
      <c r="AI30" s="41"/>
      <c r="AJ30" s="32"/>
      <c r="AK30" s="41"/>
      <c r="AL30" s="32"/>
    </row>
    <row r="31" spans="2:38">
      <c r="B31" s="114"/>
      <c r="C31" s="90" t="s">
        <v>141</v>
      </c>
      <c r="D31" s="32"/>
      <c r="E31" s="32"/>
      <c r="F31" s="59"/>
      <c r="G31" s="59">
        <f>1000*W!A57+W!A312</f>
        <v>0</v>
      </c>
      <c r="H31" s="37"/>
      <c r="I31" s="32"/>
      <c r="J31" s="115"/>
      <c r="K31" s="78"/>
      <c r="L31" s="78"/>
      <c r="M31" s="78"/>
      <c r="N31" s="78"/>
      <c r="O31" s="78"/>
      <c r="P31" s="95"/>
      <c r="R31" s="114"/>
      <c r="S31" s="90" t="s">
        <v>115</v>
      </c>
      <c r="T31" s="32"/>
      <c r="U31" s="69">
        <f>W!A161</f>
        <v>38</v>
      </c>
      <c r="V31" s="124"/>
      <c r="W31" s="69">
        <f>W!A164</f>
        <v>0</v>
      </c>
      <c r="X31" s="41"/>
      <c r="Y31" s="69">
        <f>W!A167</f>
        <v>0</v>
      </c>
      <c r="Z31" s="41"/>
      <c r="AA31" s="37"/>
      <c r="AC31" s="32"/>
      <c r="AD31" s="32"/>
      <c r="AE31" s="32"/>
      <c r="AF31" s="59"/>
      <c r="AG31" s="41"/>
      <c r="AH31" s="59"/>
      <c r="AI31" s="41"/>
      <c r="AJ31" s="59"/>
      <c r="AK31" s="41"/>
      <c r="AL31" s="32"/>
    </row>
    <row r="32" spans="2:38">
      <c r="B32" s="114"/>
      <c r="C32" s="90" t="s">
        <v>142</v>
      </c>
      <c r="D32" s="32"/>
      <c r="E32" s="32"/>
      <c r="F32" s="32"/>
      <c r="G32" s="59">
        <f>W!A313</f>
        <v>0</v>
      </c>
      <c r="H32" s="37"/>
      <c r="I32" s="32"/>
      <c r="M32" s="31" t="s">
        <v>2</v>
      </c>
      <c r="R32" s="114"/>
      <c r="S32" s="90" t="s">
        <v>118</v>
      </c>
      <c r="T32" s="32"/>
      <c r="U32" s="69">
        <f>W!A162</f>
        <v>0</v>
      </c>
      <c r="V32" s="124"/>
      <c r="W32" s="69">
        <f>W!A165</f>
        <v>0</v>
      </c>
      <c r="X32" s="41"/>
      <c r="Y32" s="69">
        <f>W!A168</f>
        <v>0</v>
      </c>
      <c r="Z32" s="41"/>
      <c r="AA32" s="37"/>
      <c r="AC32" s="32"/>
      <c r="AD32" s="137"/>
      <c r="AE32" s="32"/>
      <c r="AF32" s="59"/>
      <c r="AG32" s="41"/>
      <c r="AH32" s="59"/>
      <c r="AI32" s="41"/>
      <c r="AJ32" s="59"/>
      <c r="AK32" s="41"/>
      <c r="AL32" s="32"/>
    </row>
    <row r="33" spans="2:38">
      <c r="B33" s="114"/>
      <c r="C33" s="90" t="s">
        <v>97</v>
      </c>
      <c r="D33" s="32"/>
      <c r="E33" s="32"/>
      <c r="F33" s="32"/>
      <c r="G33" s="59">
        <f>W!A314</f>
        <v>0</v>
      </c>
      <c r="H33" s="144">
        <f>W!B313</f>
        <v>0</v>
      </c>
      <c r="I33" s="32"/>
      <c r="M33" s="32"/>
      <c r="R33" s="114"/>
      <c r="S33" s="90" t="s">
        <v>120</v>
      </c>
      <c r="T33" s="32"/>
      <c r="U33" s="69">
        <f>W!A163</f>
        <v>79</v>
      </c>
      <c r="V33" s="124"/>
      <c r="W33" s="69">
        <f>W!A166</f>
        <v>0</v>
      </c>
      <c r="X33" s="41"/>
      <c r="Y33" s="69">
        <f>W!A169</f>
        <v>0</v>
      </c>
      <c r="Z33" s="41"/>
      <c r="AA33" s="37"/>
      <c r="AC33" s="32"/>
      <c r="AD33" s="32"/>
      <c r="AE33" s="32"/>
      <c r="AF33" s="59"/>
      <c r="AG33" s="41"/>
      <c r="AH33" s="59"/>
      <c r="AI33" s="41"/>
      <c r="AJ33" s="59"/>
      <c r="AK33" s="41"/>
      <c r="AL33" s="32"/>
    </row>
    <row r="34" spans="2:38">
      <c r="B34" s="114"/>
      <c r="C34" s="90" t="s">
        <v>143</v>
      </c>
      <c r="D34" s="32"/>
      <c r="E34" s="32"/>
      <c r="F34" s="32"/>
      <c r="G34" s="59">
        <f>W!A315</f>
        <v>2676</v>
      </c>
      <c r="H34" s="37"/>
      <c r="I34" s="32"/>
      <c r="J34" s="113"/>
      <c r="K34" s="93"/>
      <c r="L34" s="93"/>
      <c r="M34" s="93"/>
      <c r="N34" s="50"/>
      <c r="O34" s="50"/>
      <c r="P34" s="105"/>
      <c r="R34" s="115"/>
      <c r="S34" s="78"/>
      <c r="T34" s="78"/>
      <c r="U34" s="115"/>
      <c r="V34" s="56"/>
      <c r="W34" s="78"/>
      <c r="X34" s="104"/>
      <c r="Y34" s="115"/>
      <c r="Z34" s="104"/>
      <c r="AA34" s="95"/>
      <c r="AC34" s="32"/>
      <c r="AD34" s="32"/>
      <c r="AE34" s="32"/>
      <c r="AF34" s="32"/>
      <c r="AG34" s="41"/>
      <c r="AH34" s="32"/>
      <c r="AI34" s="41"/>
      <c r="AJ34" s="32"/>
      <c r="AK34" s="41"/>
      <c r="AL34" s="32"/>
    </row>
    <row r="35" spans="2:38" ht="12">
      <c r="B35" s="114"/>
      <c r="C35" s="90" t="s">
        <v>144</v>
      </c>
      <c r="D35" s="41"/>
      <c r="E35" s="32"/>
      <c r="F35" s="32"/>
      <c r="G35" s="59">
        <f>W!A316</f>
        <v>1193</v>
      </c>
      <c r="H35" s="37"/>
      <c r="I35" s="32"/>
      <c r="J35" s="114"/>
      <c r="K35" s="143" t="s">
        <v>145</v>
      </c>
      <c r="L35" s="117"/>
      <c r="M35" s="139" t="s">
        <v>29</v>
      </c>
      <c r="N35" s="140" t="s">
        <v>128</v>
      </c>
      <c r="O35" s="145" t="s">
        <v>129</v>
      </c>
      <c r="P35" s="37"/>
      <c r="R35" s="113"/>
      <c r="S35" s="129"/>
      <c r="T35" s="129"/>
      <c r="U35" s="113"/>
      <c r="V35" s="43"/>
      <c r="W35" s="93"/>
      <c r="X35" s="43"/>
      <c r="Y35" s="32"/>
      <c r="Z35" s="120"/>
      <c r="AA35" s="105"/>
      <c r="AC35" s="32"/>
      <c r="AD35" s="117"/>
      <c r="AE35" s="117"/>
      <c r="AF35" s="32"/>
      <c r="AG35" s="41"/>
      <c r="AH35" s="32"/>
      <c r="AI35" s="41"/>
      <c r="AJ35" s="32"/>
      <c r="AK35" s="41"/>
      <c r="AL35" s="32"/>
    </row>
    <row r="36" spans="2:38" ht="12">
      <c r="B36" s="114"/>
      <c r="C36" s="81" t="s">
        <v>146</v>
      </c>
      <c r="D36" s="32"/>
      <c r="E36" s="32"/>
      <c r="F36" s="32"/>
      <c r="G36" s="59"/>
      <c r="H36" s="37"/>
      <c r="I36" s="32"/>
      <c r="J36" s="114"/>
      <c r="K36" s="90" t="s">
        <v>147</v>
      </c>
      <c r="L36" s="32"/>
      <c r="M36" s="69">
        <f>W!A295</f>
        <v>1321</v>
      </c>
      <c r="N36" s="69">
        <f>W!A297</f>
        <v>500</v>
      </c>
      <c r="O36" s="126">
        <f>W!A299</f>
        <v>300</v>
      </c>
      <c r="P36" s="37"/>
      <c r="R36" s="114"/>
      <c r="S36" s="122" t="s">
        <v>148</v>
      </c>
      <c r="T36" s="146"/>
      <c r="U36" s="59">
        <f>W!A171</f>
        <v>86</v>
      </c>
      <c r="V36" s="128">
        <f>W!B171</f>
        <v>0</v>
      </c>
      <c r="W36" s="59">
        <f>W!A172</f>
        <v>43</v>
      </c>
      <c r="X36" s="128">
        <f>W!B172</f>
        <v>0</v>
      </c>
      <c r="Y36" s="59">
        <f>W!A173</f>
        <v>20</v>
      </c>
      <c r="Z36" s="44">
        <f>W!B173</f>
        <v>0</v>
      </c>
      <c r="AA36" s="37"/>
      <c r="AC36" s="32"/>
      <c r="AD36" s="117"/>
      <c r="AE36" s="117"/>
      <c r="AF36" s="59"/>
      <c r="AG36" s="44"/>
      <c r="AH36" s="59"/>
      <c r="AI36" s="44"/>
      <c r="AJ36" s="59"/>
      <c r="AK36" s="44"/>
      <c r="AL36" s="32"/>
    </row>
    <row r="37" spans="2:38">
      <c r="B37" s="114"/>
      <c r="C37" s="90" t="s">
        <v>149</v>
      </c>
      <c r="D37" s="32"/>
      <c r="E37" s="32"/>
      <c r="F37" s="32"/>
      <c r="G37" s="59">
        <f>1000*W!A58</f>
        <v>0</v>
      </c>
      <c r="H37" s="37"/>
      <c r="I37" s="32"/>
      <c r="J37" s="114"/>
      <c r="K37" s="90" t="s">
        <v>150</v>
      </c>
      <c r="L37" s="32"/>
      <c r="M37" s="130">
        <f>W!A296</f>
        <v>9</v>
      </c>
      <c r="N37" s="130">
        <f>W!A298</f>
        <v>5</v>
      </c>
      <c r="O37" s="130">
        <f>W!A300</f>
        <v>7</v>
      </c>
      <c r="P37" s="37"/>
      <c r="R37" s="115"/>
      <c r="S37" s="78"/>
      <c r="T37" s="78"/>
      <c r="U37" s="115"/>
      <c r="V37" s="56"/>
      <c r="W37" s="78"/>
      <c r="X37" s="104"/>
      <c r="Y37" s="115"/>
      <c r="Z37" s="104"/>
      <c r="AA37" s="95"/>
      <c r="AC37" s="32"/>
      <c r="AD37" s="32"/>
      <c r="AE37" s="32"/>
      <c r="AF37" s="32"/>
      <c r="AG37" s="41"/>
      <c r="AH37" s="32"/>
      <c r="AI37" s="41"/>
      <c r="AJ37" s="32"/>
      <c r="AK37" s="41"/>
      <c r="AL37" s="32"/>
    </row>
    <row r="38" spans="2:38" ht="12">
      <c r="B38" s="114"/>
      <c r="C38" s="90" t="s">
        <v>151</v>
      </c>
      <c r="D38" s="32"/>
      <c r="E38" s="32"/>
      <c r="F38" s="32"/>
      <c r="G38" s="59">
        <f>W!A317</f>
        <v>2000</v>
      </c>
      <c r="H38" s="37"/>
      <c r="I38" s="32"/>
      <c r="J38" s="115"/>
      <c r="K38" s="78"/>
      <c r="L38" s="78"/>
      <c r="M38" s="78"/>
      <c r="N38" s="78"/>
      <c r="O38" s="78"/>
      <c r="P38" s="95"/>
      <c r="R38" s="113"/>
      <c r="S38" s="147"/>
      <c r="T38" s="129"/>
      <c r="U38" s="113"/>
      <c r="V38" s="43"/>
      <c r="W38" s="93"/>
      <c r="X38" s="120"/>
      <c r="Y38" s="113"/>
      <c r="Z38" s="120"/>
      <c r="AA38" s="105"/>
      <c r="AC38" s="32"/>
      <c r="AD38" s="118"/>
      <c r="AE38" s="117"/>
      <c r="AF38" s="32"/>
      <c r="AG38" s="41"/>
      <c r="AH38" s="32"/>
      <c r="AI38" s="41"/>
      <c r="AJ38" s="32"/>
      <c r="AK38" s="41"/>
      <c r="AL38" s="32"/>
    </row>
    <row r="39" spans="2:38" ht="12">
      <c r="B39" s="114"/>
      <c r="C39" s="41" t="s">
        <v>152</v>
      </c>
      <c r="D39" s="32"/>
      <c r="E39" s="32"/>
      <c r="F39" s="32"/>
      <c r="G39" s="59">
        <f>1000*W!A59</f>
        <v>0</v>
      </c>
      <c r="H39" s="37"/>
      <c r="I39" s="32"/>
      <c r="R39" s="114"/>
      <c r="S39" s="122" t="s">
        <v>153</v>
      </c>
      <c r="T39" s="117"/>
      <c r="U39" s="148" t="str">
        <f>W!A177</f>
        <v>Minor</v>
      </c>
      <c r="V39" s="124"/>
      <c r="W39" s="148" t="str">
        <f>W!A178</f>
        <v>Major</v>
      </c>
      <c r="X39" s="41"/>
      <c r="Y39" s="148" t="str">
        <f>W!A179</f>
        <v>Major</v>
      </c>
      <c r="Z39" s="41"/>
      <c r="AA39" s="37"/>
      <c r="AC39" s="32"/>
      <c r="AD39" s="117"/>
      <c r="AE39" s="117"/>
      <c r="AF39" s="59"/>
      <c r="AG39" s="41"/>
      <c r="AH39" s="59"/>
      <c r="AI39" s="41"/>
      <c r="AJ39" s="59"/>
      <c r="AK39" s="41"/>
      <c r="AL39" s="32"/>
    </row>
    <row r="40" spans="2:38" ht="9" customHeight="1">
      <c r="B40" s="114"/>
      <c r="C40" s="32"/>
      <c r="D40" s="32"/>
      <c r="E40" s="32"/>
      <c r="F40" s="32"/>
      <c r="G40" s="32"/>
      <c r="H40" s="37"/>
      <c r="I40" s="32"/>
      <c r="R40" s="115"/>
      <c r="S40" s="78"/>
      <c r="T40" s="149"/>
      <c r="U40" s="78"/>
      <c r="V40" s="56"/>
      <c r="W40" s="78"/>
      <c r="X40" s="56"/>
      <c r="Y40" s="78"/>
      <c r="Z40" s="104"/>
      <c r="AA40" s="95"/>
      <c r="AC40" s="32"/>
      <c r="AD40" s="32"/>
      <c r="AE40" s="117"/>
      <c r="AF40" s="32"/>
      <c r="AG40" s="41"/>
      <c r="AH40" s="32"/>
      <c r="AI40" s="41"/>
      <c r="AJ40" s="32"/>
      <c r="AK40" s="41"/>
      <c r="AL40" s="32"/>
    </row>
    <row r="41" spans="2:38" ht="12">
      <c r="B41" s="114"/>
      <c r="C41" s="150" t="s">
        <v>154</v>
      </c>
      <c r="D41" s="32"/>
      <c r="E41" s="32"/>
      <c r="F41" s="32"/>
      <c r="G41" s="32"/>
      <c r="H41" s="37"/>
      <c r="I41" s="32"/>
      <c r="J41" s="113"/>
      <c r="K41" s="93"/>
      <c r="L41" s="93"/>
      <c r="M41" s="93"/>
      <c r="N41" s="93"/>
      <c r="O41" s="93"/>
      <c r="P41" s="105"/>
      <c r="R41" s="114"/>
      <c r="S41" s="102" t="s">
        <v>155</v>
      </c>
      <c r="T41" s="32"/>
      <c r="U41" s="69"/>
      <c r="V41" s="124"/>
      <c r="W41" s="59"/>
      <c r="X41" s="41"/>
      <c r="Y41" s="69"/>
      <c r="Z41" s="41"/>
      <c r="AA41" s="37"/>
      <c r="AC41" s="32"/>
      <c r="AD41" s="151"/>
      <c r="AE41" s="32"/>
      <c r="AF41" s="59"/>
      <c r="AG41" s="41"/>
      <c r="AH41" s="59"/>
      <c r="AI41" s="41"/>
      <c r="AJ41" s="59"/>
      <c r="AK41" s="41"/>
      <c r="AL41" s="32"/>
    </row>
    <row r="42" spans="2:38" ht="12">
      <c r="B42" s="114"/>
      <c r="C42" s="41" t="s">
        <v>156</v>
      </c>
      <c r="D42" s="32"/>
      <c r="E42" s="32"/>
      <c r="F42" s="32"/>
      <c r="G42" s="59">
        <f>W!A318</f>
        <v>15</v>
      </c>
      <c r="H42" s="37"/>
      <c r="I42" s="32"/>
      <c r="J42" s="114"/>
      <c r="K42" s="79" t="s">
        <v>157</v>
      </c>
      <c r="N42" s="135" t="s">
        <v>158</v>
      </c>
      <c r="P42" s="37"/>
      <c r="R42" s="114"/>
      <c r="S42" s="152" t="s">
        <v>159</v>
      </c>
      <c r="T42" s="32"/>
      <c r="U42" s="69">
        <f>W!A181</f>
        <v>3823</v>
      </c>
      <c r="V42" s="124"/>
      <c r="W42" s="59">
        <f>W!A182</f>
        <v>360</v>
      </c>
      <c r="X42" s="41"/>
      <c r="Y42" s="69">
        <f>W!A183</f>
        <v>677</v>
      </c>
      <c r="Z42" s="41"/>
      <c r="AA42" s="37"/>
      <c r="AC42" s="32"/>
      <c r="AD42" s="153"/>
      <c r="AE42" s="32"/>
      <c r="AF42" s="59"/>
      <c r="AG42" s="41"/>
      <c r="AH42" s="59"/>
      <c r="AI42" s="41"/>
      <c r="AJ42" s="59"/>
      <c r="AK42" s="41"/>
      <c r="AL42" s="32"/>
    </row>
    <row r="43" spans="2:38">
      <c r="B43" s="114"/>
      <c r="C43" s="41" t="s">
        <v>160</v>
      </c>
      <c r="D43" s="32"/>
      <c r="E43" s="32"/>
      <c r="F43" s="32"/>
      <c r="G43" s="154">
        <f>W!A319</f>
        <v>81075</v>
      </c>
      <c r="H43" s="37"/>
      <c r="I43" s="32"/>
      <c r="J43" s="114"/>
      <c r="K43" s="31" t="s">
        <v>161</v>
      </c>
      <c r="N43" s="155">
        <f>0.00019*50*G10</f>
        <v>5.5765000000000002</v>
      </c>
      <c r="P43" s="37"/>
      <c r="R43" s="114"/>
      <c r="S43" s="152" t="s">
        <v>162</v>
      </c>
      <c r="T43" s="32"/>
      <c r="U43" s="69">
        <f>W!A54</f>
        <v>2581</v>
      </c>
      <c r="V43" s="124"/>
      <c r="W43" s="69">
        <f>W!A55</f>
        <v>288</v>
      </c>
      <c r="X43" s="41"/>
      <c r="Y43" s="69">
        <f>W!A56</f>
        <v>585</v>
      </c>
      <c r="Z43" s="41"/>
      <c r="AA43" s="37"/>
      <c r="AC43" s="32"/>
      <c r="AD43" s="153"/>
      <c r="AE43" s="32"/>
      <c r="AF43" s="59"/>
      <c r="AG43" s="41"/>
      <c r="AH43" s="59"/>
      <c r="AI43" s="41"/>
      <c r="AJ43" s="59"/>
      <c r="AK43" s="41"/>
      <c r="AL43" s="32"/>
    </row>
    <row r="44" spans="2:38">
      <c r="B44" s="114"/>
      <c r="C44" s="41" t="s">
        <v>163</v>
      </c>
      <c r="D44" s="32"/>
      <c r="E44" s="32"/>
      <c r="F44" s="32"/>
      <c r="G44" s="154">
        <f>100-W!A320/10</f>
        <v>0.20000000000000284</v>
      </c>
      <c r="H44" s="37"/>
      <c r="I44" s="32"/>
      <c r="J44" s="114"/>
      <c r="K44" s="31" t="s">
        <v>164</v>
      </c>
      <c r="N44" s="156">
        <f>0.00052*(6*G25+O18)</f>
        <v>13.567839999999999</v>
      </c>
      <c r="P44" s="37"/>
      <c r="R44" s="114"/>
      <c r="S44" s="152" t="s">
        <v>165</v>
      </c>
      <c r="T44" s="32"/>
      <c r="U44" s="69">
        <f>W!A184</f>
        <v>364</v>
      </c>
      <c r="V44" s="124"/>
      <c r="W44" s="59">
        <f>W!A185</f>
        <v>0</v>
      </c>
      <c r="X44" s="41"/>
      <c r="Y44" s="69">
        <f>W!A186</f>
        <v>75</v>
      </c>
      <c r="Z44" s="41"/>
      <c r="AA44" s="37"/>
      <c r="AC44" s="32"/>
      <c r="AD44" s="153"/>
      <c r="AE44" s="32"/>
      <c r="AF44" s="59"/>
      <c r="AG44" s="41"/>
      <c r="AH44" s="59"/>
      <c r="AI44" s="41"/>
      <c r="AJ44" s="59"/>
      <c r="AK44" s="41"/>
      <c r="AL44" s="32"/>
    </row>
    <row r="45" spans="2:38">
      <c r="B45" s="114"/>
      <c r="C45" s="157" t="s">
        <v>166</v>
      </c>
      <c r="G45" s="31">
        <f>W!A329</f>
        <v>114</v>
      </c>
      <c r="H45" s="37"/>
      <c r="I45" s="32"/>
      <c r="J45" s="114"/>
      <c r="K45" s="106" t="s">
        <v>167</v>
      </c>
      <c r="N45" s="155">
        <f>N43+N44</f>
        <v>19.14434</v>
      </c>
      <c r="P45" s="37"/>
      <c r="R45" s="114"/>
      <c r="S45" s="152" t="s">
        <v>168</v>
      </c>
      <c r="T45" s="32"/>
      <c r="U45" s="69">
        <f>W!A187</f>
        <v>2945</v>
      </c>
      <c r="V45" s="124"/>
      <c r="W45" s="59">
        <f>W!A188</f>
        <v>288</v>
      </c>
      <c r="X45" s="41"/>
      <c r="Y45" s="69">
        <f>W!A189</f>
        <v>660</v>
      </c>
      <c r="Z45" s="41"/>
      <c r="AA45" s="37"/>
      <c r="AC45" s="32"/>
      <c r="AD45" s="153"/>
      <c r="AE45" s="32"/>
      <c r="AF45" s="59"/>
      <c r="AG45" s="41"/>
      <c r="AH45" s="59"/>
      <c r="AI45" s="41"/>
      <c r="AJ45" s="59"/>
      <c r="AK45" s="41"/>
      <c r="AL45" s="32"/>
    </row>
    <row r="46" spans="2:38" ht="8.25" customHeight="1">
      <c r="B46" s="115"/>
      <c r="C46" s="78"/>
      <c r="D46" s="78"/>
      <c r="E46" s="78"/>
      <c r="F46" s="78"/>
      <c r="G46" s="78"/>
      <c r="H46" s="95"/>
      <c r="I46" s="32"/>
      <c r="J46" s="115"/>
      <c r="K46" s="78"/>
      <c r="L46" s="78"/>
      <c r="M46" s="78"/>
      <c r="N46" s="78"/>
      <c r="O46" s="78"/>
      <c r="P46" s="95"/>
      <c r="R46" s="115"/>
      <c r="S46" s="78"/>
      <c r="T46" s="78"/>
      <c r="U46" s="115"/>
      <c r="V46" s="56"/>
      <c r="W46" s="78"/>
      <c r="X46" s="104"/>
      <c r="Y46" s="115"/>
      <c r="Z46" s="104"/>
      <c r="AA46" s="95"/>
      <c r="AC46" s="32"/>
      <c r="AD46" s="32"/>
      <c r="AE46" s="32"/>
      <c r="AF46" s="32"/>
      <c r="AG46" s="41"/>
      <c r="AH46" s="32"/>
      <c r="AI46" s="41"/>
      <c r="AJ46" s="32"/>
      <c r="AK46" s="41"/>
      <c r="AL46" s="32"/>
    </row>
    <row r="47" spans="2:38">
      <c r="C47" s="89" t="s">
        <v>75</v>
      </c>
      <c r="I47" s="32"/>
    </row>
    <row r="48" spans="2:38">
      <c r="D48" s="158"/>
      <c r="I48" s="32"/>
      <c r="M48" s="110"/>
    </row>
    <row r="49" spans="1:13">
      <c r="I49" s="32"/>
    </row>
    <row r="50" spans="1:13">
      <c r="A50" s="32"/>
      <c r="B50" s="32"/>
      <c r="D50" s="32"/>
      <c r="E50" s="32"/>
      <c r="F50" s="32"/>
      <c r="I50" s="32"/>
    </row>
    <row r="51" spans="1:13">
      <c r="B51" s="32"/>
      <c r="I51" s="32" t="s">
        <v>2</v>
      </c>
    </row>
    <row r="52" spans="1:13">
      <c r="B52" s="32"/>
      <c r="I52" s="32"/>
    </row>
    <row r="53" spans="1:13">
      <c r="B53" s="32"/>
      <c r="I53" s="32"/>
    </row>
    <row r="54" spans="1:13">
      <c r="B54" s="32"/>
      <c r="I54" s="32"/>
    </row>
    <row r="55" spans="1:13">
      <c r="B55" s="32"/>
      <c r="I55" s="32"/>
    </row>
    <row r="56" spans="1:13">
      <c r="B56" s="32"/>
      <c r="I56" s="32"/>
    </row>
    <row r="57" spans="1:13">
      <c r="B57" s="32"/>
      <c r="I57" s="32"/>
    </row>
    <row r="58" spans="1:13">
      <c r="B58" s="32"/>
      <c r="I58" s="32"/>
    </row>
    <row r="59" spans="1:13">
      <c r="B59" s="32"/>
      <c r="C59" s="32"/>
      <c r="D59" s="32"/>
      <c r="E59" s="32"/>
      <c r="F59" s="32"/>
      <c r="G59" s="32"/>
      <c r="H59" s="32"/>
      <c r="I59" s="32"/>
    </row>
    <row r="60" spans="1:13">
      <c r="J60" s="32"/>
      <c r="K60" s="32"/>
      <c r="L60" s="32"/>
      <c r="M60" s="32"/>
    </row>
    <row r="61" spans="1:13">
      <c r="H61" s="32"/>
      <c r="I61" s="32"/>
      <c r="J61" s="32"/>
      <c r="K61" s="32"/>
      <c r="L61" s="32"/>
      <c r="M61" s="32"/>
    </row>
    <row r="62" spans="1:13">
      <c r="H62" s="32"/>
      <c r="I62" s="32"/>
      <c r="J62" s="32"/>
      <c r="L62" s="32"/>
      <c r="M62" s="32"/>
    </row>
    <row r="63" spans="1:13">
      <c r="H63" s="32"/>
      <c r="I63" s="32"/>
      <c r="J63" s="32"/>
      <c r="L63" s="32"/>
      <c r="M63" s="32"/>
    </row>
    <row r="64" spans="1:13">
      <c r="H64" s="32"/>
      <c r="I64" s="32"/>
      <c r="J64" s="32"/>
      <c r="L64" s="32"/>
      <c r="M64" s="32"/>
    </row>
    <row r="65" spans="3:13"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</row>
  </sheetData>
  <phoneticPr fontId="1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sqref="A1:IV65536"/>
    </sheetView>
  </sheetViews>
  <sheetFormatPr defaultColWidth="9.109375" defaultRowHeight="10.199999999999999"/>
  <cols>
    <col min="1" max="2" width="1.44140625" style="159" customWidth="1"/>
    <col min="3" max="5" width="7.6640625" style="159" customWidth="1"/>
    <col min="6" max="6" width="8" style="159" customWidth="1"/>
    <col min="7" max="8" width="1.6640625" style="159" customWidth="1"/>
    <col min="9" max="11" width="7.6640625" style="159" customWidth="1"/>
    <col min="12" max="12" width="8.33203125" style="159" customWidth="1"/>
    <col min="13" max="14" width="1.44140625" style="159" customWidth="1"/>
    <col min="15" max="17" width="7.6640625" style="159" customWidth="1"/>
    <col min="18" max="18" width="8" style="159" customWidth="1"/>
    <col min="19" max="20" width="1.44140625" style="159" customWidth="1"/>
    <col min="21" max="23" width="7.6640625" style="159" customWidth="1"/>
    <col min="24" max="24" width="8.109375" style="159" bestFit="1" customWidth="1"/>
    <col min="25" max="25" width="1.44140625" style="159" customWidth="1"/>
    <col min="26" max="16384" width="9.109375" style="159"/>
  </cols>
  <sheetData>
    <row r="1" spans="2:26" ht="15.6">
      <c r="D1" s="26" t="s">
        <v>9</v>
      </c>
      <c r="E1" s="27">
        <f>W!A1</f>
        <v>13</v>
      </c>
      <c r="F1" s="111" t="s">
        <v>4</v>
      </c>
      <c r="G1" s="31"/>
      <c r="I1" s="27">
        <f>W!A2</f>
        <v>1</v>
      </c>
      <c r="J1" s="31"/>
      <c r="K1" s="31"/>
      <c r="L1" s="31"/>
      <c r="M1" s="112" t="s">
        <v>13</v>
      </c>
      <c r="N1" s="31"/>
      <c r="O1" s="31"/>
      <c r="P1" s="31"/>
      <c r="Q1" s="31"/>
      <c r="S1" s="31"/>
      <c r="U1" s="26" t="s">
        <v>20</v>
      </c>
      <c r="V1" s="27">
        <f>W!A4</f>
        <v>2017</v>
      </c>
      <c r="W1" s="28" t="s">
        <v>10</v>
      </c>
      <c r="X1" s="27">
        <f>W!A5</f>
        <v>1</v>
      </c>
    </row>
    <row r="2" spans="2:26">
      <c r="B2" s="158"/>
      <c r="C2" s="158"/>
      <c r="T2" s="158"/>
      <c r="Y2" s="158"/>
    </row>
    <row r="3" spans="2:26">
      <c r="B3" s="160"/>
      <c r="C3" s="161"/>
      <c r="D3" s="161"/>
      <c r="E3" s="161"/>
      <c r="F3" s="161"/>
      <c r="G3" s="162"/>
      <c r="H3" s="161"/>
      <c r="I3" s="161"/>
      <c r="J3" s="161"/>
      <c r="K3" s="163"/>
      <c r="L3" s="163"/>
      <c r="M3" s="164"/>
      <c r="N3" s="163"/>
      <c r="O3" s="163"/>
      <c r="P3" s="163"/>
      <c r="Q3" s="163"/>
      <c r="R3" s="163"/>
      <c r="S3" s="165"/>
      <c r="T3" s="166"/>
      <c r="U3" s="163"/>
      <c r="V3" s="163"/>
      <c r="W3" s="163"/>
      <c r="X3" s="163"/>
      <c r="Y3" s="164"/>
      <c r="Z3" s="158"/>
    </row>
    <row r="4" spans="2:26" ht="12">
      <c r="B4" s="167"/>
      <c r="C4" s="122" t="s">
        <v>169</v>
      </c>
      <c r="D4" s="168"/>
      <c r="E4" s="168"/>
      <c r="F4" s="168"/>
      <c r="G4" s="169"/>
      <c r="H4" s="168"/>
      <c r="I4" s="168"/>
      <c r="J4" s="168"/>
      <c r="K4" s="158"/>
      <c r="L4" s="158"/>
      <c r="M4" s="170"/>
      <c r="N4" s="158"/>
      <c r="O4" s="158"/>
      <c r="P4" s="158"/>
      <c r="Q4" s="158"/>
      <c r="R4" s="158"/>
      <c r="S4" s="171"/>
      <c r="T4" s="172"/>
      <c r="U4" s="158"/>
      <c r="V4" s="158"/>
      <c r="W4" s="158"/>
      <c r="X4" s="158"/>
      <c r="Y4" s="170"/>
      <c r="Z4" s="158"/>
    </row>
    <row r="5" spans="2:26" ht="12">
      <c r="B5" s="167"/>
      <c r="C5" s="117"/>
      <c r="D5" s="168"/>
      <c r="E5" s="168"/>
      <c r="F5" s="168"/>
      <c r="G5" s="169"/>
      <c r="H5" s="168"/>
      <c r="I5" s="168"/>
      <c r="J5" s="168"/>
      <c r="K5" s="158"/>
      <c r="L5" s="158"/>
      <c r="M5" s="170"/>
      <c r="N5" s="158"/>
      <c r="O5" s="158"/>
      <c r="P5" s="158"/>
      <c r="Q5" s="158"/>
      <c r="R5" s="158"/>
      <c r="S5" s="171"/>
      <c r="T5" s="172"/>
      <c r="U5" s="158"/>
      <c r="V5" s="158"/>
      <c r="W5" s="158"/>
      <c r="X5" s="158"/>
      <c r="Y5" s="170"/>
      <c r="Z5" s="158"/>
    </row>
    <row r="6" spans="2:26" ht="11.4">
      <c r="B6" s="167"/>
      <c r="C6" s="122" t="s">
        <v>170</v>
      </c>
      <c r="D6" s="168"/>
      <c r="E6" s="168"/>
      <c r="F6" s="173" t="s">
        <v>171</v>
      </c>
      <c r="G6" s="169"/>
      <c r="H6" s="168"/>
      <c r="I6" s="122" t="s">
        <v>172</v>
      </c>
      <c r="J6" s="168"/>
      <c r="K6" s="158"/>
      <c r="L6" s="173" t="s">
        <v>171</v>
      </c>
      <c r="M6" s="170"/>
      <c r="N6" s="158"/>
      <c r="O6" s="122" t="s">
        <v>173</v>
      </c>
      <c r="P6" s="168"/>
      <c r="Q6" s="158"/>
      <c r="R6" s="173" t="s">
        <v>171</v>
      </c>
      <c r="S6" s="170"/>
      <c r="T6" s="158"/>
      <c r="U6" s="122" t="s">
        <v>174</v>
      </c>
      <c r="V6" s="158"/>
      <c r="W6" s="158"/>
      <c r="X6" s="173" t="s">
        <v>171</v>
      </c>
      <c r="Y6" s="170"/>
    </row>
    <row r="7" spans="2:26" ht="12">
      <c r="B7" s="167"/>
      <c r="C7" s="117"/>
      <c r="D7" s="168"/>
      <c r="E7" s="168"/>
      <c r="F7" s="174"/>
      <c r="G7" s="169"/>
      <c r="H7" s="168"/>
      <c r="I7" s="168"/>
      <c r="J7" s="168"/>
      <c r="K7" s="158"/>
      <c r="L7" s="174"/>
      <c r="M7" s="170"/>
      <c r="N7" s="158"/>
      <c r="O7" s="117"/>
      <c r="P7" s="168"/>
      <c r="Q7" s="158"/>
      <c r="R7" s="174"/>
      <c r="S7" s="170"/>
      <c r="T7" s="158"/>
      <c r="U7" s="117"/>
      <c r="V7" s="158"/>
      <c r="W7" s="158"/>
      <c r="X7" s="174"/>
      <c r="Y7" s="170"/>
    </row>
    <row r="8" spans="2:26" ht="11.4">
      <c r="B8" s="167"/>
      <c r="C8" s="32" t="s">
        <v>175</v>
      </c>
      <c r="D8" s="158"/>
      <c r="E8" s="158"/>
      <c r="F8" s="175">
        <f>W!A201*10</f>
        <v>2000000</v>
      </c>
      <c r="G8" s="170"/>
      <c r="H8" s="158"/>
      <c r="I8" s="97" t="s">
        <v>176</v>
      </c>
      <c r="J8" s="158"/>
      <c r="K8" s="158"/>
      <c r="L8" s="175">
        <f>W!A241*10</f>
        <v>24686460</v>
      </c>
      <c r="M8" s="170"/>
      <c r="N8" s="158"/>
      <c r="O8" s="122" t="s">
        <v>177</v>
      </c>
      <c r="P8" s="168"/>
      <c r="Q8" s="158"/>
      <c r="R8" s="158"/>
      <c r="S8" s="170"/>
      <c r="T8" s="158"/>
      <c r="U8" s="79" t="s">
        <v>178</v>
      </c>
      <c r="Y8" s="170"/>
    </row>
    <row r="9" spans="2:26" ht="11.4">
      <c r="B9" s="167"/>
      <c r="C9" s="97" t="s">
        <v>179</v>
      </c>
      <c r="D9" s="158"/>
      <c r="E9" s="158"/>
      <c r="F9" s="175">
        <f>W!A202*10</f>
        <v>762330</v>
      </c>
      <c r="G9" s="170"/>
      <c r="H9" s="158"/>
      <c r="I9" s="32"/>
      <c r="J9" s="158"/>
      <c r="K9" s="158"/>
      <c r="L9" s="175"/>
      <c r="M9" s="170"/>
      <c r="N9" s="158"/>
      <c r="O9" s="31" t="s">
        <v>180</v>
      </c>
      <c r="Q9" s="176"/>
      <c r="R9" s="176">
        <f>W!A261*10</f>
        <v>500000</v>
      </c>
      <c r="S9" s="170"/>
      <c r="T9" s="158"/>
      <c r="U9" s="32" t="s">
        <v>181</v>
      </c>
      <c r="V9" s="158"/>
      <c r="W9" s="158"/>
      <c r="X9" s="175">
        <f>W!A221*10</f>
        <v>25548770</v>
      </c>
      <c r="Y9" s="170"/>
    </row>
    <row r="10" spans="2:26" ht="11.4">
      <c r="B10" s="167"/>
      <c r="C10" s="97" t="s">
        <v>182</v>
      </c>
      <c r="D10" s="158"/>
      <c r="E10" s="158"/>
      <c r="F10" s="175">
        <f>W!A203*10</f>
        <v>396160</v>
      </c>
      <c r="G10" s="170"/>
      <c r="H10" s="158"/>
      <c r="I10" s="32" t="s">
        <v>183</v>
      </c>
      <c r="J10" s="158"/>
      <c r="K10" s="158"/>
      <c r="L10" s="175">
        <f>W!A242*10</f>
        <v>11762790</v>
      </c>
      <c r="M10" s="170"/>
      <c r="N10" s="158"/>
      <c r="O10" s="32" t="s">
        <v>184</v>
      </c>
      <c r="P10" s="158"/>
      <c r="Q10" s="176"/>
      <c r="R10" s="176">
        <f>W!A262*10</f>
        <v>2935000</v>
      </c>
      <c r="S10" s="170"/>
      <c r="T10" s="158"/>
      <c r="U10" s="97" t="s">
        <v>185</v>
      </c>
      <c r="V10" s="158"/>
      <c r="W10" s="158"/>
      <c r="X10" s="175">
        <f>W!A222*10</f>
        <v>0</v>
      </c>
      <c r="Y10" s="170"/>
    </row>
    <row r="11" spans="2:26" ht="11.4">
      <c r="B11" s="167"/>
      <c r="C11" s="32" t="s">
        <v>186</v>
      </c>
      <c r="D11" s="158"/>
      <c r="E11" s="158"/>
      <c r="F11" s="175">
        <f>W!A204*10</f>
        <v>3040030</v>
      </c>
      <c r="G11" s="170"/>
      <c r="H11" s="158"/>
      <c r="I11" s="153" t="s">
        <v>187</v>
      </c>
      <c r="L11" s="175">
        <f>W!A243*10</f>
        <v>5659400</v>
      </c>
      <c r="M11" s="170"/>
      <c r="N11" s="158"/>
      <c r="O11" s="32" t="s">
        <v>188</v>
      </c>
      <c r="P11" s="158"/>
      <c r="Q11" s="158"/>
      <c r="R11" s="177">
        <f>W!A263*10</f>
        <v>9677340</v>
      </c>
      <c r="S11" s="170"/>
      <c r="T11" s="158"/>
      <c r="U11" s="32" t="s">
        <v>189</v>
      </c>
      <c r="V11" s="158"/>
      <c r="W11" s="158"/>
      <c r="X11" s="175">
        <f>W!A223*10</f>
        <v>18866810</v>
      </c>
      <c r="Y11" s="170"/>
    </row>
    <row r="12" spans="2:26" ht="11.4">
      <c r="B12" s="167"/>
      <c r="C12" s="32" t="s">
        <v>190</v>
      </c>
      <c r="D12" s="158"/>
      <c r="E12" s="158"/>
      <c r="F12" s="175">
        <f>W!A205*10</f>
        <v>249690</v>
      </c>
      <c r="G12" s="170"/>
      <c r="H12" s="158"/>
      <c r="I12" s="32" t="s">
        <v>191</v>
      </c>
      <c r="J12" s="158"/>
      <c r="K12" s="158"/>
      <c r="L12" s="175">
        <f>W!A244*10</f>
        <v>0</v>
      </c>
      <c r="M12" s="170"/>
      <c r="N12" s="158"/>
      <c r="O12" s="97" t="s">
        <v>192</v>
      </c>
      <c r="P12" s="158"/>
      <c r="Q12" s="158"/>
      <c r="R12" s="175">
        <f>SUM(R9:R11)</f>
        <v>13112340</v>
      </c>
      <c r="S12" s="170"/>
      <c r="T12" s="158"/>
      <c r="U12" s="32" t="s">
        <v>193</v>
      </c>
      <c r="V12" s="158"/>
      <c r="W12" s="158"/>
      <c r="X12" s="178">
        <f>W!A224*10</f>
        <v>0</v>
      </c>
      <c r="Y12" s="170"/>
    </row>
    <row r="13" spans="2:26" ht="11.4">
      <c r="B13" s="167"/>
      <c r="C13" s="32" t="s">
        <v>194</v>
      </c>
      <c r="D13" s="158"/>
      <c r="E13" s="158"/>
      <c r="F13" s="175">
        <f>W!A206*10</f>
        <v>166100</v>
      </c>
      <c r="G13" s="170"/>
      <c r="H13" s="158"/>
      <c r="I13" s="32" t="s">
        <v>195</v>
      </c>
      <c r="J13" s="158"/>
      <c r="K13" s="158"/>
      <c r="L13" s="175">
        <f>W!A245*10</f>
        <v>463780</v>
      </c>
      <c r="M13" s="170"/>
      <c r="N13" s="158"/>
      <c r="O13" s="31"/>
      <c r="S13" s="170"/>
      <c r="T13" s="158"/>
      <c r="U13" s="152" t="s">
        <v>196</v>
      </c>
      <c r="X13" s="176">
        <f>X9+X10-X11-X12</f>
        <v>6681960</v>
      </c>
      <c r="Y13" s="170"/>
    </row>
    <row r="14" spans="2:26" ht="11.4">
      <c r="B14" s="167"/>
      <c r="C14" s="32" t="s">
        <v>197</v>
      </c>
      <c r="D14" s="158"/>
      <c r="E14" s="158"/>
      <c r="F14" s="175">
        <f>W!A207*10</f>
        <v>550000</v>
      </c>
      <c r="G14" s="170"/>
      <c r="H14" s="158"/>
      <c r="I14" s="97" t="s">
        <v>198</v>
      </c>
      <c r="J14" s="158"/>
      <c r="K14" s="158"/>
      <c r="L14" s="175">
        <f>W!A246*10</f>
        <v>635340</v>
      </c>
      <c r="M14" s="170"/>
      <c r="N14" s="158"/>
      <c r="O14" s="79" t="s">
        <v>199</v>
      </c>
      <c r="S14" s="170"/>
      <c r="T14" s="158"/>
      <c r="U14" s="31"/>
      <c r="Y14" s="170"/>
    </row>
    <row r="15" spans="2:26" ht="11.4">
      <c r="B15" s="167"/>
      <c r="C15" s="32" t="s">
        <v>200</v>
      </c>
      <c r="D15" s="158"/>
      <c r="E15" s="158"/>
      <c r="F15" s="175">
        <f>W!A208*10</f>
        <v>220000</v>
      </c>
      <c r="G15" s="170"/>
      <c r="H15" s="158"/>
      <c r="I15" s="32" t="s">
        <v>201</v>
      </c>
      <c r="J15" s="158"/>
      <c r="K15" s="158"/>
      <c r="L15" s="175">
        <f>W!A247*10</f>
        <v>2077890</v>
      </c>
      <c r="M15" s="170"/>
      <c r="N15" s="158"/>
      <c r="O15" s="32" t="s">
        <v>202</v>
      </c>
      <c r="P15" s="158"/>
      <c r="Q15" s="158"/>
      <c r="R15" s="175">
        <f>W!A265*10</f>
        <v>153270</v>
      </c>
      <c r="S15" s="170"/>
      <c r="T15" s="158"/>
      <c r="U15" s="79" t="s">
        <v>203</v>
      </c>
      <c r="Y15" s="170"/>
    </row>
    <row r="16" spans="2:26" ht="11.4">
      <c r="B16" s="167"/>
      <c r="C16" s="32" t="s">
        <v>204</v>
      </c>
      <c r="D16" s="158"/>
      <c r="E16" s="158"/>
      <c r="F16" s="175">
        <f>W!A209*10</f>
        <v>140000</v>
      </c>
      <c r="G16" s="170"/>
      <c r="H16" s="158"/>
      <c r="I16" s="32" t="s">
        <v>205</v>
      </c>
      <c r="J16" s="158"/>
      <c r="K16" s="158"/>
      <c r="L16" s="175">
        <f>W!A248*10</f>
        <v>61980</v>
      </c>
      <c r="M16" s="170"/>
      <c r="N16" s="158"/>
      <c r="O16" s="153" t="s">
        <v>206</v>
      </c>
      <c r="R16" s="175">
        <f>W!A266*10</f>
        <v>6351400</v>
      </c>
      <c r="S16" s="170"/>
      <c r="T16" s="158"/>
      <c r="U16" s="32" t="s">
        <v>207</v>
      </c>
      <c r="V16" s="158"/>
      <c r="W16" s="158"/>
      <c r="X16" s="175">
        <f>W!A225*10</f>
        <v>15000</v>
      </c>
      <c r="Y16" s="170"/>
    </row>
    <row r="17" spans="2:25" ht="11.4">
      <c r="B17" s="167"/>
      <c r="C17" s="32" t="s">
        <v>208</v>
      </c>
      <c r="D17" s="158"/>
      <c r="E17" s="158"/>
      <c r="F17" s="175">
        <f>W!A210*10</f>
        <v>34000</v>
      </c>
      <c r="G17" s="170"/>
      <c r="H17" s="158"/>
      <c r="I17" s="32" t="s">
        <v>209</v>
      </c>
      <c r="L17" s="175">
        <f>W!A249*10</f>
        <v>744500</v>
      </c>
      <c r="M17" s="170"/>
      <c r="N17" s="158"/>
      <c r="O17" s="32" t="s">
        <v>210</v>
      </c>
      <c r="P17" s="158"/>
      <c r="Q17" s="158"/>
      <c r="R17" s="175">
        <f>W!A267*10</f>
        <v>1824490</v>
      </c>
      <c r="S17" s="170"/>
      <c r="T17" s="158"/>
      <c r="U17" s="32" t="s">
        <v>211</v>
      </c>
      <c r="X17" s="175">
        <f>W!A226*10</f>
        <v>0</v>
      </c>
      <c r="Y17" s="170"/>
    </row>
    <row r="18" spans="2:25" ht="11.4">
      <c r="B18" s="167"/>
      <c r="C18" s="32" t="s">
        <v>212</v>
      </c>
      <c r="D18" s="158"/>
      <c r="E18" s="158"/>
      <c r="F18" s="175">
        <f>W!A211*10</f>
        <v>167840</v>
      </c>
      <c r="G18" s="170"/>
      <c r="H18" s="158"/>
      <c r="I18" s="41" t="s">
        <v>213</v>
      </c>
      <c r="J18" s="158"/>
      <c r="K18" s="158"/>
      <c r="L18" s="178">
        <f>W!A250*10</f>
        <v>8329160</v>
      </c>
      <c r="M18" s="170"/>
      <c r="N18" s="158"/>
      <c r="O18" s="32" t="s">
        <v>214</v>
      </c>
      <c r="P18" s="158"/>
      <c r="Q18" s="158"/>
      <c r="R18" s="175">
        <f>W!A268*10</f>
        <v>13114880</v>
      </c>
      <c r="S18" s="170"/>
      <c r="T18" s="158"/>
      <c r="U18" s="32" t="s">
        <v>215</v>
      </c>
      <c r="V18" s="158"/>
      <c r="W18" s="158"/>
      <c r="X18" s="178">
        <f>W!A227*10</f>
        <v>135000</v>
      </c>
      <c r="Y18" s="170"/>
    </row>
    <row r="19" spans="2:25" ht="11.4">
      <c r="B19" s="167"/>
      <c r="C19" s="32" t="s">
        <v>216</v>
      </c>
      <c r="D19" s="158"/>
      <c r="E19" s="158"/>
      <c r="F19" s="175">
        <f>W!A212*10</f>
        <v>0</v>
      </c>
      <c r="G19" s="170"/>
      <c r="H19" s="158"/>
      <c r="I19" s="97" t="s">
        <v>217</v>
      </c>
      <c r="J19" s="158"/>
      <c r="K19" s="158"/>
      <c r="L19" s="179">
        <f>W!A251*10</f>
        <v>13076520</v>
      </c>
      <c r="M19" s="170"/>
      <c r="N19" s="158"/>
      <c r="O19" s="32" t="s">
        <v>218</v>
      </c>
      <c r="P19" s="158"/>
      <c r="Q19" s="158"/>
      <c r="R19" s="178">
        <f>W!A269*10</f>
        <v>13524860</v>
      </c>
      <c r="S19" s="170"/>
      <c r="T19" s="158"/>
      <c r="U19" s="152" t="s">
        <v>219</v>
      </c>
      <c r="X19" s="176">
        <f>X16+X17-X18</f>
        <v>-120000</v>
      </c>
      <c r="Y19" s="170"/>
    </row>
    <row r="20" spans="2:25" ht="11.4">
      <c r="B20" s="167"/>
      <c r="C20" s="32" t="s">
        <v>220</v>
      </c>
      <c r="D20" s="158"/>
      <c r="E20" s="158"/>
      <c r="F20" s="175">
        <f>W!A213*10</f>
        <v>59540</v>
      </c>
      <c r="G20" s="170"/>
      <c r="H20" s="158"/>
      <c r="I20" s="97" t="s">
        <v>221</v>
      </c>
      <c r="J20" s="158"/>
      <c r="K20" s="158"/>
      <c r="L20" s="175">
        <f>W!A252*10</f>
        <v>11609940</v>
      </c>
      <c r="M20" s="170"/>
      <c r="N20" s="158"/>
      <c r="O20" s="152" t="s">
        <v>199</v>
      </c>
      <c r="R20" s="180">
        <f>SUM(R15:R19)</f>
        <v>34968900</v>
      </c>
      <c r="S20" s="170"/>
      <c r="T20" s="158"/>
      <c r="U20" s="31"/>
      <c r="Y20" s="170"/>
    </row>
    <row r="21" spans="2:25" ht="11.4">
      <c r="B21" s="167"/>
      <c r="C21" s="32" t="s">
        <v>222</v>
      </c>
      <c r="D21" s="158"/>
      <c r="E21" s="158"/>
      <c r="F21" s="175">
        <f>W!A214*10</f>
        <v>0</v>
      </c>
      <c r="G21" s="170"/>
      <c r="H21" s="158"/>
      <c r="I21" s="32" t="s">
        <v>223</v>
      </c>
      <c r="J21" s="158"/>
      <c r="K21" s="158"/>
      <c r="L21" s="175">
        <f>W!A217*10</f>
        <v>9405340</v>
      </c>
      <c r="M21" s="170"/>
      <c r="N21" s="158"/>
      <c r="O21" s="97" t="s">
        <v>224</v>
      </c>
      <c r="P21" s="158"/>
      <c r="Q21" s="158"/>
      <c r="R21" s="175">
        <f>R12+R20</f>
        <v>48081240</v>
      </c>
      <c r="S21" s="170"/>
      <c r="T21" s="158"/>
      <c r="U21" s="79" t="s">
        <v>225</v>
      </c>
      <c r="Y21" s="170"/>
    </row>
    <row r="22" spans="2:25" ht="11.4">
      <c r="B22" s="167"/>
      <c r="C22" s="97" t="s">
        <v>226</v>
      </c>
      <c r="D22" s="158"/>
      <c r="E22" s="158"/>
      <c r="F22" s="175">
        <f>W!A215*10</f>
        <v>1500000</v>
      </c>
      <c r="G22" s="170"/>
      <c r="H22" s="158"/>
      <c r="I22" s="32" t="s">
        <v>227</v>
      </c>
      <c r="J22" s="158"/>
      <c r="K22" s="158"/>
      <c r="L22" s="175">
        <f>W!A222*10</f>
        <v>0</v>
      </c>
      <c r="M22" s="170"/>
      <c r="N22" s="158"/>
      <c r="O22" s="31"/>
      <c r="S22" s="170"/>
      <c r="T22" s="158"/>
      <c r="U22" s="31" t="s">
        <v>228</v>
      </c>
      <c r="X22" s="175">
        <f>W!A228*10</f>
        <v>0</v>
      </c>
      <c r="Y22" s="170"/>
    </row>
    <row r="23" spans="2:25" ht="11.4">
      <c r="B23" s="167"/>
      <c r="C23" s="32" t="s">
        <v>229</v>
      </c>
      <c r="D23" s="158"/>
      <c r="E23" s="158"/>
      <c r="F23" s="178">
        <f>W!A216*10</f>
        <v>119650</v>
      </c>
      <c r="G23" s="170"/>
      <c r="H23" s="158"/>
      <c r="I23" s="32" t="s">
        <v>230</v>
      </c>
      <c r="J23" s="158"/>
      <c r="K23" s="158"/>
      <c r="L23" s="177">
        <f>W!A254*10</f>
        <v>248140</v>
      </c>
      <c r="M23" s="170"/>
      <c r="N23" s="158"/>
      <c r="O23" s="122" t="s">
        <v>231</v>
      </c>
      <c r="P23" s="158"/>
      <c r="Q23" s="158"/>
      <c r="R23" s="175"/>
      <c r="S23" s="170"/>
      <c r="T23" s="158"/>
      <c r="U23" s="31" t="s">
        <v>232</v>
      </c>
      <c r="V23" s="158"/>
      <c r="W23" s="158"/>
      <c r="X23" s="175">
        <f>W!A229*10</f>
        <v>5036670</v>
      </c>
      <c r="Y23" s="170"/>
    </row>
    <row r="24" spans="2:25" ht="11.4">
      <c r="B24" s="167"/>
      <c r="C24" s="122" t="s">
        <v>233</v>
      </c>
      <c r="D24" s="168"/>
      <c r="E24" s="158"/>
      <c r="F24" s="178">
        <f>W!A217*10</f>
        <v>9405340</v>
      </c>
      <c r="G24" s="170"/>
      <c r="H24" s="158"/>
      <c r="I24" s="152" t="s">
        <v>234</v>
      </c>
      <c r="L24" s="175">
        <f>L20-L21+L22-L23</f>
        <v>1956460</v>
      </c>
      <c r="M24" s="170"/>
      <c r="N24" s="158"/>
      <c r="O24" s="32" t="s">
        <v>235</v>
      </c>
      <c r="P24" s="158"/>
      <c r="Q24" s="158"/>
      <c r="R24" s="175">
        <f>W!A271*10</f>
        <v>221670</v>
      </c>
      <c r="S24" s="170"/>
      <c r="T24" s="158"/>
      <c r="U24" s="32" t="s">
        <v>236</v>
      </c>
      <c r="V24" s="158"/>
      <c r="W24" s="158"/>
      <c r="X24" s="175">
        <f>W!A230*10</f>
        <v>0</v>
      </c>
      <c r="Y24" s="170"/>
    </row>
    <row r="25" spans="2:25" ht="11.4">
      <c r="B25" s="167"/>
      <c r="C25" s="32"/>
      <c r="F25" s="181"/>
      <c r="G25" s="170"/>
      <c r="H25" s="158"/>
      <c r="I25" s="32" t="s">
        <v>237</v>
      </c>
      <c r="J25" s="158"/>
      <c r="K25" s="158"/>
      <c r="L25" s="175">
        <f>W!A225*10</f>
        <v>15000</v>
      </c>
      <c r="M25" s="170"/>
      <c r="N25" s="158"/>
      <c r="O25" s="32" t="s">
        <v>238</v>
      </c>
      <c r="P25" s="158"/>
      <c r="Q25" s="158"/>
      <c r="R25" s="175">
        <f>W!A272*10</f>
        <v>6087140</v>
      </c>
      <c r="S25" s="170"/>
      <c r="T25" s="158"/>
      <c r="U25" s="32" t="s">
        <v>239</v>
      </c>
      <c r="V25" s="158"/>
      <c r="W25" s="158"/>
      <c r="X25" s="175">
        <f>W!A231*10</f>
        <v>0</v>
      </c>
      <c r="Y25" s="170"/>
    </row>
    <row r="26" spans="2:25" ht="11.4">
      <c r="B26" s="167"/>
      <c r="C26" s="102" t="s">
        <v>240</v>
      </c>
      <c r="D26" s="158"/>
      <c r="E26" s="158"/>
      <c r="F26" s="175"/>
      <c r="G26" s="170"/>
      <c r="H26" s="158"/>
      <c r="I26" s="32" t="s">
        <v>241</v>
      </c>
      <c r="J26" s="158"/>
      <c r="K26" s="158"/>
      <c r="L26" s="178">
        <f>W!A232*10</f>
        <v>0</v>
      </c>
      <c r="M26" s="170"/>
      <c r="N26" s="158"/>
      <c r="O26" s="32" t="s">
        <v>242</v>
      </c>
      <c r="P26" s="158"/>
      <c r="Q26" s="158"/>
      <c r="R26" s="178">
        <f>W!A273*10</f>
        <v>0</v>
      </c>
      <c r="S26" s="170"/>
      <c r="T26" s="158"/>
      <c r="U26" s="32" t="s">
        <v>243</v>
      </c>
      <c r="V26" s="158"/>
      <c r="W26" s="158"/>
      <c r="X26" s="178">
        <f>W!A232*10</f>
        <v>0</v>
      </c>
      <c r="Y26" s="170"/>
    </row>
    <row r="27" spans="2:25" ht="11.4">
      <c r="B27" s="167"/>
      <c r="C27" s="153" t="s">
        <v>244</v>
      </c>
      <c r="D27" s="158"/>
      <c r="E27" s="158"/>
      <c r="F27" s="176">
        <f>L27</f>
        <v>1971460</v>
      </c>
      <c r="G27" s="170"/>
      <c r="H27" s="158"/>
      <c r="I27" s="152" t="s">
        <v>245</v>
      </c>
      <c r="J27" s="158"/>
      <c r="K27" s="158"/>
      <c r="L27" s="176">
        <f>L24+L25-L26</f>
        <v>1971460</v>
      </c>
      <c r="M27" s="170"/>
      <c r="N27" s="158"/>
      <c r="O27" s="81" t="s">
        <v>246</v>
      </c>
      <c r="P27" s="158"/>
      <c r="Q27" s="158"/>
      <c r="R27" s="175">
        <f>SUM(R24:R26)</f>
        <v>6308810</v>
      </c>
      <c r="S27" s="170"/>
      <c r="T27" s="158"/>
      <c r="U27" s="152" t="s">
        <v>247</v>
      </c>
      <c r="X27" s="176">
        <f>X22-X23-X24+X25-X26</f>
        <v>-5036670</v>
      </c>
      <c r="Y27" s="170"/>
    </row>
    <row r="28" spans="2:25" ht="11.4">
      <c r="B28" s="167"/>
      <c r="C28" s="153" t="s">
        <v>248</v>
      </c>
      <c r="D28" s="158"/>
      <c r="E28" s="158"/>
      <c r="F28" s="178">
        <f>W!A240*10</f>
        <v>0</v>
      </c>
      <c r="G28" s="170"/>
      <c r="H28" s="158"/>
      <c r="I28" s="97" t="s">
        <v>249</v>
      </c>
      <c r="J28" s="158"/>
      <c r="K28" s="158"/>
      <c r="L28" s="178">
        <f>W!A255*10</f>
        <v>0</v>
      </c>
      <c r="M28" s="170"/>
      <c r="N28" s="158"/>
      <c r="O28" s="97" t="s">
        <v>250</v>
      </c>
      <c r="P28" s="158"/>
      <c r="Q28" s="158"/>
      <c r="R28" s="175">
        <f>W!A274*10</f>
        <v>0</v>
      </c>
      <c r="S28" s="170"/>
      <c r="U28" s="31"/>
      <c r="X28" s="182"/>
      <c r="Y28" s="170"/>
    </row>
    <row r="29" spans="2:25" ht="11.4">
      <c r="B29" s="167"/>
      <c r="C29" s="153" t="s">
        <v>251</v>
      </c>
      <c r="F29" s="176">
        <f>W!A257*10</f>
        <v>1971460</v>
      </c>
      <c r="G29" s="170"/>
      <c r="H29" s="158"/>
      <c r="I29" s="97" t="s">
        <v>252</v>
      </c>
      <c r="J29" s="158"/>
      <c r="K29" s="158"/>
      <c r="L29" s="175">
        <f>W!A256*10</f>
        <v>1971460</v>
      </c>
      <c r="M29" s="170"/>
      <c r="N29" s="158"/>
      <c r="O29" s="31"/>
      <c r="S29" s="170"/>
      <c r="U29" s="97" t="s">
        <v>253</v>
      </c>
      <c r="V29" s="158"/>
      <c r="W29" s="158"/>
      <c r="X29" s="176">
        <f>W!A233*10</f>
        <v>1525290</v>
      </c>
      <c r="Y29" s="170"/>
    </row>
    <row r="30" spans="2:25" ht="11.4">
      <c r="B30" s="167"/>
      <c r="C30" s="32"/>
      <c r="G30" s="170"/>
      <c r="H30" s="158"/>
      <c r="I30" s="152" t="s">
        <v>254</v>
      </c>
      <c r="L30" s="183">
        <f>IF(R33&gt;0,100*L29/R33,0)</f>
        <v>4.9784343434343432</v>
      </c>
      <c r="M30" s="170"/>
      <c r="N30" s="158"/>
      <c r="O30" s="97" t="s">
        <v>255</v>
      </c>
      <c r="P30" s="158"/>
      <c r="Q30" s="158"/>
      <c r="R30" s="175">
        <f>R21-R27-R28</f>
        <v>41772430</v>
      </c>
      <c r="S30" s="170"/>
      <c r="U30" s="152" t="s">
        <v>256</v>
      </c>
      <c r="V30" s="158"/>
      <c r="W30" s="158"/>
      <c r="X30" s="177">
        <f>W!A234*10</f>
        <v>11999570</v>
      </c>
      <c r="Y30" s="170"/>
    </row>
    <row r="31" spans="2:25" ht="11.4">
      <c r="B31" s="167"/>
      <c r="C31" s="32"/>
      <c r="G31" s="170"/>
      <c r="H31" s="158"/>
      <c r="I31" s="31"/>
      <c r="M31" s="170"/>
      <c r="N31" s="158"/>
      <c r="O31" s="31"/>
      <c r="S31" s="170"/>
      <c r="U31" s="152" t="s">
        <v>257</v>
      </c>
      <c r="X31" s="158">
        <f>R19-R26</f>
        <v>13524860</v>
      </c>
      <c r="Y31" s="170"/>
    </row>
    <row r="32" spans="2:25" ht="11.4">
      <c r="B32" s="167"/>
      <c r="C32" s="31"/>
      <c r="G32" s="170"/>
      <c r="H32" s="158"/>
      <c r="I32" s="81" t="s">
        <v>258</v>
      </c>
      <c r="J32" s="158"/>
      <c r="K32" s="158"/>
      <c r="L32" s="178">
        <f>W!A230*10</f>
        <v>0</v>
      </c>
      <c r="M32" s="170"/>
      <c r="N32" s="158"/>
      <c r="O32" s="79" t="s">
        <v>259</v>
      </c>
      <c r="S32" s="170"/>
      <c r="U32" s="31" t="s">
        <v>260</v>
      </c>
      <c r="X32" s="176">
        <f>W!A270*10</f>
        <v>6000000</v>
      </c>
      <c r="Y32" s="184" t="s">
        <v>3</v>
      </c>
    </row>
    <row r="33" spans="1:25" ht="11.4">
      <c r="B33" s="167"/>
      <c r="C33" s="185" t="s">
        <v>261</v>
      </c>
      <c r="D33" s="158"/>
      <c r="E33" s="158"/>
      <c r="F33" s="175">
        <f>W!A219*10</f>
        <v>0</v>
      </c>
      <c r="G33" s="170"/>
      <c r="H33" s="158"/>
      <c r="I33" s="97" t="s">
        <v>262</v>
      </c>
      <c r="J33" s="158"/>
      <c r="K33" s="158"/>
      <c r="L33" s="175">
        <f>L29-L32</f>
        <v>1971460</v>
      </c>
      <c r="M33" s="170"/>
      <c r="O33" s="41" t="s">
        <v>263</v>
      </c>
      <c r="P33" s="158"/>
      <c r="Q33" s="158"/>
      <c r="R33" s="175">
        <f>W!A275*10</f>
        <v>39600000</v>
      </c>
      <c r="S33" s="170"/>
      <c r="U33" s="31"/>
      <c r="Y33" s="170"/>
    </row>
    <row r="34" spans="1:25" ht="11.4">
      <c r="B34" s="167"/>
      <c r="C34" s="185" t="s">
        <v>264</v>
      </c>
      <c r="D34" s="158"/>
      <c r="E34" s="158"/>
      <c r="F34" s="175">
        <f>W!A220*10</f>
        <v>24988270</v>
      </c>
      <c r="G34" s="170"/>
      <c r="H34" s="158"/>
      <c r="I34" s="106" t="s">
        <v>265</v>
      </c>
      <c r="J34" s="158"/>
      <c r="K34" s="158"/>
      <c r="L34" s="178">
        <f>W!A260*10</f>
        <v>517240</v>
      </c>
      <c r="M34" s="170"/>
      <c r="O34" s="31" t="s">
        <v>266</v>
      </c>
      <c r="R34" s="175">
        <f>W!A276*10</f>
        <v>0</v>
      </c>
      <c r="S34" s="170"/>
      <c r="U34" s="97" t="s">
        <v>267</v>
      </c>
      <c r="V34" s="158"/>
      <c r="W34" s="158"/>
      <c r="X34" s="176">
        <f>W!A238*10</f>
        <v>11380000</v>
      </c>
      <c r="Y34" s="170"/>
    </row>
    <row r="35" spans="1:25" ht="11.4">
      <c r="B35" s="167"/>
      <c r="C35" s="158"/>
      <c r="G35" s="170"/>
      <c r="I35" s="106" t="s">
        <v>268</v>
      </c>
      <c r="L35" s="176">
        <f>L33+L34</f>
        <v>2488700</v>
      </c>
      <c r="M35" s="170"/>
      <c r="O35" s="32" t="s">
        <v>269</v>
      </c>
      <c r="P35" s="158"/>
      <c r="Q35" s="158"/>
      <c r="R35" s="178">
        <f>R36-R33-R34</f>
        <v>2172430</v>
      </c>
      <c r="S35" s="170"/>
      <c r="U35" s="97" t="s">
        <v>270</v>
      </c>
      <c r="V35" s="158"/>
      <c r="W35" s="158"/>
      <c r="X35" s="176">
        <f>W!A239*10</f>
        <v>11820000</v>
      </c>
      <c r="Y35" s="170"/>
    </row>
    <row r="36" spans="1:25" ht="11.4">
      <c r="B36" s="167"/>
      <c r="G36" s="170"/>
      <c r="M36" s="170"/>
      <c r="O36" s="97" t="s">
        <v>271</v>
      </c>
      <c r="P36" s="158"/>
      <c r="Q36" s="158"/>
      <c r="R36" s="175">
        <f>W!A277*10</f>
        <v>41772430</v>
      </c>
      <c r="S36" s="170"/>
      <c r="Y36" s="170"/>
    </row>
    <row r="37" spans="1:25">
      <c r="B37" s="186"/>
      <c r="C37" s="187"/>
      <c r="D37" s="187"/>
      <c r="E37" s="187"/>
      <c r="F37" s="187"/>
      <c r="G37" s="187"/>
      <c r="H37" s="186"/>
      <c r="I37" s="187"/>
      <c r="J37" s="187"/>
      <c r="K37" s="187"/>
      <c r="L37" s="187"/>
      <c r="M37" s="188"/>
      <c r="N37" s="187"/>
      <c r="O37" s="187"/>
      <c r="P37" s="187"/>
      <c r="Q37" s="187"/>
      <c r="R37" s="187"/>
      <c r="S37" s="188"/>
      <c r="T37" s="187"/>
      <c r="U37" s="187"/>
      <c r="V37" s="187"/>
      <c r="W37" s="187"/>
      <c r="X37" s="187"/>
      <c r="Y37" s="188"/>
    </row>
    <row r="38" spans="1:25" ht="12.75" customHeight="1">
      <c r="B38" s="89" t="s">
        <v>75</v>
      </c>
    </row>
    <row r="39" spans="1:25">
      <c r="A39" s="158"/>
      <c r="B39" s="158"/>
      <c r="I39" s="189"/>
      <c r="L39" s="176"/>
      <c r="M39" s="110"/>
    </row>
    <row r="40" spans="1:25">
      <c r="A40" s="158"/>
      <c r="B40" s="158"/>
      <c r="I40" s="189"/>
      <c r="L40" s="176"/>
      <c r="M40" s="158"/>
      <c r="N40" s="158"/>
    </row>
    <row r="41" spans="1:25" ht="11.4">
      <c r="A41" s="158"/>
      <c r="B41" s="158"/>
      <c r="S41" s="31"/>
    </row>
    <row r="42" spans="1:25">
      <c r="A42" s="158"/>
      <c r="B42" s="158"/>
    </row>
    <row r="43" spans="1:25">
      <c r="A43" s="158"/>
      <c r="B43" s="158"/>
    </row>
    <row r="44" spans="1:25">
      <c r="A44" s="158"/>
      <c r="B44" s="158"/>
      <c r="W44" s="176"/>
    </row>
    <row r="45" spans="1:25">
      <c r="A45" s="158"/>
      <c r="B45" s="158"/>
      <c r="P45" s="159" t="s">
        <v>2</v>
      </c>
    </row>
    <row r="46" spans="1:25">
      <c r="A46" s="158"/>
      <c r="B46" s="158"/>
      <c r="I46" s="158"/>
      <c r="J46" s="158"/>
      <c r="K46" s="158" t="s">
        <v>2</v>
      </c>
      <c r="L46" s="175"/>
    </row>
    <row r="47" spans="1:25">
      <c r="A47" s="158"/>
      <c r="B47" s="158"/>
      <c r="I47" s="158"/>
      <c r="J47" s="158"/>
      <c r="K47" s="158"/>
      <c r="L47" s="175"/>
    </row>
    <row r="48" spans="1:25">
      <c r="A48" s="158"/>
      <c r="B48" s="158"/>
    </row>
    <row r="49" spans="1:2">
      <c r="A49" s="158"/>
      <c r="B49" s="158"/>
    </row>
    <row r="50" spans="1:2">
      <c r="A50" s="158"/>
      <c r="B50" s="158"/>
    </row>
    <row r="51" spans="1:2">
      <c r="A51" s="158"/>
      <c r="B51" s="158"/>
    </row>
    <row r="52" spans="1:2">
      <c r="A52" s="158"/>
      <c r="B52" s="158"/>
    </row>
    <row r="53" spans="1:2">
      <c r="A53" s="158"/>
      <c r="B53" s="158"/>
    </row>
    <row r="54" spans="1:2">
      <c r="A54" s="158"/>
      <c r="B54" s="158"/>
    </row>
    <row r="55" spans="1:2">
      <c r="A55" s="158"/>
      <c r="B55" s="158"/>
    </row>
    <row r="56" spans="1:2">
      <c r="A56" s="158"/>
      <c r="B56" s="158"/>
    </row>
    <row r="57" spans="1:2">
      <c r="A57" s="158"/>
      <c r="B57" s="158"/>
    </row>
    <row r="58" spans="1:2">
      <c r="A58" s="158"/>
      <c r="B58" s="158"/>
    </row>
    <row r="59" spans="1:2">
      <c r="A59" s="187"/>
      <c r="B59" s="158"/>
    </row>
  </sheetData>
  <phoneticPr fontId="1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0" workbookViewId="0">
      <selection activeCell="G5" sqref="G5"/>
    </sheetView>
  </sheetViews>
  <sheetFormatPr defaultColWidth="9.109375" defaultRowHeight="11.4"/>
  <cols>
    <col min="1" max="1" width="2" style="31" customWidth="1"/>
    <col min="2" max="2" width="1.5546875" style="31" customWidth="1"/>
    <col min="3" max="7" width="8.6640625" style="31" customWidth="1"/>
    <col min="8" max="8" width="11.109375" style="31" customWidth="1"/>
    <col min="9" max="9" width="13.33203125" style="195" customWidth="1"/>
    <col min="10" max="13" width="8.6640625" style="31" customWidth="1"/>
    <col min="14" max="14" width="2.6640625" style="31" customWidth="1"/>
    <col min="15" max="16384" width="9.109375" style="31"/>
  </cols>
  <sheetData>
    <row r="1" spans="2:14" ht="15.6">
      <c r="B1" s="190" t="s">
        <v>272</v>
      </c>
      <c r="E1" s="191" t="s">
        <v>273</v>
      </c>
      <c r="H1" s="192"/>
      <c r="I1" s="135" t="s">
        <v>274</v>
      </c>
      <c r="J1" s="192">
        <f>W!A4</f>
        <v>2017</v>
      </c>
      <c r="K1" s="193" t="s">
        <v>275</v>
      </c>
      <c r="L1" s="27">
        <f>W!A5</f>
        <v>1</v>
      </c>
      <c r="M1" s="26"/>
      <c r="N1" s="194"/>
    </row>
    <row r="3" spans="2:14">
      <c r="B3" s="113"/>
      <c r="C3" s="93"/>
      <c r="D3" s="93"/>
      <c r="E3" s="93"/>
      <c r="F3" s="93"/>
      <c r="G3" s="93"/>
      <c r="H3" s="93"/>
      <c r="I3" s="120"/>
      <c r="J3" s="93"/>
      <c r="K3" s="93"/>
      <c r="L3" s="93"/>
      <c r="M3" s="93"/>
      <c r="N3" s="105"/>
    </row>
    <row r="4" spans="2:14" ht="12">
      <c r="B4" s="114"/>
      <c r="C4" s="122" t="s">
        <v>276</v>
      </c>
      <c r="D4" s="117"/>
      <c r="E4" s="117"/>
      <c r="F4" s="32"/>
      <c r="G4" s="196" t="s">
        <v>29</v>
      </c>
      <c r="H4" s="196" t="s">
        <v>31</v>
      </c>
      <c r="I4" s="41" t="s">
        <v>277</v>
      </c>
      <c r="K4" s="32"/>
      <c r="L4" s="32"/>
      <c r="M4" s="32"/>
      <c r="N4" s="37"/>
    </row>
    <row r="5" spans="2:14">
      <c r="B5" s="114"/>
      <c r="C5" s="185" t="s">
        <v>278</v>
      </c>
      <c r="D5" s="32"/>
      <c r="E5" s="32"/>
      <c r="F5" s="32"/>
      <c r="G5" s="48">
        <f>W!A505</f>
        <v>4615</v>
      </c>
      <c r="H5" s="48">
        <f>W!A506</f>
        <v>5160</v>
      </c>
      <c r="I5" s="48">
        <f>W!A504</f>
        <v>5720</v>
      </c>
      <c r="K5" s="41"/>
      <c r="M5" s="32"/>
      <c r="N5" s="37"/>
    </row>
    <row r="6" spans="2:14">
      <c r="B6" s="114"/>
      <c r="C6" s="185" t="s">
        <v>279</v>
      </c>
      <c r="D6" s="32"/>
      <c r="E6" s="32"/>
      <c r="F6" s="32"/>
      <c r="G6" s="197">
        <f>W!A507/10</f>
        <v>9.3000000000000007</v>
      </c>
      <c r="H6" s="197">
        <f>W!A508/10</f>
        <v>5.0999999999999996</v>
      </c>
      <c r="I6" s="198"/>
      <c r="K6" s="41"/>
      <c r="L6" s="59"/>
      <c r="M6" s="32"/>
      <c r="N6" s="37"/>
    </row>
    <row r="7" spans="2:14">
      <c r="B7" s="114"/>
      <c r="C7" s="185" t="s">
        <v>280</v>
      </c>
      <c r="D7" s="32"/>
      <c r="E7" s="32"/>
      <c r="F7" s="32"/>
      <c r="G7" s="48">
        <f>W!A509</f>
        <v>1306</v>
      </c>
      <c r="H7" s="48">
        <f>W!A510</f>
        <v>953</v>
      </c>
      <c r="I7" s="198"/>
      <c r="K7" s="41"/>
      <c r="L7" s="59"/>
      <c r="M7" s="32"/>
      <c r="N7" s="37"/>
    </row>
    <row r="8" spans="2:14">
      <c r="B8" s="114"/>
      <c r="C8" s="41"/>
      <c r="D8" s="32"/>
      <c r="E8" s="32"/>
      <c r="F8" s="32"/>
      <c r="H8" s="59"/>
      <c r="I8" s="48"/>
      <c r="K8" s="59"/>
      <c r="L8" s="59"/>
      <c r="M8" s="32"/>
      <c r="N8" s="37"/>
    </row>
    <row r="9" spans="2:14" ht="12">
      <c r="B9" s="114"/>
      <c r="C9" s="47" t="s">
        <v>281</v>
      </c>
      <c r="D9" s="32"/>
      <c r="E9" s="117"/>
      <c r="F9" s="32"/>
      <c r="H9" s="59"/>
      <c r="I9" s="48"/>
      <c r="K9" s="59"/>
      <c r="L9" s="59" t="s">
        <v>2</v>
      </c>
      <c r="M9" s="32"/>
      <c r="N9" s="37"/>
    </row>
    <row r="10" spans="2:14">
      <c r="B10" s="114"/>
      <c r="C10" s="185" t="s">
        <v>282</v>
      </c>
      <c r="D10" s="32"/>
      <c r="E10" s="32"/>
      <c r="F10" s="32"/>
      <c r="G10" s="197">
        <f>W!A501/10</f>
        <v>1</v>
      </c>
      <c r="H10" s="197">
        <f>W!A502/10</f>
        <v>1</v>
      </c>
      <c r="I10" s="41"/>
      <c r="J10" s="41"/>
      <c r="K10" s="59" t="s">
        <v>283</v>
      </c>
      <c r="L10" s="199">
        <f>W!A511/100*10</f>
        <v>8.8000000000000007</v>
      </c>
      <c r="M10" s="32"/>
      <c r="N10" s="37"/>
    </row>
    <row r="11" spans="2:14">
      <c r="B11" s="114"/>
      <c r="C11" s="41"/>
      <c r="D11" s="200"/>
      <c r="E11" s="200"/>
      <c r="F11" s="200"/>
      <c r="I11" s="48"/>
      <c r="K11" s="59"/>
      <c r="L11" s="59"/>
      <c r="M11" s="32"/>
      <c r="N11" s="37"/>
    </row>
    <row r="12" spans="2:14">
      <c r="B12" s="114"/>
      <c r="C12" s="32"/>
      <c r="D12" s="32"/>
      <c r="E12" s="32"/>
      <c r="F12" s="32"/>
      <c r="H12" s="48"/>
      <c r="I12" s="198"/>
      <c r="J12" s="59"/>
      <c r="K12" s="59"/>
      <c r="L12" s="59"/>
      <c r="M12" s="32"/>
      <c r="N12" s="37"/>
    </row>
    <row r="13" spans="2:14">
      <c r="B13" s="114"/>
      <c r="C13" s="153" t="s">
        <v>284</v>
      </c>
      <c r="D13" s="32"/>
      <c r="E13" s="32"/>
      <c r="F13" s="32"/>
      <c r="G13" s="48">
        <f>W!A518*10</f>
        <v>5000</v>
      </c>
      <c r="I13" s="198"/>
      <c r="J13" s="59"/>
      <c r="K13" s="59"/>
      <c r="L13" s="59"/>
      <c r="M13" s="32"/>
      <c r="N13" s="37"/>
    </row>
    <row r="14" spans="2:14">
      <c r="B14" s="114"/>
      <c r="C14" s="153"/>
      <c r="D14" s="32"/>
      <c r="E14" s="32"/>
      <c r="F14" s="32"/>
      <c r="H14" s="59"/>
      <c r="I14" s="198"/>
      <c r="J14" s="59"/>
      <c r="K14" s="59"/>
      <c r="L14" s="59"/>
      <c r="M14" s="32"/>
      <c r="N14" s="37"/>
    </row>
    <row r="15" spans="2:14">
      <c r="B15" s="114"/>
      <c r="C15" s="153" t="s">
        <v>285</v>
      </c>
      <c r="D15" s="32"/>
      <c r="E15" s="32"/>
      <c r="F15" s="32"/>
      <c r="G15" s="81" t="s">
        <v>79</v>
      </c>
      <c r="H15" s="201" t="s">
        <v>80</v>
      </c>
      <c r="I15" s="196" t="s">
        <v>81</v>
      </c>
      <c r="K15" s="41"/>
      <c r="L15" s="59"/>
      <c r="M15" s="32"/>
      <c r="N15" s="37"/>
    </row>
    <row r="16" spans="2:14">
      <c r="B16" s="114"/>
      <c r="C16" s="153" t="s">
        <v>286</v>
      </c>
      <c r="D16" s="32"/>
      <c r="E16" s="32"/>
      <c r="F16" s="32"/>
      <c r="G16" s="202">
        <f>(INT((L10/10)*G20/1000)+60)*10</f>
        <v>1240</v>
      </c>
      <c r="H16" s="202">
        <f>(INT((L10/10)*2*G20/1000)+75)*10</f>
        <v>2040</v>
      </c>
      <c r="I16" s="202">
        <f>(INT((L10/10)*3*G20/1000)+120)*10</f>
        <v>3140</v>
      </c>
      <c r="K16" s="59"/>
      <c r="L16" s="59"/>
      <c r="M16" s="59"/>
      <c r="N16" s="37"/>
    </row>
    <row r="17" spans="2:14">
      <c r="B17" s="114"/>
      <c r="C17" s="153" t="s">
        <v>287</v>
      </c>
      <c r="E17" s="32"/>
      <c r="F17" s="32"/>
      <c r="G17" s="202">
        <f>(INT((L10/10)*1.5*G20/1000)+60)*10</f>
        <v>1570</v>
      </c>
      <c r="H17" s="202">
        <f>(INT((L10/10)*1.5*2*G20/1000)+75)*10</f>
        <v>2690</v>
      </c>
      <c r="I17" s="202">
        <f>(INT((L10/10)*1.5*3*G20/1000)+120)*10</f>
        <v>4110</v>
      </c>
      <c r="K17" s="59"/>
      <c r="L17" s="59"/>
      <c r="M17" s="59"/>
      <c r="N17" s="37"/>
    </row>
    <row r="18" spans="2:14">
      <c r="B18" s="114"/>
      <c r="C18" s="153"/>
      <c r="E18" s="32"/>
      <c r="F18" s="32"/>
      <c r="H18" s="59"/>
      <c r="I18" s="48"/>
      <c r="J18" s="59"/>
      <c r="K18" s="59"/>
      <c r="L18" s="59"/>
      <c r="M18" s="32"/>
      <c r="N18" s="37"/>
    </row>
    <row r="19" spans="2:14">
      <c r="B19" s="114"/>
      <c r="C19" s="153"/>
      <c r="E19" s="32"/>
      <c r="F19" s="32"/>
      <c r="G19" s="88" t="s">
        <v>288</v>
      </c>
      <c r="H19" s="198" t="s">
        <v>289</v>
      </c>
      <c r="I19" s="48" t="s">
        <v>290</v>
      </c>
      <c r="K19" s="59"/>
      <c r="L19" s="59"/>
      <c r="M19" s="32"/>
      <c r="N19" s="37"/>
    </row>
    <row r="20" spans="2:14">
      <c r="B20" s="114"/>
      <c r="C20" s="203" t="s">
        <v>291</v>
      </c>
      <c r="D20" s="32"/>
      <c r="G20" s="204">
        <f>W!A515</f>
        <v>73671</v>
      </c>
      <c r="H20" s="204">
        <f>W!A516</f>
        <v>72711</v>
      </c>
      <c r="I20" s="204">
        <f>W!A517</f>
        <v>72147</v>
      </c>
      <c r="K20" s="59"/>
      <c r="L20" s="59"/>
      <c r="M20" s="32"/>
      <c r="N20" s="37"/>
    </row>
    <row r="21" spans="2:14">
      <c r="B21" s="114"/>
      <c r="C21" s="32"/>
      <c r="D21" s="32"/>
      <c r="H21" s="59"/>
      <c r="I21" s="41"/>
      <c r="J21" s="59"/>
      <c r="K21" s="59"/>
      <c r="L21" s="59"/>
      <c r="M21" s="32"/>
      <c r="N21" s="37"/>
    </row>
    <row r="22" spans="2:14">
      <c r="B22" s="114"/>
      <c r="C22" s="32"/>
      <c r="D22" s="32"/>
      <c r="H22" s="59"/>
      <c r="I22" s="41"/>
      <c r="J22" s="59"/>
      <c r="K22" s="59"/>
      <c r="L22" s="59"/>
      <c r="M22" s="32"/>
      <c r="N22" s="37"/>
    </row>
    <row r="23" spans="2:14">
      <c r="B23" s="114"/>
      <c r="C23" s="122" t="s">
        <v>292</v>
      </c>
      <c r="D23" s="32"/>
      <c r="E23" s="32"/>
      <c r="F23" s="101" t="str">
        <f>W!A681</f>
        <v>Shortage of skilled engineers is predicted to hold back the economies</v>
      </c>
      <c r="G23" s="32"/>
      <c r="H23" s="32"/>
      <c r="I23" s="41"/>
      <c r="J23" s="32"/>
      <c r="K23" s="32"/>
      <c r="L23" s="32"/>
      <c r="M23" s="32"/>
      <c r="N23" s="37"/>
    </row>
    <row r="24" spans="2:14" ht="12">
      <c r="B24" s="114"/>
      <c r="C24" s="117"/>
      <c r="F24" s="101" t="str">
        <f>W!A682</f>
        <v>of some European counties. Emerging countries are boosting their</v>
      </c>
      <c r="G24" s="32"/>
      <c r="H24" s="32"/>
      <c r="I24" s="41"/>
      <c r="J24" s="32"/>
      <c r="K24" s="32"/>
      <c r="L24" s="32"/>
      <c r="M24" s="32"/>
      <c r="N24" s="37"/>
    </row>
    <row r="25" spans="2:14" ht="12">
      <c r="B25" s="114"/>
      <c r="C25" s="117"/>
      <c r="F25" s="101" t="str">
        <f>W!A683</f>
        <v>capabilities by training the skilled engineers the will need to</v>
      </c>
      <c r="G25" s="32"/>
      <c r="H25" s="32"/>
      <c r="I25" s="41"/>
      <c r="J25" s="32"/>
      <c r="K25" s="32"/>
      <c r="L25" s="32"/>
      <c r="M25" s="32"/>
      <c r="N25" s="37"/>
    </row>
    <row r="26" spans="2:14">
      <c r="B26" s="114"/>
      <c r="C26" s="101"/>
      <c r="F26" s="101" t="str">
        <f>W!A684</f>
        <v>sustain their expansion.</v>
      </c>
      <c r="G26" s="101"/>
      <c r="H26" s="101"/>
      <c r="I26" s="44"/>
      <c r="J26" s="101"/>
      <c r="K26" s="32"/>
      <c r="L26" s="32"/>
      <c r="M26" s="32"/>
      <c r="N26" s="37"/>
    </row>
    <row r="27" spans="2:14">
      <c r="B27" s="114"/>
      <c r="C27" s="101"/>
      <c r="F27" s="101" t="str">
        <f>W!A685</f>
        <v xml:space="preserve"> </v>
      </c>
      <c r="G27" s="101"/>
      <c r="H27" s="101"/>
      <c r="I27" s="44"/>
      <c r="J27" s="101"/>
      <c r="K27" s="32"/>
      <c r="L27" s="32"/>
      <c r="M27" s="32"/>
      <c r="N27" s="37"/>
    </row>
    <row r="28" spans="2:14">
      <c r="B28" s="114"/>
      <c r="C28" s="101"/>
      <c r="F28" s="101" t="str">
        <f>W!A686</f>
        <v xml:space="preserve"> </v>
      </c>
      <c r="G28" s="101"/>
      <c r="H28" s="101"/>
      <c r="I28" s="44"/>
      <c r="J28" s="101"/>
      <c r="K28" s="32"/>
      <c r="L28" s="32"/>
      <c r="M28" s="32"/>
      <c r="N28" s="37"/>
    </row>
    <row r="29" spans="2:14">
      <c r="B29" s="205"/>
      <c r="C29" s="206"/>
      <c r="D29" s="206"/>
      <c r="E29" s="206"/>
      <c r="F29" s="206"/>
      <c r="G29" s="206"/>
      <c r="H29" s="206"/>
      <c r="I29" s="109"/>
      <c r="J29" s="206"/>
      <c r="K29" s="206"/>
      <c r="L29" s="206"/>
      <c r="M29" s="206"/>
      <c r="N29" s="95"/>
    </row>
    <row r="30" spans="2:14">
      <c r="C30" s="32"/>
      <c r="D30" s="44"/>
      <c r="E30" s="101"/>
      <c r="F30" s="101"/>
      <c r="G30" s="101"/>
      <c r="H30" s="101"/>
      <c r="I30" s="44"/>
      <c r="J30" s="101"/>
      <c r="K30" s="32"/>
      <c r="L30" s="32"/>
      <c r="M30" s="32"/>
      <c r="N30" s="32"/>
    </row>
    <row r="31" spans="2:14">
      <c r="B31" s="113"/>
      <c r="C31" s="93"/>
      <c r="D31" s="207"/>
      <c r="E31" s="208"/>
      <c r="F31" s="208"/>
      <c r="G31" s="208"/>
      <c r="H31" s="208"/>
      <c r="I31" s="207"/>
      <c r="J31" s="208"/>
      <c r="K31" s="93"/>
      <c r="L31" s="93"/>
      <c r="M31" s="93"/>
      <c r="N31" s="105"/>
    </row>
    <row r="32" spans="2:14">
      <c r="B32" s="114"/>
      <c r="C32" s="122" t="s">
        <v>293</v>
      </c>
      <c r="D32" s="44"/>
      <c r="E32" s="101"/>
      <c r="F32" s="209" t="s">
        <v>16</v>
      </c>
      <c r="G32" s="209" t="s">
        <v>16</v>
      </c>
      <c r="H32" s="209" t="s">
        <v>16</v>
      </c>
      <c r="I32" s="209" t="s">
        <v>16</v>
      </c>
      <c r="J32" s="209" t="s">
        <v>16</v>
      </c>
      <c r="K32" s="209" t="s">
        <v>16</v>
      </c>
      <c r="L32" s="209" t="s">
        <v>16</v>
      </c>
      <c r="M32" s="209" t="s">
        <v>16</v>
      </c>
      <c r="N32" s="37"/>
    </row>
    <row r="33" spans="2:17" ht="12">
      <c r="B33" s="114"/>
      <c r="C33" s="32"/>
      <c r="D33" s="32"/>
      <c r="E33" s="32"/>
      <c r="F33" s="210">
        <f>W!A521</f>
        <v>1</v>
      </c>
      <c r="G33" s="210">
        <f>W!A541</f>
        <v>2</v>
      </c>
      <c r="H33" s="210">
        <f>W!A561</f>
        <v>3</v>
      </c>
      <c r="I33" s="210">
        <f>W!A581</f>
        <v>4</v>
      </c>
      <c r="J33" s="210">
        <f>W!A601</f>
        <v>5</v>
      </c>
      <c r="K33" s="210">
        <f>W!A621</f>
        <v>6</v>
      </c>
      <c r="L33" s="210">
        <f>W!A641</f>
        <v>7</v>
      </c>
      <c r="M33" s="210">
        <f>W!A661</f>
        <v>8</v>
      </c>
      <c r="N33" s="37"/>
      <c r="Q33" s="31" t="s">
        <v>2</v>
      </c>
    </row>
    <row r="34" spans="2:17">
      <c r="B34" s="114"/>
      <c r="C34" s="122" t="s">
        <v>294</v>
      </c>
      <c r="D34" s="32"/>
      <c r="E34" s="32"/>
      <c r="F34" s="32"/>
      <c r="G34" s="32"/>
      <c r="H34" s="32"/>
      <c r="I34" s="59"/>
      <c r="J34" s="32"/>
      <c r="K34" s="32"/>
      <c r="L34" s="32"/>
      <c r="M34" s="32"/>
      <c r="N34" s="37"/>
    </row>
    <row r="35" spans="2:17">
      <c r="B35" s="114"/>
      <c r="C35" s="97" t="s">
        <v>295</v>
      </c>
      <c r="D35" s="32"/>
      <c r="E35" s="32"/>
      <c r="F35" s="211">
        <f>W!A522/100*10</f>
        <v>1171.5999999999999</v>
      </c>
      <c r="G35" s="211">
        <f>W!A542/100*10</f>
        <v>0</v>
      </c>
      <c r="H35" s="211">
        <f>W!A562/100*10</f>
        <v>1156.5999999999999</v>
      </c>
      <c r="I35" s="211">
        <f>W!A582/100*10</f>
        <v>1029.5</v>
      </c>
      <c r="J35" s="211">
        <f>W!A602/100*10</f>
        <v>559.20000000000005</v>
      </c>
      <c r="K35" s="211">
        <f>W!A622/100*10</f>
        <v>1184</v>
      </c>
      <c r="L35" s="211">
        <f>W!A642/100*10</f>
        <v>278.7</v>
      </c>
      <c r="M35" s="211">
        <f>W!A662/100*10</f>
        <v>1091.5</v>
      </c>
      <c r="N35" s="66"/>
    </row>
    <row r="36" spans="2:17">
      <c r="B36" s="114"/>
      <c r="C36" s="32" t="s">
        <v>296</v>
      </c>
      <c r="D36" s="32"/>
      <c r="E36" s="32"/>
      <c r="F36" s="211">
        <f>W!A523*10</f>
        <v>46395360</v>
      </c>
      <c r="G36" s="211">
        <f>W!A543*10</f>
        <v>0</v>
      </c>
      <c r="H36" s="211">
        <f>W!A563*10</f>
        <v>46264000</v>
      </c>
      <c r="I36" s="211">
        <f>W!A583*10</f>
        <v>40768200</v>
      </c>
      <c r="J36" s="211">
        <f>W!A603*10</f>
        <v>22368000</v>
      </c>
      <c r="K36" s="211">
        <f>W!A623*10</f>
        <v>46886400</v>
      </c>
      <c r="L36" s="211">
        <f>W!A643*10</f>
        <v>11148000</v>
      </c>
      <c r="M36" s="211">
        <f>W!A663*10</f>
        <v>48026000</v>
      </c>
      <c r="N36" s="66"/>
    </row>
    <row r="37" spans="2:17">
      <c r="B37" s="114"/>
      <c r="C37" s="32"/>
      <c r="F37" s="125"/>
      <c r="G37" s="125"/>
      <c r="H37" s="125"/>
      <c r="I37" s="212"/>
      <c r="J37" s="125"/>
      <c r="K37" s="125"/>
      <c r="L37" s="125"/>
      <c r="M37" s="125"/>
      <c r="N37" s="66"/>
    </row>
    <row r="38" spans="2:17">
      <c r="B38" s="114"/>
      <c r="C38" s="90" t="s">
        <v>297</v>
      </c>
      <c r="D38" s="32"/>
      <c r="E38" s="32"/>
      <c r="F38" s="211">
        <f>W!A524</f>
        <v>0</v>
      </c>
      <c r="G38" s="211">
        <f>W!A544</f>
        <v>0</v>
      </c>
      <c r="H38" s="211">
        <f>W!A564</f>
        <v>0</v>
      </c>
      <c r="I38" s="211">
        <f>W!A584</f>
        <v>0</v>
      </c>
      <c r="J38" s="211">
        <f>W!A604</f>
        <v>0</v>
      </c>
      <c r="K38" s="211">
        <f>W!A624</f>
        <v>0</v>
      </c>
      <c r="L38" s="211">
        <f>W!A644</f>
        <v>0</v>
      </c>
      <c r="M38" s="211">
        <f>W!A664</f>
        <v>0</v>
      </c>
      <c r="N38" s="66"/>
    </row>
    <row r="39" spans="2:17">
      <c r="B39" s="114"/>
      <c r="C39" s="90" t="s">
        <v>298</v>
      </c>
      <c r="D39" s="32"/>
      <c r="E39" s="32"/>
      <c r="F39" s="211">
        <f>W!A525*10</f>
        <v>47080860</v>
      </c>
      <c r="G39" s="211">
        <f>W!A545*10</f>
        <v>-10880</v>
      </c>
      <c r="H39" s="211">
        <f>W!A565*10</f>
        <v>46336910</v>
      </c>
      <c r="I39" s="211">
        <f>W!A585*10</f>
        <v>40912480</v>
      </c>
      <c r="J39" s="211">
        <f>W!A605*10</f>
        <v>22368000</v>
      </c>
      <c r="K39" s="211">
        <f>W!A625*10</f>
        <v>47587350</v>
      </c>
      <c r="L39" s="211">
        <f>W!A645*10</f>
        <v>11148000</v>
      </c>
      <c r="M39" s="211">
        <f>W!A665*10</f>
        <v>43662250</v>
      </c>
      <c r="N39" s="66"/>
    </row>
    <row r="40" spans="2:17">
      <c r="B40" s="114"/>
      <c r="C40" s="32"/>
      <c r="D40" s="32"/>
      <c r="E40" s="32"/>
      <c r="F40" s="213"/>
      <c r="G40" s="213"/>
      <c r="H40" s="213"/>
      <c r="I40" s="211"/>
      <c r="J40" s="213"/>
      <c r="K40" s="213"/>
      <c r="L40" s="213"/>
      <c r="M40" s="213"/>
      <c r="N40" s="66"/>
    </row>
    <row r="41" spans="2:17">
      <c r="B41" s="114"/>
      <c r="C41" s="122" t="s">
        <v>299</v>
      </c>
      <c r="D41" s="32"/>
      <c r="E41" s="32"/>
      <c r="F41" s="211"/>
      <c r="G41" s="211"/>
      <c r="H41" s="211"/>
      <c r="I41" s="211"/>
      <c r="J41" s="213"/>
      <c r="K41" s="213"/>
      <c r="L41" s="213"/>
      <c r="M41" s="213"/>
      <c r="N41" s="66"/>
    </row>
    <row r="42" spans="2:17">
      <c r="B42" s="114"/>
      <c r="C42" s="32" t="s">
        <v>300</v>
      </c>
      <c r="D42" s="32"/>
      <c r="E42" s="32"/>
      <c r="F42" s="211"/>
      <c r="G42" s="211"/>
      <c r="H42" s="211"/>
      <c r="I42" s="211"/>
      <c r="J42" s="213"/>
      <c r="K42" s="213"/>
      <c r="L42" s="213"/>
      <c r="M42" s="213"/>
      <c r="N42" s="66"/>
    </row>
    <row r="43" spans="2:17">
      <c r="B43" s="114"/>
      <c r="C43" s="185" t="s">
        <v>301</v>
      </c>
      <c r="D43" s="185"/>
      <c r="E43" s="32"/>
      <c r="F43" s="211">
        <f>W!A526*10</f>
        <v>3110</v>
      </c>
      <c r="G43" s="211">
        <f>W!A546*10</f>
        <v>2950</v>
      </c>
      <c r="H43" s="211">
        <f>W!A566*10</f>
        <v>3100</v>
      </c>
      <c r="I43" s="211">
        <f>W!A586*10</f>
        <v>3100</v>
      </c>
      <c r="J43" s="211">
        <f>W!A606*10</f>
        <v>2790</v>
      </c>
      <c r="K43" s="211">
        <f>W!A626*10</f>
        <v>2970</v>
      </c>
      <c r="L43" s="211">
        <f>W!A646*10</f>
        <v>3200</v>
      </c>
      <c r="M43" s="211">
        <f>W!A666*10</f>
        <v>2890</v>
      </c>
      <c r="N43" s="66"/>
    </row>
    <row r="44" spans="2:17">
      <c r="B44" s="114"/>
      <c r="C44" s="185" t="s">
        <v>5</v>
      </c>
      <c r="D44" s="203" t="s">
        <v>302</v>
      </c>
      <c r="E44" s="32"/>
      <c r="F44" s="211">
        <f>W!A527*10</f>
        <v>2980</v>
      </c>
      <c r="G44" s="211">
        <f>W!A547*10</f>
        <v>2850</v>
      </c>
      <c r="H44" s="211">
        <f>W!A567*10</f>
        <v>2960</v>
      </c>
      <c r="I44" s="211">
        <f>W!A587*10</f>
        <v>3050</v>
      </c>
      <c r="J44" s="211">
        <f>W!A607*10</f>
        <v>2900</v>
      </c>
      <c r="K44" s="211">
        <f>W!A627*10</f>
        <v>3050</v>
      </c>
      <c r="L44" s="211">
        <f>W!A647*10</f>
        <v>3100</v>
      </c>
      <c r="M44" s="211">
        <f>W!A667*10</f>
        <v>2990</v>
      </c>
      <c r="N44" s="66"/>
    </row>
    <row r="45" spans="2:17">
      <c r="B45" s="114"/>
      <c r="C45" s="185"/>
      <c r="D45" s="203" t="s">
        <v>303</v>
      </c>
      <c r="E45" s="32"/>
      <c r="F45" s="211">
        <f>W!A528*10</f>
        <v>3000</v>
      </c>
      <c r="G45" s="211">
        <f>W!A548*10</f>
        <v>3050</v>
      </c>
      <c r="H45" s="211">
        <f>W!A568*10</f>
        <v>3100</v>
      </c>
      <c r="I45" s="211">
        <f>W!A588*10</f>
        <v>3150</v>
      </c>
      <c r="J45" s="211">
        <f>W!A608*10</f>
        <v>2800</v>
      </c>
      <c r="K45" s="211">
        <f>W!A628*10</f>
        <v>2950</v>
      </c>
      <c r="L45" s="211">
        <f>W!A648*10</f>
        <v>3400</v>
      </c>
      <c r="M45" s="211">
        <f>W!A668*10</f>
        <v>2680</v>
      </c>
      <c r="N45" s="66"/>
    </row>
    <row r="46" spans="2:17">
      <c r="B46" s="114"/>
      <c r="C46" s="185" t="s">
        <v>304</v>
      </c>
      <c r="D46" s="185"/>
      <c r="E46" s="32"/>
      <c r="F46" s="211">
        <f>W!A529*10</f>
        <v>4900</v>
      </c>
      <c r="G46" s="211">
        <f>W!A549*10</f>
        <v>4950</v>
      </c>
      <c r="H46" s="211">
        <f>W!A569*10</f>
        <v>4810</v>
      </c>
      <c r="I46" s="211">
        <f>W!A589*10</f>
        <v>5150</v>
      </c>
      <c r="J46" s="211">
        <f>W!A609*10</f>
        <v>4890</v>
      </c>
      <c r="K46" s="211">
        <f>W!A629*10</f>
        <v>4950</v>
      </c>
      <c r="L46" s="211">
        <f>W!A649*10</f>
        <v>4500</v>
      </c>
      <c r="M46" s="211">
        <f>W!A669*10</f>
        <v>4720</v>
      </c>
      <c r="N46" s="66"/>
    </row>
    <row r="47" spans="2:17">
      <c r="B47" s="114"/>
      <c r="C47" s="185" t="s">
        <v>5</v>
      </c>
      <c r="D47" s="203" t="s">
        <v>302</v>
      </c>
      <c r="E47" s="32"/>
      <c r="F47" s="211">
        <f>W!A530*10</f>
        <v>4970</v>
      </c>
      <c r="G47" s="211">
        <f>W!A550*10</f>
        <v>4900</v>
      </c>
      <c r="H47" s="211">
        <f>W!A570*10</f>
        <v>4960</v>
      </c>
      <c r="I47" s="211">
        <f>W!A590*10</f>
        <v>5180</v>
      </c>
      <c r="J47" s="211">
        <f>W!A610*10</f>
        <v>4880</v>
      </c>
      <c r="K47" s="211">
        <f>W!A630*10</f>
        <v>5000</v>
      </c>
      <c r="L47" s="211">
        <f>W!A650*10</f>
        <v>4700</v>
      </c>
      <c r="M47" s="211">
        <f>W!A670*10</f>
        <v>4920</v>
      </c>
      <c r="N47" s="66"/>
    </row>
    <row r="48" spans="2:17">
      <c r="B48" s="114"/>
      <c r="C48" s="185"/>
      <c r="D48" s="203" t="s">
        <v>303</v>
      </c>
      <c r="E48" s="32"/>
      <c r="F48" s="211">
        <f>W!A531*10</f>
        <v>5010</v>
      </c>
      <c r="G48" s="211">
        <f>W!A551*10</f>
        <v>5050</v>
      </c>
      <c r="H48" s="211">
        <f>W!A571*10</f>
        <v>5010</v>
      </c>
      <c r="I48" s="211">
        <f>W!A591*10</f>
        <v>5280</v>
      </c>
      <c r="J48" s="211">
        <f>W!A611*10</f>
        <v>4900</v>
      </c>
      <c r="K48" s="211">
        <f>W!A631*10</f>
        <v>4950</v>
      </c>
      <c r="L48" s="211">
        <f>W!A651*10</f>
        <v>5800</v>
      </c>
      <c r="M48" s="211">
        <f>W!A671*10</f>
        <v>4760</v>
      </c>
      <c r="N48" s="66"/>
    </row>
    <row r="49" spans="2:14">
      <c r="B49" s="114"/>
      <c r="C49" s="185" t="s">
        <v>305</v>
      </c>
      <c r="D49" s="185"/>
      <c r="E49" s="32"/>
      <c r="F49" s="211">
        <f>W!A532*10</f>
        <v>7900</v>
      </c>
      <c r="G49" s="211">
        <f>W!A552*10</f>
        <v>7400</v>
      </c>
      <c r="H49" s="211">
        <f>W!A572*10</f>
        <v>7700</v>
      </c>
      <c r="I49" s="211">
        <f>W!A592*10</f>
        <v>8200</v>
      </c>
      <c r="J49" s="211">
        <f>W!A612*10</f>
        <v>7700</v>
      </c>
      <c r="K49" s="211">
        <f>W!A632*10</f>
        <v>7950</v>
      </c>
      <c r="L49" s="211">
        <f>W!A652*10</f>
        <v>6700</v>
      </c>
      <c r="M49" s="211">
        <f>W!A672*10</f>
        <v>7790</v>
      </c>
      <c r="N49" s="66"/>
    </row>
    <row r="50" spans="2:14">
      <c r="B50" s="114"/>
      <c r="C50" s="185" t="s">
        <v>5</v>
      </c>
      <c r="D50" s="203" t="s">
        <v>302</v>
      </c>
      <c r="E50" s="32"/>
      <c r="F50" s="211">
        <f>W!A533*10</f>
        <v>7920</v>
      </c>
      <c r="G50" s="211">
        <f>W!A553*10</f>
        <v>7500</v>
      </c>
      <c r="H50" s="211">
        <f>W!A573*10</f>
        <v>7610</v>
      </c>
      <c r="I50" s="211">
        <f>W!A593*10</f>
        <v>8230</v>
      </c>
      <c r="J50" s="211">
        <f>W!A613*10</f>
        <v>7250</v>
      </c>
      <c r="K50" s="211">
        <f>W!A633*10</f>
        <v>8050</v>
      </c>
      <c r="L50" s="211">
        <f>W!A653*10</f>
        <v>7000</v>
      </c>
      <c r="M50" s="211">
        <f>W!A673*10</f>
        <v>7990</v>
      </c>
      <c r="N50" s="66"/>
    </row>
    <row r="51" spans="2:14">
      <c r="B51" s="114"/>
      <c r="C51" s="185"/>
      <c r="D51" s="203" t="s">
        <v>303</v>
      </c>
      <c r="E51" s="32"/>
      <c r="F51" s="211">
        <f>W!A534*10</f>
        <v>8010</v>
      </c>
      <c r="G51" s="211">
        <f>W!A554*10</f>
        <v>7800</v>
      </c>
      <c r="H51" s="211">
        <f>W!A574*10</f>
        <v>7720</v>
      </c>
      <c r="I51" s="211">
        <f>W!A594*10</f>
        <v>8400</v>
      </c>
      <c r="J51" s="211">
        <f>W!A614*10</f>
        <v>7900</v>
      </c>
      <c r="K51" s="211">
        <f>W!A634*10</f>
        <v>8050</v>
      </c>
      <c r="L51" s="211">
        <f>W!A654*10</f>
        <v>8200</v>
      </c>
      <c r="M51" s="211">
        <f>W!A674*10</f>
        <v>7800</v>
      </c>
      <c r="N51" s="66"/>
    </row>
    <row r="52" spans="2:14">
      <c r="B52" s="114"/>
      <c r="C52" s="32"/>
      <c r="D52" s="32"/>
      <c r="E52" s="32"/>
      <c r="F52" s="211"/>
      <c r="G52" s="211"/>
      <c r="H52" s="211"/>
      <c r="I52" s="211"/>
      <c r="J52" s="211"/>
      <c r="K52" s="211"/>
      <c r="L52" s="211"/>
      <c r="M52" s="211"/>
      <c r="N52" s="66"/>
    </row>
    <row r="53" spans="2:14">
      <c r="B53" s="114"/>
      <c r="C53" s="185" t="s">
        <v>306</v>
      </c>
      <c r="D53" s="32"/>
      <c r="E53" s="32"/>
      <c r="F53" s="211">
        <f>W!A535</f>
        <v>50</v>
      </c>
      <c r="G53" s="211">
        <f>W!A555</f>
        <v>54</v>
      </c>
      <c r="H53" s="211">
        <f>W!A575</f>
        <v>52</v>
      </c>
      <c r="I53" s="211">
        <f>W!A595</f>
        <v>41</v>
      </c>
      <c r="J53" s="211">
        <f>W!A615</f>
        <v>83</v>
      </c>
      <c r="K53" s="211">
        <f>W!A635</f>
        <v>49</v>
      </c>
      <c r="L53" s="211">
        <f>W!A655</f>
        <v>59</v>
      </c>
      <c r="M53" s="211">
        <f>W!A675</f>
        <v>56</v>
      </c>
      <c r="N53" s="66"/>
    </row>
    <row r="54" spans="2:14">
      <c r="B54" s="114"/>
      <c r="C54" s="185" t="s">
        <v>307</v>
      </c>
      <c r="D54" s="32"/>
      <c r="E54" s="32"/>
      <c r="F54" s="211">
        <f>W!A536*10</f>
        <v>12320</v>
      </c>
      <c r="G54" s="211">
        <f>W!A556*10</f>
        <v>12220</v>
      </c>
      <c r="H54" s="211">
        <f>W!A576*10</f>
        <v>12350</v>
      </c>
      <c r="I54" s="211">
        <f>W!A596*10</f>
        <v>12250</v>
      </c>
      <c r="J54" s="211">
        <f>W!A616*10</f>
        <v>12300</v>
      </c>
      <c r="K54" s="211">
        <f>W!A636*10</f>
        <v>12300</v>
      </c>
      <c r="L54" s="211">
        <f>W!A656*10</f>
        <v>12500</v>
      </c>
      <c r="M54" s="211">
        <f>W!A676*10</f>
        <v>12300</v>
      </c>
      <c r="N54" s="66"/>
    </row>
    <row r="55" spans="2:14">
      <c r="B55" s="114"/>
      <c r="C55" s="185" t="s">
        <v>308</v>
      </c>
      <c r="D55" s="32"/>
      <c r="E55" s="32"/>
      <c r="F55" s="211">
        <f>W!A537</f>
        <v>12</v>
      </c>
      <c r="G55" s="211">
        <f>W!A557</f>
        <v>12</v>
      </c>
      <c r="H55" s="211">
        <f>W!A577</f>
        <v>12</v>
      </c>
      <c r="I55" s="211">
        <f>W!A597</f>
        <v>12</v>
      </c>
      <c r="J55" s="211">
        <f>W!A617</f>
        <v>9</v>
      </c>
      <c r="K55" s="211">
        <f>W!A637</f>
        <v>12</v>
      </c>
      <c r="L55" s="211">
        <f>W!A657</f>
        <v>4</v>
      </c>
      <c r="M55" s="211">
        <f>W!A677</f>
        <v>12</v>
      </c>
      <c r="N55" s="66"/>
    </row>
    <row r="56" spans="2:14">
      <c r="B56" s="115"/>
      <c r="C56" s="78"/>
      <c r="D56" s="78"/>
      <c r="E56" s="78"/>
      <c r="F56" s="214"/>
      <c r="G56" s="214"/>
      <c r="H56" s="215"/>
      <c r="I56" s="216"/>
      <c r="J56" s="214"/>
      <c r="K56" s="214"/>
      <c r="L56" s="214"/>
      <c r="M56" s="215"/>
      <c r="N56" s="95"/>
    </row>
    <row r="57" spans="2:14">
      <c r="C57" s="31" t="s">
        <v>7</v>
      </c>
    </row>
    <row r="58" spans="2:14">
      <c r="C58" s="31" t="s">
        <v>8</v>
      </c>
    </row>
    <row r="59" spans="2:14">
      <c r="H59" s="110" t="s">
        <v>6</v>
      </c>
    </row>
    <row r="60" spans="2:14">
      <c r="B60" s="32"/>
      <c r="C60" s="32"/>
      <c r="D60" s="32"/>
      <c r="E60" s="32"/>
      <c r="F60" s="213"/>
      <c r="G60" s="213"/>
      <c r="H60" s="211"/>
      <c r="I60" s="217"/>
      <c r="J60" s="213"/>
      <c r="K60" s="213"/>
      <c r="L60" s="213"/>
      <c r="M60" s="211"/>
      <c r="N60" s="32"/>
    </row>
    <row r="61" spans="2:14" ht="15.6">
      <c r="B61" s="218" t="s">
        <v>309</v>
      </c>
      <c r="C61" s="35"/>
      <c r="F61" s="219"/>
      <c r="G61" s="112" t="s">
        <v>14</v>
      </c>
      <c r="I61" s="26" t="s">
        <v>9</v>
      </c>
      <c r="J61" s="27">
        <f>W!$A59</f>
        <v>0</v>
      </c>
      <c r="K61" s="26" t="s">
        <v>20</v>
      </c>
      <c r="L61" s="27">
        <f>W!$A62</f>
        <v>6</v>
      </c>
      <c r="M61" s="26" t="s">
        <v>10</v>
      </c>
      <c r="N61" s="194">
        <f>W!$A63</f>
        <v>13</v>
      </c>
    </row>
    <row r="62" spans="2:14">
      <c r="C62" s="32"/>
      <c r="D62" s="32"/>
      <c r="E62" s="32"/>
      <c r="F62" s="213"/>
      <c r="G62" s="213"/>
      <c r="H62" s="211"/>
      <c r="I62" s="217"/>
      <c r="J62" s="213"/>
      <c r="K62" s="213"/>
      <c r="L62" s="213"/>
      <c r="M62" s="211"/>
      <c r="N62" s="32"/>
    </row>
    <row r="63" spans="2:14">
      <c r="B63" s="113"/>
      <c r="C63" s="93"/>
      <c r="D63" s="93"/>
      <c r="E63" s="93"/>
      <c r="F63" s="220"/>
      <c r="G63" s="220"/>
      <c r="H63" s="220"/>
      <c r="I63" s="221"/>
      <c r="J63" s="220"/>
      <c r="K63" s="220"/>
      <c r="L63" s="220"/>
      <c r="M63" s="220"/>
      <c r="N63" s="105"/>
    </row>
    <row r="64" spans="2:14" ht="12">
      <c r="B64" s="114"/>
      <c r="C64" s="122" t="s">
        <v>310</v>
      </c>
      <c r="D64" s="117"/>
      <c r="E64" s="32"/>
      <c r="F64" s="211"/>
      <c r="G64" s="211"/>
      <c r="H64" s="211"/>
      <c r="I64" s="217"/>
      <c r="J64" s="211"/>
      <c r="K64" s="217"/>
      <c r="L64" s="217"/>
      <c r="M64" s="211"/>
      <c r="N64" s="37"/>
    </row>
    <row r="65" spans="2:14" ht="12">
      <c r="B65" s="114"/>
      <c r="C65" s="117"/>
      <c r="D65" s="32" t="s">
        <v>311</v>
      </c>
      <c r="E65" s="32"/>
      <c r="F65" s="222">
        <f>W!A701</f>
        <v>1</v>
      </c>
      <c r="G65" s="222">
        <f>W!A721</f>
        <v>2</v>
      </c>
      <c r="H65" s="222">
        <f>W!A741</f>
        <v>3</v>
      </c>
      <c r="I65" s="222">
        <f>W!A761</f>
        <v>4</v>
      </c>
      <c r="J65" s="222">
        <f>W!A781</f>
        <v>5</v>
      </c>
      <c r="K65" s="222">
        <f>W!A801</f>
        <v>6</v>
      </c>
      <c r="L65" s="222">
        <f>W!A821</f>
        <v>7</v>
      </c>
      <c r="M65" s="222">
        <f>W!A841</f>
        <v>8</v>
      </c>
      <c r="N65" s="37"/>
    </row>
    <row r="66" spans="2:14">
      <c r="B66" s="114"/>
      <c r="C66" s="122" t="s">
        <v>312</v>
      </c>
      <c r="D66" s="32"/>
      <c r="E66" s="32"/>
      <c r="F66" s="211"/>
      <c r="G66" s="211"/>
      <c r="H66" s="211"/>
      <c r="I66" s="211"/>
      <c r="J66" s="211"/>
      <c r="K66" s="125"/>
      <c r="L66" s="211"/>
      <c r="M66" s="211"/>
      <c r="N66" s="37"/>
    </row>
    <row r="67" spans="2:14">
      <c r="B67" s="114"/>
      <c r="C67" s="32" t="s">
        <v>313</v>
      </c>
      <c r="D67" s="32"/>
      <c r="E67" s="32"/>
      <c r="F67" s="211">
        <f>W!A702*10</f>
        <v>13112340</v>
      </c>
      <c r="G67" s="211">
        <f>W!A722*10</f>
        <v>12902340</v>
      </c>
      <c r="H67" s="211">
        <f>W!A742*10</f>
        <v>13247340</v>
      </c>
      <c r="I67" s="211">
        <f>W!A762*10</f>
        <v>12847340</v>
      </c>
      <c r="J67" s="211">
        <f>W!A782*10</f>
        <v>14177340</v>
      </c>
      <c r="K67" s="211">
        <f>W!A802*10</f>
        <v>13227340</v>
      </c>
      <c r="L67" s="211">
        <f>W!A822*10</f>
        <v>15438400</v>
      </c>
      <c r="M67" s="211">
        <f>W!A842*10</f>
        <v>13712340</v>
      </c>
      <c r="N67" s="37"/>
    </row>
    <row r="68" spans="2:14">
      <c r="B68" s="114"/>
      <c r="C68" s="32" t="s">
        <v>314</v>
      </c>
      <c r="D68" s="32"/>
      <c r="E68" s="32"/>
      <c r="F68" s="211">
        <f>W!A703*10</f>
        <v>8329160</v>
      </c>
      <c r="G68" s="211">
        <f>W!A723*10</f>
        <v>8914980</v>
      </c>
      <c r="H68" s="211">
        <f>W!A743*10</f>
        <v>9627670</v>
      </c>
      <c r="I68" s="211">
        <f>W!A763*10</f>
        <v>15248240</v>
      </c>
      <c r="J68" s="211">
        <f>W!A783*10</f>
        <v>17116700</v>
      </c>
      <c r="K68" s="211">
        <f>W!A803*10</f>
        <v>10262050</v>
      </c>
      <c r="L68" s="211">
        <f>W!A823*10</f>
        <v>18506860</v>
      </c>
      <c r="M68" s="211">
        <f>W!A843*10</f>
        <v>10235430</v>
      </c>
      <c r="N68" s="37"/>
    </row>
    <row r="69" spans="2:14">
      <c r="B69" s="114"/>
      <c r="C69" s="32" t="s">
        <v>214</v>
      </c>
      <c r="D69" s="32"/>
      <c r="E69" s="32"/>
      <c r="F69" s="211">
        <f>W!A704*10</f>
        <v>13114880</v>
      </c>
      <c r="G69" s="211">
        <f>W!A724*10</f>
        <v>8226620</v>
      </c>
      <c r="H69" s="211">
        <f>W!A744*10</f>
        <v>13636790</v>
      </c>
      <c r="I69" s="211">
        <f>W!A764*10</f>
        <v>12185950</v>
      </c>
      <c r="J69" s="211">
        <f>W!A784*10</f>
        <v>10123180</v>
      </c>
      <c r="K69" s="211">
        <f>W!A804*10</f>
        <v>13603290</v>
      </c>
      <c r="L69" s="211">
        <f>W!A824*10</f>
        <v>3896730</v>
      </c>
      <c r="M69" s="211">
        <f>W!A844*10</f>
        <v>14973770</v>
      </c>
      <c r="N69" s="37"/>
    </row>
    <row r="70" spans="2:14">
      <c r="B70" s="114"/>
      <c r="C70" s="32" t="s">
        <v>218</v>
      </c>
      <c r="D70" s="32"/>
      <c r="E70" s="32"/>
      <c r="F70" s="211">
        <f>W!A705*10</f>
        <v>13524860</v>
      </c>
      <c r="G70" s="211">
        <f>W!A725*10</f>
        <v>11500000</v>
      </c>
      <c r="H70" s="211">
        <f>W!A745*10</f>
        <v>10224190</v>
      </c>
      <c r="I70" s="211">
        <f>W!A765*10</f>
        <v>11500000</v>
      </c>
      <c r="J70" s="211">
        <f>W!A785*10</f>
        <v>6500000</v>
      </c>
      <c r="K70" s="211">
        <f>W!A805*10</f>
        <v>11701190</v>
      </c>
      <c r="L70" s="211">
        <f>W!A825*10</f>
        <v>11500000</v>
      </c>
      <c r="M70" s="211">
        <f>W!A845*10</f>
        <v>11870640</v>
      </c>
      <c r="N70" s="37"/>
    </row>
    <row r="71" spans="2:14">
      <c r="B71" s="114"/>
      <c r="C71" s="32"/>
      <c r="D71" s="32"/>
      <c r="E71" s="32"/>
      <c r="F71" s="223"/>
      <c r="G71" s="223"/>
      <c r="H71" s="223"/>
      <c r="I71" s="223"/>
      <c r="J71" s="223"/>
      <c r="K71" s="223"/>
      <c r="L71" s="223"/>
      <c r="M71" s="223"/>
      <c r="N71" s="37"/>
    </row>
    <row r="72" spans="2:14">
      <c r="B72" s="114"/>
      <c r="C72" s="122" t="s">
        <v>231</v>
      </c>
      <c r="D72" s="32"/>
      <c r="E72" s="32"/>
      <c r="F72" s="211"/>
      <c r="G72" s="211"/>
      <c r="H72" s="211"/>
      <c r="I72" s="211"/>
      <c r="J72" s="211"/>
      <c r="K72" s="211"/>
      <c r="L72" s="211"/>
      <c r="M72" s="211"/>
      <c r="N72" s="37"/>
    </row>
    <row r="73" spans="2:14">
      <c r="B73" s="114"/>
      <c r="C73" s="32" t="s">
        <v>235</v>
      </c>
      <c r="D73" s="32"/>
      <c r="E73" s="32"/>
      <c r="F73" s="211">
        <f>W!A708*10</f>
        <v>221670</v>
      </c>
      <c r="G73" s="211">
        <f>W!A728*10</f>
        <v>0</v>
      </c>
      <c r="H73" s="211">
        <f>W!A748*10</f>
        <v>0</v>
      </c>
      <c r="I73" s="211">
        <f>W!A768*10</f>
        <v>0</v>
      </c>
      <c r="J73" s="211">
        <f>W!A788*10</f>
        <v>0</v>
      </c>
      <c r="K73" s="211">
        <f>W!A808*10</f>
        <v>148590</v>
      </c>
      <c r="L73" s="211">
        <f>W!A828*10</f>
        <v>0</v>
      </c>
      <c r="M73" s="211">
        <f>W!A848*10</f>
        <v>0</v>
      </c>
      <c r="N73" s="37"/>
    </row>
    <row r="74" spans="2:14">
      <c r="B74" s="114"/>
      <c r="C74" s="32" t="s">
        <v>315</v>
      </c>
      <c r="D74" s="32"/>
      <c r="E74" s="32"/>
      <c r="F74" s="211">
        <f>W!A709*10</f>
        <v>6087140</v>
      </c>
      <c r="G74" s="211">
        <f>W!A729*10</f>
        <v>6591050</v>
      </c>
      <c r="H74" s="211">
        <f>W!A749*10</f>
        <v>5726870</v>
      </c>
      <c r="I74" s="211">
        <f>W!A769*10</f>
        <v>6650200</v>
      </c>
      <c r="J74" s="211">
        <f>W!A789*10</f>
        <v>11024580</v>
      </c>
      <c r="K74" s="211">
        <f>W!A809*10</f>
        <v>7017800</v>
      </c>
      <c r="L74" s="211">
        <f>W!A829*10</f>
        <v>5403070</v>
      </c>
      <c r="M74" s="211">
        <f>W!A849*10</f>
        <v>8520290</v>
      </c>
      <c r="N74" s="37"/>
    </row>
    <row r="75" spans="2:14">
      <c r="B75" s="114"/>
      <c r="C75" s="32" t="s">
        <v>242</v>
      </c>
      <c r="D75" s="32"/>
      <c r="E75" s="32"/>
      <c r="F75" s="211">
        <f>W!A710*10</f>
        <v>0</v>
      </c>
      <c r="G75" s="211">
        <f>W!A730*10</f>
        <v>37409190</v>
      </c>
      <c r="H75" s="211">
        <f>W!A750*10</f>
        <v>0</v>
      </c>
      <c r="I75" s="211">
        <f>W!A770*10</f>
        <v>7392720</v>
      </c>
      <c r="J75" s="211">
        <f>W!A790*10</f>
        <v>13490660</v>
      </c>
      <c r="K75" s="211">
        <f>W!A810*10</f>
        <v>0</v>
      </c>
      <c r="L75" s="211">
        <f>W!A830*10</f>
        <v>30756830</v>
      </c>
      <c r="M75" s="211">
        <f>W!A850*10</f>
        <v>0</v>
      </c>
      <c r="N75" s="66"/>
    </row>
    <row r="76" spans="2:14" ht="12">
      <c r="B76" s="114"/>
      <c r="C76" s="117"/>
      <c r="D76" s="32"/>
      <c r="E76" s="32"/>
      <c r="F76" s="211"/>
      <c r="G76" s="211"/>
      <c r="H76" s="211"/>
      <c r="I76" s="211"/>
      <c r="J76" s="211"/>
      <c r="K76" s="211"/>
      <c r="L76" s="211"/>
      <c r="M76" s="211"/>
      <c r="N76" s="37"/>
    </row>
    <row r="77" spans="2:14">
      <c r="B77" s="114"/>
      <c r="C77" s="90" t="s">
        <v>316</v>
      </c>
      <c r="D77" s="32"/>
      <c r="E77" s="32"/>
      <c r="F77" s="211">
        <f>W!A712*10</f>
        <v>0</v>
      </c>
      <c r="G77" s="211">
        <f>W!A732*10</f>
        <v>5000000</v>
      </c>
      <c r="H77" s="211">
        <f>W!A752*10</f>
        <v>0</v>
      </c>
      <c r="I77" s="211">
        <f>W!A772*10</f>
        <v>0</v>
      </c>
      <c r="J77" s="211">
        <f>W!A792*10</f>
        <v>0</v>
      </c>
      <c r="K77" s="211">
        <f>W!A812*10</f>
        <v>0</v>
      </c>
      <c r="L77" s="211">
        <f>W!A832*10</f>
        <v>0</v>
      </c>
      <c r="M77" s="211">
        <f>W!A852*10</f>
        <v>0</v>
      </c>
      <c r="N77" s="37"/>
    </row>
    <row r="78" spans="2:14">
      <c r="B78" s="114"/>
      <c r="C78" s="32"/>
      <c r="D78" s="32"/>
      <c r="E78" s="32"/>
      <c r="F78" s="211"/>
      <c r="G78" s="211"/>
      <c r="H78" s="211"/>
      <c r="I78" s="211"/>
      <c r="J78" s="211"/>
      <c r="K78" s="211"/>
      <c r="L78" s="211"/>
      <c r="M78" s="211"/>
      <c r="N78" s="37"/>
    </row>
    <row r="79" spans="2:14">
      <c r="B79" s="114"/>
      <c r="C79" s="122" t="s">
        <v>317</v>
      </c>
      <c r="D79" s="32"/>
      <c r="E79" s="101"/>
      <c r="F79" s="223"/>
      <c r="G79" s="223"/>
      <c r="H79" s="223"/>
      <c r="I79" s="223"/>
      <c r="J79" s="223"/>
      <c r="K79" s="223"/>
      <c r="L79" s="223"/>
      <c r="M79" s="223"/>
      <c r="N79" s="37"/>
    </row>
    <row r="80" spans="2:14">
      <c r="B80" s="114"/>
      <c r="C80" s="97" t="s">
        <v>318</v>
      </c>
      <c r="D80" s="32"/>
      <c r="E80" s="32"/>
      <c r="F80" s="211">
        <f>W!A714*10</f>
        <v>39600000</v>
      </c>
      <c r="G80" s="211">
        <f>W!A734*10</f>
        <v>40010000</v>
      </c>
      <c r="H80" s="211">
        <f>W!A754*10</f>
        <v>40000000</v>
      </c>
      <c r="I80" s="211">
        <f>W!A774*10</f>
        <v>39600000</v>
      </c>
      <c r="J80" s="211">
        <f>W!A794*10</f>
        <v>40000000</v>
      </c>
      <c r="K80" s="211">
        <f>W!A814*10</f>
        <v>39600000</v>
      </c>
      <c r="L80" s="211">
        <f>W!A834*10</f>
        <v>40000000</v>
      </c>
      <c r="M80" s="211">
        <f>W!A854*10</f>
        <v>44000000</v>
      </c>
      <c r="N80" s="37"/>
    </row>
    <row r="81" spans="2:14">
      <c r="B81" s="114"/>
      <c r="C81" s="97" t="s">
        <v>319</v>
      </c>
      <c r="D81" s="32"/>
      <c r="E81" s="32"/>
      <c r="F81" s="211">
        <f>W!A715*10</f>
        <v>0</v>
      </c>
      <c r="G81" s="211">
        <f>W!A735*10</f>
        <v>800</v>
      </c>
      <c r="H81" s="211">
        <f>W!A755*10</f>
        <v>0</v>
      </c>
      <c r="I81" s="211">
        <f>W!A775*10</f>
        <v>223600</v>
      </c>
      <c r="J81" s="211">
        <f>W!A795*10</f>
        <v>0</v>
      </c>
      <c r="K81" s="211">
        <f>W!A815*10</f>
        <v>0</v>
      </c>
      <c r="L81" s="211">
        <f>W!A835*10</f>
        <v>0</v>
      </c>
      <c r="M81" s="211">
        <f>W!A855*10</f>
        <v>320400</v>
      </c>
      <c r="N81" s="37"/>
    </row>
    <row r="82" spans="2:14">
      <c r="B82" s="114"/>
      <c r="C82" s="97" t="s">
        <v>320</v>
      </c>
      <c r="D82" s="32"/>
      <c r="E82" s="32"/>
      <c r="F82" s="211">
        <f>W!A716*10</f>
        <v>2172430</v>
      </c>
      <c r="G82" s="211">
        <f>W!A736*10</f>
        <v>-47467100</v>
      </c>
      <c r="H82" s="211">
        <f>W!A756*10</f>
        <v>1009120</v>
      </c>
      <c r="I82" s="211">
        <f>W!A776*10</f>
        <v>-2084990</v>
      </c>
      <c r="J82" s="211">
        <f>W!A796*10</f>
        <v>-16598020</v>
      </c>
      <c r="K82" s="211">
        <f>W!A816*10</f>
        <v>2027480</v>
      </c>
      <c r="L82" s="211">
        <f>W!A836*10</f>
        <v>-26817910</v>
      </c>
      <c r="M82" s="211">
        <f>W!A856*10</f>
        <v>-2048510</v>
      </c>
      <c r="N82" s="37"/>
    </row>
    <row r="83" spans="2:14">
      <c r="B83" s="114"/>
      <c r="C83" s="97" t="s">
        <v>255</v>
      </c>
      <c r="D83" s="32"/>
      <c r="E83" s="32"/>
      <c r="F83" s="211">
        <f t="shared" ref="F83:M83" si="0">SUM(F80:F82)</f>
        <v>41772430</v>
      </c>
      <c r="G83" s="211">
        <f t="shared" si="0"/>
        <v>-7456300</v>
      </c>
      <c r="H83" s="211">
        <f t="shared" si="0"/>
        <v>41009120</v>
      </c>
      <c r="I83" s="211">
        <f t="shared" si="0"/>
        <v>37738610</v>
      </c>
      <c r="J83" s="211">
        <f t="shared" si="0"/>
        <v>23401980</v>
      </c>
      <c r="K83" s="211">
        <f t="shared" si="0"/>
        <v>41627480</v>
      </c>
      <c r="L83" s="211">
        <f t="shared" si="0"/>
        <v>13182090</v>
      </c>
      <c r="M83" s="211">
        <f t="shared" si="0"/>
        <v>42271890</v>
      </c>
      <c r="N83" s="37"/>
    </row>
    <row r="84" spans="2:14">
      <c r="B84" s="115"/>
      <c r="C84" s="78"/>
      <c r="D84" s="78"/>
      <c r="E84" s="78"/>
      <c r="F84" s="78"/>
      <c r="G84" s="78"/>
      <c r="H84" s="78"/>
      <c r="I84" s="104"/>
      <c r="J84" s="78"/>
      <c r="K84" s="78"/>
      <c r="L84" s="78"/>
      <c r="M84" s="78"/>
      <c r="N84" s="95"/>
    </row>
    <row r="86" spans="2:14">
      <c r="C86" s="32"/>
      <c r="D86" s="32"/>
      <c r="E86" s="32"/>
      <c r="F86" s="32"/>
      <c r="G86" s="32"/>
      <c r="H86" s="32"/>
      <c r="I86" s="41"/>
      <c r="J86" s="32"/>
      <c r="K86" s="32"/>
      <c r="L86" s="32"/>
      <c r="M86" s="32"/>
      <c r="N86" s="32"/>
    </row>
    <row r="87" spans="2:14">
      <c r="B87" s="113"/>
      <c r="C87" s="93"/>
      <c r="D87" s="93"/>
      <c r="E87" s="93"/>
      <c r="F87" s="93"/>
      <c r="G87" s="93"/>
      <c r="H87" s="93"/>
      <c r="I87" s="120"/>
      <c r="J87" s="93"/>
      <c r="K87" s="93"/>
      <c r="L87" s="93"/>
      <c r="M87" s="93"/>
      <c r="N87" s="105"/>
    </row>
    <row r="88" spans="2:14">
      <c r="B88" s="114"/>
      <c r="C88" s="97" t="s">
        <v>321</v>
      </c>
      <c r="I88" s="224"/>
      <c r="K88" s="225" t="str">
        <f>W!A330</f>
        <v>Not requested</v>
      </c>
      <c r="N88" s="37"/>
    </row>
    <row r="89" spans="2:14" ht="12">
      <c r="B89" s="114"/>
      <c r="C89" s="97"/>
      <c r="D89" s="31" t="s">
        <v>322</v>
      </c>
      <c r="F89" s="210" t="str">
        <f>W!A331</f>
        <v xml:space="preserve"> </v>
      </c>
      <c r="G89" s="210" t="str">
        <f>W!A341</f>
        <v xml:space="preserve"> </v>
      </c>
      <c r="H89" s="210" t="str">
        <f>W!A351</f>
        <v xml:space="preserve"> </v>
      </c>
      <c r="I89" s="210" t="str">
        <f>W!A361</f>
        <v xml:space="preserve"> </v>
      </c>
      <c r="J89" s="210" t="str">
        <f>W!A371</f>
        <v xml:space="preserve"> </v>
      </c>
      <c r="K89" s="210" t="str">
        <f>W!A381</f>
        <v xml:space="preserve"> </v>
      </c>
      <c r="L89" s="210" t="str">
        <f>W!A391</f>
        <v xml:space="preserve"> </v>
      </c>
      <c r="M89" s="210" t="str">
        <f>W!A401</f>
        <v xml:space="preserve"> </v>
      </c>
      <c r="N89" s="37"/>
    </row>
    <row r="90" spans="2:14">
      <c r="B90" s="114"/>
      <c r="C90" s="97" t="s">
        <v>323</v>
      </c>
      <c r="D90" s="32"/>
      <c r="E90" s="32"/>
      <c r="F90" s="101"/>
      <c r="G90" s="101"/>
      <c r="H90" s="101"/>
      <c r="I90" s="53"/>
      <c r="J90" s="101"/>
      <c r="L90" s="101"/>
      <c r="M90" s="101"/>
      <c r="N90" s="37"/>
    </row>
    <row r="91" spans="2:14">
      <c r="B91" s="114"/>
      <c r="C91" s="90" t="s">
        <v>324</v>
      </c>
      <c r="D91" s="90"/>
      <c r="E91" s="32"/>
      <c r="F91" s="77" t="str">
        <f>W!A332</f>
        <v xml:space="preserve"> </v>
      </c>
      <c r="G91" s="77" t="str">
        <f>W!A342</f>
        <v xml:space="preserve"> </v>
      </c>
      <c r="H91" s="77" t="str">
        <f>W!A352</f>
        <v xml:space="preserve"> </v>
      </c>
      <c r="I91" s="77" t="str">
        <f>W!A362</f>
        <v xml:space="preserve"> </v>
      </c>
      <c r="J91" s="77" t="str">
        <f>W!A372</f>
        <v xml:space="preserve"> </v>
      </c>
      <c r="K91" s="77" t="str">
        <f>W!A382</f>
        <v xml:space="preserve"> </v>
      </c>
      <c r="L91" s="77" t="str">
        <f>W!A392</f>
        <v xml:space="preserve"> </v>
      </c>
      <c r="M91" s="77" t="str">
        <f>W!A402</f>
        <v xml:space="preserve"> </v>
      </c>
      <c r="N91" s="37"/>
    </row>
    <row r="92" spans="2:14">
      <c r="B92" s="114"/>
      <c r="C92" s="90"/>
      <c r="D92" s="88" t="s">
        <v>31</v>
      </c>
      <c r="E92" s="32"/>
      <c r="F92" s="77" t="str">
        <f>W!A333</f>
        <v xml:space="preserve"> </v>
      </c>
      <c r="G92" s="77" t="str">
        <f>W!A343</f>
        <v xml:space="preserve"> </v>
      </c>
      <c r="H92" s="77" t="str">
        <f>W!A353</f>
        <v xml:space="preserve"> </v>
      </c>
      <c r="I92" s="77" t="str">
        <f>W!A363</f>
        <v xml:space="preserve"> </v>
      </c>
      <c r="J92" s="77" t="str">
        <f>W!A373</f>
        <v xml:space="preserve"> </v>
      </c>
      <c r="K92" s="77" t="str">
        <f>W!A383</f>
        <v xml:space="preserve"> </v>
      </c>
      <c r="L92" s="77" t="str">
        <f>W!A393</f>
        <v xml:space="preserve"> </v>
      </c>
      <c r="M92" s="77" t="str">
        <f>W!A403</f>
        <v xml:space="preserve"> </v>
      </c>
      <c r="N92" s="37"/>
    </row>
    <row r="93" spans="2:14">
      <c r="B93" s="114"/>
      <c r="C93" s="90"/>
      <c r="D93" s="88" t="s">
        <v>33</v>
      </c>
      <c r="E93" s="32"/>
      <c r="F93" s="77" t="str">
        <f>W!A334</f>
        <v xml:space="preserve"> </v>
      </c>
      <c r="G93" s="77" t="str">
        <f>W!A344</f>
        <v xml:space="preserve"> </v>
      </c>
      <c r="H93" s="77" t="str">
        <f>W!A354</f>
        <v xml:space="preserve"> </v>
      </c>
      <c r="I93" s="77" t="str">
        <f>W!A364</f>
        <v xml:space="preserve"> </v>
      </c>
      <c r="J93" s="77" t="str">
        <f>W!A374</f>
        <v xml:space="preserve"> </v>
      </c>
      <c r="K93" s="77" t="str">
        <f>W!A384</f>
        <v xml:space="preserve"> </v>
      </c>
      <c r="L93" s="77" t="str">
        <f>W!A394</f>
        <v xml:space="preserve"> </v>
      </c>
      <c r="M93" s="77" t="str">
        <f>W!A404</f>
        <v xml:space="preserve"> </v>
      </c>
      <c r="N93" s="37"/>
    </row>
    <row r="94" spans="2:14">
      <c r="B94" s="114"/>
      <c r="C94" s="90" t="s">
        <v>325</v>
      </c>
      <c r="D94" s="90"/>
      <c r="E94" s="32"/>
      <c r="F94" s="77" t="str">
        <f>W!A335</f>
        <v xml:space="preserve"> </v>
      </c>
      <c r="G94" s="77" t="str">
        <f>W!A345</f>
        <v xml:space="preserve"> </v>
      </c>
      <c r="H94" s="77" t="str">
        <f>W!A355</f>
        <v xml:space="preserve"> </v>
      </c>
      <c r="I94" s="77" t="str">
        <f>W!A365</f>
        <v xml:space="preserve"> </v>
      </c>
      <c r="J94" s="77" t="str">
        <f>W!A375</f>
        <v xml:space="preserve"> </v>
      </c>
      <c r="K94" s="77" t="str">
        <f>W!A385</f>
        <v xml:space="preserve"> </v>
      </c>
      <c r="L94" s="77" t="str">
        <f>W!A395</f>
        <v xml:space="preserve"> </v>
      </c>
      <c r="M94" s="77" t="str">
        <f>W!A405</f>
        <v xml:space="preserve"> </v>
      </c>
      <c r="N94" s="37"/>
    </row>
    <row r="95" spans="2:14">
      <c r="B95" s="114"/>
      <c r="C95" s="90"/>
      <c r="D95" s="88" t="s">
        <v>31</v>
      </c>
      <c r="E95" s="32"/>
      <c r="F95" s="77" t="str">
        <f>W!A336</f>
        <v xml:space="preserve"> </v>
      </c>
      <c r="G95" s="77" t="str">
        <f>W!A346</f>
        <v xml:space="preserve"> </v>
      </c>
      <c r="H95" s="77" t="str">
        <f>W!A356</f>
        <v xml:space="preserve"> </v>
      </c>
      <c r="I95" s="77" t="str">
        <f>W!A366</f>
        <v xml:space="preserve"> </v>
      </c>
      <c r="J95" s="77" t="str">
        <f>W!A376</f>
        <v xml:space="preserve"> </v>
      </c>
      <c r="K95" s="77" t="str">
        <f>W!A386</f>
        <v xml:space="preserve"> </v>
      </c>
      <c r="L95" s="77" t="str">
        <f>W!A396</f>
        <v xml:space="preserve"> </v>
      </c>
      <c r="M95" s="77" t="str">
        <f>W!A406</f>
        <v xml:space="preserve"> </v>
      </c>
      <c r="N95" s="37"/>
    </row>
    <row r="96" spans="2:14">
      <c r="B96" s="114"/>
      <c r="C96" s="90"/>
      <c r="D96" s="88" t="s">
        <v>33</v>
      </c>
      <c r="E96" s="32"/>
      <c r="F96" s="77" t="str">
        <f>W!A337</f>
        <v xml:space="preserve"> </v>
      </c>
      <c r="G96" s="77" t="str">
        <f>W!A347</f>
        <v xml:space="preserve"> </v>
      </c>
      <c r="H96" s="77" t="str">
        <f>W!A357</f>
        <v xml:space="preserve"> </v>
      </c>
      <c r="I96" s="77" t="str">
        <f>W!A367</f>
        <v xml:space="preserve"> </v>
      </c>
      <c r="J96" s="77" t="str">
        <f>W!A377</f>
        <v xml:space="preserve"> </v>
      </c>
      <c r="K96" s="77" t="str">
        <f>W!A387</f>
        <v xml:space="preserve"> </v>
      </c>
      <c r="L96" s="77" t="str">
        <f>W!A397</f>
        <v xml:space="preserve"> </v>
      </c>
      <c r="M96" s="77" t="str">
        <f>W!A407</f>
        <v xml:space="preserve"> </v>
      </c>
      <c r="N96" s="37"/>
    </row>
    <row r="97" spans="2:14">
      <c r="B97" s="114"/>
      <c r="C97" s="90" t="s">
        <v>326</v>
      </c>
      <c r="D97" s="90"/>
      <c r="E97" s="32"/>
      <c r="F97" s="77" t="str">
        <f>W!A338</f>
        <v xml:space="preserve"> </v>
      </c>
      <c r="G97" s="77" t="str">
        <f>W!A348</f>
        <v xml:space="preserve"> </v>
      </c>
      <c r="H97" s="77" t="str">
        <f>W!A358</f>
        <v xml:space="preserve"> </v>
      </c>
      <c r="I97" s="77" t="str">
        <f>W!A368</f>
        <v xml:space="preserve"> </v>
      </c>
      <c r="J97" s="77" t="str">
        <f>W!A378</f>
        <v xml:space="preserve"> </v>
      </c>
      <c r="K97" s="77" t="str">
        <f>W!A388</f>
        <v xml:space="preserve"> </v>
      </c>
      <c r="L97" s="77" t="str">
        <f>W!A398</f>
        <v xml:space="preserve"> </v>
      </c>
      <c r="M97" s="77" t="str">
        <f>W!A408</f>
        <v xml:space="preserve"> </v>
      </c>
      <c r="N97" s="37"/>
    </row>
    <row r="98" spans="2:14">
      <c r="B98" s="114"/>
      <c r="C98" s="90"/>
      <c r="D98" s="88" t="s">
        <v>31</v>
      </c>
      <c r="E98" s="32"/>
      <c r="F98" s="77" t="str">
        <f>W!A339</f>
        <v xml:space="preserve"> </v>
      </c>
      <c r="G98" s="77" t="str">
        <f>W!A349</f>
        <v xml:space="preserve"> </v>
      </c>
      <c r="H98" s="77" t="str">
        <f>W!A359</f>
        <v xml:space="preserve"> </v>
      </c>
      <c r="I98" s="77" t="str">
        <f>W!A369</f>
        <v xml:space="preserve"> </v>
      </c>
      <c r="J98" s="77" t="str">
        <f>W!A379</f>
        <v xml:space="preserve"> </v>
      </c>
      <c r="K98" s="77" t="str">
        <f>W!A389</f>
        <v xml:space="preserve"> </v>
      </c>
      <c r="L98" s="77" t="str">
        <f>W!A399</f>
        <v xml:space="preserve"> </v>
      </c>
      <c r="M98" s="77" t="str">
        <f>W!A409</f>
        <v xml:space="preserve"> </v>
      </c>
      <c r="N98" s="37"/>
    </row>
    <row r="99" spans="2:14">
      <c r="B99" s="114"/>
      <c r="C99" s="90"/>
      <c r="D99" s="88" t="s">
        <v>33</v>
      </c>
      <c r="E99" s="32"/>
      <c r="F99" s="77" t="str">
        <f>W!A340</f>
        <v xml:space="preserve"> </v>
      </c>
      <c r="G99" s="77" t="str">
        <f>W!A350</f>
        <v xml:space="preserve"> </v>
      </c>
      <c r="H99" s="77" t="str">
        <f>W!A360</f>
        <v xml:space="preserve"> </v>
      </c>
      <c r="I99" s="77" t="str">
        <f>W!A370</f>
        <v xml:space="preserve"> </v>
      </c>
      <c r="J99" s="77" t="str">
        <f>W!A380</f>
        <v xml:space="preserve"> </v>
      </c>
      <c r="K99" s="77" t="str">
        <f>W!A390</f>
        <v xml:space="preserve"> </v>
      </c>
      <c r="L99" s="77" t="str">
        <f>W!A400</f>
        <v xml:space="preserve"> </v>
      </c>
      <c r="M99" s="77" t="str">
        <f>W!A410</f>
        <v xml:space="preserve"> </v>
      </c>
      <c r="N99" s="37"/>
    </row>
    <row r="100" spans="2:14">
      <c r="B100" s="115"/>
      <c r="C100" s="226"/>
      <c r="D100" s="78"/>
      <c r="E100" s="78"/>
      <c r="F100" s="73"/>
      <c r="G100" s="73"/>
      <c r="H100" s="73"/>
      <c r="I100" s="73"/>
      <c r="J100" s="73"/>
      <c r="K100" s="73"/>
      <c r="L100" s="73"/>
      <c r="M100" s="73"/>
      <c r="N100" s="95"/>
    </row>
    <row r="101" spans="2:14">
      <c r="B101" s="114"/>
      <c r="C101" s="97"/>
      <c r="D101" s="32"/>
      <c r="E101" s="32"/>
      <c r="F101" s="59"/>
      <c r="G101" s="59"/>
      <c r="H101" s="59"/>
      <c r="I101" s="59"/>
      <c r="J101" s="59"/>
      <c r="K101" s="59"/>
      <c r="L101" s="59"/>
      <c r="M101" s="59"/>
      <c r="N101" s="37"/>
    </row>
    <row r="102" spans="2:14">
      <c r="B102" s="114"/>
      <c r="C102" s="97" t="s">
        <v>327</v>
      </c>
      <c r="D102" s="32"/>
      <c r="E102" s="32"/>
      <c r="F102" s="32"/>
      <c r="G102" s="32"/>
      <c r="H102" s="32"/>
      <c r="I102" s="59"/>
      <c r="J102" s="32"/>
      <c r="K102" s="53" t="str">
        <f>W!A420</f>
        <v>Not requested</v>
      </c>
      <c r="L102" s="32"/>
      <c r="M102" s="32"/>
      <c r="N102" s="37"/>
    </row>
    <row r="103" spans="2:14" ht="12">
      <c r="B103" s="114"/>
      <c r="C103" s="97"/>
      <c r="D103" s="31" t="s">
        <v>322</v>
      </c>
      <c r="E103" s="32"/>
      <c r="F103" s="210" t="str">
        <f>W!A421</f>
        <v xml:space="preserve"> </v>
      </c>
      <c r="G103" s="210" t="str">
        <f>W!A428</f>
        <v xml:space="preserve"> </v>
      </c>
      <c r="H103" s="210" t="str">
        <f>W!A435</f>
        <v xml:space="preserve"> </v>
      </c>
      <c r="I103" s="210" t="str">
        <f>W!A442</f>
        <v xml:space="preserve"> </v>
      </c>
      <c r="J103" s="210" t="str">
        <f>W!A449</f>
        <v xml:space="preserve"> </v>
      </c>
      <c r="K103" s="210" t="str">
        <f>W!A456</f>
        <v xml:space="preserve"> </v>
      </c>
      <c r="L103" s="210" t="str">
        <f>W!A463</f>
        <v xml:space="preserve"> </v>
      </c>
      <c r="M103" s="210" t="str">
        <f>W!A470</f>
        <v xml:space="preserve"> </v>
      </c>
      <c r="N103" s="37"/>
    </row>
    <row r="104" spans="2:14">
      <c r="B104" s="114"/>
      <c r="C104" s="97" t="s">
        <v>328</v>
      </c>
      <c r="D104" s="32"/>
      <c r="E104" s="32"/>
      <c r="F104" s="211" t="e">
        <f>W!A422*10</f>
        <v>#VALUE!</v>
      </c>
      <c r="G104" s="211" t="e">
        <f>W!A429*10</f>
        <v>#VALUE!</v>
      </c>
      <c r="H104" s="211" t="e">
        <f>W!A436*10</f>
        <v>#VALUE!</v>
      </c>
      <c r="I104" s="211" t="e">
        <f>W!A443*10</f>
        <v>#VALUE!</v>
      </c>
      <c r="J104" s="211" t="e">
        <f>W!A450*10</f>
        <v>#VALUE!</v>
      </c>
      <c r="K104" s="211" t="e">
        <f>W!A457*10</f>
        <v>#VALUE!</v>
      </c>
      <c r="L104" s="211" t="e">
        <f>W!A464*10</f>
        <v>#VALUE!</v>
      </c>
      <c r="M104" s="211" t="e">
        <f>W!A471*10</f>
        <v>#VALUE!</v>
      </c>
      <c r="N104" s="37"/>
    </row>
    <row r="105" spans="2:14">
      <c r="B105" s="114"/>
      <c r="C105" s="97" t="s">
        <v>329</v>
      </c>
      <c r="D105" s="32"/>
      <c r="E105" s="32"/>
      <c r="F105" s="211" t="e">
        <f>W!A423*10</f>
        <v>#VALUE!</v>
      </c>
      <c r="G105" s="211" t="e">
        <f>W!A430*10</f>
        <v>#VALUE!</v>
      </c>
      <c r="H105" s="211" t="e">
        <f>W!A437*10</f>
        <v>#VALUE!</v>
      </c>
      <c r="I105" s="211" t="e">
        <f>W!A444*10</f>
        <v>#VALUE!</v>
      </c>
      <c r="J105" s="211" t="e">
        <f>W!A451*10</f>
        <v>#VALUE!</v>
      </c>
      <c r="K105" s="211" t="e">
        <f>W!A458*10</f>
        <v>#VALUE!</v>
      </c>
      <c r="L105" s="211" t="e">
        <f>W!A465*10</f>
        <v>#VALUE!</v>
      </c>
      <c r="M105" s="211" t="e">
        <f>W!A472*10</f>
        <v>#VALUE!</v>
      </c>
      <c r="N105" s="37"/>
    </row>
    <row r="106" spans="2:14">
      <c r="B106" s="114"/>
      <c r="C106" s="88" t="s">
        <v>330</v>
      </c>
      <c r="D106" s="32"/>
      <c r="E106" s="32"/>
      <c r="F106" s="53"/>
      <c r="G106" s="53"/>
      <c r="H106" s="53"/>
      <c r="I106" s="53"/>
      <c r="J106" s="53"/>
      <c r="K106" s="53"/>
      <c r="L106" s="53"/>
      <c r="M106" s="53"/>
      <c r="N106" s="37"/>
    </row>
    <row r="107" spans="2:14">
      <c r="B107" s="114"/>
      <c r="C107" s="97" t="s">
        <v>331</v>
      </c>
      <c r="D107" s="32"/>
      <c r="E107" s="32"/>
      <c r="F107" s="227" t="str">
        <f>W!A424</f>
        <v xml:space="preserve"> </v>
      </c>
      <c r="G107" s="227" t="str">
        <f>W!A431</f>
        <v xml:space="preserve"> </v>
      </c>
      <c r="H107" s="227" t="str">
        <f>W!A438</f>
        <v xml:space="preserve"> </v>
      </c>
      <c r="I107" s="227" t="str">
        <f>W!A445</f>
        <v xml:space="preserve"> </v>
      </c>
      <c r="J107" s="227" t="str">
        <f>W!A452</f>
        <v xml:space="preserve"> </v>
      </c>
      <c r="K107" s="227" t="str">
        <f>W!A459</f>
        <v xml:space="preserve"> </v>
      </c>
      <c r="L107" s="227" t="str">
        <f>W!A466</f>
        <v xml:space="preserve"> </v>
      </c>
      <c r="M107" s="227" t="str">
        <f>W!A473</f>
        <v xml:space="preserve"> </v>
      </c>
      <c r="N107" s="37"/>
    </row>
    <row r="108" spans="2:14">
      <c r="B108" s="114"/>
      <c r="C108" s="97" t="s">
        <v>332</v>
      </c>
      <c r="D108" s="32"/>
      <c r="E108" s="32"/>
      <c r="F108" s="227" t="str">
        <f>W!A425</f>
        <v xml:space="preserve"> </v>
      </c>
      <c r="G108" s="227" t="str">
        <f>W!A432</f>
        <v xml:space="preserve"> </v>
      </c>
      <c r="H108" s="227" t="str">
        <f>W!A439</f>
        <v xml:space="preserve"> </v>
      </c>
      <c r="I108" s="227" t="str">
        <f>W!A446</f>
        <v xml:space="preserve"> </v>
      </c>
      <c r="J108" s="227" t="str">
        <f>W!A453</f>
        <v xml:space="preserve"> </v>
      </c>
      <c r="K108" s="227" t="str">
        <f>W!A460</f>
        <v xml:space="preserve"> </v>
      </c>
      <c r="L108" s="227" t="str">
        <f>W!A467</f>
        <v xml:space="preserve"> </v>
      </c>
      <c r="M108" s="227" t="str">
        <f>W!A474</f>
        <v xml:space="preserve"> </v>
      </c>
      <c r="N108" s="37"/>
    </row>
    <row r="109" spans="2:14">
      <c r="B109" s="114"/>
      <c r="C109" s="97" t="s">
        <v>333</v>
      </c>
      <c r="D109" s="32"/>
      <c r="E109" s="32"/>
      <c r="F109" s="227" t="str">
        <f>W!A426</f>
        <v xml:space="preserve"> </v>
      </c>
      <c r="G109" s="227" t="str">
        <f>W!A433</f>
        <v xml:space="preserve"> </v>
      </c>
      <c r="H109" s="227" t="str">
        <f>W!A440</f>
        <v xml:space="preserve"> </v>
      </c>
      <c r="I109" s="227" t="str">
        <f>W!A447</f>
        <v xml:space="preserve"> </v>
      </c>
      <c r="J109" s="227" t="str">
        <f>W!A454</f>
        <v xml:space="preserve"> </v>
      </c>
      <c r="K109" s="227" t="str">
        <f>W!A461</f>
        <v xml:space="preserve"> </v>
      </c>
      <c r="L109" s="227" t="str">
        <f>W!A468</f>
        <v xml:space="preserve"> </v>
      </c>
      <c r="M109" s="227" t="str">
        <f>W!A475</f>
        <v xml:space="preserve"> </v>
      </c>
      <c r="N109" s="37"/>
    </row>
    <row r="110" spans="2:14">
      <c r="B110" s="114"/>
      <c r="C110" s="88" t="s">
        <v>334</v>
      </c>
      <c r="D110" s="32"/>
      <c r="E110" s="32"/>
      <c r="F110" s="227" t="str">
        <f>W!A427</f>
        <v xml:space="preserve"> </v>
      </c>
      <c r="G110" s="227" t="str">
        <f>W!A434</f>
        <v xml:space="preserve"> </v>
      </c>
      <c r="H110" s="227" t="str">
        <f>W!A441</f>
        <v xml:space="preserve"> </v>
      </c>
      <c r="I110" s="227" t="str">
        <f>W!A448</f>
        <v xml:space="preserve"> </v>
      </c>
      <c r="J110" s="227" t="str">
        <f>W!A455</f>
        <v xml:space="preserve"> </v>
      </c>
      <c r="K110" s="227" t="str">
        <f>W!A462</f>
        <v xml:space="preserve"> </v>
      </c>
      <c r="L110" s="227" t="str">
        <f>W!A469</f>
        <v xml:space="preserve"> </v>
      </c>
      <c r="M110" s="227" t="str">
        <f>W!A476</f>
        <v xml:space="preserve"> </v>
      </c>
      <c r="N110" s="37"/>
    </row>
    <row r="111" spans="2:14">
      <c r="B111" s="115"/>
      <c r="C111" s="78"/>
      <c r="D111" s="78"/>
      <c r="E111" s="78"/>
      <c r="F111" s="78"/>
      <c r="G111" s="78"/>
      <c r="H111" s="78"/>
      <c r="I111" s="104"/>
      <c r="J111" s="78"/>
      <c r="K111" s="78"/>
      <c r="L111" s="78"/>
      <c r="M111" s="78"/>
      <c r="N111" s="95"/>
    </row>
    <row r="112" spans="2:14" ht="12.75" customHeight="1">
      <c r="C112" s="89" t="s">
        <v>75</v>
      </c>
    </row>
    <row r="113" spans="8:8" ht="12.75" customHeight="1"/>
    <row r="114" spans="8:8">
      <c r="H114" s="110"/>
    </row>
  </sheetData>
  <phoneticPr fontId="1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0.109375" bestFit="1" customWidth="1"/>
    <col min="2" max="2" width="1.6640625" style="11" bestFit="1" customWidth="1"/>
  </cols>
  <sheetData>
    <row r="1" spans="1:1">
      <c r="A1">
        <v>13</v>
      </c>
    </row>
    <row r="2" spans="1:1">
      <c r="A2">
        <v>1</v>
      </c>
    </row>
    <row r="3" spans="1:1">
      <c r="A3">
        <v>999</v>
      </c>
    </row>
    <row r="4" spans="1:1">
      <c r="A4">
        <v>2017</v>
      </c>
    </row>
    <row r="5" spans="1:1">
      <c r="A5">
        <v>1</v>
      </c>
    </row>
    <row r="6" spans="1:1">
      <c r="A6" t="s">
        <v>336</v>
      </c>
    </row>
    <row r="7" spans="1:1">
      <c r="A7">
        <v>20</v>
      </c>
    </row>
    <row r="8" spans="1:1">
      <c r="A8">
        <v>10</v>
      </c>
    </row>
    <row r="9" spans="1:1">
      <c r="A9">
        <v>40</v>
      </c>
    </row>
    <row r="10" spans="1:1">
      <c r="A10">
        <v>0</v>
      </c>
    </row>
    <row r="11" spans="1:1">
      <c r="A11">
        <v>25</v>
      </c>
    </row>
    <row r="12" spans="1:1">
      <c r="A12">
        <v>12</v>
      </c>
    </row>
    <row r="13" spans="1:1">
      <c r="A13">
        <v>23</v>
      </c>
    </row>
    <row r="14" spans="1:1">
      <c r="A14">
        <v>18</v>
      </c>
    </row>
    <row r="15" spans="1:1">
      <c r="A15">
        <v>9</v>
      </c>
    </row>
    <row r="16" spans="1:1">
      <c r="A16">
        <v>16</v>
      </c>
    </row>
    <row r="17" spans="1:1">
      <c r="A17">
        <v>11</v>
      </c>
    </row>
    <row r="18" spans="1:1">
      <c r="A18">
        <v>6</v>
      </c>
    </row>
    <row r="19" spans="1:1">
      <c r="A19">
        <v>10</v>
      </c>
    </row>
    <row r="20" spans="1:1">
      <c r="A20">
        <v>0</v>
      </c>
    </row>
    <row r="21" spans="1:1">
      <c r="A21">
        <v>311</v>
      </c>
    </row>
    <row r="22" spans="1:1">
      <c r="A22">
        <v>298</v>
      </c>
    </row>
    <row r="23" spans="1:1">
      <c r="A23">
        <v>300</v>
      </c>
    </row>
    <row r="24" spans="1:1">
      <c r="A24">
        <v>490</v>
      </c>
    </row>
    <row r="25" spans="1:1">
      <c r="A25">
        <v>497</v>
      </c>
    </row>
    <row r="26" spans="1:1">
      <c r="A26">
        <v>501</v>
      </c>
    </row>
    <row r="27" spans="1:1">
      <c r="A27">
        <v>790</v>
      </c>
    </row>
    <row r="28" spans="1:1">
      <c r="A28">
        <v>792</v>
      </c>
    </row>
    <row r="29" spans="1:1">
      <c r="A29">
        <v>801</v>
      </c>
    </row>
    <row r="30" spans="1:1">
      <c r="A30">
        <v>0</v>
      </c>
    </row>
    <row r="31" spans="1:1">
      <c r="A31">
        <v>1532</v>
      </c>
    </row>
    <row r="32" spans="1:1">
      <c r="A32">
        <v>874</v>
      </c>
    </row>
    <row r="33" spans="1:1">
      <c r="A33">
        <v>1329</v>
      </c>
    </row>
    <row r="34" spans="1:1">
      <c r="A34">
        <v>715</v>
      </c>
    </row>
    <row r="35" spans="1:1">
      <c r="A35">
        <v>382</v>
      </c>
    </row>
    <row r="36" spans="1:1">
      <c r="A36">
        <v>561</v>
      </c>
    </row>
    <row r="37" spans="1:1">
      <c r="A37">
        <v>266</v>
      </c>
    </row>
    <row r="38" spans="1:1">
      <c r="A38">
        <v>148</v>
      </c>
    </row>
    <row r="39" spans="1:1">
      <c r="A39">
        <v>247</v>
      </c>
    </row>
    <row r="40" spans="1:1">
      <c r="A40">
        <v>0</v>
      </c>
    </row>
    <row r="41" spans="1:1">
      <c r="A41">
        <v>1</v>
      </c>
    </row>
    <row r="42" spans="1:1">
      <c r="A42">
        <v>0</v>
      </c>
    </row>
    <row r="43" spans="1:1">
      <c r="A43">
        <v>0</v>
      </c>
    </row>
    <row r="44" spans="1:1">
      <c r="A44">
        <v>11</v>
      </c>
    </row>
    <row r="45" spans="1:1">
      <c r="A45">
        <v>31</v>
      </c>
    </row>
    <row r="46" spans="1:1">
      <c r="A46">
        <v>13</v>
      </c>
    </row>
    <row r="47" spans="1:1">
      <c r="A47">
        <v>115</v>
      </c>
    </row>
    <row r="48" spans="1:1">
      <c r="A48">
        <v>166</v>
      </c>
    </row>
    <row r="49" spans="1:2">
      <c r="A49">
        <v>328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2581</v>
      </c>
    </row>
    <row r="55" spans="1:2">
      <c r="A55">
        <v>288</v>
      </c>
    </row>
    <row r="56" spans="1:2">
      <c r="A56">
        <v>585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9</v>
      </c>
      <c r="B61" s="11" t="s">
        <v>337</v>
      </c>
    </row>
    <row r="62" spans="1:2">
      <c r="A62">
        <v>6</v>
      </c>
    </row>
    <row r="63" spans="1:2">
      <c r="A63">
        <v>13</v>
      </c>
    </row>
    <row r="64" spans="1:2">
      <c r="A64">
        <v>6</v>
      </c>
      <c r="B64" s="11" t="s">
        <v>337</v>
      </c>
    </row>
    <row r="65" spans="1:1">
      <c r="A65">
        <v>6</v>
      </c>
    </row>
    <row r="66" spans="1:1">
      <c r="A66">
        <v>13</v>
      </c>
    </row>
    <row r="67" spans="1:1">
      <c r="A67">
        <v>0</v>
      </c>
    </row>
    <row r="68" spans="1:1">
      <c r="A68">
        <v>25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27</v>
      </c>
    </row>
    <row r="73" spans="1:1">
      <c r="A73">
        <v>0</v>
      </c>
    </row>
    <row r="74" spans="1:1">
      <c r="A74">
        <v>0</v>
      </c>
    </row>
    <row r="75" spans="1:1">
      <c r="A75">
        <v>10</v>
      </c>
    </row>
    <row r="76" spans="1:1">
      <c r="A76">
        <v>1</v>
      </c>
    </row>
    <row r="77" spans="1:1">
      <c r="A77">
        <v>15</v>
      </c>
    </row>
    <row r="78" spans="1:1">
      <c r="A78">
        <v>22</v>
      </c>
    </row>
    <row r="79" spans="1:1">
      <c r="A79">
        <v>0</v>
      </c>
    </row>
    <row r="80" spans="1:1">
      <c r="A80">
        <v>0</v>
      </c>
    </row>
    <row r="81" spans="1:1">
      <c r="A81">
        <v>2</v>
      </c>
    </row>
    <row r="82" spans="1:1">
      <c r="A82">
        <v>0</v>
      </c>
    </row>
    <row r="83" spans="1:1">
      <c r="A83">
        <v>1232</v>
      </c>
    </row>
    <row r="84" spans="1:1">
      <c r="A84">
        <v>0</v>
      </c>
    </row>
    <row r="85" spans="1:1">
      <c r="A85">
        <v>150</v>
      </c>
    </row>
    <row r="86" spans="1:1">
      <c r="A86">
        <v>8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-440</v>
      </c>
    </row>
    <row r="92" spans="1:1">
      <c r="A92">
        <v>0</v>
      </c>
    </row>
    <row r="93" spans="1:1">
      <c r="A93">
        <v>0</v>
      </c>
    </row>
    <row r="94" spans="1:1">
      <c r="A94">
        <v>200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150</v>
      </c>
    </row>
    <row r="103" spans="1:1">
      <c r="A103">
        <v>130</v>
      </c>
    </row>
    <row r="104" spans="1:1">
      <c r="A104">
        <v>115</v>
      </c>
    </row>
    <row r="105" spans="1:1">
      <c r="A105">
        <v>4.55</v>
      </c>
    </row>
    <row r="106" spans="1:1">
      <c r="A106">
        <v>3.53</v>
      </c>
    </row>
    <row r="107" spans="1:1">
      <c r="A107">
        <v>2.78</v>
      </c>
    </row>
    <row r="108" spans="1:1">
      <c r="A108">
        <v>3735</v>
      </c>
    </row>
    <row r="109" spans="1:1">
      <c r="A109">
        <v>1658</v>
      </c>
    </row>
    <row r="110" spans="1:1">
      <c r="A110">
        <v>661</v>
      </c>
    </row>
    <row r="111" spans="1:1">
      <c r="A111">
        <v>3823</v>
      </c>
    </row>
    <row r="112" spans="1:1">
      <c r="A112">
        <v>1698</v>
      </c>
    </row>
    <row r="113" spans="1:1">
      <c r="A113">
        <v>677</v>
      </c>
    </row>
    <row r="114" spans="1:1">
      <c r="A114">
        <v>88</v>
      </c>
    </row>
    <row r="115" spans="1:1">
      <c r="A115">
        <v>40</v>
      </c>
    </row>
    <row r="116" spans="1:1">
      <c r="A116">
        <v>16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1532</v>
      </c>
    </row>
    <row r="122" spans="1:1">
      <c r="A122">
        <v>874</v>
      </c>
    </row>
    <row r="123" spans="1:1">
      <c r="A123">
        <v>1329</v>
      </c>
    </row>
    <row r="124" spans="1:1">
      <c r="A124">
        <v>715</v>
      </c>
    </row>
    <row r="125" spans="1:1">
      <c r="A125">
        <v>382</v>
      </c>
    </row>
    <row r="126" spans="1:1">
      <c r="A126">
        <v>561</v>
      </c>
    </row>
    <row r="127" spans="1:1">
      <c r="A127">
        <v>266</v>
      </c>
    </row>
    <row r="128" spans="1:1">
      <c r="A128">
        <v>148</v>
      </c>
    </row>
    <row r="129" spans="1:1">
      <c r="A129">
        <v>247</v>
      </c>
    </row>
    <row r="130" spans="1:1">
      <c r="A130">
        <v>999</v>
      </c>
    </row>
    <row r="131" spans="1:1">
      <c r="A131">
        <v>1416</v>
      </c>
    </row>
    <row r="132" spans="1:1">
      <c r="A132">
        <v>870</v>
      </c>
    </row>
    <row r="133" spans="1:1">
      <c r="A133">
        <v>1250</v>
      </c>
    </row>
    <row r="134" spans="1:1">
      <c r="A134">
        <v>708</v>
      </c>
    </row>
    <row r="135" spans="1:1">
      <c r="A135">
        <v>395</v>
      </c>
    </row>
    <row r="136" spans="1:1">
      <c r="A136">
        <v>580</v>
      </c>
    </row>
    <row r="137" spans="1:1">
      <c r="A137">
        <v>314</v>
      </c>
    </row>
    <row r="138" spans="1:1">
      <c r="A138">
        <v>176</v>
      </c>
    </row>
    <row r="139" spans="1:1">
      <c r="A139">
        <v>251</v>
      </c>
    </row>
    <row r="140" spans="1:1">
      <c r="A140">
        <v>999</v>
      </c>
    </row>
    <row r="141" spans="1:1">
      <c r="A141">
        <v>1494</v>
      </c>
    </row>
    <row r="142" spans="1:1">
      <c r="A142">
        <v>874</v>
      </c>
    </row>
    <row r="143" spans="1:1">
      <c r="A143">
        <v>1250</v>
      </c>
    </row>
    <row r="144" spans="1:1">
      <c r="A144">
        <v>715</v>
      </c>
    </row>
    <row r="145" spans="1:1">
      <c r="A145">
        <v>382</v>
      </c>
    </row>
    <row r="146" spans="1:1">
      <c r="A146">
        <v>561</v>
      </c>
    </row>
    <row r="147" spans="1:1">
      <c r="A147">
        <v>272</v>
      </c>
    </row>
    <row r="148" spans="1:1">
      <c r="A148">
        <v>159</v>
      </c>
    </row>
    <row r="149" spans="1:1">
      <c r="A149">
        <v>247</v>
      </c>
    </row>
    <row r="150" spans="1:1">
      <c r="A150">
        <v>999</v>
      </c>
    </row>
    <row r="151" spans="1:1">
      <c r="A151">
        <v>0</v>
      </c>
    </row>
    <row r="152" spans="1:1">
      <c r="A152">
        <v>40</v>
      </c>
    </row>
    <row r="153" spans="1:1">
      <c r="A153">
        <v>0</v>
      </c>
    </row>
    <row r="154" spans="1:1">
      <c r="A154">
        <v>14</v>
      </c>
    </row>
    <row r="155" spans="1:1">
      <c r="A155">
        <v>17</v>
      </c>
    </row>
    <row r="156" spans="1:1">
      <c r="A156">
        <v>0</v>
      </c>
    </row>
    <row r="157" spans="1:1">
      <c r="A157">
        <v>21</v>
      </c>
    </row>
    <row r="158" spans="1:1">
      <c r="A158">
        <v>8</v>
      </c>
    </row>
    <row r="159" spans="1:1">
      <c r="A159">
        <v>0</v>
      </c>
    </row>
    <row r="160" spans="1:1">
      <c r="A160">
        <v>999</v>
      </c>
    </row>
    <row r="161" spans="1:1">
      <c r="A161">
        <v>38</v>
      </c>
    </row>
    <row r="162" spans="1:1">
      <c r="A162">
        <v>0</v>
      </c>
    </row>
    <row r="163" spans="1:1">
      <c r="A163">
        <v>79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86</v>
      </c>
    </row>
    <row r="172" spans="1:1">
      <c r="A172">
        <v>43</v>
      </c>
    </row>
    <row r="173" spans="1:1">
      <c r="A173">
        <v>20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338</v>
      </c>
    </row>
    <row r="178" spans="1:1">
      <c r="A178" t="s">
        <v>339</v>
      </c>
    </row>
    <row r="179" spans="1:1">
      <c r="A179" t="s">
        <v>339</v>
      </c>
    </row>
    <row r="180" spans="1:1">
      <c r="A180">
        <v>999</v>
      </c>
    </row>
    <row r="181" spans="1:1">
      <c r="A181">
        <v>3823</v>
      </c>
    </row>
    <row r="182" spans="1:1">
      <c r="A182">
        <v>360</v>
      </c>
    </row>
    <row r="183" spans="1:1">
      <c r="A183">
        <v>677</v>
      </c>
    </row>
    <row r="184" spans="1:1">
      <c r="A184">
        <v>364</v>
      </c>
    </row>
    <row r="185" spans="1:1">
      <c r="A185">
        <v>0</v>
      </c>
    </row>
    <row r="186" spans="1:1">
      <c r="A186">
        <v>75</v>
      </c>
    </row>
    <row r="187" spans="1:1">
      <c r="A187">
        <v>2945</v>
      </c>
    </row>
    <row r="188" spans="1:1">
      <c r="A188">
        <v>288</v>
      </c>
    </row>
    <row r="189" spans="1:1">
      <c r="A189">
        <v>660</v>
      </c>
    </row>
    <row r="190" spans="1:1">
      <c r="A190">
        <v>999</v>
      </c>
    </row>
    <row r="191" spans="1:1">
      <c r="A191">
        <v>32</v>
      </c>
    </row>
    <row r="192" spans="1:1">
      <c r="A192">
        <v>19</v>
      </c>
    </row>
    <row r="193" spans="1:1">
      <c r="A193">
        <v>2</v>
      </c>
    </row>
    <row r="194" spans="1:1">
      <c r="A194">
        <v>0</v>
      </c>
    </row>
    <row r="195" spans="1:1">
      <c r="A195">
        <v>0</v>
      </c>
    </row>
    <row r="196" spans="1:1">
      <c r="A196">
        <v>1</v>
      </c>
    </row>
    <row r="197" spans="1:1">
      <c r="A197">
        <v>31</v>
      </c>
    </row>
    <row r="198" spans="1:1">
      <c r="A198">
        <v>16</v>
      </c>
    </row>
    <row r="199" spans="1:1">
      <c r="A199">
        <v>999</v>
      </c>
    </row>
    <row r="200" spans="1:1">
      <c r="A200">
        <v>999</v>
      </c>
    </row>
    <row r="201" spans="1:1">
      <c r="A201">
        <v>200000</v>
      </c>
    </row>
    <row r="202" spans="1:1">
      <c r="A202">
        <v>76233</v>
      </c>
    </row>
    <row r="203" spans="1:1">
      <c r="A203">
        <v>39616</v>
      </c>
    </row>
    <row r="204" spans="1:1">
      <c r="A204">
        <v>304003</v>
      </c>
    </row>
    <row r="205" spans="1:1">
      <c r="A205">
        <v>24969</v>
      </c>
    </row>
    <row r="206" spans="1:1">
      <c r="A206">
        <v>16610</v>
      </c>
    </row>
    <row r="207" spans="1:1">
      <c r="A207">
        <v>55000</v>
      </c>
    </row>
    <row r="208" spans="1:1">
      <c r="A208">
        <v>22000</v>
      </c>
    </row>
    <row r="209" spans="1:1">
      <c r="A209">
        <v>14000</v>
      </c>
    </row>
    <row r="210" spans="1:1">
      <c r="A210">
        <v>3400</v>
      </c>
    </row>
    <row r="211" spans="1:1">
      <c r="A211">
        <v>16784</v>
      </c>
    </row>
    <row r="212" spans="1:1">
      <c r="A212">
        <v>0</v>
      </c>
    </row>
    <row r="213" spans="1:1">
      <c r="A213">
        <v>5954</v>
      </c>
    </row>
    <row r="214" spans="1:1">
      <c r="A214">
        <v>0</v>
      </c>
    </row>
    <row r="215" spans="1:1">
      <c r="A215">
        <v>150000</v>
      </c>
    </row>
    <row r="216" spans="1:1">
      <c r="A216">
        <v>11965</v>
      </c>
    </row>
    <row r="217" spans="1:1">
      <c r="A217">
        <v>940534</v>
      </c>
    </row>
    <row r="218" spans="1:1">
      <c r="A218">
        <v>2554877</v>
      </c>
    </row>
    <row r="219" spans="1:1">
      <c r="A219">
        <v>0</v>
      </c>
    </row>
    <row r="220" spans="1:1">
      <c r="A220">
        <v>2498827</v>
      </c>
    </row>
    <row r="221" spans="1:1">
      <c r="A221">
        <v>2554877</v>
      </c>
    </row>
    <row r="222" spans="1:1">
      <c r="A222">
        <v>0</v>
      </c>
    </row>
    <row r="223" spans="1:1">
      <c r="A223">
        <v>1886681</v>
      </c>
    </row>
    <row r="224" spans="1:1">
      <c r="A224">
        <v>0</v>
      </c>
    </row>
    <row r="225" spans="1:1">
      <c r="A225">
        <v>1500</v>
      </c>
    </row>
    <row r="226" spans="1:1">
      <c r="A226">
        <v>0</v>
      </c>
    </row>
    <row r="227" spans="1:1">
      <c r="A227">
        <v>13500</v>
      </c>
    </row>
    <row r="228" spans="1:1">
      <c r="A228">
        <v>0</v>
      </c>
    </row>
    <row r="229" spans="1:1">
      <c r="A229">
        <v>503667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152529</v>
      </c>
    </row>
    <row r="234" spans="1:1">
      <c r="A234">
        <v>1199957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1138000</v>
      </c>
    </row>
    <row r="239" spans="1:1">
      <c r="A239">
        <v>1182000</v>
      </c>
    </row>
    <row r="240" spans="1:1">
      <c r="A240">
        <v>0</v>
      </c>
    </row>
    <row r="241" spans="1:1">
      <c r="A241">
        <v>2468646</v>
      </c>
    </row>
    <row r="242" spans="1:1">
      <c r="A242">
        <v>1176279</v>
      </c>
    </row>
    <row r="243" spans="1:1">
      <c r="A243">
        <v>565940</v>
      </c>
    </row>
    <row r="244" spans="1:1">
      <c r="A244">
        <v>0</v>
      </c>
    </row>
    <row r="245" spans="1:1">
      <c r="A245">
        <v>46378</v>
      </c>
    </row>
    <row r="246" spans="1:1">
      <c r="A246">
        <v>63534</v>
      </c>
    </row>
    <row r="247" spans="1:1">
      <c r="A247">
        <v>207789</v>
      </c>
    </row>
    <row r="248" spans="1:1">
      <c r="A248">
        <v>6198</v>
      </c>
    </row>
    <row r="249" spans="1:1">
      <c r="A249">
        <v>74450</v>
      </c>
    </row>
    <row r="250" spans="1:1">
      <c r="A250">
        <v>832916</v>
      </c>
    </row>
    <row r="251" spans="1:1">
      <c r="A251">
        <v>1307652</v>
      </c>
    </row>
    <row r="252" spans="1:1">
      <c r="A252">
        <v>1160994</v>
      </c>
    </row>
    <row r="253" spans="1:1">
      <c r="A253">
        <v>0</v>
      </c>
    </row>
    <row r="254" spans="1:1">
      <c r="A254">
        <v>24814</v>
      </c>
    </row>
    <row r="255" spans="1:1">
      <c r="A255">
        <v>0</v>
      </c>
    </row>
    <row r="256" spans="1:1">
      <c r="A256">
        <v>197146</v>
      </c>
    </row>
    <row r="257" spans="1:1">
      <c r="A257">
        <v>197146</v>
      </c>
    </row>
    <row r="258" spans="1:1">
      <c r="A258">
        <v>999</v>
      </c>
    </row>
    <row r="259" spans="1:1">
      <c r="A259">
        <v>999</v>
      </c>
    </row>
    <row r="260" spans="1:1">
      <c r="A260">
        <v>51724</v>
      </c>
    </row>
    <row r="261" spans="1:1">
      <c r="A261">
        <v>50000</v>
      </c>
    </row>
    <row r="262" spans="1:1">
      <c r="A262">
        <v>293500</v>
      </c>
    </row>
    <row r="263" spans="1:1">
      <c r="A263">
        <v>967734</v>
      </c>
    </row>
    <row r="264" spans="1:1">
      <c r="A264">
        <v>0</v>
      </c>
    </row>
    <row r="265" spans="1:1">
      <c r="A265">
        <v>15327</v>
      </c>
    </row>
    <row r="266" spans="1:1">
      <c r="A266">
        <v>635140</v>
      </c>
    </row>
    <row r="267" spans="1:1">
      <c r="A267">
        <v>182449</v>
      </c>
    </row>
    <row r="268" spans="1:1">
      <c r="A268">
        <v>1311488</v>
      </c>
    </row>
    <row r="269" spans="1:1">
      <c r="A269">
        <v>1352486</v>
      </c>
    </row>
    <row r="270" spans="1:1">
      <c r="A270">
        <v>600000</v>
      </c>
    </row>
    <row r="271" spans="1:1">
      <c r="A271">
        <v>22167</v>
      </c>
    </row>
    <row r="272" spans="1:1">
      <c r="A272">
        <v>608714</v>
      </c>
    </row>
    <row r="273" spans="1:1">
      <c r="A273">
        <v>0</v>
      </c>
    </row>
    <row r="274" spans="1:1">
      <c r="A274">
        <v>0</v>
      </c>
    </row>
    <row r="275" spans="1:1">
      <c r="A275">
        <v>3960000</v>
      </c>
    </row>
    <row r="276" spans="1:1">
      <c r="A276">
        <v>0</v>
      </c>
    </row>
    <row r="277" spans="1:1">
      <c r="A277">
        <v>4177243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587</v>
      </c>
    </row>
    <row r="285" spans="1:1">
      <c r="A285">
        <v>100</v>
      </c>
    </row>
    <row r="286" spans="1:1">
      <c r="A286">
        <v>310</v>
      </c>
    </row>
    <row r="287" spans="1:1">
      <c r="A287">
        <v>399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1321</v>
      </c>
    </row>
    <row r="296" spans="1:1">
      <c r="A296">
        <v>9</v>
      </c>
    </row>
    <row r="297" spans="1:1">
      <c r="A297">
        <v>500</v>
      </c>
    </row>
    <row r="298" spans="1:1">
      <c r="A298">
        <v>5</v>
      </c>
    </row>
    <row r="299" spans="1:1">
      <c r="A299">
        <v>300</v>
      </c>
    </row>
    <row r="300" spans="1:1">
      <c r="A300">
        <v>7</v>
      </c>
    </row>
    <row r="301" spans="1:1">
      <c r="A301">
        <v>2304</v>
      </c>
    </row>
    <row r="302" spans="1:1">
      <c r="A302">
        <v>7</v>
      </c>
    </row>
    <row r="303" spans="1:1">
      <c r="A303">
        <v>1728</v>
      </c>
    </row>
    <row r="304" spans="1:1">
      <c r="A304">
        <v>96.8</v>
      </c>
    </row>
    <row r="305" spans="1:1">
      <c r="A305">
        <v>18432</v>
      </c>
    </row>
    <row r="306" spans="1:1">
      <c r="A306">
        <v>164</v>
      </c>
    </row>
    <row r="307" spans="1:1">
      <c r="A307">
        <v>15724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3869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2676</v>
      </c>
    </row>
    <row r="316" spans="1:1">
      <c r="A316">
        <v>1193</v>
      </c>
    </row>
    <row r="317" spans="1:1">
      <c r="A317">
        <v>2000</v>
      </c>
    </row>
    <row r="318" spans="1:1">
      <c r="A318">
        <v>15</v>
      </c>
    </row>
    <row r="319" spans="1:1">
      <c r="A319">
        <v>81075</v>
      </c>
    </row>
    <row r="320" spans="1:1">
      <c r="A320">
        <v>998</v>
      </c>
    </row>
    <row r="321" spans="1:1">
      <c r="A321">
        <v>7</v>
      </c>
    </row>
    <row r="322" spans="1:1">
      <c r="A322">
        <v>5</v>
      </c>
    </row>
    <row r="323" spans="1:1">
      <c r="A323">
        <v>2</v>
      </c>
    </row>
    <row r="324" spans="1:1">
      <c r="A324">
        <v>1</v>
      </c>
    </row>
    <row r="325" spans="1:1">
      <c r="A325">
        <v>7</v>
      </c>
    </row>
    <row r="326" spans="1:1">
      <c r="A326">
        <v>5</v>
      </c>
    </row>
    <row r="327" spans="1:1">
      <c r="A327">
        <v>14</v>
      </c>
    </row>
    <row r="328" spans="1:1">
      <c r="A328">
        <v>15</v>
      </c>
    </row>
    <row r="329" spans="1:1">
      <c r="A329">
        <v>114</v>
      </c>
    </row>
    <row r="330" spans="1:1">
      <c r="A330" s="11" t="s">
        <v>340</v>
      </c>
    </row>
    <row r="331" spans="1:1">
      <c r="A331" t="s">
        <v>2</v>
      </c>
    </row>
    <row r="332" spans="1:1">
      <c r="A332" t="s">
        <v>2</v>
      </c>
    </row>
    <row r="333" spans="1:1">
      <c r="A333" t="s">
        <v>2</v>
      </c>
    </row>
    <row r="334" spans="1:1">
      <c r="A334" t="s">
        <v>2</v>
      </c>
    </row>
    <row r="335" spans="1:1">
      <c r="A335" t="s">
        <v>2</v>
      </c>
    </row>
    <row r="336" spans="1:1">
      <c r="A336" t="s">
        <v>2</v>
      </c>
    </row>
    <row r="337" spans="1:1">
      <c r="A337" t="s">
        <v>2</v>
      </c>
    </row>
    <row r="338" spans="1:1">
      <c r="A338" t="s">
        <v>2</v>
      </c>
    </row>
    <row r="339" spans="1:1">
      <c r="A339" t="s">
        <v>2</v>
      </c>
    </row>
    <row r="340" spans="1:1">
      <c r="A340" t="s">
        <v>2</v>
      </c>
    </row>
    <row r="341" spans="1:1">
      <c r="A341" t="s">
        <v>2</v>
      </c>
    </row>
    <row r="342" spans="1:1">
      <c r="A342" t="s">
        <v>2</v>
      </c>
    </row>
    <row r="343" spans="1:1">
      <c r="A343" t="s">
        <v>2</v>
      </c>
    </row>
    <row r="344" spans="1:1">
      <c r="A344" t="s">
        <v>2</v>
      </c>
    </row>
    <row r="345" spans="1:1">
      <c r="A345" t="s">
        <v>2</v>
      </c>
    </row>
    <row r="346" spans="1:1">
      <c r="A346" t="s">
        <v>2</v>
      </c>
    </row>
    <row r="347" spans="1:1">
      <c r="A347" t="s">
        <v>2</v>
      </c>
    </row>
    <row r="348" spans="1:1">
      <c r="A348" t="s">
        <v>2</v>
      </c>
    </row>
    <row r="349" spans="1:1">
      <c r="A349" t="s">
        <v>2</v>
      </c>
    </row>
    <row r="350" spans="1:1">
      <c r="A350" t="s">
        <v>2</v>
      </c>
    </row>
    <row r="351" spans="1:1">
      <c r="A351" t="s">
        <v>2</v>
      </c>
    </row>
    <row r="352" spans="1:1">
      <c r="A352" t="s">
        <v>2</v>
      </c>
    </row>
    <row r="353" spans="1:1">
      <c r="A353" t="s">
        <v>2</v>
      </c>
    </row>
    <row r="354" spans="1:1">
      <c r="A354" t="s">
        <v>2</v>
      </c>
    </row>
    <row r="355" spans="1:1">
      <c r="A355" t="s">
        <v>2</v>
      </c>
    </row>
    <row r="356" spans="1:1">
      <c r="A356" t="s">
        <v>2</v>
      </c>
    </row>
    <row r="357" spans="1:1">
      <c r="A357" t="s">
        <v>2</v>
      </c>
    </row>
    <row r="358" spans="1:1">
      <c r="A358" t="s">
        <v>2</v>
      </c>
    </row>
    <row r="359" spans="1:1">
      <c r="A359" t="s">
        <v>2</v>
      </c>
    </row>
    <row r="360" spans="1:1">
      <c r="A360" t="s">
        <v>2</v>
      </c>
    </row>
    <row r="361" spans="1:1">
      <c r="A361" t="s">
        <v>2</v>
      </c>
    </row>
    <row r="362" spans="1:1">
      <c r="A362" t="s">
        <v>2</v>
      </c>
    </row>
    <row r="363" spans="1:1">
      <c r="A363" t="s">
        <v>2</v>
      </c>
    </row>
    <row r="364" spans="1:1">
      <c r="A364" t="s">
        <v>2</v>
      </c>
    </row>
    <row r="365" spans="1:1">
      <c r="A365" t="s">
        <v>2</v>
      </c>
    </row>
    <row r="366" spans="1:1">
      <c r="A366" t="s">
        <v>2</v>
      </c>
    </row>
    <row r="367" spans="1:1">
      <c r="A367" t="s">
        <v>2</v>
      </c>
    </row>
    <row r="368" spans="1:1">
      <c r="A368" t="s">
        <v>2</v>
      </c>
    </row>
    <row r="369" spans="1:1">
      <c r="A369" t="s">
        <v>2</v>
      </c>
    </row>
    <row r="370" spans="1:1">
      <c r="A370" t="s">
        <v>2</v>
      </c>
    </row>
    <row r="371" spans="1:1">
      <c r="A371" t="s">
        <v>2</v>
      </c>
    </row>
    <row r="372" spans="1:1">
      <c r="A372" t="s">
        <v>2</v>
      </c>
    </row>
    <row r="373" spans="1:1">
      <c r="A373" t="s">
        <v>2</v>
      </c>
    </row>
    <row r="374" spans="1:1">
      <c r="A374" t="s">
        <v>2</v>
      </c>
    </row>
    <row r="375" spans="1:1">
      <c r="A375" t="s">
        <v>2</v>
      </c>
    </row>
    <row r="376" spans="1:1">
      <c r="A376" t="s">
        <v>2</v>
      </c>
    </row>
    <row r="377" spans="1:1">
      <c r="A377" t="s">
        <v>2</v>
      </c>
    </row>
    <row r="378" spans="1:1">
      <c r="A378" t="s">
        <v>2</v>
      </c>
    </row>
    <row r="379" spans="1:1">
      <c r="A379" t="s">
        <v>2</v>
      </c>
    </row>
    <row r="380" spans="1:1">
      <c r="A380" t="s">
        <v>2</v>
      </c>
    </row>
    <row r="381" spans="1:1">
      <c r="A381" t="s">
        <v>2</v>
      </c>
    </row>
    <row r="382" spans="1:1">
      <c r="A382" t="s">
        <v>2</v>
      </c>
    </row>
    <row r="383" spans="1:1">
      <c r="A383" t="s">
        <v>2</v>
      </c>
    </row>
    <row r="384" spans="1:1">
      <c r="A384" t="s">
        <v>2</v>
      </c>
    </row>
    <row r="385" spans="1:1">
      <c r="A385" t="s">
        <v>2</v>
      </c>
    </row>
    <row r="386" spans="1:1">
      <c r="A386" t="s">
        <v>2</v>
      </c>
    </row>
    <row r="387" spans="1:1">
      <c r="A387" t="s">
        <v>2</v>
      </c>
    </row>
    <row r="388" spans="1:1">
      <c r="A388" t="s">
        <v>2</v>
      </c>
    </row>
    <row r="389" spans="1:1">
      <c r="A389" t="s">
        <v>2</v>
      </c>
    </row>
    <row r="390" spans="1:1">
      <c r="A390" t="s">
        <v>2</v>
      </c>
    </row>
    <row r="391" spans="1:1">
      <c r="A391" t="s">
        <v>2</v>
      </c>
    </row>
    <row r="392" spans="1:1">
      <c r="A392" t="s">
        <v>2</v>
      </c>
    </row>
    <row r="393" spans="1:1">
      <c r="A393" t="s">
        <v>2</v>
      </c>
    </row>
    <row r="394" spans="1:1">
      <c r="A394" t="s">
        <v>2</v>
      </c>
    </row>
    <row r="395" spans="1:1">
      <c r="A395" t="s">
        <v>2</v>
      </c>
    </row>
    <row r="396" spans="1:1">
      <c r="A396" t="s">
        <v>2</v>
      </c>
    </row>
    <row r="397" spans="1:1">
      <c r="A397" t="s">
        <v>2</v>
      </c>
    </row>
    <row r="398" spans="1:1">
      <c r="A398" t="s">
        <v>2</v>
      </c>
    </row>
    <row r="399" spans="1:1">
      <c r="A399" t="s">
        <v>2</v>
      </c>
    </row>
    <row r="400" spans="1:1">
      <c r="A400" t="s">
        <v>2</v>
      </c>
    </row>
    <row r="401" spans="1:1">
      <c r="A401" t="s">
        <v>2</v>
      </c>
    </row>
    <row r="402" spans="1:1">
      <c r="A402" t="s">
        <v>2</v>
      </c>
    </row>
    <row r="403" spans="1:1">
      <c r="A403" t="s">
        <v>2</v>
      </c>
    </row>
    <row r="404" spans="1:1">
      <c r="A404" t="s">
        <v>2</v>
      </c>
    </row>
    <row r="405" spans="1:1">
      <c r="A405" t="s">
        <v>2</v>
      </c>
    </row>
    <row r="406" spans="1:1">
      <c r="A406" t="s">
        <v>2</v>
      </c>
    </row>
    <row r="407" spans="1:1">
      <c r="A407" t="s">
        <v>2</v>
      </c>
    </row>
    <row r="408" spans="1:1">
      <c r="A408" t="s">
        <v>2</v>
      </c>
    </row>
    <row r="409" spans="1:1">
      <c r="A409" t="s">
        <v>2</v>
      </c>
    </row>
    <row r="410" spans="1:1">
      <c r="A410" t="s">
        <v>2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340</v>
      </c>
    </row>
    <row r="421" spans="1:1">
      <c r="A421" t="s">
        <v>2</v>
      </c>
    </row>
    <row r="422" spans="1:1">
      <c r="A422" t="s">
        <v>2</v>
      </c>
    </row>
    <row r="423" spans="1:1">
      <c r="A423" t="s">
        <v>2</v>
      </c>
    </row>
    <row r="424" spans="1:1">
      <c r="A424" s="12" t="s">
        <v>2</v>
      </c>
    </row>
    <row r="425" spans="1:1">
      <c r="A425" s="12" t="s">
        <v>2</v>
      </c>
    </row>
    <row r="426" spans="1:1">
      <c r="A426" s="12" t="s">
        <v>2</v>
      </c>
    </row>
    <row r="427" spans="1:1">
      <c r="A427" s="12" t="s">
        <v>2</v>
      </c>
    </row>
    <row r="428" spans="1:1">
      <c r="A428" t="s">
        <v>2</v>
      </c>
    </row>
    <row r="429" spans="1:1">
      <c r="A429" t="s">
        <v>2</v>
      </c>
    </row>
    <row r="430" spans="1:1">
      <c r="A430" t="s">
        <v>2</v>
      </c>
    </row>
    <row r="431" spans="1:1">
      <c r="A431" s="12" t="s">
        <v>2</v>
      </c>
    </row>
    <row r="432" spans="1:1">
      <c r="A432" s="12" t="s">
        <v>2</v>
      </c>
    </row>
    <row r="433" spans="1:1">
      <c r="A433" s="12" t="s">
        <v>2</v>
      </c>
    </row>
    <row r="434" spans="1:1">
      <c r="A434" s="12" t="s">
        <v>2</v>
      </c>
    </row>
    <row r="435" spans="1:1">
      <c r="A435" t="s">
        <v>2</v>
      </c>
    </row>
    <row r="436" spans="1:1">
      <c r="A436" t="s">
        <v>2</v>
      </c>
    </row>
    <row r="437" spans="1:1">
      <c r="A437" t="s">
        <v>2</v>
      </c>
    </row>
    <row r="438" spans="1:1">
      <c r="A438" s="12" t="s">
        <v>2</v>
      </c>
    </row>
    <row r="439" spans="1:1">
      <c r="A439" s="12" t="s">
        <v>2</v>
      </c>
    </row>
    <row r="440" spans="1:1">
      <c r="A440" s="12" t="s">
        <v>2</v>
      </c>
    </row>
    <row r="441" spans="1:1">
      <c r="A441" s="12" t="s">
        <v>2</v>
      </c>
    </row>
    <row r="442" spans="1:1">
      <c r="A442" t="s">
        <v>2</v>
      </c>
    </row>
    <row r="443" spans="1:1">
      <c r="A443" t="s">
        <v>2</v>
      </c>
    </row>
    <row r="444" spans="1:1">
      <c r="A444" t="s">
        <v>2</v>
      </c>
    </row>
    <row r="445" spans="1:1">
      <c r="A445" s="12" t="s">
        <v>2</v>
      </c>
    </row>
    <row r="446" spans="1:1">
      <c r="A446" s="12" t="s">
        <v>2</v>
      </c>
    </row>
    <row r="447" spans="1:1">
      <c r="A447" s="12" t="s">
        <v>2</v>
      </c>
    </row>
    <row r="448" spans="1:1">
      <c r="A448" s="12" t="s">
        <v>2</v>
      </c>
    </row>
    <row r="449" spans="1:1">
      <c r="A449" t="s">
        <v>2</v>
      </c>
    </row>
    <row r="450" spans="1:1">
      <c r="A450" t="s">
        <v>2</v>
      </c>
    </row>
    <row r="451" spans="1:1">
      <c r="A451" t="s">
        <v>2</v>
      </c>
    </row>
    <row r="452" spans="1:1">
      <c r="A452" s="12" t="s">
        <v>2</v>
      </c>
    </row>
    <row r="453" spans="1:1">
      <c r="A453" s="12" t="s">
        <v>2</v>
      </c>
    </row>
    <row r="454" spans="1:1">
      <c r="A454" s="12" t="s">
        <v>2</v>
      </c>
    </row>
    <row r="455" spans="1:1">
      <c r="A455" s="12" t="s">
        <v>2</v>
      </c>
    </row>
    <row r="456" spans="1:1">
      <c r="A456" t="s">
        <v>2</v>
      </c>
    </row>
    <row r="457" spans="1:1">
      <c r="A457" t="s">
        <v>2</v>
      </c>
    </row>
    <row r="458" spans="1:1">
      <c r="A458" t="s">
        <v>2</v>
      </c>
    </row>
    <row r="459" spans="1:1">
      <c r="A459" s="12" t="s">
        <v>2</v>
      </c>
    </row>
    <row r="460" spans="1:1">
      <c r="A460" s="12" t="s">
        <v>2</v>
      </c>
    </row>
    <row r="461" spans="1:1">
      <c r="A461" s="12" t="s">
        <v>2</v>
      </c>
    </row>
    <row r="462" spans="1:1">
      <c r="A462" s="12" t="s">
        <v>2</v>
      </c>
    </row>
    <row r="463" spans="1:1">
      <c r="A463" t="s">
        <v>2</v>
      </c>
    </row>
    <row r="464" spans="1:1">
      <c r="A464" t="s">
        <v>2</v>
      </c>
    </row>
    <row r="465" spans="1:1">
      <c r="A465" t="s">
        <v>2</v>
      </c>
    </row>
    <row r="466" spans="1:1">
      <c r="A466" s="12" t="s">
        <v>2</v>
      </c>
    </row>
    <row r="467" spans="1:1">
      <c r="A467" s="12" t="s">
        <v>2</v>
      </c>
    </row>
    <row r="468" spans="1:1">
      <c r="A468" s="12" t="s">
        <v>2</v>
      </c>
    </row>
    <row r="469" spans="1:1">
      <c r="A469" s="12" t="s">
        <v>2</v>
      </c>
    </row>
    <row r="470" spans="1:1">
      <c r="A470" t="s">
        <v>2</v>
      </c>
    </row>
    <row r="471" spans="1:1">
      <c r="A471" t="s">
        <v>2</v>
      </c>
    </row>
    <row r="472" spans="1:1">
      <c r="A472" t="s">
        <v>2</v>
      </c>
    </row>
    <row r="473" spans="1:1">
      <c r="A473" s="12" t="s">
        <v>2</v>
      </c>
    </row>
    <row r="474" spans="1:1">
      <c r="A474" s="12" t="s">
        <v>2</v>
      </c>
    </row>
    <row r="475" spans="1:1">
      <c r="A475" s="12" t="s">
        <v>2</v>
      </c>
    </row>
    <row r="476" spans="1:1">
      <c r="A476" s="12" t="s">
        <v>2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341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93</v>
      </c>
    </row>
    <row r="508" spans="1:1">
      <c r="A508">
        <v>51</v>
      </c>
    </row>
    <row r="509" spans="1:1">
      <c r="A509">
        <v>1306</v>
      </c>
    </row>
    <row r="510" spans="1:1">
      <c r="A510">
        <v>953</v>
      </c>
    </row>
    <row r="511" spans="1:1">
      <c r="A511">
        <v>88</v>
      </c>
    </row>
    <row r="512" spans="1:1">
      <c r="A512">
        <v>999</v>
      </c>
    </row>
    <row r="513" spans="1:1">
      <c r="A513">
        <v>999</v>
      </c>
    </row>
    <row r="514" spans="1:1">
      <c r="A514">
        <v>64830</v>
      </c>
    </row>
    <row r="515" spans="1:1">
      <c r="A515">
        <v>73671</v>
      </c>
    </row>
    <row r="516" spans="1:1">
      <c r="A516">
        <v>72711</v>
      </c>
    </row>
    <row r="517" spans="1:1">
      <c r="A517">
        <v>72147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11716</v>
      </c>
    </row>
    <row r="523" spans="1:1">
      <c r="A523">
        <v>4639536</v>
      </c>
    </row>
    <row r="524" spans="1:1">
      <c r="A524">
        <v>0</v>
      </c>
    </row>
    <row r="525" spans="1:1">
      <c r="A525">
        <v>4708086</v>
      </c>
    </row>
    <row r="526" spans="1:1">
      <c r="A526">
        <v>311</v>
      </c>
    </row>
    <row r="527" spans="1:1">
      <c r="A527">
        <v>298</v>
      </c>
    </row>
    <row r="528" spans="1:1">
      <c r="A528">
        <v>300</v>
      </c>
    </row>
    <row r="529" spans="1:1">
      <c r="A529">
        <v>490</v>
      </c>
    </row>
    <row r="530" spans="1:1">
      <c r="A530">
        <v>497</v>
      </c>
    </row>
    <row r="531" spans="1:1">
      <c r="A531">
        <v>501</v>
      </c>
    </row>
    <row r="532" spans="1:1">
      <c r="A532">
        <v>790</v>
      </c>
    </row>
    <row r="533" spans="1:1">
      <c r="A533">
        <v>792</v>
      </c>
    </row>
    <row r="534" spans="1:1">
      <c r="A534">
        <v>801</v>
      </c>
    </row>
    <row r="535" spans="1:1">
      <c r="A535">
        <v>50</v>
      </c>
    </row>
    <row r="536" spans="1:1">
      <c r="A536">
        <v>1232</v>
      </c>
    </row>
    <row r="537" spans="1:1">
      <c r="A537">
        <v>12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0</v>
      </c>
    </row>
    <row r="543" spans="1:1">
      <c r="A543">
        <v>0</v>
      </c>
    </row>
    <row r="544" spans="1:1">
      <c r="A544">
        <v>0</v>
      </c>
    </row>
    <row r="545" spans="1:2">
      <c r="A545">
        <v>-1088</v>
      </c>
    </row>
    <row r="546" spans="1:2">
      <c r="A546">
        <v>295</v>
      </c>
    </row>
    <row r="547" spans="1:2">
      <c r="A547">
        <v>285</v>
      </c>
    </row>
    <row r="548" spans="1:2">
      <c r="A548">
        <v>305</v>
      </c>
    </row>
    <row r="549" spans="1:2">
      <c r="A549">
        <v>495</v>
      </c>
    </row>
    <row r="550" spans="1:2">
      <c r="A550">
        <v>490</v>
      </c>
    </row>
    <row r="551" spans="1:2">
      <c r="A551">
        <v>505</v>
      </c>
    </row>
    <row r="552" spans="1:2">
      <c r="A552">
        <v>740</v>
      </c>
    </row>
    <row r="553" spans="1:2">
      <c r="A553">
        <v>750</v>
      </c>
      <c r="B553"/>
    </row>
    <row r="554" spans="1:2">
      <c r="A554">
        <v>780</v>
      </c>
      <c r="B554"/>
    </row>
    <row r="555" spans="1:2">
      <c r="A555">
        <v>54</v>
      </c>
      <c r="B555"/>
    </row>
    <row r="556" spans="1:2">
      <c r="A556">
        <v>1222</v>
      </c>
      <c r="B556"/>
    </row>
    <row r="557" spans="1:2">
      <c r="A557">
        <v>12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11566</v>
      </c>
    </row>
    <row r="563" spans="1:1">
      <c r="A563">
        <v>4626400</v>
      </c>
    </row>
    <row r="564" spans="1:1">
      <c r="A564">
        <v>0</v>
      </c>
    </row>
    <row r="565" spans="1:1">
      <c r="A565">
        <v>4633691</v>
      </c>
    </row>
    <row r="566" spans="1:1">
      <c r="A566">
        <v>310</v>
      </c>
    </row>
    <row r="567" spans="1:1">
      <c r="A567">
        <v>296</v>
      </c>
    </row>
    <row r="568" spans="1:1">
      <c r="A568">
        <v>310</v>
      </c>
    </row>
    <row r="569" spans="1:1">
      <c r="A569">
        <v>481</v>
      </c>
    </row>
    <row r="570" spans="1:1">
      <c r="A570">
        <v>496</v>
      </c>
    </row>
    <row r="571" spans="1:1">
      <c r="A571">
        <v>501</v>
      </c>
    </row>
    <row r="572" spans="1:1">
      <c r="A572">
        <v>770</v>
      </c>
    </row>
    <row r="573" spans="1:1">
      <c r="A573">
        <v>761</v>
      </c>
    </row>
    <row r="574" spans="1:1">
      <c r="A574">
        <v>772</v>
      </c>
    </row>
    <row r="575" spans="1:1">
      <c r="A575">
        <v>52</v>
      </c>
    </row>
    <row r="576" spans="1:1">
      <c r="A576">
        <v>1235</v>
      </c>
    </row>
    <row r="577" spans="1:1">
      <c r="A577">
        <v>12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10295</v>
      </c>
    </row>
    <row r="583" spans="1:1">
      <c r="A583">
        <v>4076820</v>
      </c>
    </row>
    <row r="584" spans="1:1">
      <c r="A584">
        <v>0</v>
      </c>
    </row>
    <row r="585" spans="1:1">
      <c r="A585">
        <v>4091248</v>
      </c>
    </row>
    <row r="586" spans="1:1">
      <c r="A586">
        <v>310</v>
      </c>
    </row>
    <row r="587" spans="1:1">
      <c r="A587">
        <v>305</v>
      </c>
    </row>
    <row r="588" spans="1:1">
      <c r="A588">
        <v>315</v>
      </c>
    </row>
    <row r="589" spans="1:1">
      <c r="A589">
        <v>515</v>
      </c>
    </row>
    <row r="590" spans="1:1">
      <c r="A590">
        <v>518</v>
      </c>
    </row>
    <row r="591" spans="1:1">
      <c r="A591">
        <v>528</v>
      </c>
    </row>
    <row r="592" spans="1:1">
      <c r="A592">
        <v>820</v>
      </c>
    </row>
    <row r="593" spans="1:1">
      <c r="A593">
        <v>823</v>
      </c>
    </row>
    <row r="594" spans="1:1">
      <c r="A594">
        <v>840</v>
      </c>
    </row>
    <row r="595" spans="1:1">
      <c r="A595">
        <v>41</v>
      </c>
    </row>
    <row r="596" spans="1:1">
      <c r="A596">
        <v>1225</v>
      </c>
    </row>
    <row r="597" spans="1:1">
      <c r="A597">
        <v>12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5592</v>
      </c>
    </row>
    <row r="603" spans="1:1">
      <c r="A603">
        <v>2236800</v>
      </c>
    </row>
    <row r="604" spans="1:1">
      <c r="A604">
        <v>0</v>
      </c>
    </row>
    <row r="605" spans="1:1">
      <c r="A605">
        <v>2236800</v>
      </c>
    </row>
    <row r="606" spans="1:1">
      <c r="A606">
        <v>279</v>
      </c>
    </row>
    <row r="607" spans="1:1">
      <c r="A607">
        <v>290</v>
      </c>
    </row>
    <row r="608" spans="1:1">
      <c r="A608">
        <v>280</v>
      </c>
    </row>
    <row r="609" spans="1:1">
      <c r="A609">
        <v>489</v>
      </c>
    </row>
    <row r="610" spans="1:1">
      <c r="A610">
        <v>488</v>
      </c>
    </row>
    <row r="611" spans="1:1">
      <c r="A611">
        <v>490</v>
      </c>
    </row>
    <row r="612" spans="1:1">
      <c r="A612">
        <v>770</v>
      </c>
    </row>
    <row r="613" spans="1:1">
      <c r="A613">
        <v>725</v>
      </c>
    </row>
    <row r="614" spans="1:1">
      <c r="A614">
        <v>790</v>
      </c>
    </row>
    <row r="615" spans="1:1">
      <c r="A615">
        <v>83</v>
      </c>
    </row>
    <row r="616" spans="1:1">
      <c r="A616">
        <v>1230</v>
      </c>
    </row>
    <row r="617" spans="1:1">
      <c r="A617">
        <v>9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11840</v>
      </c>
    </row>
    <row r="623" spans="1:1">
      <c r="A623">
        <v>4688640</v>
      </c>
    </row>
    <row r="624" spans="1:1">
      <c r="A624">
        <v>0</v>
      </c>
    </row>
    <row r="625" spans="1:1">
      <c r="A625">
        <v>4758735</v>
      </c>
    </row>
    <row r="626" spans="1:1">
      <c r="A626">
        <v>297</v>
      </c>
    </row>
    <row r="627" spans="1:1">
      <c r="A627">
        <v>305</v>
      </c>
    </row>
    <row r="628" spans="1:1">
      <c r="A628">
        <v>295</v>
      </c>
    </row>
    <row r="629" spans="1:1">
      <c r="A629">
        <v>495</v>
      </c>
    </row>
    <row r="630" spans="1:1">
      <c r="A630">
        <v>500</v>
      </c>
    </row>
    <row r="631" spans="1:1">
      <c r="A631">
        <v>495</v>
      </c>
    </row>
    <row r="632" spans="1:1">
      <c r="A632">
        <v>795</v>
      </c>
    </row>
    <row r="633" spans="1:1">
      <c r="A633">
        <v>805</v>
      </c>
    </row>
    <row r="634" spans="1:1">
      <c r="A634">
        <v>805</v>
      </c>
    </row>
    <row r="635" spans="1:1">
      <c r="A635">
        <v>49</v>
      </c>
    </row>
    <row r="636" spans="1:1">
      <c r="A636">
        <v>1230</v>
      </c>
    </row>
    <row r="637" spans="1:1">
      <c r="A637">
        <v>12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2787</v>
      </c>
    </row>
    <row r="643" spans="1:1">
      <c r="A643">
        <v>1114800</v>
      </c>
    </row>
    <row r="644" spans="1:1">
      <c r="A644">
        <v>0</v>
      </c>
    </row>
    <row r="645" spans="1:1">
      <c r="A645">
        <v>1114800</v>
      </c>
    </row>
    <row r="646" spans="1:1">
      <c r="A646">
        <v>320</v>
      </c>
    </row>
    <row r="647" spans="1:1">
      <c r="A647">
        <v>310</v>
      </c>
    </row>
    <row r="648" spans="1:1">
      <c r="A648">
        <v>340</v>
      </c>
    </row>
    <row r="649" spans="1:1">
      <c r="A649">
        <v>450</v>
      </c>
    </row>
    <row r="650" spans="1:1">
      <c r="A650">
        <v>470</v>
      </c>
    </row>
    <row r="651" spans="1:1">
      <c r="A651">
        <v>580</v>
      </c>
    </row>
    <row r="652" spans="1:1">
      <c r="A652">
        <v>670</v>
      </c>
    </row>
    <row r="653" spans="1:1">
      <c r="A653">
        <v>700</v>
      </c>
    </row>
    <row r="654" spans="1:1">
      <c r="A654">
        <v>820</v>
      </c>
    </row>
    <row r="655" spans="1:1">
      <c r="A655">
        <v>59</v>
      </c>
    </row>
    <row r="656" spans="1:1">
      <c r="A656">
        <v>1250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10915</v>
      </c>
    </row>
    <row r="663" spans="1:1">
      <c r="A663">
        <v>4802600</v>
      </c>
    </row>
    <row r="664" spans="1:1">
      <c r="A664">
        <v>0</v>
      </c>
    </row>
    <row r="665" spans="1:1">
      <c r="A665">
        <v>4366225</v>
      </c>
    </row>
    <row r="666" spans="1:1">
      <c r="A666">
        <v>289</v>
      </c>
    </row>
    <row r="667" spans="1:1">
      <c r="A667">
        <v>299</v>
      </c>
    </row>
    <row r="668" spans="1:1">
      <c r="A668">
        <v>268</v>
      </c>
    </row>
    <row r="669" spans="1:1">
      <c r="A669">
        <v>472</v>
      </c>
    </row>
    <row r="670" spans="1:1">
      <c r="A670">
        <v>492</v>
      </c>
    </row>
    <row r="671" spans="1:1">
      <c r="A671">
        <v>476</v>
      </c>
    </row>
    <row r="672" spans="1:1">
      <c r="A672">
        <v>779</v>
      </c>
    </row>
    <row r="673" spans="1:1">
      <c r="A673">
        <v>799</v>
      </c>
    </row>
    <row r="674" spans="1:1">
      <c r="A674">
        <v>780</v>
      </c>
    </row>
    <row r="675" spans="1:1">
      <c r="A675">
        <v>56</v>
      </c>
    </row>
    <row r="676" spans="1:1">
      <c r="A676">
        <v>1230</v>
      </c>
    </row>
    <row r="677" spans="1:1">
      <c r="A677">
        <v>12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342</v>
      </c>
    </row>
    <row r="682" spans="1:1">
      <c r="A682" t="s">
        <v>343</v>
      </c>
    </row>
    <row r="683" spans="1:1">
      <c r="A683" t="s">
        <v>344</v>
      </c>
    </row>
    <row r="684" spans="1:1">
      <c r="A684" t="s">
        <v>345</v>
      </c>
    </row>
    <row r="685" spans="1:1">
      <c r="A685" t="s">
        <v>2</v>
      </c>
    </row>
    <row r="686" spans="1:1">
      <c r="A686" t="s">
        <v>2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346</v>
      </c>
    </row>
    <row r="700" spans="1:1">
      <c r="A700" t="s">
        <v>347</v>
      </c>
    </row>
    <row r="701" spans="1:1">
      <c r="A701">
        <v>1</v>
      </c>
    </row>
    <row r="702" spans="1:1">
      <c r="A702">
        <v>1311234</v>
      </c>
    </row>
    <row r="703" spans="1:1">
      <c r="A703">
        <v>832916</v>
      </c>
    </row>
    <row r="704" spans="1:1">
      <c r="A704">
        <v>1311488</v>
      </c>
    </row>
    <row r="705" spans="1:1">
      <c r="A705">
        <v>1352486</v>
      </c>
    </row>
    <row r="706" spans="1:1">
      <c r="A706">
        <v>999</v>
      </c>
    </row>
    <row r="707" spans="1:1">
      <c r="A707">
        <v>999</v>
      </c>
    </row>
    <row r="708" spans="1:1">
      <c r="A708">
        <v>22167</v>
      </c>
    </row>
    <row r="709" spans="1:1">
      <c r="A709">
        <v>608714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3960000</v>
      </c>
    </row>
    <row r="715" spans="1:1">
      <c r="A715">
        <v>0</v>
      </c>
    </row>
    <row r="716" spans="1:1">
      <c r="A716">
        <v>217243</v>
      </c>
    </row>
    <row r="717" spans="1:1">
      <c r="A717">
        <v>4177243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1290234</v>
      </c>
    </row>
    <row r="723" spans="1:1">
      <c r="A723">
        <v>891498</v>
      </c>
    </row>
    <row r="724" spans="1:1">
      <c r="A724">
        <v>822662</v>
      </c>
    </row>
    <row r="725" spans="1:1">
      <c r="A725">
        <v>1150000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659105</v>
      </c>
    </row>
    <row r="730" spans="1:1">
      <c r="A730">
        <v>3740919</v>
      </c>
    </row>
    <row r="731" spans="1:1">
      <c r="A731">
        <v>999</v>
      </c>
    </row>
    <row r="732" spans="1:1">
      <c r="A732">
        <v>500000</v>
      </c>
    </row>
    <row r="733" spans="1:1">
      <c r="A733">
        <v>999</v>
      </c>
    </row>
    <row r="734" spans="1:1">
      <c r="A734">
        <v>4001000</v>
      </c>
    </row>
    <row r="735" spans="1:1">
      <c r="A735">
        <v>80</v>
      </c>
    </row>
    <row r="736" spans="1:1">
      <c r="A736">
        <v>-4746710</v>
      </c>
    </row>
    <row r="737" spans="1:1">
      <c r="A737">
        <v>-745630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1324734</v>
      </c>
    </row>
    <row r="743" spans="1:1">
      <c r="A743">
        <v>962767</v>
      </c>
    </row>
    <row r="744" spans="1:1">
      <c r="A744">
        <v>1363679</v>
      </c>
    </row>
    <row r="745" spans="1:1">
      <c r="A745">
        <v>1022419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572687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100912</v>
      </c>
    </row>
    <row r="757" spans="1:1">
      <c r="A757">
        <v>4100912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1284734</v>
      </c>
    </row>
    <row r="763" spans="1:1">
      <c r="A763">
        <v>1524824</v>
      </c>
    </row>
    <row r="764" spans="1:1">
      <c r="A764">
        <v>1218595</v>
      </c>
    </row>
    <row r="765" spans="1:1">
      <c r="A765">
        <v>1150000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665020</v>
      </c>
    </row>
    <row r="770" spans="1:1">
      <c r="A770">
        <v>739272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3960000</v>
      </c>
    </row>
    <row r="775" spans="1:1">
      <c r="A775">
        <v>22360</v>
      </c>
    </row>
    <row r="776" spans="1:1">
      <c r="A776">
        <v>-208499</v>
      </c>
    </row>
    <row r="777" spans="1:1">
      <c r="A777">
        <v>3773861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1417734</v>
      </c>
    </row>
    <row r="783" spans="1:1">
      <c r="A783">
        <v>1711670</v>
      </c>
    </row>
    <row r="784" spans="1:1">
      <c r="A784">
        <v>1012318</v>
      </c>
    </row>
    <row r="785" spans="1:1">
      <c r="A785">
        <v>650000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1102458</v>
      </c>
    </row>
    <row r="790" spans="1:1">
      <c r="A790">
        <v>1349066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-1659802</v>
      </c>
    </row>
    <row r="797" spans="1:1">
      <c r="A797">
        <v>2340198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1322734</v>
      </c>
    </row>
    <row r="803" spans="1:1">
      <c r="A803">
        <v>1026205</v>
      </c>
    </row>
    <row r="804" spans="1:1">
      <c r="A804">
        <v>1360329</v>
      </c>
    </row>
    <row r="805" spans="1:1">
      <c r="A805">
        <v>1170119</v>
      </c>
    </row>
    <row r="806" spans="1:1">
      <c r="A806">
        <v>999</v>
      </c>
    </row>
    <row r="807" spans="1:1">
      <c r="A807">
        <v>999</v>
      </c>
    </row>
    <row r="808" spans="1:1">
      <c r="A808">
        <v>14859</v>
      </c>
    </row>
    <row r="809" spans="1:1">
      <c r="A809">
        <v>701780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3960000</v>
      </c>
    </row>
    <row r="815" spans="1:1">
      <c r="A815">
        <v>0</v>
      </c>
    </row>
    <row r="816" spans="1:1">
      <c r="A816">
        <v>202748</v>
      </c>
    </row>
    <row r="817" spans="1:1">
      <c r="A817">
        <v>4162748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1543840</v>
      </c>
    </row>
    <row r="823" spans="1:1">
      <c r="A823">
        <v>1850686</v>
      </c>
    </row>
    <row r="824" spans="1:1">
      <c r="A824">
        <v>389673</v>
      </c>
    </row>
    <row r="825" spans="1:1">
      <c r="A825">
        <v>1150000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540307</v>
      </c>
    </row>
    <row r="830" spans="1:1">
      <c r="A830">
        <v>3075683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-2681791</v>
      </c>
    </row>
    <row r="837" spans="1:1">
      <c r="A837">
        <v>1318209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1371234</v>
      </c>
    </row>
    <row r="843" spans="1:1">
      <c r="A843">
        <v>1023543</v>
      </c>
    </row>
    <row r="844" spans="1:1">
      <c r="A844">
        <v>1497377</v>
      </c>
    </row>
    <row r="845" spans="1:1">
      <c r="A845">
        <v>1187064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852029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4400000</v>
      </c>
    </row>
    <row r="855" spans="1:1">
      <c r="A855">
        <v>32040</v>
      </c>
    </row>
    <row r="856" spans="1:1">
      <c r="A856">
        <v>-204851</v>
      </c>
    </row>
    <row r="857" spans="1:1">
      <c r="A857">
        <v>4227189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348</v>
      </c>
    </row>
    <row r="862" spans="1:1">
      <c r="A862" t="s">
        <v>349</v>
      </c>
    </row>
  </sheetData>
  <phoneticPr fontId="1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'W'!W131171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2020-10-04T08:56:18Z</dcterms:modified>
</cp:coreProperties>
</file>