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5\"/>
    </mc:Choice>
  </mc:AlternateContent>
  <xr:revisionPtr revIDLastSave="0" documentId="8_{1451DB43-193D-48D5-89B0-9401493D9F8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X27" i="3" s="1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J80" i="4"/>
  <c r="K80" i="4"/>
  <c r="L80" i="4"/>
  <c r="M80" i="4"/>
  <c r="F81" i="4"/>
  <c r="G81" i="4"/>
  <c r="G83" i="4" s="1"/>
  <c r="H81" i="4"/>
  <c r="I81" i="4"/>
  <c r="J81" i="4"/>
  <c r="K81" i="4"/>
  <c r="L81" i="4"/>
  <c r="L83" i="4" s="1"/>
  <c r="M81" i="4"/>
  <c r="F82" i="4"/>
  <c r="F83" i="4" s="1"/>
  <c r="G82" i="4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M29" i="2" s="1"/>
  <c r="N27" i="2"/>
  <c r="N28" i="2" s="1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L33" i="3"/>
  <c r="L35" i="3" s="1"/>
  <c r="N43" i="2"/>
  <c r="R35" i="3"/>
  <c r="R27" i="3"/>
  <c r="X13" i="3"/>
  <c r="I17" i="4"/>
  <c r="L24" i="3"/>
  <c r="L27" i="3"/>
  <c r="F27" i="3"/>
  <c r="K83" i="4"/>
  <c r="R12" i="3"/>
  <c r="J83" i="4"/>
  <c r="H17" i="4"/>
  <c r="N44" i="2"/>
  <c r="N45" i="2" s="1"/>
  <c r="I83" i="4"/>
  <c r="O28" i="2"/>
  <c r="G17" i="4"/>
  <c r="I16" i="4"/>
  <c r="H16" i="4"/>
  <c r="M28" i="2" l="1"/>
  <c r="G9" i="2"/>
  <c r="N29" i="2"/>
</calcChain>
</file>

<file path=xl/connections.xml><?xml version="1.0" encoding="utf-8"?>
<connections xmlns="http://schemas.openxmlformats.org/spreadsheetml/2006/main">
  <connection id="1" name="W032194" type="6" refreshedVersion="4" background="1" saveData="1">
    <textPr prompt="0" codePage="850" sourceFile="C:\GMC\GE1R18C1\RUN_18C1\Wfiles\194\W032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<sst xmlns="http://schemas.openxmlformats.org/spreadsheetml/2006/main" count="627" uniqueCount="343">
  <si>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</si>
  <si>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</si>
  <si>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</si>
  <si>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</si>
  <si>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</si>
  <si>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</si>
  <si>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</si>
  <si>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</si>
  <si>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</si>
  <si>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</si>
  <si>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</si>
  <si>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</si>
  <si>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</si>
  <si>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</si>
  <si>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</si>
  <si>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</si>
  <si>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</si>
  <si>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</si>
  <si>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</si>
  <si>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</si>
  <si>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</si>
  <si>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</si>
  <si>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</si>
  <si>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</si>
  <si>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</si>
  <si>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</si>
  <si>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</si>
  <si>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</si>
  <si>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</si>
  <si>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</si>
  <si>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</si>
  <si>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</si>
  <si>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</si>
  <si>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</si>
  <si>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</si>
  <si>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</si>
  <si>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</si>
  <si>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</si>
  <si>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</si>
  <si>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</si>
  <si>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</si>
  <si>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</si>
  <si>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</si>
  <si>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</si>
  <si>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</si>
  <si>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</si>
  <si>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</si>
  <si>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</si>
  <si>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</si>
  <si>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</si>
  <si>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</si>
  <si>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</si>
  <si>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</si>
  <si>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</si>
  <si>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</si>
  <si>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</si>
  <si>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</si>
  <si>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</si>
  <si>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</si>
  <si>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</si>
  <si>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</si>
  <si>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</si>
  <si>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</si>
  <si>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</si>
  <si>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</si>
  <si>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</si>
  <si>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</si>
  <si>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</si>
  <si>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</si>
  <si>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</si>
  <si>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</si>
  <si>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</si>
  <si>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</si>
  <si>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</si>
  <si>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</si>
  <si>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</si>
  <si>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</si>
  <si>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</si>
  <si>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</si>
  <si>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</si>
  <si>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</si>
  <si>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</si>
  <si>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</si>
  <si>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</si>
  <si>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</si>
  <si>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</si>
  <si>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</si>
  <si>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</si>
  <si>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</si>
  <si>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</si>
  <si>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</si>
  <si>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</si>
  <si>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</si>
  <si>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</si>
  <si>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</si>
  <si>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</si>
  <si>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</si>
  <si>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</si>
  <si>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</si>
  <si>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</si>
  <si>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</si>
  <si>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</si>
  <si>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</si>
  <si>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</si>
  <si>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</si>
  <si>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</si>
  <si>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</si>
  <si>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</si>
  <si>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</si>
  <si>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</si>
  <si>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</si>
  <si>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</si>
  <si>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</si>
  <si>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</si>
  <si>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</si>
  <si>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</si>
  <si>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</si>
  <si>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</si>
  <si>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</si>
  <si>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</si>
  <si>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</si>
  <si>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</si>
  <si>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</si>
  <si>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</si>
  <si>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</si>
  <si>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</si>
  <si>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</si>
  <si>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</si>
  <si>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</si>
  <si>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</si>
  <si>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</si>
  <si>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</si>
  <si>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</si>
  <si>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</si>
  <si>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</si>
  <si>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</si>
  <si>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</si>
  <si>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</si>
  <si>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</si>
  <si>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</si>
  <si>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</si>
  <si>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</si>
  <si>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</si>
  <si>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</si>
  <si>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</si>
  <si>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</si>
  <si>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</si>
  <si>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</si>
  <si>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</si>
  <si>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</si>
  <si>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</si>
  <si>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</si>
  <si>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</si>
  <si>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</si>
  <si>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</si>
  <si>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</si>
  <si>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</si>
  <si>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</si>
  <si>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</si>
  <si>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</si>
  <si>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</si>
  <si>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</si>
  <si>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</si>
  <si>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</si>
  <si>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</si>
  <si>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</si>
  <si>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</si>
  <si>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</si>
  <si>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</si>
  <si>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</si>
  <si>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</si>
  <si>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</si>
  <si>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</si>
  <si>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</si>
  <si>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</si>
  <si>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</si>
  <si>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</si>
  <si>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</si>
  <si>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</si>
  <si>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</si>
  <si>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</si>
  <si>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</si>
  <si>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</si>
  <si>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</si>
  <si>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</si>
  <si>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</si>
  <si>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</si>
  <si>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</si>
  <si>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</si>
  <si>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</si>
  <si>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</si>
  <si>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</si>
  <si>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</si>
  <si>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</si>
  <si>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</si>
  <si>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</si>
  <si>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</si>
  <si>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</si>
  <si>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</si>
  <si>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</si>
  <si>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</si>
  <si>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</si>
  <si>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</si>
  <si>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</si>
  <si>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</si>
  <si>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</si>
  <si>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</si>
  <si>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</si>
  <si>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</si>
  <si>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</si>
  <si>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</si>
  <si>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</si>
  <si>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</si>
  <si>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</si>
  <si>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</si>
  <si>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</si>
  <si>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</si>
  <si>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</si>
  <si>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</si>
  <si>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</si>
  <si>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</si>
  <si>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</si>
  <si>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</si>
  <si>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</si>
  <si>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</si>
  <si>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</si>
  <si>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</si>
  <si>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</si>
  <si>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</si>
  <si>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</si>
  <si>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</si>
  <si>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</si>
  <si>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</si>
  <si>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</si>
  <si>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</si>
  <si>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</si>
  <si>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</si>
  <si>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</si>
  <si>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</si>
  <si>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</si>
  <si>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</si>
  <si>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</si>
  <si>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</si>
  <si>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</si>
  <si>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</si>
  <si>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</si>
  <si>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</si>
  <si>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</si>
  <si>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</si>
  <si>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</si>
  <si>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</si>
  <si>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</si>
  <si>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</si>
  <si>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</si>
  <si>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</si>
  <si>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</si>
  <si>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</si>
  <si>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</si>
  <si>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</si>
  <si>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</si>
  <si>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</si>
  <si>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</si>
  <si>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</si>
  <si>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</si>
  <si>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</si>
  <si>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</si>
  <si>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</si>
  <si>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</si>
  <si>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</si>
  <si>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</si>
  <si>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</si>
  <si>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</si>
  <si>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</si>
  <si>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</si>
  <si>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</si>
  <si>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</si>
  <si>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</si>
  <si>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</si>
  <si>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</si>
  <si>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</si>
  <si>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</si>
  <si>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</si>
  <si>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</si>
  <si>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</si>
  <si>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</si>
  <si>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</si>
  <si>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</si>
  <si>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</si>
  <si>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</si>
  <si>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</si>
  <si>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</si>
  <si>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</si>
  <si>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</si>
  <si>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</si>
  <si>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</si>
  <si>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</si>
  <si>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</si>
  <si>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</si>
  <si>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</si>
  <si>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</si>
  <si>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</si>
  <si>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</si>
  <si>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</si>
  <si>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</si>
  <si>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</si>
  <si>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</si>
  <si>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</si>
  <si>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</si>
  <si>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</si>
  <si>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</si>
  <si>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</si>
  <si>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</si>
  <si>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</si>
  <si>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</si>
  <si>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</si>
  <si>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</si>
  <si>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</si>
  <si>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</si>
  <si>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</si>
  <si>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</si>
  <si>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</si>
  <si>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</si>
  <si>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</si>
  <si>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</si>
  <si>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</si>
  <si>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</si>
  <si>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3.48</t>
  </si>
  <si>
    <t xml:space="preserve">   3.35</t>
  </si>
  <si>
    <t xml:space="preserve">   2.83</t>
  </si>
  <si>
    <t>None</t>
  </si>
  <si>
    <t xml:space="preserve"> 80.8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</si>
  <si>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</si>
  <si>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</si>
  <si>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</si>
  <si>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</si>
  <si>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</si>
  <si>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</si>
  <si>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</si>
  <si>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191219134941</t>
  </si>
  <si>
    <t>Miguel ┴lvarez Guinarte</t>
  </si>
  <si>
    <t>OviedoBullish</t>
  </si>
  <si>
    <t>Principado de Asturias</t>
  </si>
  <si>
    <t>Universidad de Oviedo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</si>
</sst>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Miguel ┴lvarez Guinarte</v>
      </c>
      <c r="V3" s="2" t="s">
        <v>25</v>
      </c>
      <c r="W3" s="3" t="str">
        <f>W!A6</f>
        <v xml:space="preserve">  18C1</v>
      </c>
    </row>
    <row r="4" spans="2:25">
      <c r="B4" t="str">
        <f>W!A862</f>
        <v>OviedoBullish</v>
      </c>
    </row>
    <row r="5" spans="2:25" ht="17.399999999999999">
      <c r="B5" t="str">
        <f>W!A863</f>
        <v>Principado de Asturias</v>
      </c>
      <c r="H5" s="4" t="s">
        <v>23</v>
      </c>
      <c r="J5" s="5"/>
      <c r="K5" s="5"/>
      <c r="L5" s="223">
        <f>W!$A1</f>
        <v>3</v>
      </c>
      <c r="M5" s="4" t="s">
        <v>24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 t="str">
        <f>W!A864</f>
        <v>Universidad de Oviedo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29</v>
      </c>
      <c r="F14" s="44">
        <f>W!A11</f>
        <v>19</v>
      </c>
      <c r="G14" s="45"/>
      <c r="H14" s="44">
        <f>W!A14</f>
        <v>17</v>
      </c>
      <c r="I14" s="46"/>
      <c r="J14" s="44">
        <f>W!A17</f>
        <v>15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26</v>
      </c>
      <c r="F15" s="44">
        <f>W!A12</f>
        <v>14</v>
      </c>
      <c r="G15" s="51"/>
      <c r="H15" s="44">
        <f>W!A15</f>
        <v>11</v>
      </c>
      <c r="I15" s="52"/>
      <c r="J15" s="44">
        <f>W!A18</f>
        <v>12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44</v>
      </c>
      <c r="F16" s="57">
        <f>W!A13</f>
        <v>24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299</v>
      </c>
      <c r="G19" s="54">
        <f>W!B21</f>
        <v>0</v>
      </c>
      <c r="H19" s="63">
        <f>W!A24</f>
        <v>504</v>
      </c>
      <c r="I19" s="48">
        <f>W!B24</f>
        <v>0</v>
      </c>
      <c r="J19" s="63">
        <f>W!A27</f>
        <v>809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0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309</v>
      </c>
      <c r="G20" s="54">
        <f>W!B22</f>
        <v>0</v>
      </c>
      <c r="H20" s="44">
        <f>W!A25</f>
        <v>509</v>
      </c>
      <c r="I20" s="54">
        <f>W!B25</f>
        <v>0</v>
      </c>
      <c r="J20" s="44">
        <f>W!A28</f>
        <v>819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19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299</v>
      </c>
      <c r="G21" s="59">
        <f>W!B23</f>
        <v>0</v>
      </c>
      <c r="H21" s="57">
        <f>W!A26</f>
        <v>499</v>
      </c>
      <c r="I21" s="59">
        <f>W!B26</f>
        <v>0</v>
      </c>
      <c r="J21" s="57">
        <f>W!A29</f>
        <v>809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16</v>
      </c>
      <c r="Q21" s="75"/>
      <c r="R21" s="44"/>
      <c r="S21" s="28" t="s">
        <v>54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1600</v>
      </c>
      <c r="G24" s="48">
        <f>W!B31</f>
        <v>0</v>
      </c>
      <c r="H24" s="63">
        <f>W!A34</f>
        <v>910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900</v>
      </c>
      <c r="G25" s="54">
        <f>W!B32</f>
        <v>0</v>
      </c>
      <c r="H25" s="44">
        <f>W!A35</f>
        <v>500</v>
      </c>
      <c r="I25" s="54">
        <f>W!B35</f>
        <v>0</v>
      </c>
      <c r="J25" s="44">
        <f>W!A38</f>
        <v>170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1780</v>
      </c>
      <c r="G26" s="59">
        <f>W!B33</f>
        <v>0</v>
      </c>
      <c r="H26" s="57">
        <f>W!A36</f>
        <v>850</v>
      </c>
      <c r="I26" s="59">
        <f>W!B36</f>
        <v>0</v>
      </c>
      <c r="J26" s="41">
        <f>W!A39</f>
        <v>375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90</v>
      </c>
      <c r="Q26" s="59" t="str">
        <f>W!B85</f>
        <v>*</v>
      </c>
      <c r="R26" s="78"/>
      <c r="S26" s="28" t="s">
        <v>319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310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9</v>
      </c>
      <c r="G32" s="59">
        <f>W!B51</f>
        <v>0</v>
      </c>
      <c r="H32" s="57">
        <f>W!A52</f>
        <v>23</v>
      </c>
      <c r="I32" s="59">
        <f>W!B52</f>
        <v>0</v>
      </c>
      <c r="J32" s="57">
        <f>W!A53</f>
        <v>45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10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3</v>
      </c>
      <c r="F1" s="224" t="s">
        <v>71</v>
      </c>
      <c r="H1" s="15">
        <f>W!A2</f>
        <v>2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4280</v>
      </c>
      <c r="V6" s="115"/>
      <c r="W6" s="116">
        <f>W!A109</f>
        <v>2260</v>
      </c>
      <c r="X6" s="108"/>
      <c r="Y6" s="114">
        <f>W!A110</f>
        <v>945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46</v>
      </c>
      <c r="O7" s="118">
        <f>W!A192</f>
        <v>60</v>
      </c>
      <c r="P7" s="102"/>
      <c r="R7" s="101"/>
      <c r="S7" s="19" t="s">
        <v>144</v>
      </c>
      <c r="T7" s="97"/>
      <c r="U7" s="114">
        <f>W!A111</f>
        <v>4419</v>
      </c>
      <c r="V7" s="115"/>
      <c r="W7" s="116">
        <f>W!A112</f>
        <v>2333</v>
      </c>
      <c r="X7" s="108"/>
      <c r="Y7" s="114">
        <f>W!A113</f>
        <v>981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36</v>
      </c>
      <c r="P8" s="102"/>
      <c r="R8" s="101"/>
      <c r="S8" s="19" t="s">
        <v>145</v>
      </c>
      <c r="T8" s="97"/>
      <c r="U8" s="114">
        <f>W!A114</f>
        <v>139</v>
      </c>
      <c r="V8" s="115"/>
      <c r="W8" s="116">
        <f>W!A115</f>
        <v>73</v>
      </c>
      <c r="X8" s="108"/>
      <c r="Y8" s="114">
        <f>W!A116</f>
        <v>36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529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1071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267.75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36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300</v>
      </c>
      <c r="H12" s="102"/>
      <c r="I12" s="97"/>
      <c r="J12" s="101"/>
      <c r="K12" s="19" t="s">
        <v>85</v>
      </c>
      <c r="L12" s="97"/>
      <c r="M12" s="97"/>
      <c r="N12" s="122">
        <f>W!A197</f>
        <v>46</v>
      </c>
      <c r="O12" s="122">
        <f>W!A198</f>
        <v>60</v>
      </c>
      <c r="P12" s="102"/>
      <c r="R12" s="101"/>
      <c r="S12" s="28" t="s">
        <v>148</v>
      </c>
      <c r="T12" s="97"/>
      <c r="U12" s="114">
        <f>W!A121</f>
        <v>1600</v>
      </c>
      <c r="V12" s="115"/>
      <c r="W12" s="114">
        <f>W!A124</f>
        <v>910</v>
      </c>
      <c r="X12" s="108"/>
      <c r="Y12" s="114">
        <f>W!A127</f>
        <v>400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460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900</v>
      </c>
      <c r="V13" s="115"/>
      <c r="W13" s="114">
        <f>W!A125</f>
        <v>500</v>
      </c>
      <c r="X13" s="108"/>
      <c r="Y13" s="114">
        <f>W!A128</f>
        <v>170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12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1780</v>
      </c>
      <c r="V14" s="115"/>
      <c r="W14" s="114">
        <f>W!A126</f>
        <v>850</v>
      </c>
      <c r="X14" s="108"/>
      <c r="Y14" s="114">
        <f>W!A129</f>
        <v>375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31.25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26496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944</v>
      </c>
      <c r="P17" s="119">
        <f>W!B307</f>
        <v>0</v>
      </c>
      <c r="R17" s="101"/>
      <c r="S17" s="28" t="s">
        <v>155</v>
      </c>
      <c r="T17" s="97"/>
      <c r="U17" s="114">
        <f>W!A131</f>
        <v>2313</v>
      </c>
      <c r="V17" s="115"/>
      <c r="W17" s="114">
        <f>W!A134</f>
        <v>1116</v>
      </c>
      <c r="X17" s="108"/>
      <c r="Y17" s="114">
        <f>W!A137</f>
        <v>489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20905</v>
      </c>
      <c r="P18" s="102"/>
      <c r="R18" s="101"/>
      <c r="S18" s="123" t="s">
        <v>156</v>
      </c>
      <c r="T18" s="97"/>
      <c r="U18" s="114">
        <f>W!A132</f>
        <v>1169</v>
      </c>
      <c r="V18" s="115"/>
      <c r="W18" s="114">
        <f>W!A135</f>
        <v>625</v>
      </c>
      <c r="X18" s="108"/>
      <c r="Y18" s="114">
        <f>W!A138</f>
        <v>282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12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2099</v>
      </c>
      <c r="V19" s="115"/>
      <c r="W19" s="114">
        <f>W!A136</f>
        <v>1016</v>
      </c>
      <c r="X19" s="108"/>
      <c r="Y19" s="114">
        <f>W!A139</f>
        <v>467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12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1943</v>
      </c>
      <c r="V22" s="115"/>
      <c r="W22" s="114">
        <f>W!A144</f>
        <v>965</v>
      </c>
      <c r="X22" s="108"/>
      <c r="Y22" s="114">
        <f>W!A147</f>
        <v>421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12816</v>
      </c>
      <c r="H23" s="128"/>
      <c r="I23" s="97"/>
      <c r="R23" s="101"/>
      <c r="S23" s="123" t="s">
        <v>156</v>
      </c>
      <c r="T23" s="97"/>
      <c r="U23" s="114">
        <f>W!A142</f>
        <v>1039</v>
      </c>
      <c r="V23" s="115"/>
      <c r="W23" s="114">
        <f>W!A145</f>
        <v>566</v>
      </c>
      <c r="X23" s="108"/>
      <c r="Y23" s="114">
        <f>W!A148</f>
        <v>254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251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1842</v>
      </c>
      <c r="V24" s="115"/>
      <c r="W24" s="114">
        <f>W!A146</f>
        <v>850</v>
      </c>
      <c r="X24" s="108"/>
      <c r="Y24" s="114">
        <f>W!A149</f>
        <v>392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11506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-23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80.8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185</v>
      </c>
      <c r="V27" s="115"/>
      <c r="W27" s="114">
        <f>W!A154</f>
        <v>75</v>
      </c>
      <c r="X27" s="108"/>
      <c r="Y27" s="114">
        <f>W!A157</f>
        <v>34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65</v>
      </c>
      <c r="V28" s="115"/>
      <c r="W28" s="114">
        <f>W!A155</f>
        <v>29</v>
      </c>
      <c r="X28" s="108"/>
      <c r="Y28" s="114">
        <f>W!A158</f>
        <v>14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11764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2794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2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12028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2528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177</v>
      </c>
      <c r="V36" s="119">
        <f>W!B171</f>
        <v>0</v>
      </c>
      <c r="W36" s="116">
        <f>W!A172</f>
        <v>82</v>
      </c>
      <c r="X36" s="119">
        <f>W!B172</f>
        <v>0</v>
      </c>
      <c r="Y36" s="116">
        <f>W!A173</f>
        <v>42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6</v>
      </c>
      <c r="O37" s="122">
        <f>W!A300</f>
        <v>10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None</v>
      </c>
      <c r="V39" s="115"/>
      <c r="W39" s="232" t="str">
        <f>W!A178</f>
        <v>None</v>
      </c>
      <c r="X39" s="108"/>
      <c r="Y39" s="232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16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108699</v>
      </c>
      <c r="H43" s="102"/>
      <c r="I43" s="97"/>
      <c r="J43" s="101"/>
      <c r="K43" s="18" t="s">
        <v>133</v>
      </c>
      <c r="N43" s="141">
        <f>0.00019*50*G10</f>
        <v>10.1745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0.70000000000000284</v>
      </c>
      <c r="H44" s="102"/>
      <c r="I44" s="97"/>
      <c r="J44" s="101"/>
      <c r="K44" s="18" t="s">
        <v>134</v>
      </c>
      <c r="N44" s="142">
        <f>0.00052*(6*G25+O18)</f>
        <v>46.769319999999993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174</v>
      </c>
      <c r="H45" s="102"/>
      <c r="I45" s="97"/>
      <c r="J45" s="101"/>
      <c r="K45" s="18" t="s">
        <v>135</v>
      </c>
      <c r="N45" s="141">
        <f>N43+N44</f>
        <v>56.943819999999995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3</v>
      </c>
      <c r="F1" s="224" t="s">
        <v>71</v>
      </c>
      <c r="G1" s="95"/>
      <c r="I1" s="15">
        <f>W!A2</f>
        <v>2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251000</v>
      </c>
      <c r="G8" s="155"/>
      <c r="H8" s="144"/>
      <c r="I8" s="158" t="s">
        <v>192</v>
      </c>
      <c r="J8" s="144"/>
      <c r="K8" s="144"/>
      <c r="L8" s="160">
        <f>W!A241</f>
        <v>3532833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86600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3483777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53759</v>
      </c>
      <c r="G10" s="155"/>
      <c r="H10" s="144"/>
      <c r="I10" s="158" t="s">
        <v>193</v>
      </c>
      <c r="J10" s="144"/>
      <c r="K10" s="144"/>
      <c r="L10" s="160">
        <f>W!A242</f>
        <v>783149</v>
      </c>
      <c r="M10" s="155"/>
      <c r="N10" s="144"/>
      <c r="O10" s="158" t="s">
        <v>218</v>
      </c>
      <c r="P10" s="144"/>
      <c r="Q10" s="163"/>
      <c r="R10" s="163">
        <f>W!A262</f>
        <v>535500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401017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2736137</v>
      </c>
      <c r="S11" s="155"/>
      <c r="T11" s="144"/>
      <c r="U11" s="158" t="s">
        <v>261</v>
      </c>
      <c r="V11" s="144"/>
      <c r="W11" s="144"/>
      <c r="X11" s="160">
        <f>W!A223</f>
        <v>2477975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40723</v>
      </c>
      <c r="G12" s="155"/>
      <c r="H12" s="144"/>
      <c r="I12" s="158" t="s">
        <v>195</v>
      </c>
      <c r="J12" s="144"/>
      <c r="K12" s="144"/>
      <c r="L12" s="160">
        <f>W!A244</f>
        <v>274380</v>
      </c>
      <c r="M12" s="155"/>
      <c r="N12" s="144"/>
      <c r="O12" s="158" t="s">
        <v>221</v>
      </c>
      <c r="P12" s="144"/>
      <c r="Q12" s="144"/>
      <c r="R12" s="160">
        <f>SUM(R9:R11)</f>
        <v>3371637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33420</v>
      </c>
      <c r="G13" s="155"/>
      <c r="H13" s="144"/>
      <c r="I13" s="158" t="s">
        <v>197</v>
      </c>
      <c r="J13" s="144"/>
      <c r="K13" s="144"/>
      <c r="L13" s="160">
        <f>W!A245</f>
        <v>166533</v>
      </c>
      <c r="M13" s="155"/>
      <c r="N13" s="144"/>
      <c r="S13" s="155"/>
      <c r="T13" s="144"/>
      <c r="U13" s="231" t="s">
        <v>318</v>
      </c>
      <c r="X13" s="163">
        <f>X9+X10-X11-X12</f>
        <v>1005802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0</v>
      </c>
      <c r="G14" s="155"/>
      <c r="H14" s="144"/>
      <c r="I14" s="158" t="s">
        <v>196</v>
      </c>
      <c r="J14" s="144"/>
      <c r="K14" s="144"/>
      <c r="L14" s="160">
        <f>W!A246</f>
        <v>538359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17000</v>
      </c>
      <c r="G15" s="155"/>
      <c r="H15" s="144"/>
      <c r="I15" s="158" t="s">
        <v>321</v>
      </c>
      <c r="J15" s="144"/>
      <c r="K15" s="144"/>
      <c r="L15" s="160">
        <f>W!A247</f>
        <v>260586</v>
      </c>
      <c r="M15" s="155"/>
      <c r="N15" s="144"/>
      <c r="O15" s="158" t="s">
        <v>224</v>
      </c>
      <c r="P15" s="144"/>
      <c r="Q15" s="144"/>
      <c r="R15" s="160">
        <f>W!A265</f>
        <v>0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46000</v>
      </c>
      <c r="G16" s="155"/>
      <c r="H16" s="144"/>
      <c r="I16" s="158" t="s">
        <v>199</v>
      </c>
      <c r="J16" s="144"/>
      <c r="K16" s="144"/>
      <c r="L16" s="160">
        <f>W!A248</f>
        <v>7733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2813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23405</v>
      </c>
      <c r="G17" s="155"/>
      <c r="H17" s="144"/>
      <c r="I17" s="158" t="s">
        <v>198</v>
      </c>
      <c r="L17" s="160">
        <f>W!A249</f>
        <v>90900</v>
      </c>
      <c r="M17" s="155"/>
      <c r="N17" s="144"/>
      <c r="O17" s="158" t="s">
        <v>226</v>
      </c>
      <c r="P17" s="144"/>
      <c r="Q17" s="144"/>
      <c r="R17" s="160">
        <f>W!A267</f>
        <v>134126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8840</v>
      </c>
      <c r="G18" s="155"/>
      <c r="H18" s="144"/>
      <c r="I18" s="171" t="s">
        <v>200</v>
      </c>
      <c r="J18" s="144"/>
      <c r="K18" s="144"/>
      <c r="L18" s="166">
        <f>W!A250</f>
        <v>134126</v>
      </c>
      <c r="M18" s="155"/>
      <c r="N18" s="144"/>
      <c r="O18" s="158" t="s">
        <v>227</v>
      </c>
      <c r="P18" s="144"/>
      <c r="Q18" s="144"/>
      <c r="R18" s="160">
        <f>W!A268</f>
        <v>1901818</v>
      </c>
      <c r="S18" s="155"/>
      <c r="T18" s="144"/>
      <c r="U18" s="158" t="s">
        <v>249</v>
      </c>
      <c r="V18" s="144"/>
      <c r="W18" s="144"/>
      <c r="X18" s="166">
        <f>W!A227</f>
        <v>5000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1987514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-2187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8272</v>
      </c>
      <c r="G20" s="155"/>
      <c r="H20" s="144"/>
      <c r="I20" s="158" t="s">
        <v>202</v>
      </c>
      <c r="J20" s="144"/>
      <c r="K20" s="144"/>
      <c r="L20" s="160">
        <f>W!A252</f>
        <v>1545319</v>
      </c>
      <c r="M20" s="155"/>
      <c r="N20" s="144"/>
      <c r="O20" s="231" t="s">
        <v>230</v>
      </c>
      <c r="R20" s="168">
        <f>SUM(R15:R19)</f>
        <v>2485944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25319</v>
      </c>
      <c r="G21" s="155"/>
      <c r="H21" s="144"/>
      <c r="I21" s="158" t="s">
        <v>203</v>
      </c>
      <c r="J21" s="144"/>
      <c r="K21" s="144"/>
      <c r="L21" s="160">
        <f>W!A217</f>
        <v>1108852</v>
      </c>
      <c r="M21" s="155"/>
      <c r="N21" s="144"/>
      <c r="O21" s="158" t="s">
        <v>222</v>
      </c>
      <c r="P21" s="144"/>
      <c r="Q21" s="144"/>
      <c r="R21" s="160">
        <f>R12+R20</f>
        <v>5857581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90000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23497</v>
      </c>
      <c r="G23" s="155"/>
      <c r="H23" s="144"/>
      <c r="I23" s="158" t="s">
        <v>205</v>
      </c>
      <c r="J23" s="144"/>
      <c r="K23" s="144"/>
      <c r="L23" s="165">
        <f>W!A254</f>
        <v>70159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1108852</v>
      </c>
      <c r="G24" s="155"/>
      <c r="H24" s="144"/>
      <c r="I24" s="231" t="s">
        <v>206</v>
      </c>
      <c r="L24" s="160">
        <f>L20-L21+L22-L23</f>
        <v>366308</v>
      </c>
      <c r="M24" s="155"/>
      <c r="N24" s="144"/>
      <c r="O24" s="158" t="s">
        <v>232</v>
      </c>
      <c r="P24" s="144"/>
      <c r="Q24" s="144"/>
      <c r="R24" s="160">
        <f>W!A271</f>
        <v>52826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2813</v>
      </c>
      <c r="M25" s="155"/>
      <c r="N25" s="144"/>
      <c r="O25" s="162" t="s">
        <v>233</v>
      </c>
      <c r="P25" s="144"/>
      <c r="Q25" s="144"/>
      <c r="R25" s="160">
        <f>W!A272</f>
        <v>554255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41749</v>
      </c>
      <c r="M26" s="155"/>
      <c r="N26" s="144"/>
      <c r="O26" s="158" t="s">
        <v>234</v>
      </c>
      <c r="P26" s="144"/>
      <c r="Q26" s="144"/>
      <c r="R26" s="166">
        <f>W!A273</f>
        <v>1127237</v>
      </c>
      <c r="S26" s="155"/>
      <c r="T26" s="144"/>
      <c r="U26" s="158" t="s">
        <v>255</v>
      </c>
      <c r="V26" s="144"/>
      <c r="W26" s="144"/>
      <c r="X26" s="166">
        <f>W!A232</f>
        <v>41749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327372</v>
      </c>
      <c r="G27" s="155"/>
      <c r="H27" s="144"/>
      <c r="I27" s="231" t="s">
        <v>209</v>
      </c>
      <c r="J27" s="144"/>
      <c r="K27" s="144"/>
      <c r="L27" s="163">
        <f>L24+L25-L26</f>
        <v>327372</v>
      </c>
      <c r="M27" s="155"/>
      <c r="N27" s="144"/>
      <c r="O27" s="171" t="s">
        <v>240</v>
      </c>
      <c r="P27" s="144"/>
      <c r="Q27" s="144"/>
      <c r="R27" s="160">
        <f>SUM(R24:R26)</f>
        <v>1734318</v>
      </c>
      <c r="S27" s="155"/>
      <c r="T27" s="144"/>
      <c r="U27" s="231" t="s">
        <v>256</v>
      </c>
      <c r="X27" s="163">
        <f>X22-X23-X24+X25-X26</f>
        <v>-41749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-151283</v>
      </c>
      <c r="G28" s="155"/>
      <c r="H28" s="144"/>
      <c r="I28" s="158" t="s">
        <v>210</v>
      </c>
      <c r="J28" s="144"/>
      <c r="K28" s="144"/>
      <c r="L28" s="166">
        <f>W!A255</f>
        <v>52826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176089</v>
      </c>
      <c r="G29" s="155"/>
      <c r="H29" s="144"/>
      <c r="I29" s="158" t="s">
        <v>211</v>
      </c>
      <c r="J29" s="144"/>
      <c r="K29" s="144"/>
      <c r="L29" s="160">
        <f>W!A256</f>
        <v>274546</v>
      </c>
      <c r="M29" s="155"/>
      <c r="N29" s="144"/>
      <c r="S29" s="155"/>
      <c r="U29" s="158" t="s">
        <v>257</v>
      </c>
      <c r="V29" s="144"/>
      <c r="W29" s="144"/>
      <c r="X29" s="163">
        <f>W!A233</f>
        <v>961866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6.8636499999999998</v>
      </c>
      <c r="M30" s="155"/>
      <c r="N30" s="144"/>
      <c r="O30" s="158" t="s">
        <v>241</v>
      </c>
      <c r="P30" s="144"/>
      <c r="Q30" s="144"/>
      <c r="R30" s="160">
        <f>R21-R27-R28</f>
        <v>4123263</v>
      </c>
      <c r="S30" s="155"/>
      <c r="U30" s="231" t="s">
        <v>258</v>
      </c>
      <c r="V30" s="144"/>
      <c r="W30" s="144"/>
      <c r="X30" s="165">
        <f>W!A234</f>
        <v>-1639103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-677237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118</v>
      </c>
      <c r="G33" s="155"/>
      <c r="H33" s="144"/>
      <c r="I33" s="158" t="s">
        <v>215</v>
      </c>
      <c r="J33" s="144"/>
      <c r="K33" s="144"/>
      <c r="L33" s="160">
        <f>L29-L32</f>
        <v>274546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4219</v>
      </c>
      <c r="G34" s="155"/>
      <c r="H34" s="144"/>
      <c r="I34" s="91" t="s">
        <v>216</v>
      </c>
      <c r="J34" s="144"/>
      <c r="K34" s="144"/>
      <c r="L34" s="166">
        <f>W!A260</f>
        <v>-151283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1489000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123263</v>
      </c>
      <c r="M35" s="155"/>
      <c r="O35" s="158" t="s">
        <v>238</v>
      </c>
      <c r="P35" s="144"/>
      <c r="Q35" s="144"/>
      <c r="R35" s="166">
        <f>R36-R33-R34</f>
        <v>123263</v>
      </c>
      <c r="S35" s="155"/>
      <c r="U35" s="158" t="s">
        <v>260</v>
      </c>
      <c r="V35" s="144"/>
      <c r="W35" s="144"/>
      <c r="X35" s="163">
        <f>W!A239</f>
        <v>627000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4123263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3</v>
      </c>
      <c r="K1" s="14" t="s">
        <v>21</v>
      </c>
      <c r="L1" s="15">
        <f>W!$A4</f>
        <v>2019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</v>
      </c>
      <c r="H6" s="183">
        <f>W!A508/10</f>
        <v>4.8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2225</v>
      </c>
      <c r="H7" s="182">
        <f>W!A510</f>
        <v>2348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4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123</v>
      </c>
      <c r="H16" s="227">
        <f>INT(L10*2*G20/1000) + 75</f>
        <v>202</v>
      </c>
      <c r="I16" s="227">
        <f>INT(L10*3*G20/1000) + 120</f>
        <v>311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155</v>
      </c>
      <c r="H17" s="227">
        <f>INT(L10*1.5*2*G20/1000) + 75</f>
        <v>266</v>
      </c>
      <c r="I17" s="227">
        <f>INT(L10*1.5*3*G20/1000) + 120</f>
        <v>407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76947</v>
      </c>
      <c r="H20" s="187">
        <f>W!A516</f>
        <v>75700</v>
      </c>
      <c r="I20" s="187">
        <f>W!A517</f>
        <v>71026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Medium sized companies are becoming confident that the future is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bright. They are faster at adopting new technology and intend to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use it to create more wealth.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86.99</v>
      </c>
      <c r="G35" s="196">
        <f>W!A542/100</f>
        <v>105.78</v>
      </c>
      <c r="H35" s="196">
        <f>W!A562/100</f>
        <v>81.61</v>
      </c>
      <c r="I35" s="196">
        <f>W!A582/100</f>
        <v>72.75</v>
      </c>
      <c r="J35" s="196">
        <f>W!A602/100</f>
        <v>100.97</v>
      </c>
      <c r="K35" s="196">
        <f>W!A622/100</f>
        <v>40.51</v>
      </c>
      <c r="L35" s="196">
        <f>W!A642/100</f>
        <v>0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3479600</v>
      </c>
      <c r="G36" s="196">
        <f>W!A543</f>
        <v>4231200</v>
      </c>
      <c r="H36" s="196">
        <f>W!A563</f>
        <v>3264400</v>
      </c>
      <c r="I36" s="196">
        <f>W!A583</f>
        <v>2910000</v>
      </c>
      <c r="J36" s="196">
        <f>W!A603</f>
        <v>4038800</v>
      </c>
      <c r="K36" s="196">
        <f>W!A623</f>
        <v>1620400</v>
      </c>
      <c r="L36" s="196">
        <f>W!A643</f>
        <v>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3479600</v>
      </c>
      <c r="G39" s="196">
        <f>W!A545</f>
        <v>4231200</v>
      </c>
      <c r="H39" s="196">
        <f>W!A565</f>
        <v>3264400</v>
      </c>
      <c r="I39" s="196">
        <f>W!A585</f>
        <v>2910000</v>
      </c>
      <c r="J39" s="196">
        <f>W!A605</f>
        <v>4038800</v>
      </c>
      <c r="K39" s="196">
        <f>W!A625</f>
        <v>1620400</v>
      </c>
      <c r="L39" s="196">
        <f>W!A645</f>
        <v>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299</v>
      </c>
      <c r="H43" s="196">
        <f>W!A566</f>
        <v>291</v>
      </c>
      <c r="I43" s="196">
        <f>W!A586</f>
        <v>329</v>
      </c>
      <c r="J43" s="196">
        <f>W!A606</f>
        <v>291</v>
      </c>
      <c r="K43" s="196">
        <f>W!A626</f>
        <v>291</v>
      </c>
      <c r="L43" s="196">
        <f>W!A646</f>
        <v>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309</v>
      </c>
      <c r="H44" s="196">
        <f>W!A567</f>
        <v>296</v>
      </c>
      <c r="I44" s="196">
        <f>W!A587</f>
        <v>299</v>
      </c>
      <c r="J44" s="196">
        <f>W!A607</f>
        <v>296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296</v>
      </c>
      <c r="G45" s="196">
        <f>W!A548</f>
        <v>299</v>
      </c>
      <c r="H45" s="196">
        <f>W!A568</f>
        <v>296</v>
      </c>
      <c r="I45" s="196">
        <f>W!A588</f>
        <v>329</v>
      </c>
      <c r="J45" s="196">
        <f>W!A608</f>
        <v>296</v>
      </c>
      <c r="K45" s="196">
        <f>W!A628</f>
        <v>296</v>
      </c>
      <c r="L45" s="196">
        <f>W!A648</f>
        <v>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504</v>
      </c>
      <c r="H46" s="196">
        <f>W!A569</f>
        <v>486</v>
      </c>
      <c r="I46" s="196">
        <f>W!A589</f>
        <v>519</v>
      </c>
      <c r="J46" s="196">
        <f>W!A609</f>
        <v>486</v>
      </c>
      <c r="K46" s="196">
        <f>W!A629</f>
        <v>486</v>
      </c>
      <c r="L46" s="196">
        <f>W!A649</f>
        <v>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496</v>
      </c>
      <c r="G47" s="196">
        <f>W!A550</f>
        <v>509</v>
      </c>
      <c r="H47" s="196">
        <f>W!A570</f>
        <v>496</v>
      </c>
      <c r="I47" s="196">
        <f>W!A590</f>
        <v>499</v>
      </c>
      <c r="J47" s="196">
        <f>W!A610</f>
        <v>496</v>
      </c>
      <c r="K47" s="196">
        <f>W!A630</f>
        <v>496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491</v>
      </c>
      <c r="G48" s="196">
        <f>W!A551</f>
        <v>499</v>
      </c>
      <c r="H48" s="196">
        <f>W!A571</f>
        <v>491</v>
      </c>
      <c r="I48" s="196">
        <f>W!A591</f>
        <v>529</v>
      </c>
      <c r="J48" s="196">
        <f>W!A611</f>
        <v>491</v>
      </c>
      <c r="K48" s="196">
        <f>W!A631</f>
        <v>491</v>
      </c>
      <c r="L48" s="196">
        <f>W!A651</f>
        <v>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809</v>
      </c>
      <c r="H49" s="196">
        <f>W!A572</f>
        <v>767</v>
      </c>
      <c r="I49" s="196">
        <f>W!A592</f>
        <v>759</v>
      </c>
      <c r="J49" s="196">
        <f>W!A612</f>
        <v>767</v>
      </c>
      <c r="K49" s="196">
        <f>W!A632</f>
        <v>700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819</v>
      </c>
      <c r="H50" s="196">
        <f>W!A573</f>
        <v>785</v>
      </c>
      <c r="I50" s="196">
        <f>W!A593</f>
        <v>779</v>
      </c>
      <c r="J50" s="196">
        <f>W!A613</f>
        <v>785</v>
      </c>
      <c r="K50" s="196">
        <f>W!A633</f>
        <v>720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</v>
      </c>
      <c r="G51" s="196">
        <f>W!A554</f>
        <v>809</v>
      </c>
      <c r="H51" s="196">
        <f>W!A574</f>
        <v>772</v>
      </c>
      <c r="I51" s="196">
        <f>W!A594</f>
        <v>759</v>
      </c>
      <c r="J51" s="196">
        <f>W!A614</f>
        <v>772</v>
      </c>
      <c r="K51" s="196">
        <f>W!A634</f>
        <v>774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143</v>
      </c>
      <c r="G53" s="196">
        <f>W!A555</f>
        <v>142</v>
      </c>
      <c r="H53" s="196">
        <f>W!A575</f>
        <v>127</v>
      </c>
      <c r="I53" s="196">
        <f>W!A595</f>
        <v>143</v>
      </c>
      <c r="J53" s="196">
        <f>W!A615</f>
        <v>141</v>
      </c>
      <c r="K53" s="196">
        <f>W!A635</f>
        <v>177</v>
      </c>
      <c r="L53" s="196">
        <f>W!A655</f>
        <v>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1201</v>
      </c>
      <c r="H54" s="196">
        <f>W!A576</f>
        <v>1200</v>
      </c>
      <c r="I54" s="196">
        <f>W!A596</f>
        <v>1379</v>
      </c>
      <c r="J54" s="196">
        <f>W!A616</f>
        <v>1200</v>
      </c>
      <c r="K54" s="196">
        <f>W!A636</f>
        <v>1200</v>
      </c>
      <c r="L54" s="196">
        <f>W!A656</f>
        <v>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8</v>
      </c>
      <c r="G55" s="196">
        <f>W!A557</f>
        <v>10</v>
      </c>
      <c r="H55" s="196">
        <f>W!A577</f>
        <v>10</v>
      </c>
      <c r="I55" s="196">
        <f>W!A597</f>
        <v>9</v>
      </c>
      <c r="J55" s="196">
        <f>W!A617</f>
        <v>10</v>
      </c>
      <c r="K55" s="196">
        <f>W!A637</f>
        <v>11</v>
      </c>
      <c r="L55" s="196">
        <f>W!A657</f>
        <v>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 t="str">
        <f>W!A821</f>
        <v xml:space="preserve"> 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3355185</v>
      </c>
      <c r="G67" s="196">
        <f>W!A722</f>
        <v>3371637</v>
      </c>
      <c r="H67" s="196">
        <f>W!A742</f>
        <v>3076079</v>
      </c>
      <c r="I67" s="196">
        <f>W!A762</f>
        <v>3340408</v>
      </c>
      <c r="J67" s="196">
        <f>W!A782</f>
        <v>3361267</v>
      </c>
      <c r="K67" s="196">
        <f>W!A802</f>
        <v>3076079</v>
      </c>
      <c r="L67" s="196" t="str">
        <f>W!A822</f>
        <v xml:space="preserve"> 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177509</v>
      </c>
      <c r="G68" s="196">
        <f>W!A723</f>
        <v>134126</v>
      </c>
      <c r="H68" s="196">
        <f>W!A743</f>
        <v>0</v>
      </c>
      <c r="I68" s="196">
        <f>W!A763</f>
        <v>56659</v>
      </c>
      <c r="J68" s="196">
        <f>W!A783</f>
        <v>190207</v>
      </c>
      <c r="K68" s="196">
        <f>W!A803</f>
        <v>0</v>
      </c>
      <c r="L68" s="196" t="str">
        <f>W!A823</f>
        <v xml:space="preserve"> 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1511067</v>
      </c>
      <c r="G69" s="196">
        <f>W!A724</f>
        <v>1901818</v>
      </c>
      <c r="H69" s="196">
        <f>W!A744</f>
        <v>1500352</v>
      </c>
      <c r="I69" s="196">
        <f>W!A764</f>
        <v>2087421</v>
      </c>
      <c r="J69" s="196">
        <f>W!A784</f>
        <v>1801426</v>
      </c>
      <c r="K69" s="196">
        <f>W!A804</f>
        <v>1505432</v>
      </c>
      <c r="L69" s="196" t="str">
        <f>W!A824</f>
        <v xml:space="preserve"> 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 t="str">
        <f>W!A825</f>
        <v xml:space="preserve"> 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52826</v>
      </c>
      <c r="H73" s="196">
        <f>W!A748</f>
        <v>0</v>
      </c>
      <c r="I73" s="196">
        <f>W!A768</f>
        <v>0</v>
      </c>
      <c r="J73" s="196">
        <f>W!A788</f>
        <v>14779</v>
      </c>
      <c r="K73" s="196">
        <f>W!A808</f>
        <v>0</v>
      </c>
      <c r="L73" s="196" t="str">
        <f>W!A828</f>
        <v xml:space="preserve"> 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781262</v>
      </c>
      <c r="G74" s="196">
        <f>W!A729</f>
        <v>554255</v>
      </c>
      <c r="H74" s="196">
        <f>W!A749</f>
        <v>785249</v>
      </c>
      <c r="I74" s="196">
        <f>W!A769</f>
        <v>930486</v>
      </c>
      <c r="J74" s="196">
        <f>W!A789</f>
        <v>470679</v>
      </c>
      <c r="K74" s="196">
        <f>W!A809</f>
        <v>817360</v>
      </c>
      <c r="L74" s="196" t="str">
        <f>W!A829</f>
        <v xml:space="preserve"> 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509567</v>
      </c>
      <c r="G75" s="196">
        <f>W!A730</f>
        <v>1127237</v>
      </c>
      <c r="H75" s="196">
        <f>W!A750</f>
        <v>814485</v>
      </c>
      <c r="I75" s="196">
        <f>W!A770</f>
        <v>1738264</v>
      </c>
      <c r="J75" s="196">
        <f>W!A790</f>
        <v>1282957</v>
      </c>
      <c r="K75" s="196">
        <f>W!A810</f>
        <v>2268095</v>
      </c>
      <c r="L75" s="196" t="str">
        <f>W!A830</f>
        <v xml:space="preserve"> 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 t="str">
        <f>W!A832</f>
        <v xml:space="preserve"> 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 t="str">
        <f>W!A834</f>
        <v xml:space="preserve"> 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 t="str">
        <f>W!A835</f>
        <v xml:space="preserve"> 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-247068</v>
      </c>
      <c r="G82" s="196">
        <f>W!A736</f>
        <v>123263</v>
      </c>
      <c r="H82" s="196">
        <f>W!A756</f>
        <v>-573303</v>
      </c>
      <c r="I82" s="196">
        <f>W!A776</f>
        <v>-734262</v>
      </c>
      <c r="J82" s="196">
        <f>W!A796</f>
        <v>34485</v>
      </c>
      <c r="K82" s="196">
        <f>W!A816</f>
        <v>-2053944</v>
      </c>
      <c r="L82" s="196" t="str">
        <f>W!A836</f>
        <v xml:space="preserve"> 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3752932</v>
      </c>
      <c r="G83" s="196">
        <f t="shared" si="0"/>
        <v>4123263</v>
      </c>
      <c r="H83" s="196">
        <f t="shared" si="0"/>
        <v>3426697</v>
      </c>
      <c r="I83" s="196">
        <f t="shared" si="0"/>
        <v>3265738</v>
      </c>
      <c r="J83" s="196">
        <f t="shared" si="0"/>
        <v>4034485</v>
      </c>
      <c r="K83" s="196">
        <f t="shared" si="0"/>
        <v>1946056</v>
      </c>
      <c r="L83" s="196">
        <f t="shared" si="0"/>
        <v>0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7" bestFit="1" customWidth="1"/>
    <col min="2" max="2" width="1.6640625" style="205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324</v>
      </c>
    </row>
    <row r="7" spans="1:1">
      <c r="A7">
        <v>29</v>
      </c>
    </row>
    <row r="8" spans="1:1">
      <c r="A8">
        <v>26</v>
      </c>
    </row>
    <row r="9" spans="1:1">
      <c r="A9">
        <v>44</v>
      </c>
    </row>
    <row r="10" spans="1:1">
      <c r="A10">
        <v>0</v>
      </c>
    </row>
    <row r="11" spans="1:1">
      <c r="A11">
        <v>19</v>
      </c>
    </row>
    <row r="12" spans="1:1">
      <c r="A12">
        <v>14</v>
      </c>
    </row>
    <row r="13" spans="1:1">
      <c r="A13">
        <v>24</v>
      </c>
    </row>
    <row r="14" spans="1:1">
      <c r="A14">
        <v>17</v>
      </c>
    </row>
    <row r="15" spans="1:1">
      <c r="A15">
        <v>11</v>
      </c>
    </row>
    <row r="16" spans="1:1">
      <c r="A16">
        <v>20</v>
      </c>
    </row>
    <row r="17" spans="1:1">
      <c r="A17">
        <v>15</v>
      </c>
    </row>
    <row r="18" spans="1:1">
      <c r="A18">
        <v>12</v>
      </c>
    </row>
    <row r="19" spans="1:1">
      <c r="A19">
        <v>20</v>
      </c>
    </row>
    <row r="20" spans="1:1">
      <c r="A20">
        <v>0</v>
      </c>
    </row>
    <row r="21" spans="1:1">
      <c r="A21">
        <v>299</v>
      </c>
    </row>
    <row r="22" spans="1:1">
      <c r="A22">
        <v>309</v>
      </c>
    </row>
    <row r="23" spans="1:1">
      <c r="A23">
        <v>299</v>
      </c>
    </row>
    <row r="24" spans="1:1">
      <c r="A24">
        <v>504</v>
      </c>
    </row>
    <row r="25" spans="1:1">
      <c r="A25">
        <v>509</v>
      </c>
    </row>
    <row r="26" spans="1:1">
      <c r="A26">
        <v>499</v>
      </c>
    </row>
    <row r="27" spans="1:1">
      <c r="A27">
        <v>809</v>
      </c>
    </row>
    <row r="28" spans="1:1">
      <c r="A28">
        <v>819</v>
      </c>
    </row>
    <row r="29" spans="1:1">
      <c r="A29">
        <v>809</v>
      </c>
    </row>
    <row r="30" spans="1:1">
      <c r="A30">
        <v>0</v>
      </c>
    </row>
    <row r="31" spans="1:1">
      <c r="A31">
        <v>1600</v>
      </c>
    </row>
    <row r="32" spans="1:1">
      <c r="A32">
        <v>900</v>
      </c>
    </row>
    <row r="33" spans="1:1">
      <c r="A33">
        <v>1780</v>
      </c>
    </row>
    <row r="34" spans="1:1">
      <c r="A34">
        <v>910</v>
      </c>
    </row>
    <row r="35" spans="1:1">
      <c r="A35">
        <v>500</v>
      </c>
    </row>
    <row r="36" spans="1:1">
      <c r="A36">
        <v>850</v>
      </c>
    </row>
    <row r="37" spans="1:1">
      <c r="A37">
        <v>400</v>
      </c>
    </row>
    <row r="38" spans="1:1">
      <c r="A38">
        <v>170</v>
      </c>
    </row>
    <row r="39" spans="1:1">
      <c r="A39">
        <v>375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120</v>
      </c>
    </row>
    <row r="48" spans="1:1">
      <c r="A48">
        <v>180</v>
      </c>
    </row>
    <row r="49" spans="1:1">
      <c r="A49">
        <v>310</v>
      </c>
    </row>
    <row r="50" spans="1:1">
      <c r="A50">
        <v>0</v>
      </c>
    </row>
    <row r="51" spans="1:1">
      <c r="A51">
        <v>9</v>
      </c>
    </row>
    <row r="52" spans="1:1">
      <c r="A52">
        <v>23</v>
      </c>
    </row>
    <row r="53" spans="1:1">
      <c r="A53">
        <v>45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10</v>
      </c>
    </row>
    <row r="73" spans="1:1">
      <c r="A73">
        <v>0</v>
      </c>
    </row>
    <row r="74" spans="1:1">
      <c r="A74">
        <v>0</v>
      </c>
    </row>
    <row r="75" spans="1:1">
      <c r="A75">
        <v>19</v>
      </c>
    </row>
    <row r="76" spans="1:1">
      <c r="A76">
        <v>2</v>
      </c>
    </row>
    <row r="77" spans="1:1">
      <c r="A77">
        <v>16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90</v>
      </c>
      <c r="B85" s="205" t="s">
        <v>325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128</v>
      </c>
    </row>
    <row r="103" spans="1:1">
      <c r="A103">
        <v>125</v>
      </c>
    </row>
    <row r="104" spans="1:1">
      <c r="A104">
        <v>115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4280</v>
      </c>
    </row>
    <row r="109" spans="1:1">
      <c r="A109">
        <v>2260</v>
      </c>
    </row>
    <row r="110" spans="1:1">
      <c r="A110">
        <v>945</v>
      </c>
    </row>
    <row r="111" spans="1:1">
      <c r="A111">
        <v>4419</v>
      </c>
    </row>
    <row r="112" spans="1:1">
      <c r="A112">
        <v>2333</v>
      </c>
    </row>
    <row r="113" spans="1:1">
      <c r="A113">
        <v>981</v>
      </c>
    </row>
    <row r="114" spans="1:1">
      <c r="A114">
        <v>139</v>
      </c>
    </row>
    <row r="115" spans="1:1">
      <c r="A115">
        <v>73</v>
      </c>
    </row>
    <row r="116" spans="1:1">
      <c r="A116">
        <v>36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1600</v>
      </c>
    </row>
    <row r="122" spans="1:1">
      <c r="A122">
        <v>900</v>
      </c>
    </row>
    <row r="123" spans="1:1">
      <c r="A123">
        <v>1780</v>
      </c>
    </row>
    <row r="124" spans="1:1">
      <c r="A124">
        <v>910</v>
      </c>
    </row>
    <row r="125" spans="1:1">
      <c r="A125">
        <v>500</v>
      </c>
    </row>
    <row r="126" spans="1:1">
      <c r="A126">
        <v>850</v>
      </c>
    </row>
    <row r="127" spans="1:1">
      <c r="A127">
        <v>400</v>
      </c>
    </row>
    <row r="128" spans="1:1">
      <c r="A128">
        <v>170</v>
      </c>
    </row>
    <row r="129" spans="1:1">
      <c r="A129">
        <v>375</v>
      </c>
    </row>
    <row r="130" spans="1:1">
      <c r="A130">
        <v>999</v>
      </c>
    </row>
    <row r="131" spans="1:1">
      <c r="A131">
        <v>2313</v>
      </c>
    </row>
    <row r="132" spans="1:1">
      <c r="A132">
        <v>1169</v>
      </c>
    </row>
    <row r="133" spans="1:1">
      <c r="A133">
        <v>2099</v>
      </c>
    </row>
    <row r="134" spans="1:1">
      <c r="A134">
        <v>1116</v>
      </c>
    </row>
    <row r="135" spans="1:1">
      <c r="A135">
        <v>625</v>
      </c>
    </row>
    <row r="136" spans="1:1">
      <c r="A136">
        <v>1016</v>
      </c>
    </row>
    <row r="137" spans="1:1">
      <c r="A137">
        <v>489</v>
      </c>
    </row>
    <row r="138" spans="1:1">
      <c r="A138">
        <v>282</v>
      </c>
    </row>
    <row r="139" spans="1:1">
      <c r="A139">
        <v>467</v>
      </c>
    </row>
    <row r="140" spans="1:1">
      <c r="A140">
        <v>999</v>
      </c>
    </row>
    <row r="141" spans="1:1">
      <c r="A141">
        <v>1943</v>
      </c>
    </row>
    <row r="142" spans="1:1">
      <c r="A142">
        <v>1039</v>
      </c>
    </row>
    <row r="143" spans="1:1">
      <c r="A143">
        <v>1842</v>
      </c>
    </row>
    <row r="144" spans="1:1">
      <c r="A144">
        <v>965</v>
      </c>
    </row>
    <row r="145" spans="1:1">
      <c r="A145">
        <v>566</v>
      </c>
    </row>
    <row r="146" spans="1:1">
      <c r="A146">
        <v>850</v>
      </c>
    </row>
    <row r="147" spans="1:1">
      <c r="A147">
        <v>421</v>
      </c>
    </row>
    <row r="148" spans="1:1">
      <c r="A148">
        <v>254</v>
      </c>
    </row>
    <row r="149" spans="1:1">
      <c r="A149">
        <v>392</v>
      </c>
    </row>
    <row r="150" spans="1:1">
      <c r="A150">
        <v>999</v>
      </c>
    </row>
    <row r="151" spans="1:1">
      <c r="A151">
        <v>185</v>
      </c>
    </row>
    <row r="152" spans="1:1">
      <c r="A152">
        <v>65</v>
      </c>
    </row>
    <row r="153" spans="1:1">
      <c r="A153">
        <v>0</v>
      </c>
    </row>
    <row r="154" spans="1:1">
      <c r="A154">
        <v>75</v>
      </c>
    </row>
    <row r="155" spans="1:1">
      <c r="A155">
        <v>29</v>
      </c>
    </row>
    <row r="156" spans="1:1">
      <c r="A156">
        <v>0</v>
      </c>
    </row>
    <row r="157" spans="1:1">
      <c r="A157">
        <v>34</v>
      </c>
    </row>
    <row r="158" spans="1:1">
      <c r="A158">
        <v>14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177</v>
      </c>
    </row>
    <row r="172" spans="1:1">
      <c r="A172">
        <v>82</v>
      </c>
    </row>
    <row r="173" spans="1:1">
      <c r="A173">
        <v>42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46</v>
      </c>
    </row>
    <row r="192" spans="1:1">
      <c r="A192">
        <v>60</v>
      </c>
    </row>
    <row r="193" spans="1:1">
      <c r="A193">
        <v>0</v>
      </c>
    </row>
    <row r="194" spans="1:1">
      <c r="A194">
        <v>36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60</v>
      </c>
    </row>
    <row r="199" spans="1:1">
      <c r="A199">
        <v>999</v>
      </c>
    </row>
    <row r="200" spans="1:1">
      <c r="A200">
        <v>999</v>
      </c>
    </row>
    <row r="201" spans="1:1">
      <c r="A201">
        <v>251000</v>
      </c>
    </row>
    <row r="202" spans="1:1">
      <c r="A202">
        <v>86600</v>
      </c>
    </row>
    <row r="203" spans="1:1">
      <c r="A203">
        <v>53759</v>
      </c>
    </row>
    <row r="204" spans="1:1">
      <c r="A204">
        <v>401017</v>
      </c>
    </row>
    <row r="205" spans="1:1">
      <c r="A205">
        <v>40723</v>
      </c>
    </row>
    <row r="206" spans="1:1">
      <c r="A206">
        <v>33420</v>
      </c>
    </row>
    <row r="207" spans="1:1">
      <c r="A207">
        <v>0</v>
      </c>
    </row>
    <row r="208" spans="1:1">
      <c r="A208">
        <v>17000</v>
      </c>
    </row>
    <row r="209" spans="1:1">
      <c r="A209">
        <v>46000</v>
      </c>
    </row>
    <row r="210" spans="1:1">
      <c r="A210">
        <v>23405</v>
      </c>
    </row>
    <row r="211" spans="1:1">
      <c r="A211">
        <v>8840</v>
      </c>
    </row>
    <row r="212" spans="1:1">
      <c r="A212">
        <v>0</v>
      </c>
    </row>
    <row r="213" spans="1:1">
      <c r="A213">
        <v>8272</v>
      </c>
    </row>
    <row r="214" spans="1:1">
      <c r="A214">
        <v>25319</v>
      </c>
    </row>
    <row r="215" spans="1:1">
      <c r="A215">
        <v>90000</v>
      </c>
    </row>
    <row r="216" spans="1:1">
      <c r="A216">
        <v>23497</v>
      </c>
    </row>
    <row r="217" spans="1:1">
      <c r="A217">
        <v>1108852</v>
      </c>
    </row>
    <row r="218" spans="1:1">
      <c r="A218">
        <v>3483777</v>
      </c>
    </row>
    <row r="219" spans="1:1">
      <c r="A219">
        <v>118</v>
      </c>
    </row>
    <row r="220" spans="1:1">
      <c r="A220">
        <v>4219</v>
      </c>
    </row>
    <row r="221" spans="1:1">
      <c r="A221">
        <v>3483777</v>
      </c>
    </row>
    <row r="222" spans="1:1">
      <c r="A222">
        <v>0</v>
      </c>
    </row>
    <row r="223" spans="1:1">
      <c r="A223">
        <v>2477975</v>
      </c>
    </row>
    <row r="224" spans="1:1">
      <c r="A224">
        <v>0</v>
      </c>
    </row>
    <row r="225" spans="1:1">
      <c r="A225">
        <v>2813</v>
      </c>
    </row>
    <row r="226" spans="1:1">
      <c r="A226">
        <v>0</v>
      </c>
    </row>
    <row r="227" spans="1:1">
      <c r="A227">
        <v>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41749</v>
      </c>
    </row>
    <row r="233" spans="1:1">
      <c r="A233">
        <v>961866</v>
      </c>
    </row>
    <row r="234" spans="1:1">
      <c r="A234">
        <v>-1639103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1489000</v>
      </c>
    </row>
    <row r="239" spans="1:1">
      <c r="A239">
        <v>627000</v>
      </c>
    </row>
    <row r="240" spans="1:1">
      <c r="A240">
        <v>-151283</v>
      </c>
    </row>
    <row r="241" spans="1:1">
      <c r="A241">
        <v>3532833</v>
      </c>
    </row>
    <row r="242" spans="1:1">
      <c r="A242">
        <v>783149</v>
      </c>
    </row>
    <row r="243" spans="1:1">
      <c r="A243">
        <v>0</v>
      </c>
    </row>
    <row r="244" spans="1:1">
      <c r="A244">
        <v>274380</v>
      </c>
    </row>
    <row r="245" spans="1:1">
      <c r="A245">
        <v>166533</v>
      </c>
    </row>
    <row r="246" spans="1:1">
      <c r="A246">
        <v>538359</v>
      </c>
    </row>
    <row r="247" spans="1:1">
      <c r="A247">
        <v>260586</v>
      </c>
    </row>
    <row r="248" spans="1:1">
      <c r="A248">
        <v>7733</v>
      </c>
    </row>
    <row r="249" spans="1:1">
      <c r="A249">
        <v>90900</v>
      </c>
    </row>
    <row r="250" spans="1:1">
      <c r="A250">
        <v>134126</v>
      </c>
    </row>
    <row r="251" spans="1:1">
      <c r="A251">
        <v>1987514</v>
      </c>
    </row>
    <row r="252" spans="1:1">
      <c r="A252">
        <v>1545319</v>
      </c>
    </row>
    <row r="253" spans="1:1">
      <c r="A253">
        <v>0</v>
      </c>
    </row>
    <row r="254" spans="1:1">
      <c r="A254">
        <v>70159</v>
      </c>
    </row>
    <row r="255" spans="1:1">
      <c r="A255">
        <v>52826</v>
      </c>
    </row>
    <row r="256" spans="1:1">
      <c r="A256">
        <v>274546</v>
      </c>
    </row>
    <row r="257" spans="1:1">
      <c r="A257">
        <v>176089</v>
      </c>
    </row>
    <row r="258" spans="1:1">
      <c r="A258">
        <v>999</v>
      </c>
    </row>
    <row r="259" spans="1:1">
      <c r="A259">
        <v>999</v>
      </c>
    </row>
    <row r="260" spans="1:1">
      <c r="A260">
        <v>-151283</v>
      </c>
    </row>
    <row r="261" spans="1:1">
      <c r="A261">
        <v>100000</v>
      </c>
    </row>
    <row r="262" spans="1:1">
      <c r="A262">
        <v>535500</v>
      </c>
    </row>
    <row r="263" spans="1:1">
      <c r="A263">
        <v>2736137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134126</v>
      </c>
    </row>
    <row r="268" spans="1:1">
      <c r="A268">
        <v>1901818</v>
      </c>
    </row>
    <row r="269" spans="1:1">
      <c r="A269">
        <v>450000</v>
      </c>
    </row>
    <row r="270" spans="1:1">
      <c r="A270">
        <v>450000</v>
      </c>
    </row>
    <row r="271" spans="1:1">
      <c r="A271">
        <v>52826</v>
      </c>
    </row>
    <row r="272" spans="1:1">
      <c r="A272">
        <v>554255</v>
      </c>
    </row>
    <row r="273" spans="1:1">
      <c r="A273">
        <v>1127237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4123263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1071</v>
      </c>
    </row>
    <row r="285" spans="1:1">
      <c r="A285">
        <v>300</v>
      </c>
    </row>
    <row r="286" spans="1:1">
      <c r="A286">
        <v>460</v>
      </c>
    </row>
    <row r="287" spans="1:1">
      <c r="A287">
        <v>12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12816</v>
      </c>
    </row>
    <row r="302" spans="1:1">
      <c r="A302">
        <v>251</v>
      </c>
    </row>
    <row r="303" spans="1:1">
      <c r="A303">
        <v>11506</v>
      </c>
    </row>
    <row r="304" spans="1:1">
      <c r="A304" t="s">
        <v>330</v>
      </c>
    </row>
    <row r="305" spans="1:2">
      <c r="A305">
        <v>26496</v>
      </c>
    </row>
    <row r="306" spans="1:2">
      <c r="A306">
        <v>944</v>
      </c>
    </row>
    <row r="307" spans="1:2">
      <c r="A307">
        <v>20905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11764</v>
      </c>
    </row>
    <row r="312" spans="1:2">
      <c r="A312">
        <v>2794</v>
      </c>
    </row>
    <row r="313" spans="1:2">
      <c r="A313">
        <v>0</v>
      </c>
    </row>
    <row r="314" spans="1:2">
      <c r="A314">
        <v>2</v>
      </c>
      <c r="B314" s="205" t="s">
        <v>331</v>
      </c>
    </row>
    <row r="315" spans="1:2">
      <c r="A315">
        <v>12028</v>
      </c>
    </row>
    <row r="316" spans="1:2">
      <c r="A316">
        <v>2528</v>
      </c>
    </row>
    <row r="317" spans="1:2">
      <c r="A317">
        <v>0</v>
      </c>
    </row>
    <row r="318" spans="1:2">
      <c r="A318">
        <v>16</v>
      </c>
    </row>
    <row r="319" spans="1:2">
      <c r="A319">
        <v>108699</v>
      </c>
    </row>
    <row r="320" spans="1:2">
      <c r="A320">
        <v>993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15</v>
      </c>
    </row>
    <row r="328" spans="1:1">
      <c r="A328">
        <v>16</v>
      </c>
    </row>
    <row r="329" spans="1:1">
      <c r="A329">
        <v>174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8699</v>
      </c>
    </row>
    <row r="523" spans="1:1">
      <c r="A523">
        <v>3479600</v>
      </c>
    </row>
    <row r="524" spans="1:1">
      <c r="A524">
        <v>0</v>
      </c>
    </row>
    <row r="525" spans="1:1">
      <c r="A525">
        <v>3479600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767</v>
      </c>
    </row>
    <row r="533" spans="1:1">
      <c r="A533">
        <v>785</v>
      </c>
    </row>
    <row r="534" spans="1:1">
      <c r="A534">
        <v>77</v>
      </c>
    </row>
    <row r="535" spans="1:1">
      <c r="A535">
        <v>143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10578</v>
      </c>
    </row>
    <row r="543" spans="1:1">
      <c r="A543">
        <v>4231200</v>
      </c>
    </row>
    <row r="544" spans="1:1">
      <c r="A544">
        <v>0</v>
      </c>
    </row>
    <row r="545" spans="1:2">
      <c r="A545">
        <v>4231200</v>
      </c>
    </row>
    <row r="546" spans="1:2">
      <c r="A546">
        <v>299</v>
      </c>
    </row>
    <row r="547" spans="1:2">
      <c r="A547">
        <v>309</v>
      </c>
    </row>
    <row r="548" spans="1:2">
      <c r="A548">
        <v>299</v>
      </c>
    </row>
    <row r="549" spans="1:2">
      <c r="A549">
        <v>504</v>
      </c>
    </row>
    <row r="550" spans="1:2">
      <c r="A550">
        <v>509</v>
      </c>
    </row>
    <row r="551" spans="1:2">
      <c r="A551">
        <v>499</v>
      </c>
    </row>
    <row r="552" spans="1:2">
      <c r="A552">
        <v>809</v>
      </c>
    </row>
    <row r="553" spans="1:2">
      <c r="A553">
        <v>819</v>
      </c>
      <c r="B553"/>
    </row>
    <row r="554" spans="1:2">
      <c r="A554">
        <v>809</v>
      </c>
      <c r="B554"/>
    </row>
    <row r="555" spans="1:2">
      <c r="A555">
        <v>142</v>
      </c>
      <c r="B555"/>
    </row>
    <row r="556" spans="1:2">
      <c r="A556">
        <v>1201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8161</v>
      </c>
    </row>
    <row r="563" spans="1:1">
      <c r="A563">
        <v>3264400</v>
      </c>
    </row>
    <row r="564" spans="1:1">
      <c r="A564">
        <v>0</v>
      </c>
    </row>
    <row r="565" spans="1:1">
      <c r="A565">
        <v>3264400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127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7275</v>
      </c>
    </row>
    <row r="583" spans="1:1">
      <c r="A583">
        <v>2910000</v>
      </c>
    </row>
    <row r="584" spans="1:1">
      <c r="A584">
        <v>0</v>
      </c>
    </row>
    <row r="585" spans="1:1">
      <c r="A585">
        <v>2910000</v>
      </c>
    </row>
    <row r="586" spans="1:1">
      <c r="A586">
        <v>329</v>
      </c>
    </row>
    <row r="587" spans="1:1">
      <c r="A587">
        <v>299</v>
      </c>
    </row>
    <row r="588" spans="1:1">
      <c r="A588">
        <v>329</v>
      </c>
    </row>
    <row r="589" spans="1:1">
      <c r="A589">
        <v>519</v>
      </c>
    </row>
    <row r="590" spans="1:1">
      <c r="A590">
        <v>499</v>
      </c>
    </row>
    <row r="591" spans="1:1">
      <c r="A591">
        <v>529</v>
      </c>
    </row>
    <row r="592" spans="1:1">
      <c r="A592">
        <v>759</v>
      </c>
    </row>
    <row r="593" spans="1:1">
      <c r="A593">
        <v>779</v>
      </c>
    </row>
    <row r="594" spans="1:1">
      <c r="A594">
        <v>759</v>
      </c>
    </row>
    <row r="595" spans="1:1">
      <c r="A595">
        <v>143</v>
      </c>
    </row>
    <row r="596" spans="1:1">
      <c r="A596">
        <v>1379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10097</v>
      </c>
    </row>
    <row r="603" spans="1:1">
      <c r="A603">
        <v>4038800</v>
      </c>
    </row>
    <row r="604" spans="1:1">
      <c r="A604">
        <v>0</v>
      </c>
    </row>
    <row r="605" spans="1:1">
      <c r="A605">
        <v>4038800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141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4051</v>
      </c>
    </row>
    <row r="623" spans="1:1">
      <c r="A623">
        <v>1620400</v>
      </c>
    </row>
    <row r="624" spans="1:1">
      <c r="A624">
        <v>0</v>
      </c>
    </row>
    <row r="625" spans="1:1">
      <c r="A625">
        <v>1620400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700</v>
      </c>
    </row>
    <row r="633" spans="1:1">
      <c r="A633">
        <v>720</v>
      </c>
    </row>
    <row r="634" spans="1:1">
      <c r="A634">
        <v>774</v>
      </c>
    </row>
    <row r="635" spans="1:1">
      <c r="A635">
        <v>177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336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337</v>
      </c>
    </row>
    <row r="700" spans="1:1">
      <c r="A700" t="s">
        <v>338</v>
      </c>
    </row>
    <row r="701" spans="1:1">
      <c r="A701">
        <v>1</v>
      </c>
    </row>
    <row r="702" spans="1:1">
      <c r="A702">
        <v>3355185</v>
      </c>
    </row>
    <row r="703" spans="1:1">
      <c r="A703">
        <v>177509</v>
      </c>
    </row>
    <row r="704" spans="1:1">
      <c r="A704">
        <v>1511067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781262</v>
      </c>
    </row>
    <row r="710" spans="1:1">
      <c r="A710">
        <v>509567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-247068</v>
      </c>
    </row>
    <row r="717" spans="1:1">
      <c r="A717">
        <v>3752932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3371637</v>
      </c>
    </row>
    <row r="723" spans="1:1">
      <c r="A723">
        <v>134126</v>
      </c>
    </row>
    <row r="724" spans="1:1">
      <c r="A724">
        <v>1901818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52826</v>
      </c>
    </row>
    <row r="729" spans="1:1">
      <c r="A729">
        <v>554255</v>
      </c>
    </row>
    <row r="730" spans="1:1">
      <c r="A730">
        <v>1127237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123263</v>
      </c>
    </row>
    <row r="737" spans="1:1">
      <c r="A737">
        <v>4123263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3076079</v>
      </c>
    </row>
    <row r="743" spans="1:1">
      <c r="A743">
        <v>0</v>
      </c>
    </row>
    <row r="744" spans="1:1">
      <c r="A744">
        <v>1500352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785249</v>
      </c>
    </row>
    <row r="750" spans="1:1">
      <c r="A750">
        <v>814485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-573303</v>
      </c>
    </row>
    <row r="757" spans="1:1">
      <c r="A757">
        <v>3426697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3340408</v>
      </c>
    </row>
    <row r="763" spans="1:1">
      <c r="A763">
        <v>56659</v>
      </c>
    </row>
    <row r="764" spans="1:1">
      <c r="A764">
        <v>2087421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930486</v>
      </c>
    </row>
    <row r="770" spans="1:1">
      <c r="A770">
        <v>1738264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-734262</v>
      </c>
    </row>
    <row r="777" spans="1:1">
      <c r="A777">
        <v>3265738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3361267</v>
      </c>
    </row>
    <row r="783" spans="1:1">
      <c r="A783">
        <v>190207</v>
      </c>
    </row>
    <row r="784" spans="1:1">
      <c r="A784">
        <v>1801426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14779</v>
      </c>
    </row>
    <row r="789" spans="1:1">
      <c r="A789">
        <v>470679</v>
      </c>
    </row>
    <row r="790" spans="1:1">
      <c r="A790">
        <v>1282957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34485</v>
      </c>
    </row>
    <row r="797" spans="1:1">
      <c r="A797">
        <v>4034485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3076079</v>
      </c>
    </row>
    <row r="803" spans="1:1">
      <c r="A803">
        <v>0</v>
      </c>
    </row>
    <row r="804" spans="1:1">
      <c r="A804">
        <v>1505432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817360</v>
      </c>
    </row>
    <row r="810" spans="1:1">
      <c r="A810">
        <v>2268095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-2053944</v>
      </c>
    </row>
    <row r="817" spans="1:1">
      <c r="A817">
        <v>1946056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6</v>
      </c>
    </row>
    <row r="822" spans="1:1">
      <c r="A822" t="s">
        <v>6</v>
      </c>
    </row>
    <row r="823" spans="1:1">
      <c r="A823" t="s">
        <v>6</v>
      </c>
    </row>
    <row r="824" spans="1:1">
      <c r="A824" t="s">
        <v>6</v>
      </c>
    </row>
    <row r="825" spans="1:1">
      <c r="A825" t="s">
        <v>6</v>
      </c>
    </row>
    <row r="826" spans="1:1">
      <c r="A826" t="s">
        <v>6</v>
      </c>
    </row>
    <row r="827" spans="1:1">
      <c r="A827" t="s">
        <v>6</v>
      </c>
    </row>
    <row r="828" spans="1:1">
      <c r="A828" t="s">
        <v>6</v>
      </c>
    </row>
    <row r="829" spans="1:1">
      <c r="A829" t="s">
        <v>6</v>
      </c>
    </row>
    <row r="830" spans="1:1">
      <c r="A830" t="s">
        <v>6</v>
      </c>
    </row>
    <row r="831" spans="1:1">
      <c r="A831" t="s">
        <v>6</v>
      </c>
    </row>
    <row r="832" spans="1:1">
      <c r="A832" t="s">
        <v>6</v>
      </c>
    </row>
    <row r="833" spans="1:1">
      <c r="A833" t="s">
        <v>6</v>
      </c>
    </row>
    <row r="834" spans="1:1">
      <c r="A834" t="s">
        <v>6</v>
      </c>
    </row>
    <row r="835" spans="1:1">
      <c r="A835" t="s">
        <v>6</v>
      </c>
    </row>
    <row r="836" spans="1:1">
      <c r="A836" t="s">
        <v>6</v>
      </c>
    </row>
    <row r="837" spans="1:1">
      <c r="A837" t="s">
        <v>6</v>
      </c>
    </row>
    <row r="838" spans="1:1">
      <c r="A838" t="s">
        <v>6</v>
      </c>
    </row>
    <row r="839" spans="1:1">
      <c r="A839" t="s">
        <v>6</v>
      </c>
    </row>
    <row r="840" spans="1:1">
      <c r="A840" t="s">
        <v>6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339</v>
      </c>
    </row>
    <row r="862" spans="1:1">
      <c r="A862" t="s">
        <v>340</v>
      </c>
    </row>
    <row r="863" spans="1:1">
      <c r="A863" t="s">
        <v>341</v>
      </c>
    </row>
    <row r="864" spans="1:1">
      <c r="A864" t="s">
        <v>342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2020-03-24T13:31:55Z</dcterms:modified>
</cp:coreProperties>
</file>