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Historia\"/>
    </mc:Choice>
  </mc:AlternateContent>
  <xr:revisionPtr revIDLastSave="0" documentId="8_{798D8903-165B-42A4-9575-D08365ED1D5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H83" i="4" s="1"/>
  <c r="G82" i="4"/>
  <c r="F82" i="4"/>
  <c r="M81" i="4"/>
  <c r="L81" i="4"/>
  <c r="K81" i="4"/>
  <c r="K83" i="4" s="1"/>
  <c r="J81" i="4"/>
  <c r="I81" i="4"/>
  <c r="H81" i="4"/>
  <c r="G81" i="4"/>
  <c r="G83" i="4" s="1"/>
  <c r="F81" i="4"/>
  <c r="M80" i="4"/>
  <c r="M83" i="4"/>
  <c r="L80" i="4"/>
  <c r="K80" i="4"/>
  <c r="J80" i="4"/>
  <c r="J83" i="4" s="1"/>
  <c r="I80" i="4"/>
  <c r="I83" i="4" s="1"/>
  <c r="H80" i="4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H16" i="4"/>
  <c r="G13" i="4"/>
  <c r="L10" i="4"/>
  <c r="I16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X31" i="3" s="1"/>
  <c r="L26" i="3"/>
  <c r="X25" i="3"/>
  <c r="R25" i="3"/>
  <c r="L25" i="3"/>
  <c r="X24" i="3"/>
  <c r="R24" i="3"/>
  <c r="R27" i="3"/>
  <c r="F24" i="3"/>
  <c r="X23" i="3"/>
  <c r="L23" i="3"/>
  <c r="F23" i="3"/>
  <c r="X22" i="3"/>
  <c r="X27" i="3" s="1"/>
  <c r="L22" i="3"/>
  <c r="F22" i="3"/>
  <c r="L21" i="3"/>
  <c r="F21" i="3"/>
  <c r="L20" i="3"/>
  <c r="L24" i="3"/>
  <c r="L27" i="3" s="1"/>
  <c r="F27" i="3" s="1"/>
  <c r="F20" i="3"/>
  <c r="R19" i="3"/>
  <c r="L19" i="3"/>
  <c r="F19" i="3"/>
  <c r="X18" i="3"/>
  <c r="R18" i="3"/>
  <c r="R20" i="3" s="1"/>
  <c r="L18" i="3"/>
  <c r="F18" i="3"/>
  <c r="X17" i="3"/>
  <c r="R17" i="3"/>
  <c r="L17" i="3"/>
  <c r="F17" i="3"/>
  <c r="X16" i="3"/>
  <c r="X19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9" i="2" s="1"/>
  <c r="M30" i="2"/>
  <c r="G30" i="2"/>
  <c r="Y28" i="2"/>
  <c r="W28" i="2"/>
  <c r="U28" i="2"/>
  <c r="Y27" i="2"/>
  <c r="W27" i="2"/>
  <c r="U27" i="2"/>
  <c r="N27" i="2"/>
  <c r="M27" i="2"/>
  <c r="M28" i="2"/>
  <c r="G27" i="2"/>
  <c r="O26" i="2"/>
  <c r="O28" i="2" s="1"/>
  <c r="N26" i="2"/>
  <c r="N28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G8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L83" i="4"/>
  <c r="G16" i="4"/>
  <c r="I17" i="4"/>
  <c r="O11" i="2"/>
  <c r="G17" i="4"/>
  <c r="R35" i="3"/>
  <c r="M29" i="2"/>
  <c r="X13" i="3"/>
  <c r="N11" i="2"/>
  <c r="R21" i="3" l="1"/>
  <c r="R30" i="3" s="1"/>
  <c r="G11" i="2"/>
  <c r="G15" i="2" s="1"/>
  <c r="O29" i="2"/>
  <c r="G9" i="2"/>
</calcChain>
</file>

<file path=xl/sharedStrings.xml><?xml version="1.0" encoding="utf-8"?>
<sst xmlns="http://schemas.openxmlformats.org/spreadsheetml/2006/main" count="580" uniqueCount="356">
  <si>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</si>
  <si>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</si>
  <si>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</si>
  <si>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</si>
  <si>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</si>
  <si>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</si>
  <si>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</si>
  <si>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</si>
  <si>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</si>
  <si>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</si>
  <si>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</si>
  <si>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</si>
  <si>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</si>
  <si>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</si>
  <si>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</si>
  <si>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</si>
  <si>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</si>
  <si>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</si>
  <si>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</si>
  <si>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</si>
  <si>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</si>
  <si>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</si>
  <si>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</si>
  <si>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</si>
  <si>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</si>
  <si>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</si>
  <si>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</si>
  <si>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</si>
  <si>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</si>
  <si>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</si>
  <si>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</si>
  <si>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</si>
  <si>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</si>
  <si>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</si>
  <si>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</si>
  <si>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</si>
  <si>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</si>
  <si>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</si>
  <si>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</si>
  <si>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</si>
  <si>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</si>
  <si>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</si>
  <si>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</si>
  <si>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</si>
  <si>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</si>
  <si>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</si>
  <si>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</si>
  <si>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</si>
  <si>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</si>
  <si>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</si>
  <si>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</si>
  <si>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</si>
  <si>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</si>
  <si>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</si>
  <si>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</si>
  <si>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</si>
  <si>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</si>
  <si>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</si>
  <si>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</si>
  <si>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</si>
  <si>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</si>
  <si>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</si>
  <si>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</si>
  <si>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</si>
  <si>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</si>
  <si>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</si>
  <si>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</si>
  <si>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</si>
  <si>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</si>
  <si>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</si>
  <si>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</si>
  <si>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</si>
  <si>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</si>
  <si>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</si>
  <si>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</si>
  <si>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</si>
  <si>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</si>
  <si>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</si>
  <si>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</si>
  <si>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</si>
  <si>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</si>
  <si>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</si>
  <si>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</si>
  <si>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</si>
  <si>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</si>
  <si>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</si>
  <si>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</si>
  <si>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</si>
  <si>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</si>
  <si>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</si>
  <si>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</si>
  <si>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</si>
  <si>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</si>
  <si>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</si>
  <si>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</si>
  <si>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</si>
  <si>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</si>
  <si>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</si>
  <si>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</si>
  <si>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</si>
  <si>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</si>
  <si>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</si>
  <si>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</si>
  <si>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</si>
  <si>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</si>
  <si>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</si>
  <si>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</si>
  <si>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</si>
  <si>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</si>
  <si>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</si>
  <si>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</si>
  <si>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</si>
  <si>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</si>
  <si>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</si>
  <si>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</si>
  <si>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</si>
  <si>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</si>
  <si>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</si>
  <si>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</si>
  <si>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</si>
  <si>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</si>
  <si>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</si>
  <si>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</si>
  <si>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</si>
  <si>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</si>
  <si>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</si>
  <si>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</si>
  <si>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</si>
  <si>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</si>
  <si>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</si>
  <si>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</si>
  <si>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</si>
  <si>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</si>
  <si>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</si>
  <si>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</si>
  <si>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</si>
  <si>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</si>
  <si>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</si>
  <si>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</si>
  <si>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</si>
  <si>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</si>
  <si>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</si>
  <si>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</si>
  <si>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</si>
  <si>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</si>
  <si>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</si>
  <si>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</si>
  <si>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</si>
  <si>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</si>
  <si>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</si>
  <si>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</si>
  <si>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</si>
  <si>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</si>
  <si>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</si>
  <si>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</si>
  <si>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</si>
  <si>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</si>
  <si>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</si>
  <si>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</si>
  <si>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</si>
  <si>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</si>
  <si>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</si>
  <si>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</si>
  <si>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</si>
  <si>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</si>
  <si>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</si>
  <si>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</si>
  <si>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</si>
  <si>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</si>
  <si>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</si>
  <si>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</si>
  <si>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</si>
  <si>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</si>
  <si>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</si>
  <si>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</si>
  <si>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</si>
  <si>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</si>
  <si>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</si>
  <si>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</si>
  <si>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</si>
  <si>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</si>
  <si>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</si>
  <si>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</si>
  <si>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</si>
  <si>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</si>
  <si>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</si>
  <si>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</si>
  <si>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</si>
  <si>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</si>
  <si>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</si>
  <si>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</si>
  <si>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</si>
  <si>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</si>
  <si>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</si>
  <si>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</si>
  <si>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</si>
  <si>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</si>
  <si>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</si>
  <si>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</si>
  <si>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</si>
  <si>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</si>
  <si>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</si>
  <si>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</si>
  <si>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</si>
  <si>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</si>
  <si>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</si>
  <si>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</si>
  <si>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</si>
  <si>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</si>
  <si>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</si>
  <si>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</si>
  <si>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</si>
  <si>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</si>
  <si>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</si>
  <si>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</si>
  <si>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</si>
  <si>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</si>
  <si>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</si>
  <si>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</si>
  <si>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</si>
  <si>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</si>
  <si>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</si>
  <si>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</si>
  <si>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</si>
  <si>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</si>
  <si>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</si>
  <si>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</si>
  <si>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</si>
  <si>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</si>
  <si>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</si>
  <si>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</si>
  <si>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</si>
  <si>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</si>
  <si>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</si>
  <si>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</si>
  <si>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</si>
  <si>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</si>
  <si>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</si>
  <si>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</si>
  <si>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</si>
  <si>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</si>
  <si>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</si>
  <si>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</si>
  <si>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</si>
  <si>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</si>
  <si>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</si>
  <si>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</si>
  <si>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</si>
  <si>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</si>
  <si>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</si>
  <si>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</si>
  <si>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</si>
  <si>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</si>
  <si>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</si>
  <si>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</si>
  <si>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</si>
  <si>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</si>
  <si>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</si>
  <si>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</si>
  <si>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</si>
  <si>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</si>
  <si>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</si>
  <si>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</si>
  <si>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</si>
  <si>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</si>
  <si>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</si>
  <si>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</si>
  <si>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</si>
  <si>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</si>
  <si>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</si>
  <si>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</si>
  <si>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</si>
  <si>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</si>
  <si>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</si>
  <si>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</si>
  <si>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</si>
  <si>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</si>
  <si>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</si>
  <si>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</si>
  <si>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</si>
  <si>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</si>
  <si>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</si>
  <si>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</si>
  <si>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</si>
  <si>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</si>
  <si>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</si>
  <si>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</si>
  <si>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</si>
  <si>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</si>
  <si>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</si>
  <si>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</si>
  <si>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</si>
  <si>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</si>
  <si>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</si>
  <si>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</si>
  <si>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</si>
  <si>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</si>
  <si>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</si>
  <si>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</si>
  <si>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</si>
  <si>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</si>
  <si>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</si>
  <si>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</si>
  <si>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</si>
  <si>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</si>
  <si>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</si>
  <si>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</si>
  <si>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</si>
  <si>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</si>
  <si>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</si>
  <si>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</si>
  <si>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</si>
  <si>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</si>
  <si>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</si>
  <si>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</si>
  <si>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</si>
  <si>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</si>
  <si>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</si>
  <si>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</si>
  <si>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</si>
  <si>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</si>
  <si>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</si>
  <si>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</si>
  <si>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</si>
  <si>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</si>
  <si>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</si>
  <si>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</si>
  <si>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</si>
  <si>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</si>
  <si>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</si>
  <si>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</si>
  <si>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</si>
  <si>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</si>
  <si>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</si>
  <si>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</si>
  <si>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</si>
  <si>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</si>
  <si>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</si>
  <si>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</si>
  <si>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</si>
  <si>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</si>
  <si>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</si>
  <si>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</si>
  <si>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 xml:space="preserve">   2.78</t>
  </si>
  <si>
    <t xml:space="preserve">   2.60</t>
  </si>
  <si>
    <t xml:space="preserve">   1.75</t>
  </si>
  <si>
    <t>Minor</t>
  </si>
  <si>
    <t xml:space="preserve"> 95.2</t>
  </si>
  <si>
    <t>Not requested</t>
  </si>
  <si>
    <t xml:space="preserve"> Free info</t>
  </si>
  <si>
    <t>Criminals are laundering vast amounts of money in spite of</t>
  </si>
  <si>
    <t>attempts by regulators to stop them. There is apparently</t>
  </si>
  <si>
    <t>no regulator with sufficient overview or understanding of</t>
  </si>
  <si>
    <t>the issues to be succesful in prevention.</t>
  </si>
  <si>
    <t xml:space="preserve"> 032 17/06/2016</t>
  </si>
  <si>
    <t xml:space="preserve"> This is a history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</si>
</sst>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>
      <selection activeCell="P9" sqref="P9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17/06/2016</v>
      </c>
    </row>
    <row r="2" spans="2:25" ht="33">
      <c r="G2" s="1" t="s">
        <v>283</v>
      </c>
      <c r="H2" s="139"/>
    </row>
    <row r="3" spans="2:25">
      <c r="B3" t="str">
        <f>W!A861</f>
        <v xml:space="preserve"> This is a history quarter</v>
      </c>
      <c r="V3" s="2" t="s">
        <v>284</v>
      </c>
      <c r="W3" s="3" t="str">
        <f>W!A6</f>
        <v xml:space="preserve">  18C1</v>
      </c>
    </row>
    <row r="4" spans="2:25">
      <c r="B4">
        <f>W!A862</f>
        <v>0</v>
      </c>
    </row>
    <row r="5" spans="2:25" ht="17.399999999999999">
      <c r="B5">
        <f>W!A863</f>
        <v>0</v>
      </c>
      <c r="H5" s="4" t="s">
        <v>285</v>
      </c>
      <c r="J5" s="5"/>
      <c r="K5" s="5"/>
      <c r="L5" s="143">
        <f>W!$A1</f>
        <v>1</v>
      </c>
      <c r="M5" s="4" t="s">
        <v>286</v>
      </c>
      <c r="O5" s="143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2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0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0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25</v>
      </c>
      <c r="F14" s="44">
        <f>W!A11</f>
        <v>15</v>
      </c>
      <c r="G14" s="45"/>
      <c r="H14" s="44">
        <f>W!A14</f>
        <v>13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25</v>
      </c>
      <c r="F15" s="44">
        <f>W!A12</f>
        <v>5</v>
      </c>
      <c r="G15" s="51"/>
      <c r="H15" s="44">
        <f>W!A15</f>
        <v>5</v>
      </c>
      <c r="I15" s="52"/>
      <c r="J15" s="44">
        <f>W!A18</f>
        <v>4</v>
      </c>
      <c r="K15" s="52"/>
      <c r="L15" s="19"/>
      <c r="M15" s="28"/>
      <c r="N15" s="28" t="s">
        <v>296</v>
      </c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50</v>
      </c>
      <c r="F16" s="57">
        <f>W!A13</f>
        <v>12</v>
      </c>
      <c r="G16" s="58"/>
      <c r="H16" s="57">
        <f>W!A16</f>
        <v>10</v>
      </c>
      <c r="I16" s="38"/>
      <c r="J16" s="57">
        <f>W!A19</f>
        <v>7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340</v>
      </c>
      <c r="G19" s="54">
        <f>W!B21</f>
        <v>0</v>
      </c>
      <c r="H19" s="63">
        <f>W!A24</f>
        <v>539</v>
      </c>
      <c r="I19" s="48">
        <f>W!B24</f>
        <v>0</v>
      </c>
      <c r="J19" s="63">
        <f>W!A27</f>
        <v>894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6</v>
      </c>
      <c r="Q19" s="65"/>
      <c r="R19" s="28"/>
      <c r="S19" s="66" t="s">
        <v>300</v>
      </c>
      <c r="T19" s="67">
        <f>W!A58</f>
        <v>2</v>
      </c>
      <c r="U19" s="65"/>
      <c r="V19" s="68" t="s">
        <v>301</v>
      </c>
      <c r="W19" s="64">
        <f>W!A59</f>
        <v>2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349</v>
      </c>
      <c r="G20" s="54">
        <f>W!B22</f>
        <v>0</v>
      </c>
      <c r="H20" s="44">
        <f>W!A25</f>
        <v>559</v>
      </c>
      <c r="I20" s="54">
        <f>W!B25</f>
        <v>0</v>
      </c>
      <c r="J20" s="44">
        <f>W!A28</f>
        <v>899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341</v>
      </c>
      <c r="G21" s="59">
        <f>W!B23</f>
        <v>0</v>
      </c>
      <c r="H21" s="57">
        <f>W!A26</f>
        <v>546</v>
      </c>
      <c r="I21" s="59">
        <f>W!B26</f>
        <v>0</v>
      </c>
      <c r="J21" s="57">
        <f>W!A29</f>
        <v>884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20</v>
      </c>
      <c r="Q21" s="75"/>
      <c r="R21" s="44"/>
      <c r="S21" s="28" t="s">
        <v>305</v>
      </c>
      <c r="T21" s="28"/>
      <c r="U21" s="28"/>
      <c r="V21" s="28"/>
      <c r="W21" s="41">
        <f>W!A78</f>
        <v>18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1090</v>
      </c>
      <c r="G24" s="48">
        <f>W!B31</f>
        <v>0</v>
      </c>
      <c r="H24" s="63">
        <f>W!A34</f>
        <v>585</v>
      </c>
      <c r="I24" s="48">
        <f>W!B34</f>
        <v>0</v>
      </c>
      <c r="J24" s="63">
        <f>W!A37</f>
        <v>230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6</v>
      </c>
      <c r="X24" s="69">
        <f>W!B82</f>
        <v>0</v>
      </c>
      <c r="Y24" s="24"/>
    </row>
    <row r="25" spans="2:25">
      <c r="B25" s="11"/>
      <c r="C25" s="202" t="s">
        <v>310</v>
      </c>
      <c r="D25" s="19" t="s">
        <v>311</v>
      </c>
      <c r="E25" s="19"/>
      <c r="F25" s="53">
        <f>W!A32</f>
        <v>620</v>
      </c>
      <c r="G25" s="54">
        <f>W!B32</f>
        <v>0</v>
      </c>
      <c r="H25" s="44">
        <f>W!A35</f>
        <v>350</v>
      </c>
      <c r="I25" s="54">
        <f>W!B35</f>
        <v>0</v>
      </c>
      <c r="J25" s="44">
        <f>W!A38</f>
        <v>120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3" t="s">
        <v>313</v>
      </c>
      <c r="D26" s="19" t="s">
        <v>314</v>
      </c>
      <c r="E26" s="19"/>
      <c r="F26" s="41">
        <f>W!A33</f>
        <v>920</v>
      </c>
      <c r="G26" s="59">
        <f>W!B33</f>
        <v>0</v>
      </c>
      <c r="H26" s="57">
        <f>W!A36</f>
        <v>490</v>
      </c>
      <c r="I26" s="59">
        <f>W!B36</f>
        <v>0</v>
      </c>
      <c r="J26" s="41">
        <f>W!A39</f>
        <v>220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4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19</v>
      </c>
      <c r="I30" s="52"/>
      <c r="J30" s="44">
        <f>W!A46</f>
        <v>13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110</v>
      </c>
      <c r="G31" s="49"/>
      <c r="H31" s="53">
        <f>W!A48</f>
        <v>172</v>
      </c>
      <c r="I31" s="49"/>
      <c r="J31" s="53">
        <f>W!A49</f>
        <v>345</v>
      </c>
      <c r="K31" s="49"/>
      <c r="L31" s="19"/>
      <c r="M31" s="28" t="s">
        <v>326</v>
      </c>
      <c r="N31" s="28"/>
      <c r="O31" s="28"/>
      <c r="P31" s="53">
        <f>W!A73</f>
        <v>2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400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8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4" t="s">
        <v>197</v>
      </c>
      <c r="H1" s="15">
        <f>W!A2</f>
        <v>1</v>
      </c>
      <c r="M1" s="145" t="s">
        <v>198</v>
      </c>
      <c r="T1" s="14" t="s">
        <v>62</v>
      </c>
      <c r="U1" s="15">
        <f>W!A4</f>
        <v>2017</v>
      </c>
      <c r="V1" s="7"/>
      <c r="W1" s="140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2630</v>
      </c>
      <c r="V6" s="187"/>
      <c r="W6" s="44">
        <f>W!A109</f>
        <v>1425</v>
      </c>
      <c r="X6" s="28"/>
      <c r="Y6" s="53">
        <f>W!A110</f>
        <v>570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5">
        <f>W!A281</f>
        <v>2000</v>
      </c>
      <c r="H7" s="24"/>
      <c r="I7" s="19"/>
      <c r="J7" s="129"/>
      <c r="K7" s="19" t="s">
        <v>209</v>
      </c>
      <c r="L7" s="19"/>
      <c r="M7" s="19"/>
      <c r="N7" s="188">
        <f>W!A191</f>
        <v>24</v>
      </c>
      <c r="O7" s="188">
        <f>W!A192</f>
        <v>47</v>
      </c>
      <c r="P7" s="24"/>
      <c r="R7" s="129"/>
      <c r="S7" s="19" t="s">
        <v>210</v>
      </c>
      <c r="T7" s="19"/>
      <c r="U7" s="53">
        <f>W!A111</f>
        <v>2708</v>
      </c>
      <c r="V7" s="187"/>
      <c r="W7" s="44">
        <f>W!A112</f>
        <v>1466</v>
      </c>
      <c r="X7" s="28"/>
      <c r="Y7" s="53">
        <f>W!A113</f>
        <v>586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5">
        <f>0.2*G7</f>
        <v>400</v>
      </c>
      <c r="H8" s="24"/>
      <c r="I8" s="19"/>
      <c r="J8" s="129"/>
      <c r="K8" s="19" t="s">
        <v>212</v>
      </c>
      <c r="L8" s="19"/>
      <c r="M8" s="19"/>
      <c r="N8" s="188">
        <f>W!A193</f>
        <v>0</v>
      </c>
      <c r="O8" s="188">
        <f>W!A194</f>
        <v>9</v>
      </c>
      <c r="P8" s="24"/>
      <c r="R8" s="129"/>
      <c r="S8" s="19" t="s">
        <v>213</v>
      </c>
      <c r="T8" s="19"/>
      <c r="U8" s="53">
        <f>W!A114</f>
        <v>78</v>
      </c>
      <c r="V8" s="187"/>
      <c r="W8" s="44">
        <f>W!A115</f>
        <v>41</v>
      </c>
      <c r="X8" s="28"/>
      <c r="Y8" s="53">
        <f>W!A116</f>
        <v>16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5">
        <f>G7-G8-G10</f>
        <v>600</v>
      </c>
      <c r="H9" s="24"/>
      <c r="I9" s="19"/>
      <c r="J9" s="129"/>
      <c r="K9" s="19" t="s">
        <v>215</v>
      </c>
      <c r="L9" s="19"/>
      <c r="M9" s="19"/>
      <c r="N9" s="188">
        <f>W!A82</f>
        <v>6</v>
      </c>
      <c r="O9" s="188"/>
      <c r="P9" s="24"/>
      <c r="R9" s="129"/>
      <c r="S9" s="19" t="s">
        <v>216</v>
      </c>
      <c r="T9" s="19"/>
      <c r="U9" s="53">
        <f>W!A117</f>
        <v>0</v>
      </c>
      <c r="V9" s="189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5">
        <f>W!A284</f>
        <v>1000</v>
      </c>
      <c r="H10" s="24"/>
      <c r="I10" s="19"/>
      <c r="J10" s="129"/>
      <c r="K10" s="28" t="s">
        <v>218</v>
      </c>
      <c r="L10" s="19"/>
      <c r="M10" s="19"/>
      <c r="N10" s="188">
        <f>W!A195</f>
        <v>0</v>
      </c>
      <c r="O10" s="188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5">
        <f>0.25*G10</f>
        <v>250</v>
      </c>
      <c r="H11" s="24"/>
      <c r="I11" s="19"/>
      <c r="J11" s="129"/>
      <c r="K11" s="28" t="s">
        <v>220</v>
      </c>
      <c r="L11" s="19"/>
      <c r="M11" s="19"/>
      <c r="N11" s="188">
        <f>N7+N8+N9-N10-N12</f>
        <v>0</v>
      </c>
      <c r="O11" s="188">
        <f>O7+O8+O9-O10-O12</f>
        <v>3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5">
        <f>W!A285</f>
        <v>225</v>
      </c>
      <c r="H12" s="24"/>
      <c r="I12" s="19"/>
      <c r="J12" s="129"/>
      <c r="K12" s="19" t="s">
        <v>223</v>
      </c>
      <c r="L12" s="19"/>
      <c r="M12" s="19"/>
      <c r="N12" s="190">
        <f>W!A197</f>
        <v>30</v>
      </c>
      <c r="O12" s="190">
        <f>W!A198</f>
        <v>53</v>
      </c>
      <c r="P12" s="24"/>
      <c r="R12" s="129"/>
      <c r="S12" s="28" t="s">
        <v>224</v>
      </c>
      <c r="T12" s="19"/>
      <c r="U12" s="53">
        <f>W!A121</f>
        <v>1090</v>
      </c>
      <c r="V12" s="187"/>
      <c r="W12" s="53">
        <f>W!A124</f>
        <v>585</v>
      </c>
      <c r="X12" s="28"/>
      <c r="Y12" s="53">
        <f>W!A127</f>
        <v>230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5">
        <f>W!A286</f>
        <v>300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620</v>
      </c>
      <c r="V13" s="187"/>
      <c r="W13" s="53">
        <f>W!A125</f>
        <v>350</v>
      </c>
      <c r="X13" s="28"/>
      <c r="Y13" s="53">
        <f>W!A128</f>
        <v>120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1">
        <f>W!A287</f>
        <v>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920</v>
      </c>
      <c r="V14" s="187"/>
      <c r="W14" s="53">
        <f>W!A126</f>
        <v>490</v>
      </c>
      <c r="X14" s="28"/>
      <c r="Y14" s="53">
        <f>W!A129</f>
        <v>220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2">
        <f>G10-SUM(G11:G14)</f>
        <v>225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5">
        <f>W!A305</f>
        <v>13824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5">
        <f>W!A306</f>
        <v>66</v>
      </c>
      <c r="P17" s="189">
        <f>W!B307</f>
        <v>0</v>
      </c>
      <c r="R17" s="129"/>
      <c r="S17" s="19" t="s">
        <v>235</v>
      </c>
      <c r="T17" s="19"/>
      <c r="U17" s="53">
        <f>W!A131</f>
        <v>1180</v>
      </c>
      <c r="V17" s="187"/>
      <c r="W17" s="53">
        <f>W!A134</f>
        <v>612</v>
      </c>
      <c r="X17" s="28"/>
      <c r="Y17" s="53">
        <f>W!A137</f>
        <v>271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5">
        <f>W!A307</f>
        <v>12535</v>
      </c>
      <c r="P18" s="24"/>
      <c r="R18" s="129"/>
      <c r="S18" s="101" t="s">
        <v>238</v>
      </c>
      <c r="T18" s="19"/>
      <c r="U18" s="53">
        <f>W!A132</f>
        <v>461</v>
      </c>
      <c r="V18" s="187"/>
      <c r="W18" s="53">
        <f>W!A135</f>
        <v>257</v>
      </c>
      <c r="X18" s="28"/>
      <c r="Y18" s="53">
        <f>W!A138</f>
        <v>108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7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791</v>
      </c>
      <c r="V19" s="187"/>
      <c r="W19" s="53">
        <f>W!A136</f>
        <v>421</v>
      </c>
      <c r="X19" s="28"/>
      <c r="Y19" s="53">
        <f>W!A139</f>
        <v>187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2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9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1090</v>
      </c>
      <c r="V22" s="187"/>
      <c r="W22" s="53">
        <f>W!A144</f>
        <v>585</v>
      </c>
      <c r="X22" s="28"/>
      <c r="Y22" s="53">
        <f>W!A147</f>
        <v>271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7476</v>
      </c>
      <c r="H23" s="52"/>
      <c r="I23" s="19"/>
      <c r="R23" s="129"/>
      <c r="S23" s="101" t="s">
        <v>238</v>
      </c>
      <c r="T23" s="19"/>
      <c r="U23" s="53">
        <f>W!A142</f>
        <v>461</v>
      </c>
      <c r="V23" s="187"/>
      <c r="W23" s="53">
        <f>W!A145</f>
        <v>269</v>
      </c>
      <c r="X23" s="28"/>
      <c r="Y23" s="53">
        <f>W!A148</f>
        <v>111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86</v>
      </c>
      <c r="H24" s="193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791</v>
      </c>
      <c r="V24" s="187"/>
      <c r="W24" s="53">
        <f>W!A146</f>
        <v>421</v>
      </c>
      <c r="X24" s="28"/>
      <c r="Y24" s="53">
        <f>W!A149</f>
        <v>187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5998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4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124</v>
      </c>
      <c r="H26" s="24"/>
      <c r="I26" s="19"/>
      <c r="J26" s="129"/>
      <c r="K26" s="28" t="s">
        <v>248</v>
      </c>
      <c r="L26" s="19"/>
      <c r="M26" s="188">
        <f>W!A321</f>
        <v>4</v>
      </c>
      <c r="N26" s="188">
        <f>W!A322</f>
        <v>5</v>
      </c>
      <c r="O26" s="44">
        <f>IF(W!A327&gt;0,1,0)</f>
        <v>1</v>
      </c>
      <c r="P26" s="194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5" t="str">
        <f>W!A304</f>
        <v xml:space="preserve"> 95.2</v>
      </c>
      <c r="H27" s="24"/>
      <c r="I27" s="19"/>
      <c r="J27" s="129"/>
      <c r="K27" s="28" t="s">
        <v>251</v>
      </c>
      <c r="L27" s="19"/>
      <c r="M27" s="188">
        <f>W!A323</f>
        <v>0</v>
      </c>
      <c r="N27" s="188">
        <f>W!A324</f>
        <v>0</v>
      </c>
      <c r="O27" s="44"/>
      <c r="P27" s="194"/>
      <c r="R27" s="129"/>
      <c r="S27" s="19" t="s">
        <v>235</v>
      </c>
      <c r="T27" s="19"/>
      <c r="U27" s="53">
        <f>W!A151</f>
        <v>45</v>
      </c>
      <c r="V27" s="187"/>
      <c r="W27" s="53">
        <f>W!A154</f>
        <v>23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8">
        <f>MAX(M26-M27-M30,0)</f>
        <v>0</v>
      </c>
      <c r="N28" s="188">
        <f>MAX(N26-N27-N30,0)</f>
        <v>1</v>
      </c>
      <c r="O28" s="188">
        <f>MAX(O26-O27-O30,0)</f>
        <v>0</v>
      </c>
      <c r="P28" s="194"/>
      <c r="R28" s="129"/>
      <c r="S28" s="101" t="s">
        <v>238</v>
      </c>
      <c r="T28" s="19"/>
      <c r="U28" s="53">
        <f>W!A152</f>
        <v>0</v>
      </c>
      <c r="V28" s="187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8">
        <f>MAX(M30-M26+M27,0)</f>
        <v>0</v>
      </c>
      <c r="N29" s="188">
        <f>MAX(N30-N26+N27,0)</f>
        <v>0</v>
      </c>
      <c r="O29" s="188">
        <f>O30-O26</f>
        <v>0</v>
      </c>
      <c r="P29" s="194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347</v>
      </c>
      <c r="H30" s="24"/>
      <c r="I30" s="19"/>
      <c r="J30" s="129"/>
      <c r="K30" s="28" t="s">
        <v>255</v>
      </c>
      <c r="L30" s="19"/>
      <c r="M30" s="190">
        <f>W!A325</f>
        <v>4</v>
      </c>
      <c r="N30" s="190">
        <f>W!A326</f>
        <v>4</v>
      </c>
      <c r="O30" s="41">
        <f>IF(W!A328&gt;0,1,0)</f>
        <v>1</v>
      </c>
      <c r="P30" s="194"/>
      <c r="R30" s="129"/>
      <c r="S30" s="96" t="s">
        <v>256</v>
      </c>
      <c r="T30" s="96"/>
      <c r="U30" s="129"/>
      <c r="V30" s="187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6000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7"/>
      <c r="W31" s="53">
        <f>W!A164</f>
        <v>0</v>
      </c>
      <c r="X31" s="28"/>
      <c r="Y31" s="53">
        <f>W!A167</f>
        <v>102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1051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159</v>
      </c>
      <c r="V32" s="187"/>
      <c r="W32" s="53">
        <f>W!A165</f>
        <v>81</v>
      </c>
      <c r="X32" s="28"/>
      <c r="Y32" s="53">
        <f>W!A168</f>
        <v>9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6">
        <f>W!B313</f>
        <v>0</v>
      </c>
      <c r="I33" s="19"/>
      <c r="M33" s="19"/>
      <c r="R33" s="129"/>
      <c r="S33" s="19" t="s">
        <v>6</v>
      </c>
      <c r="T33" s="19"/>
      <c r="U33" s="53">
        <f>W!A163</f>
        <v>129</v>
      </c>
      <c r="V33" s="187"/>
      <c r="W33" s="53">
        <f>W!A166</f>
        <v>182</v>
      </c>
      <c r="X33" s="28"/>
      <c r="Y33" s="53">
        <f>W!A169</f>
        <v>122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7398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8">
        <f>W!A299</f>
        <v>300</v>
      </c>
      <c r="P36" s="24"/>
      <c r="R36" s="129"/>
      <c r="S36" s="96" t="s">
        <v>263</v>
      </c>
      <c r="T36" s="104"/>
      <c r="U36" s="44">
        <f>W!A171</f>
        <v>51</v>
      </c>
      <c r="V36" s="189">
        <f>W!B171</f>
        <v>0</v>
      </c>
      <c r="W36" s="44">
        <f>W!A172</f>
        <v>35</v>
      </c>
      <c r="X36" s="189">
        <f>W!B172</f>
        <v>0</v>
      </c>
      <c r="Y36" s="44">
        <f>W!A173</f>
        <v>18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2000</v>
      </c>
      <c r="H37" s="24"/>
      <c r="I37" s="19"/>
      <c r="J37" s="129"/>
      <c r="K37" s="19" t="s">
        <v>265</v>
      </c>
      <c r="L37" s="19"/>
      <c r="M37" s="190">
        <f>W!A296</f>
        <v>7</v>
      </c>
      <c r="N37" s="190">
        <f>W!A298</f>
        <v>4</v>
      </c>
      <c r="O37" s="190">
        <f>W!A300</f>
        <v>6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2000</v>
      </c>
      <c r="H39" s="24"/>
      <c r="I39" s="19"/>
      <c r="R39" s="129"/>
      <c r="S39" s="96" t="s">
        <v>268</v>
      </c>
      <c r="T39" s="96"/>
      <c r="U39" s="197" t="str">
        <f>W!A177</f>
        <v>Minor</v>
      </c>
      <c r="V39" s="187"/>
      <c r="W39" s="197" t="str">
        <f>W!A178</f>
        <v>Minor</v>
      </c>
      <c r="X39" s="28"/>
      <c r="Y39" s="197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8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7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7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199">
        <f>W!A319</f>
        <v>33122</v>
      </c>
      <c r="H43" s="24"/>
      <c r="I43" s="19"/>
      <c r="J43" s="129"/>
      <c r="K43" s="18" t="s">
        <v>275</v>
      </c>
      <c r="N43" s="200">
        <f>0.00019*50*G10</f>
        <v>9.5</v>
      </c>
      <c r="P43" s="24"/>
      <c r="R43" s="129"/>
      <c r="S43" s="85" t="s">
        <v>276</v>
      </c>
      <c r="T43" s="19"/>
      <c r="U43" s="53">
        <f>W!A54</f>
        <v>0</v>
      </c>
      <c r="V43" s="187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199">
        <f>100-W!A320/10</f>
        <v>0</v>
      </c>
      <c r="H44" s="24"/>
      <c r="I44" s="19"/>
      <c r="J44" s="129"/>
      <c r="K44" s="18" t="s">
        <v>278</v>
      </c>
      <c r="N44" s="201">
        <f>0.00052*(6*G25+O18)</f>
        <v>25.231959999999997</v>
      </c>
      <c r="P44" s="24"/>
      <c r="R44" s="129"/>
      <c r="S44" s="85" t="s">
        <v>279</v>
      </c>
      <c r="T44" s="19"/>
      <c r="U44" s="53">
        <f>W!A184</f>
        <v>0</v>
      </c>
      <c r="V44" s="187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113</v>
      </c>
      <c r="H45" s="24"/>
      <c r="I45" s="19"/>
      <c r="J45" s="129"/>
      <c r="K45" s="18" t="s">
        <v>281</v>
      </c>
      <c r="N45" s="200">
        <f>N43+N44</f>
        <v>34.731960000000001</v>
      </c>
      <c r="P45" s="24"/>
      <c r="R45" s="129"/>
      <c r="S45" s="85" t="s">
        <v>282</v>
      </c>
      <c r="T45" s="19"/>
      <c r="U45" s="53">
        <f>W!A187</f>
        <v>0</v>
      </c>
      <c r="V45" s="187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8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4" t="s">
        <v>47</v>
      </c>
      <c r="G1" s="18"/>
      <c r="I1" s="15">
        <f>W!A2</f>
        <v>1</v>
      </c>
      <c r="J1" s="18"/>
      <c r="K1" s="18"/>
      <c r="L1" s="18"/>
      <c r="M1" s="145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0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5"/>
      <c r="L3" s="165"/>
      <c r="M3" s="166"/>
      <c r="N3" s="165"/>
      <c r="O3" s="165"/>
      <c r="P3" s="165"/>
      <c r="Q3" s="165"/>
      <c r="R3" s="165"/>
      <c r="S3" s="167"/>
      <c r="T3" s="168"/>
      <c r="U3" s="165"/>
      <c r="V3" s="165"/>
      <c r="W3" s="165"/>
      <c r="X3" s="165"/>
      <c r="Y3" s="166"/>
      <c r="Z3" s="112"/>
    </row>
    <row r="4" spans="2:26">
      <c r="B4" s="169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0"/>
      <c r="N4" s="112"/>
      <c r="O4" s="112"/>
      <c r="P4" s="112"/>
      <c r="Q4" s="112"/>
      <c r="R4" s="112"/>
      <c r="S4" s="171"/>
      <c r="T4" s="118"/>
      <c r="U4" s="112"/>
      <c r="V4" s="112"/>
      <c r="W4" s="112"/>
      <c r="X4" s="112"/>
      <c r="Y4" s="170"/>
      <c r="Z4" s="112"/>
    </row>
    <row r="5" spans="2:26">
      <c r="B5" s="169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0"/>
      <c r="N5" s="112"/>
      <c r="O5" s="112"/>
      <c r="P5" s="112"/>
      <c r="Q5" s="112"/>
      <c r="R5" s="112"/>
      <c r="S5" s="171"/>
      <c r="T5" s="118"/>
      <c r="U5" s="112"/>
      <c r="V5" s="112"/>
      <c r="W5" s="112"/>
      <c r="X5" s="112"/>
      <c r="Y5" s="170"/>
      <c r="Z5" s="112"/>
    </row>
    <row r="6" spans="2:26">
      <c r="B6" s="169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0"/>
      <c r="N6" s="112"/>
      <c r="O6" s="112" t="s">
        <v>100</v>
      </c>
      <c r="P6" s="110"/>
      <c r="Q6" s="112"/>
      <c r="R6" s="113" t="s">
        <v>9</v>
      </c>
      <c r="S6" s="170"/>
      <c r="T6" s="112"/>
      <c r="U6" s="112" t="s">
        <v>101</v>
      </c>
      <c r="V6" s="112"/>
      <c r="W6" s="112"/>
      <c r="X6" s="113" t="s">
        <v>9</v>
      </c>
      <c r="Y6" s="170"/>
    </row>
    <row r="7" spans="2:26">
      <c r="B7" s="169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0"/>
      <c r="N7" s="112"/>
      <c r="O7" s="110"/>
      <c r="P7" s="110"/>
      <c r="Q7" s="112"/>
      <c r="R7" s="113"/>
      <c r="S7" s="170"/>
      <c r="T7" s="112"/>
      <c r="U7" s="110"/>
      <c r="V7" s="112"/>
      <c r="W7" s="112"/>
      <c r="X7" s="113"/>
      <c r="Y7" s="170"/>
    </row>
    <row r="8" spans="2:26">
      <c r="B8" s="169"/>
      <c r="C8" s="112" t="s">
        <v>102</v>
      </c>
      <c r="D8" s="112"/>
      <c r="E8" s="112"/>
      <c r="F8" s="172">
        <f>W!A201</f>
        <v>181000</v>
      </c>
      <c r="G8" s="170"/>
      <c r="H8" s="112"/>
      <c r="I8" s="112" t="s">
        <v>103</v>
      </c>
      <c r="J8" s="112"/>
      <c r="K8" s="112"/>
      <c r="L8" s="172">
        <f>W!A241</f>
        <v>2096918</v>
      </c>
      <c r="M8" s="170"/>
      <c r="N8" s="112"/>
      <c r="O8" s="110" t="s">
        <v>104</v>
      </c>
      <c r="P8" s="110"/>
      <c r="Q8" s="112"/>
      <c r="R8" s="112"/>
      <c r="S8" s="170"/>
      <c r="T8" s="112"/>
      <c r="U8" s="114" t="s">
        <v>105</v>
      </c>
      <c r="Y8" s="170"/>
    </row>
    <row r="9" spans="2:26">
      <c r="B9" s="169"/>
      <c r="C9" s="115" t="s">
        <v>106</v>
      </c>
      <c r="D9" s="112"/>
      <c r="E9" s="112"/>
      <c r="F9" s="172">
        <f>W!A202</f>
        <v>54244</v>
      </c>
      <c r="G9" s="170"/>
      <c r="H9" s="112"/>
      <c r="I9" s="112"/>
      <c r="J9" s="112"/>
      <c r="K9" s="112"/>
      <c r="L9" s="172"/>
      <c r="M9" s="170"/>
      <c r="N9" s="112"/>
      <c r="O9" s="91" t="s">
        <v>107</v>
      </c>
      <c r="Q9" s="173"/>
      <c r="R9" s="173">
        <f>W!A261</f>
        <v>100000</v>
      </c>
      <c r="S9" s="170"/>
      <c r="T9" s="112"/>
      <c r="U9" s="112" t="s">
        <v>108</v>
      </c>
      <c r="V9" s="112"/>
      <c r="W9" s="112"/>
      <c r="X9" s="172">
        <f>W!A221</f>
        <v>2037126</v>
      </c>
      <c r="Y9" s="170"/>
    </row>
    <row r="10" spans="2:26">
      <c r="B10" s="169"/>
      <c r="C10" s="112" t="s">
        <v>109</v>
      </c>
      <c r="D10" s="112"/>
      <c r="E10" s="112"/>
      <c r="F10" s="172">
        <f>W!A203</f>
        <v>24945</v>
      </c>
      <c r="G10" s="170"/>
      <c r="H10" s="112"/>
      <c r="I10" s="112" t="s">
        <v>110</v>
      </c>
      <c r="J10" s="112"/>
      <c r="K10" s="112"/>
      <c r="L10" s="172">
        <f>W!A242</f>
        <v>210725</v>
      </c>
      <c r="M10" s="170"/>
      <c r="N10" s="112"/>
      <c r="O10" s="112" t="s">
        <v>111</v>
      </c>
      <c r="P10" s="112"/>
      <c r="Q10" s="173"/>
      <c r="R10" s="173">
        <f>W!A262</f>
        <v>500000</v>
      </c>
      <c r="S10" s="170"/>
      <c r="T10" s="112"/>
      <c r="U10" s="112" t="s">
        <v>112</v>
      </c>
      <c r="V10" s="112"/>
      <c r="W10" s="112"/>
      <c r="X10" s="172">
        <f>W!A222</f>
        <v>0</v>
      </c>
      <c r="Y10" s="170"/>
    </row>
    <row r="11" spans="2:26">
      <c r="B11" s="169"/>
      <c r="C11" s="112" t="s">
        <v>113</v>
      </c>
      <c r="D11" s="112"/>
      <c r="E11" s="112"/>
      <c r="F11" s="172">
        <f>W!A204</f>
        <v>270857</v>
      </c>
      <c r="G11" s="170"/>
      <c r="H11" s="112"/>
      <c r="I11" s="174" t="s">
        <v>114</v>
      </c>
      <c r="L11" s="172">
        <f>W!A243</f>
        <v>0</v>
      </c>
      <c r="M11" s="170"/>
      <c r="N11" s="112"/>
      <c r="O11" s="112" t="s">
        <v>115</v>
      </c>
      <c r="P11" s="112"/>
      <c r="Q11" s="112"/>
      <c r="R11" s="175">
        <f>W!A263</f>
        <v>2463452</v>
      </c>
      <c r="S11" s="170"/>
      <c r="T11" s="112"/>
      <c r="U11" s="112" t="s">
        <v>116</v>
      </c>
      <c r="V11" s="112"/>
      <c r="W11" s="112"/>
      <c r="X11" s="172">
        <f>W!A223</f>
        <v>2008540</v>
      </c>
      <c r="Y11" s="170"/>
    </row>
    <row r="12" spans="2:26">
      <c r="B12" s="169"/>
      <c r="C12" s="112" t="s">
        <v>117</v>
      </c>
      <c r="D12" s="112"/>
      <c r="E12" s="112"/>
      <c r="F12" s="172">
        <f>W!A205</f>
        <v>20969</v>
      </c>
      <c r="G12" s="170"/>
      <c r="H12" s="112"/>
      <c r="I12" s="112" t="s">
        <v>118</v>
      </c>
      <c r="J12" s="112"/>
      <c r="K12" s="112"/>
      <c r="L12" s="172">
        <f>W!A244</f>
        <v>723982</v>
      </c>
      <c r="M12" s="170"/>
      <c r="N12" s="112"/>
      <c r="O12" s="112" t="s">
        <v>119</v>
      </c>
      <c r="P12" s="112"/>
      <c r="Q12" s="112"/>
      <c r="R12" s="172">
        <f>SUM(R9:R11)</f>
        <v>3063452</v>
      </c>
      <c r="S12" s="170"/>
      <c r="T12" s="112"/>
      <c r="U12" s="112" t="s">
        <v>120</v>
      </c>
      <c r="V12" s="112"/>
      <c r="W12" s="112"/>
      <c r="X12" s="176">
        <f>W!A224</f>
        <v>0</v>
      </c>
      <c r="Y12" s="170"/>
    </row>
    <row r="13" spans="2:26">
      <c r="B13" s="169"/>
      <c r="C13" s="112" t="s">
        <v>121</v>
      </c>
      <c r="D13" s="112"/>
      <c r="E13" s="112"/>
      <c r="F13" s="172">
        <f>W!A206</f>
        <v>12810</v>
      </c>
      <c r="G13" s="170"/>
      <c r="H13" s="112"/>
      <c r="I13" s="112" t="s">
        <v>122</v>
      </c>
      <c r="J13" s="112"/>
      <c r="K13" s="112"/>
      <c r="L13" s="172">
        <f>W!A245</f>
        <v>102109</v>
      </c>
      <c r="M13" s="170"/>
      <c r="N13" s="112"/>
      <c r="S13" s="170"/>
      <c r="T13" s="112"/>
      <c r="U13" s="174" t="s">
        <v>123</v>
      </c>
      <c r="X13" s="173">
        <f>X9+X10-X11-X12</f>
        <v>28586</v>
      </c>
      <c r="Y13" s="170"/>
    </row>
    <row r="14" spans="2:26">
      <c r="B14" s="169"/>
      <c r="C14" s="112" t="s">
        <v>124</v>
      </c>
      <c r="D14" s="112"/>
      <c r="E14" s="112"/>
      <c r="F14" s="172">
        <f>W!A207</f>
        <v>62000</v>
      </c>
      <c r="G14" s="170"/>
      <c r="H14" s="112"/>
      <c r="I14" s="112" t="s">
        <v>125</v>
      </c>
      <c r="J14" s="112"/>
      <c r="K14" s="112"/>
      <c r="L14" s="172">
        <f>W!A246</f>
        <v>257372</v>
      </c>
      <c r="M14" s="170"/>
      <c r="N14" s="112"/>
      <c r="O14" s="114" t="s">
        <v>126</v>
      </c>
      <c r="S14" s="170"/>
      <c r="T14" s="112"/>
      <c r="Y14" s="170"/>
    </row>
    <row r="15" spans="2:26">
      <c r="B15" s="169"/>
      <c r="C15" s="177" t="s">
        <v>127</v>
      </c>
      <c r="D15" s="112"/>
      <c r="E15" s="112"/>
      <c r="F15" s="172">
        <f>W!A208</f>
        <v>18000</v>
      </c>
      <c r="G15" s="170"/>
      <c r="H15" s="112"/>
      <c r="I15" s="112" t="s">
        <v>128</v>
      </c>
      <c r="J15" s="112"/>
      <c r="K15" s="112"/>
      <c r="L15" s="172">
        <f>W!A247</f>
        <v>167783</v>
      </c>
      <c r="M15" s="170"/>
      <c r="N15" s="112"/>
      <c r="O15" s="112" t="s">
        <v>129</v>
      </c>
      <c r="P15" s="112"/>
      <c r="Q15" s="112"/>
      <c r="R15" s="172">
        <f>W!A265</f>
        <v>184232</v>
      </c>
      <c r="S15" s="170"/>
      <c r="T15" s="112"/>
      <c r="U15" s="114" t="s">
        <v>130</v>
      </c>
      <c r="Y15" s="170"/>
    </row>
    <row r="16" spans="2:26">
      <c r="B16" s="169"/>
      <c r="C16" s="112" t="s">
        <v>131</v>
      </c>
      <c r="D16" s="112"/>
      <c r="E16" s="112"/>
      <c r="F16" s="172">
        <f>W!A209</f>
        <v>90000</v>
      </c>
      <c r="G16" s="170"/>
      <c r="H16" s="112"/>
      <c r="I16" s="112" t="s">
        <v>132</v>
      </c>
      <c r="J16" s="112"/>
      <c r="K16" s="112"/>
      <c r="L16" s="172">
        <f>W!A248</f>
        <v>4760</v>
      </c>
      <c r="M16" s="170"/>
      <c r="N16" s="112"/>
      <c r="O16" s="174" t="s">
        <v>133</v>
      </c>
      <c r="R16" s="172">
        <f>W!A266</f>
        <v>0</v>
      </c>
      <c r="S16" s="170"/>
      <c r="T16" s="112"/>
      <c r="U16" s="112" t="s">
        <v>134</v>
      </c>
      <c r="V16" s="112"/>
      <c r="W16" s="112"/>
      <c r="X16" s="172">
        <f>W!A225</f>
        <v>4312</v>
      </c>
      <c r="Y16" s="170"/>
    </row>
    <row r="17" spans="2:25">
      <c r="B17" s="169"/>
      <c r="C17" s="112" t="s">
        <v>135</v>
      </c>
      <c r="D17" s="112"/>
      <c r="E17" s="112"/>
      <c r="F17" s="172">
        <f>W!A210</f>
        <v>17850</v>
      </c>
      <c r="G17" s="170"/>
      <c r="H17" s="112"/>
      <c r="I17" s="112" t="s">
        <v>136</v>
      </c>
      <c r="L17" s="172">
        <f>W!A249</f>
        <v>59300</v>
      </c>
      <c r="M17" s="170"/>
      <c r="N17" s="112"/>
      <c r="O17" s="112" t="s">
        <v>137</v>
      </c>
      <c r="P17" s="112"/>
      <c r="Q17" s="112"/>
      <c r="R17" s="172">
        <f>W!A267</f>
        <v>219571</v>
      </c>
      <c r="S17" s="170"/>
      <c r="T17" s="112"/>
      <c r="U17" s="112" t="s">
        <v>138</v>
      </c>
      <c r="X17" s="172">
        <f>W!A226</f>
        <v>0</v>
      </c>
      <c r="Y17" s="170"/>
    </row>
    <row r="18" spans="2:25">
      <c r="B18" s="169"/>
      <c r="C18" s="112" t="s">
        <v>139</v>
      </c>
      <c r="D18" s="112"/>
      <c r="E18" s="112"/>
      <c r="F18" s="172">
        <f>W!A211</f>
        <v>10566</v>
      </c>
      <c r="G18" s="170"/>
      <c r="H18" s="112"/>
      <c r="I18" s="118" t="s">
        <v>140</v>
      </c>
      <c r="J18" s="112"/>
      <c r="K18" s="112"/>
      <c r="L18" s="176">
        <f>W!A250</f>
        <v>403803</v>
      </c>
      <c r="M18" s="170"/>
      <c r="N18" s="112"/>
      <c r="O18" s="112" t="s">
        <v>141</v>
      </c>
      <c r="P18" s="112"/>
      <c r="Q18" s="112"/>
      <c r="R18" s="172">
        <f>W!A268</f>
        <v>1113425</v>
      </c>
      <c r="S18" s="170"/>
      <c r="T18" s="112"/>
      <c r="U18" s="112" t="s">
        <v>142</v>
      </c>
      <c r="V18" s="112"/>
      <c r="W18" s="112"/>
      <c r="X18" s="176">
        <f>W!A227</f>
        <v>800000</v>
      </c>
      <c r="Y18" s="170"/>
    </row>
    <row r="19" spans="2:25">
      <c r="B19" s="169"/>
      <c r="C19" s="112" t="s">
        <v>143</v>
      </c>
      <c r="D19" s="112"/>
      <c r="E19" s="112"/>
      <c r="F19" s="172">
        <f>W!A212</f>
        <v>0</v>
      </c>
      <c r="G19" s="170"/>
      <c r="H19" s="112"/>
      <c r="I19" s="112" t="s">
        <v>144</v>
      </c>
      <c r="J19" s="112"/>
      <c r="K19" s="112"/>
      <c r="L19" s="178">
        <f>W!A251</f>
        <v>1122228</v>
      </c>
      <c r="M19" s="170"/>
      <c r="N19" s="112"/>
      <c r="O19" s="112" t="s">
        <v>145</v>
      </c>
      <c r="P19" s="112"/>
      <c r="Q19" s="112"/>
      <c r="R19" s="176">
        <f>W!A269</f>
        <v>1150000</v>
      </c>
      <c r="S19" s="170"/>
      <c r="T19" s="112"/>
      <c r="U19" s="174" t="s">
        <v>146</v>
      </c>
      <c r="X19" s="173">
        <f>X16+X17-X18</f>
        <v>-795688</v>
      </c>
      <c r="Y19" s="170"/>
    </row>
    <row r="20" spans="2:25">
      <c r="B20" s="169"/>
      <c r="C20" s="112" t="s">
        <v>147</v>
      </c>
      <c r="D20" s="112"/>
      <c r="E20" s="112"/>
      <c r="F20" s="172">
        <f>W!A213</f>
        <v>4186</v>
      </c>
      <c r="G20" s="170"/>
      <c r="H20" s="112"/>
      <c r="I20" s="112" t="s">
        <v>148</v>
      </c>
      <c r="J20" s="112"/>
      <c r="K20" s="112"/>
      <c r="L20" s="172">
        <f>W!A252</f>
        <v>974690</v>
      </c>
      <c r="M20" s="170"/>
      <c r="N20" s="112"/>
      <c r="O20" s="174" t="s">
        <v>149</v>
      </c>
      <c r="R20" s="179">
        <f>SUM(R15:R19)</f>
        <v>2667228</v>
      </c>
      <c r="S20" s="170"/>
      <c r="T20" s="112"/>
      <c r="Y20" s="170"/>
    </row>
    <row r="21" spans="2:25">
      <c r="B21" s="169"/>
      <c r="C21" s="112" t="s">
        <v>150</v>
      </c>
      <c r="D21" s="112"/>
      <c r="E21" s="112"/>
      <c r="F21" s="172">
        <f>W!A214</f>
        <v>0</v>
      </c>
      <c r="G21" s="170"/>
      <c r="H21" s="112"/>
      <c r="I21" s="112" t="s">
        <v>151</v>
      </c>
      <c r="J21" s="112"/>
      <c r="K21" s="112"/>
      <c r="L21" s="172">
        <f>W!A217</f>
        <v>880816</v>
      </c>
      <c r="M21" s="170"/>
      <c r="N21" s="112"/>
      <c r="O21" s="112" t="s">
        <v>152</v>
      </c>
      <c r="P21" s="112"/>
      <c r="Q21" s="112"/>
      <c r="R21" s="172">
        <f>R12+R20</f>
        <v>5730680</v>
      </c>
      <c r="S21" s="170"/>
      <c r="T21" s="112"/>
      <c r="U21" s="114" t="s">
        <v>153</v>
      </c>
      <c r="Y21" s="170"/>
    </row>
    <row r="22" spans="2:25">
      <c r="B22" s="169"/>
      <c r="C22" s="112" t="s">
        <v>154</v>
      </c>
      <c r="D22" s="112"/>
      <c r="E22" s="112"/>
      <c r="F22" s="172">
        <f>W!A215</f>
        <v>100000</v>
      </c>
      <c r="G22" s="170"/>
      <c r="H22" s="112"/>
      <c r="I22" s="112" t="s">
        <v>112</v>
      </c>
      <c r="J22" s="112"/>
      <c r="K22" s="112"/>
      <c r="L22" s="172">
        <f>W!A222</f>
        <v>0</v>
      </c>
      <c r="M22" s="170"/>
      <c r="N22" s="112"/>
      <c r="S22" s="170"/>
      <c r="T22" s="112"/>
      <c r="U22" s="91" t="s">
        <v>155</v>
      </c>
      <c r="X22" s="172">
        <f>W!A228</f>
        <v>0</v>
      </c>
      <c r="Y22" s="170"/>
    </row>
    <row r="23" spans="2:25">
      <c r="B23" s="169"/>
      <c r="C23" s="112" t="s">
        <v>156</v>
      </c>
      <c r="D23" s="112"/>
      <c r="E23" s="112"/>
      <c r="F23" s="176">
        <f>W!A216</f>
        <v>13389</v>
      </c>
      <c r="G23" s="170"/>
      <c r="H23" s="112"/>
      <c r="I23" s="112" t="s">
        <v>157</v>
      </c>
      <c r="J23" s="112"/>
      <c r="K23" s="112"/>
      <c r="L23" s="175">
        <f>W!A254</f>
        <v>63164</v>
      </c>
      <c r="M23" s="170"/>
      <c r="N23" s="112"/>
      <c r="O23" s="110" t="s">
        <v>71</v>
      </c>
      <c r="P23" s="112"/>
      <c r="Q23" s="112"/>
      <c r="R23" s="172"/>
      <c r="S23" s="170"/>
      <c r="T23" s="112"/>
      <c r="U23" s="91" t="s">
        <v>158</v>
      </c>
      <c r="V23" s="112"/>
      <c r="W23" s="112"/>
      <c r="X23" s="172">
        <f>W!A229</f>
        <v>0</v>
      </c>
      <c r="Y23" s="170"/>
    </row>
    <row r="24" spans="2:25">
      <c r="B24" s="169"/>
      <c r="C24" s="112" t="s">
        <v>159</v>
      </c>
      <c r="D24" s="110"/>
      <c r="E24" s="112"/>
      <c r="F24" s="176">
        <f>W!A217</f>
        <v>880816</v>
      </c>
      <c r="G24" s="170"/>
      <c r="H24" s="112"/>
      <c r="I24" s="174" t="s">
        <v>160</v>
      </c>
      <c r="L24" s="172">
        <f>L20-L21+L22-L23</f>
        <v>30710</v>
      </c>
      <c r="M24" s="170"/>
      <c r="N24" s="112"/>
      <c r="O24" s="112" t="s">
        <v>161</v>
      </c>
      <c r="P24" s="112"/>
      <c r="Q24" s="112"/>
      <c r="R24" s="172">
        <f>W!A271</f>
        <v>0</v>
      </c>
      <c r="S24" s="170"/>
      <c r="T24" s="112"/>
      <c r="U24" s="112" t="s">
        <v>162</v>
      </c>
      <c r="V24" s="112"/>
      <c r="W24" s="112"/>
      <c r="X24" s="172">
        <f>W!A230</f>
        <v>0</v>
      </c>
      <c r="Y24" s="170"/>
    </row>
    <row r="25" spans="2:25">
      <c r="B25" s="169"/>
      <c r="C25" s="112"/>
      <c r="F25" s="116"/>
      <c r="G25" s="170"/>
      <c r="H25" s="112"/>
      <c r="I25" s="112" t="s">
        <v>163</v>
      </c>
      <c r="J25" s="112"/>
      <c r="K25" s="112"/>
      <c r="L25" s="172">
        <f>W!A225</f>
        <v>4312</v>
      </c>
      <c r="M25" s="170"/>
      <c r="N25" s="112"/>
      <c r="O25" s="177" t="s">
        <v>164</v>
      </c>
      <c r="P25" s="112"/>
      <c r="Q25" s="112"/>
      <c r="R25" s="172">
        <f>W!A272</f>
        <v>654017</v>
      </c>
      <c r="S25" s="170"/>
      <c r="T25" s="112"/>
      <c r="U25" s="112" t="s">
        <v>165</v>
      </c>
      <c r="V25" s="112"/>
      <c r="W25" s="112"/>
      <c r="X25" s="172">
        <f>W!A231</f>
        <v>0</v>
      </c>
      <c r="Y25" s="170"/>
    </row>
    <row r="26" spans="2:25">
      <c r="B26" s="169"/>
      <c r="C26" s="117" t="s">
        <v>338</v>
      </c>
      <c r="D26" s="112"/>
      <c r="E26" s="112"/>
      <c r="F26" s="172"/>
      <c r="G26" s="170"/>
      <c r="H26" s="112"/>
      <c r="I26" s="112" t="s">
        <v>166</v>
      </c>
      <c r="J26" s="112"/>
      <c r="K26" s="112"/>
      <c r="L26" s="176">
        <f>W!A232</f>
        <v>23989</v>
      </c>
      <c r="M26" s="170"/>
      <c r="N26" s="112"/>
      <c r="O26" s="112" t="s">
        <v>167</v>
      </c>
      <c r="P26" s="112"/>
      <c r="Q26" s="112"/>
      <c r="R26" s="176">
        <f>W!A273</f>
        <v>1395359</v>
      </c>
      <c r="S26" s="170"/>
      <c r="T26" s="112"/>
      <c r="U26" s="112" t="s">
        <v>168</v>
      </c>
      <c r="V26" s="112"/>
      <c r="W26" s="112"/>
      <c r="X26" s="176">
        <f>W!A232</f>
        <v>23989</v>
      </c>
      <c r="Y26" s="170"/>
    </row>
    <row r="27" spans="2:25">
      <c r="B27" s="169"/>
      <c r="C27" s="174" t="s">
        <v>169</v>
      </c>
      <c r="D27" s="112"/>
      <c r="E27" s="112"/>
      <c r="F27" s="173">
        <f>L27</f>
        <v>11033</v>
      </c>
      <c r="G27" s="170"/>
      <c r="H27" s="112"/>
      <c r="I27" s="174" t="s">
        <v>170</v>
      </c>
      <c r="J27" s="112"/>
      <c r="K27" s="112"/>
      <c r="L27" s="173">
        <f>L24+L25-L26</f>
        <v>11033</v>
      </c>
      <c r="M27" s="170"/>
      <c r="N27" s="112"/>
      <c r="O27" s="118" t="s">
        <v>171</v>
      </c>
      <c r="P27" s="112"/>
      <c r="Q27" s="112"/>
      <c r="R27" s="172">
        <f>SUM(R24:R26)</f>
        <v>2049376</v>
      </c>
      <c r="S27" s="170"/>
      <c r="T27" s="112"/>
      <c r="U27" s="174" t="s">
        <v>172</v>
      </c>
      <c r="X27" s="173">
        <f>X22-X23-X24+X25-X26</f>
        <v>-23989</v>
      </c>
      <c r="Y27" s="170"/>
    </row>
    <row r="28" spans="2:25">
      <c r="B28" s="169"/>
      <c r="C28" s="174" t="s">
        <v>173</v>
      </c>
      <c r="D28" s="112"/>
      <c r="E28" s="112"/>
      <c r="F28" s="176">
        <f>W!A240</f>
        <v>-329729</v>
      </c>
      <c r="G28" s="170"/>
      <c r="H28" s="112"/>
      <c r="I28" s="112" t="s">
        <v>174</v>
      </c>
      <c r="J28" s="112"/>
      <c r="K28" s="112"/>
      <c r="L28" s="176">
        <f>W!A255</f>
        <v>0</v>
      </c>
      <c r="M28" s="170"/>
      <c r="N28" s="112"/>
      <c r="O28" s="112" t="s">
        <v>175</v>
      </c>
      <c r="P28" s="112"/>
      <c r="Q28" s="112"/>
      <c r="R28" s="172">
        <f>W!A274</f>
        <v>0</v>
      </c>
      <c r="S28" s="170"/>
      <c r="X28" s="119"/>
      <c r="Y28" s="170"/>
    </row>
    <row r="29" spans="2:25">
      <c r="B29" s="169"/>
      <c r="C29" s="174" t="s">
        <v>176</v>
      </c>
      <c r="F29" s="173">
        <f>W!A257</f>
        <v>-318696</v>
      </c>
      <c r="G29" s="170"/>
      <c r="H29" s="112"/>
      <c r="I29" s="112" t="s">
        <v>177</v>
      </c>
      <c r="J29" s="112"/>
      <c r="K29" s="112"/>
      <c r="L29" s="172">
        <f>W!A256</f>
        <v>11033</v>
      </c>
      <c r="M29" s="170"/>
      <c r="N29" s="112"/>
      <c r="S29" s="170"/>
      <c r="U29" s="180" t="s">
        <v>178</v>
      </c>
      <c r="V29" s="112"/>
      <c r="W29" s="112"/>
      <c r="X29" s="173">
        <f>W!A233</f>
        <v>-791091</v>
      </c>
      <c r="Y29" s="170"/>
    </row>
    <row r="30" spans="2:25">
      <c r="B30" s="169"/>
      <c r="C30" s="112"/>
      <c r="G30" s="170"/>
      <c r="H30" s="112"/>
      <c r="I30" s="174" t="s">
        <v>179</v>
      </c>
      <c r="L30" s="181">
        <f>IF(R33&gt;0,100*L29/R33,0)</f>
        <v>0.27582499999999999</v>
      </c>
      <c r="M30" s="170"/>
      <c r="N30" s="112"/>
      <c r="O30" s="112" t="s">
        <v>180</v>
      </c>
      <c r="P30" s="112"/>
      <c r="Q30" s="112"/>
      <c r="R30" s="172">
        <f>R21-R27-R28</f>
        <v>3681304</v>
      </c>
      <c r="S30" s="170"/>
      <c r="U30" s="180" t="s">
        <v>181</v>
      </c>
      <c r="V30" s="112"/>
      <c r="W30" s="112"/>
      <c r="X30" s="175">
        <f>W!A234</f>
        <v>545732</v>
      </c>
      <c r="Y30" s="170"/>
    </row>
    <row r="31" spans="2:25">
      <c r="B31" s="169"/>
      <c r="C31" s="112"/>
      <c r="G31" s="170"/>
      <c r="H31" s="112"/>
      <c r="M31" s="170"/>
      <c r="N31" s="112"/>
      <c r="S31" s="170"/>
      <c r="U31" s="180" t="s">
        <v>182</v>
      </c>
      <c r="X31" s="112">
        <f>R19-R26</f>
        <v>-245359</v>
      </c>
      <c r="Y31" s="170"/>
    </row>
    <row r="32" spans="2:25">
      <c r="B32" s="169"/>
      <c r="G32" s="170"/>
      <c r="H32" s="112"/>
      <c r="I32" s="118" t="s">
        <v>183</v>
      </c>
      <c r="J32" s="112"/>
      <c r="K32" s="112"/>
      <c r="L32" s="176">
        <f>W!A230</f>
        <v>0</v>
      </c>
      <c r="M32" s="170"/>
      <c r="N32" s="112"/>
      <c r="O32" s="114" t="s">
        <v>184</v>
      </c>
      <c r="S32" s="170"/>
      <c r="U32" s="182" t="s">
        <v>185</v>
      </c>
      <c r="X32" s="173">
        <f>W!A270</f>
        <v>1150000</v>
      </c>
      <c r="Y32" s="183" t="s">
        <v>10</v>
      </c>
    </row>
    <row r="33" spans="1:25">
      <c r="B33" s="169"/>
      <c r="C33" s="112" t="s">
        <v>186</v>
      </c>
      <c r="D33" s="112"/>
      <c r="E33" s="112"/>
      <c r="F33" s="172">
        <f>W!A219</f>
        <v>0</v>
      </c>
      <c r="G33" s="170"/>
      <c r="H33" s="112"/>
      <c r="I33" s="112" t="s">
        <v>187</v>
      </c>
      <c r="J33" s="112"/>
      <c r="K33" s="112"/>
      <c r="L33" s="172">
        <f>L29-L32</f>
        <v>11033</v>
      </c>
      <c r="M33" s="170"/>
      <c r="O33" s="118" t="s">
        <v>188</v>
      </c>
      <c r="P33" s="112"/>
      <c r="Q33" s="112"/>
      <c r="R33" s="172">
        <f>W!A275</f>
        <v>4000000</v>
      </c>
      <c r="S33" s="170"/>
      <c r="Y33" s="170"/>
    </row>
    <row r="34" spans="1:25">
      <c r="B34" s="169"/>
      <c r="C34" s="180" t="s">
        <v>189</v>
      </c>
      <c r="D34" s="112"/>
      <c r="E34" s="112"/>
      <c r="F34" s="172">
        <f>W!A220</f>
        <v>2537341</v>
      </c>
      <c r="G34" s="170"/>
      <c r="H34" s="112"/>
      <c r="I34" s="91" t="s">
        <v>190</v>
      </c>
      <c r="J34" s="112"/>
      <c r="K34" s="112"/>
      <c r="L34" s="176">
        <f>W!A260</f>
        <v>-329729</v>
      </c>
      <c r="M34" s="170"/>
      <c r="O34" s="91" t="s">
        <v>191</v>
      </c>
      <c r="R34" s="172">
        <f>W!A276</f>
        <v>0</v>
      </c>
      <c r="S34" s="170"/>
      <c r="U34" s="112" t="s">
        <v>192</v>
      </c>
      <c r="V34" s="112"/>
      <c r="W34" s="112"/>
      <c r="X34" s="173">
        <f>W!A238</f>
        <v>850000</v>
      </c>
      <c r="Y34" s="170"/>
    </row>
    <row r="35" spans="1:25">
      <c r="B35" s="169"/>
      <c r="C35" s="112"/>
      <c r="G35" s="170"/>
      <c r="I35" s="91" t="s">
        <v>193</v>
      </c>
      <c r="L35" s="173">
        <f>L33+L34</f>
        <v>-318696</v>
      </c>
      <c r="M35" s="170"/>
      <c r="O35" s="112" t="s">
        <v>194</v>
      </c>
      <c r="P35" s="112"/>
      <c r="Q35" s="112"/>
      <c r="R35" s="176">
        <f>R36-R33-R34</f>
        <v>-318696</v>
      </c>
      <c r="S35" s="170"/>
      <c r="U35" s="112" t="s">
        <v>195</v>
      </c>
      <c r="V35" s="112"/>
      <c r="W35" s="112"/>
      <c r="X35" s="173">
        <f>W!A239</f>
        <v>1009000</v>
      </c>
      <c r="Y35" s="170"/>
    </row>
    <row r="36" spans="1:25">
      <c r="B36" s="169"/>
      <c r="G36" s="170"/>
      <c r="M36" s="170"/>
      <c r="O36" s="112" t="s">
        <v>80</v>
      </c>
      <c r="P36" s="112"/>
      <c r="Q36" s="112"/>
      <c r="R36" s="172">
        <f>W!A277</f>
        <v>3681304</v>
      </c>
      <c r="S36" s="170"/>
      <c r="Y36" s="170"/>
    </row>
    <row r="37" spans="1:25">
      <c r="B37" s="184"/>
      <c r="C37" s="185"/>
      <c r="D37" s="185"/>
      <c r="E37" s="185"/>
      <c r="F37" s="185"/>
      <c r="G37" s="185"/>
      <c r="H37" s="184"/>
      <c r="I37" s="185"/>
      <c r="J37" s="185"/>
      <c r="K37" s="185"/>
      <c r="L37" s="185"/>
      <c r="M37" s="186"/>
      <c r="N37" s="185"/>
      <c r="O37" s="185"/>
      <c r="P37" s="185"/>
      <c r="Q37" s="185"/>
      <c r="R37" s="185"/>
      <c r="S37" s="186"/>
      <c r="T37" s="185"/>
      <c r="U37" s="185"/>
      <c r="V37" s="185"/>
      <c r="W37" s="185"/>
      <c r="X37" s="185"/>
      <c r="Y37" s="186"/>
    </row>
    <row r="38" spans="1:25" ht="12.75" customHeight="1">
      <c r="B38" s="120" t="s">
        <v>196</v>
      </c>
    </row>
    <row r="39" spans="1:25">
      <c r="A39" s="112"/>
      <c r="B39" s="112"/>
      <c r="I39" s="174"/>
      <c r="L39" s="173"/>
      <c r="M39" s="138" t="s">
        <v>17</v>
      </c>
    </row>
    <row r="40" spans="1:25">
      <c r="A40" s="112"/>
      <c r="B40" s="112"/>
      <c r="I40" s="174"/>
      <c r="L40" s="173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3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2"/>
    </row>
    <row r="47" spans="1:25">
      <c r="A47" s="112"/>
      <c r="B47" s="112"/>
      <c r="I47" s="112"/>
      <c r="J47" s="112"/>
      <c r="K47" s="112"/>
      <c r="L47" s="172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5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5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2017</v>
      </c>
      <c r="M1" s="14" t="s">
        <v>25</v>
      </c>
      <c r="N1" s="146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4245</v>
      </c>
      <c r="H5" s="35">
        <f>W!A506</f>
        <v>4230</v>
      </c>
      <c r="I5" s="35">
        <f>W!A504</f>
        <v>6834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7">
        <f>W!A507/10</f>
        <v>9.6</v>
      </c>
      <c r="H6" s="147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1901</v>
      </c>
      <c r="H7" s="35">
        <f>W!A510</f>
        <v>1901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8" t="s">
        <v>33</v>
      </c>
      <c r="D10" s="19"/>
      <c r="E10" s="19"/>
      <c r="F10" s="19"/>
      <c r="G10" s="147">
        <f>W!A501/10</f>
        <v>1.5</v>
      </c>
      <c r="H10" s="147">
        <f>W!A502/10</f>
        <v>2.5</v>
      </c>
      <c r="I10" s="28" t="s">
        <v>34</v>
      </c>
      <c r="J10" s="28"/>
      <c r="K10" s="44"/>
      <c r="L10" s="149">
        <f>W!A511/100</f>
        <v>0.86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0">
        <f>INT(L10*G20/1000) + 60</f>
        <v>125</v>
      </c>
      <c r="H16" s="150">
        <f>INT(L10*2*G20/1000) + 75</f>
        <v>206</v>
      </c>
      <c r="I16" s="150">
        <f>INT(L10*3*G20/1000) + 120</f>
        <v>317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0">
        <f>INT(L10*1.5*G20/1000) + 60</f>
        <v>158</v>
      </c>
      <c r="H17" s="150">
        <f>INT(L10*1.5*2*G20/1000) + 75</f>
        <v>272</v>
      </c>
      <c r="I17" s="150">
        <f>INT(L10*1.5*3*G20/1000) + 120</f>
        <v>416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4">
        <f>W!A515</f>
        <v>76533</v>
      </c>
      <c r="H20" s="134">
        <f>W!A516</f>
        <v>75684</v>
      </c>
      <c r="I20" s="134">
        <f>W!A517</f>
        <v>70921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Criminals are laundering vast amounts of money in spite of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attempts by regulators to stop them. There is apparently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no regulator with sufficient overview or understanding of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the issues to be succesful in prevention.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1"/>
      <c r="C29" s="152"/>
      <c r="D29" s="152"/>
      <c r="E29" s="152"/>
      <c r="F29" s="152"/>
      <c r="G29" s="152"/>
      <c r="H29" s="152"/>
      <c r="I29" s="90"/>
      <c r="J29" s="152"/>
      <c r="K29" s="152"/>
      <c r="L29" s="152"/>
      <c r="M29" s="152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3"/>
      <c r="E31" s="154"/>
      <c r="F31" s="154"/>
      <c r="G31" s="154"/>
      <c r="H31" s="154"/>
      <c r="I31" s="153"/>
      <c r="J31" s="154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7">
        <f>W!A522/100</f>
        <v>92.96</v>
      </c>
      <c r="G35" s="137">
        <f>W!A542/100</f>
        <v>92.96</v>
      </c>
      <c r="H35" s="137">
        <f>W!A562/100</f>
        <v>92.96</v>
      </c>
      <c r="I35" s="137">
        <f>W!A582/100</f>
        <v>92.96</v>
      </c>
      <c r="J35" s="137">
        <f>W!A602/100</f>
        <v>92.96</v>
      </c>
      <c r="K35" s="137">
        <f>W!A622/100</f>
        <v>92.96</v>
      </c>
      <c r="L35" s="137">
        <f>W!A642/100</f>
        <v>92.96</v>
      </c>
      <c r="M35" s="137">
        <f>W!A662/100</f>
        <v>92.96</v>
      </c>
      <c r="N35" s="51"/>
    </row>
    <row r="36" spans="2:17">
      <c r="B36" s="129"/>
      <c r="C36" s="19" t="s">
        <v>50</v>
      </c>
      <c r="D36" s="19"/>
      <c r="E36" s="19"/>
      <c r="F36" s="137">
        <f>W!A523</f>
        <v>3718400</v>
      </c>
      <c r="G36" s="137">
        <f>W!A543</f>
        <v>3718400</v>
      </c>
      <c r="H36" s="137">
        <f>W!A563</f>
        <v>3718400</v>
      </c>
      <c r="I36" s="137">
        <f>W!A583</f>
        <v>3718400</v>
      </c>
      <c r="J36" s="137">
        <f>W!A603</f>
        <v>3718400</v>
      </c>
      <c r="K36" s="137">
        <f>W!A623</f>
        <v>3718400</v>
      </c>
      <c r="L36" s="137">
        <f>W!A643</f>
        <v>3718400</v>
      </c>
      <c r="M36" s="137">
        <f>W!A663</f>
        <v>3718400</v>
      </c>
      <c r="N36" s="51"/>
    </row>
    <row r="37" spans="2:17">
      <c r="B37" s="129"/>
      <c r="C37" s="19"/>
      <c r="F37" s="155"/>
      <c r="G37" s="155"/>
      <c r="H37" s="155"/>
      <c r="I37" s="156"/>
      <c r="J37" s="155"/>
      <c r="K37" s="155"/>
      <c r="L37" s="155"/>
      <c r="M37" s="155"/>
      <c r="N37" s="51"/>
    </row>
    <row r="38" spans="2:17">
      <c r="B38" s="129"/>
      <c r="C38" s="19" t="s">
        <v>51</v>
      </c>
      <c r="D38" s="19"/>
      <c r="E38" s="19"/>
      <c r="F38" s="137">
        <f>W!A524</f>
        <v>0</v>
      </c>
      <c r="G38" s="137">
        <f>W!A544</f>
        <v>0</v>
      </c>
      <c r="H38" s="137">
        <f>W!A564</f>
        <v>0</v>
      </c>
      <c r="I38" s="137">
        <f>W!A584</f>
        <v>0</v>
      </c>
      <c r="J38" s="137">
        <f>W!A604</f>
        <v>0</v>
      </c>
      <c r="K38" s="137">
        <f>W!A624</f>
        <v>0</v>
      </c>
      <c r="L38" s="137">
        <f>W!A644</f>
        <v>0</v>
      </c>
      <c r="M38" s="137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7">
        <f>W!A525</f>
        <v>3718400</v>
      </c>
      <c r="G39" s="137">
        <f>W!A545</f>
        <v>3718400</v>
      </c>
      <c r="H39" s="137">
        <f>W!A565</f>
        <v>3718400</v>
      </c>
      <c r="I39" s="137">
        <f>W!A585</f>
        <v>3718400</v>
      </c>
      <c r="J39" s="137">
        <f>W!A605</f>
        <v>3718400</v>
      </c>
      <c r="K39" s="137">
        <f>W!A625</f>
        <v>3718400</v>
      </c>
      <c r="L39" s="137">
        <f>W!A645</f>
        <v>3718400</v>
      </c>
      <c r="M39" s="137">
        <f>W!A665</f>
        <v>3718400</v>
      </c>
      <c r="N39" s="51"/>
    </row>
    <row r="40" spans="2:17">
      <c r="B40" s="129"/>
      <c r="C40" s="19"/>
      <c r="D40" s="19"/>
      <c r="E40" s="19"/>
      <c r="F40" s="157"/>
      <c r="G40" s="157"/>
      <c r="H40" s="157"/>
      <c r="I40" s="137"/>
      <c r="J40" s="157"/>
      <c r="K40" s="157"/>
      <c r="L40" s="157"/>
      <c r="M40" s="157"/>
      <c r="N40" s="51"/>
    </row>
    <row r="41" spans="2:17" ht="12">
      <c r="B41" s="129"/>
      <c r="C41" s="96" t="s">
        <v>53</v>
      </c>
      <c r="D41" s="19"/>
      <c r="E41" s="19"/>
      <c r="F41" s="137"/>
      <c r="G41" s="137"/>
      <c r="H41" s="137"/>
      <c r="I41" s="137"/>
      <c r="J41" s="157"/>
      <c r="K41" s="157"/>
      <c r="L41" s="157"/>
      <c r="M41" s="157"/>
      <c r="N41" s="51"/>
    </row>
    <row r="42" spans="2:17">
      <c r="B42" s="129"/>
      <c r="C42" s="19" t="s">
        <v>54</v>
      </c>
      <c r="D42" s="19"/>
      <c r="E42" s="19"/>
      <c r="F42" s="137"/>
      <c r="G42" s="137"/>
      <c r="H42" s="137"/>
      <c r="I42" s="137"/>
      <c r="J42" s="157"/>
      <c r="K42" s="157"/>
      <c r="L42" s="157"/>
      <c r="M42" s="157"/>
      <c r="N42" s="51"/>
    </row>
    <row r="43" spans="2:17">
      <c r="B43" s="129"/>
      <c r="C43" s="19" t="s">
        <v>55</v>
      </c>
      <c r="D43" s="19"/>
      <c r="E43" s="19"/>
      <c r="F43" s="137">
        <f>W!A526</f>
        <v>340</v>
      </c>
      <c r="G43" s="137">
        <f>W!A546</f>
        <v>340</v>
      </c>
      <c r="H43" s="137">
        <f>W!A566</f>
        <v>340</v>
      </c>
      <c r="I43" s="137">
        <f>W!A586</f>
        <v>340</v>
      </c>
      <c r="J43" s="137">
        <f>W!A606</f>
        <v>340</v>
      </c>
      <c r="K43" s="137">
        <f>W!A626</f>
        <v>340</v>
      </c>
      <c r="L43" s="137">
        <f>W!A646</f>
        <v>340</v>
      </c>
      <c r="M43" s="137">
        <f>W!A666</f>
        <v>340</v>
      </c>
      <c r="N43" s="51"/>
    </row>
    <row r="44" spans="2:17">
      <c r="B44" s="129"/>
      <c r="C44" s="19" t="s">
        <v>11</v>
      </c>
      <c r="D44" s="28" t="s">
        <v>12</v>
      </c>
      <c r="E44" s="19"/>
      <c r="F44" s="137">
        <f>W!A527</f>
        <v>349</v>
      </c>
      <c r="G44" s="137">
        <f>W!A547</f>
        <v>349</v>
      </c>
      <c r="H44" s="137">
        <f>W!A567</f>
        <v>349</v>
      </c>
      <c r="I44" s="137">
        <f>W!A587</f>
        <v>349</v>
      </c>
      <c r="J44" s="137">
        <f>W!A607</f>
        <v>349</v>
      </c>
      <c r="K44" s="137">
        <f>W!A627</f>
        <v>349</v>
      </c>
      <c r="L44" s="137">
        <f>W!A647</f>
        <v>349</v>
      </c>
      <c r="M44" s="137">
        <f>W!A667</f>
        <v>349</v>
      </c>
      <c r="N44" s="51"/>
    </row>
    <row r="45" spans="2:17">
      <c r="B45" s="129"/>
      <c r="C45" s="19"/>
      <c r="D45" s="19" t="s">
        <v>6</v>
      </c>
      <c r="E45" s="19"/>
      <c r="F45" s="137">
        <f>W!A528</f>
        <v>341</v>
      </c>
      <c r="G45" s="137">
        <f>W!A548</f>
        <v>341</v>
      </c>
      <c r="H45" s="137">
        <f>W!A568</f>
        <v>341</v>
      </c>
      <c r="I45" s="137">
        <f>W!A588</f>
        <v>341</v>
      </c>
      <c r="J45" s="137">
        <f>W!A608</f>
        <v>341</v>
      </c>
      <c r="K45" s="137">
        <f>W!A628</f>
        <v>341</v>
      </c>
      <c r="L45" s="137">
        <f>W!A648</f>
        <v>341</v>
      </c>
      <c r="M45" s="137">
        <f>W!A668</f>
        <v>341</v>
      </c>
      <c r="N45" s="51"/>
    </row>
    <row r="46" spans="2:17">
      <c r="B46" s="129"/>
      <c r="C46" s="19" t="s">
        <v>56</v>
      </c>
      <c r="D46" s="19"/>
      <c r="E46" s="19"/>
      <c r="F46" s="137">
        <f>W!A529</f>
        <v>539</v>
      </c>
      <c r="G46" s="137">
        <f>W!A549</f>
        <v>539</v>
      </c>
      <c r="H46" s="137">
        <f>W!A569</f>
        <v>539</v>
      </c>
      <c r="I46" s="137">
        <f>W!A589</f>
        <v>539</v>
      </c>
      <c r="J46" s="137">
        <f>W!A609</f>
        <v>539</v>
      </c>
      <c r="K46" s="137">
        <f>W!A629</f>
        <v>539</v>
      </c>
      <c r="L46" s="137">
        <f>W!A649</f>
        <v>539</v>
      </c>
      <c r="M46" s="137">
        <f>W!A669</f>
        <v>539</v>
      </c>
      <c r="N46" s="51"/>
    </row>
    <row r="47" spans="2:17">
      <c r="B47" s="129"/>
      <c r="C47" s="19" t="s">
        <v>11</v>
      </c>
      <c r="D47" s="28" t="s">
        <v>12</v>
      </c>
      <c r="E47" s="19"/>
      <c r="F47" s="137">
        <f>W!A530</f>
        <v>559</v>
      </c>
      <c r="G47" s="137">
        <f>W!A550</f>
        <v>559</v>
      </c>
      <c r="H47" s="137">
        <f>W!A570</f>
        <v>559</v>
      </c>
      <c r="I47" s="137">
        <f>W!A590</f>
        <v>559</v>
      </c>
      <c r="J47" s="137">
        <f>W!A610</f>
        <v>559</v>
      </c>
      <c r="K47" s="137">
        <f>W!A630</f>
        <v>559</v>
      </c>
      <c r="L47" s="137">
        <f>W!A650</f>
        <v>559</v>
      </c>
      <c r="M47" s="137">
        <f>W!A670</f>
        <v>559</v>
      </c>
      <c r="N47" s="51"/>
    </row>
    <row r="48" spans="2:17">
      <c r="B48" s="129"/>
      <c r="C48" s="19"/>
      <c r="D48" s="19" t="s">
        <v>13</v>
      </c>
      <c r="E48" s="19"/>
      <c r="F48" s="137">
        <f>W!A531</f>
        <v>546</v>
      </c>
      <c r="G48" s="137">
        <f>W!A551</f>
        <v>546</v>
      </c>
      <c r="H48" s="137">
        <f>W!A571</f>
        <v>546</v>
      </c>
      <c r="I48" s="137">
        <f>W!A591</f>
        <v>546</v>
      </c>
      <c r="J48" s="137">
        <f>W!A611</f>
        <v>546</v>
      </c>
      <c r="K48" s="137">
        <f>W!A631</f>
        <v>546</v>
      </c>
      <c r="L48" s="137">
        <f>W!A651</f>
        <v>546</v>
      </c>
      <c r="M48" s="137">
        <f>W!A671</f>
        <v>546</v>
      </c>
      <c r="N48" s="51"/>
    </row>
    <row r="49" spans="2:14">
      <c r="B49" s="129"/>
      <c r="C49" s="19" t="s">
        <v>57</v>
      </c>
      <c r="D49" s="19"/>
      <c r="E49" s="19"/>
      <c r="F49" s="137">
        <f>W!A532</f>
        <v>894</v>
      </c>
      <c r="G49" s="137">
        <f>W!A552</f>
        <v>894</v>
      </c>
      <c r="H49" s="137">
        <f>W!A572</f>
        <v>894</v>
      </c>
      <c r="I49" s="137">
        <f>W!A592</f>
        <v>894</v>
      </c>
      <c r="J49" s="137">
        <f>W!A612</f>
        <v>894</v>
      </c>
      <c r="K49" s="137">
        <f>W!A632</f>
        <v>894</v>
      </c>
      <c r="L49" s="137">
        <f>W!A652</f>
        <v>894</v>
      </c>
      <c r="M49" s="137">
        <f>W!A672</f>
        <v>894</v>
      </c>
      <c r="N49" s="51"/>
    </row>
    <row r="50" spans="2:14">
      <c r="B50" s="129"/>
      <c r="C50" s="19" t="s">
        <v>11</v>
      </c>
      <c r="D50" s="28" t="s">
        <v>12</v>
      </c>
      <c r="E50" s="19"/>
      <c r="F50" s="137">
        <f>W!A533</f>
        <v>899</v>
      </c>
      <c r="G50" s="137">
        <f>W!A553</f>
        <v>899</v>
      </c>
      <c r="H50" s="137">
        <f>W!A573</f>
        <v>899</v>
      </c>
      <c r="I50" s="137">
        <f>W!A593</f>
        <v>899</v>
      </c>
      <c r="J50" s="137">
        <f>W!A613</f>
        <v>899</v>
      </c>
      <c r="K50" s="137">
        <f>W!A633</f>
        <v>899</v>
      </c>
      <c r="L50" s="137">
        <f>W!A653</f>
        <v>899</v>
      </c>
      <c r="M50" s="137">
        <f>W!A673</f>
        <v>899</v>
      </c>
      <c r="N50" s="51"/>
    </row>
    <row r="51" spans="2:14">
      <c r="B51" s="129"/>
      <c r="C51" s="19"/>
      <c r="D51" s="19" t="s">
        <v>6</v>
      </c>
      <c r="E51" s="19"/>
      <c r="F51" s="137">
        <f>W!A534</f>
        <v>884</v>
      </c>
      <c r="G51" s="137">
        <f>W!A554</f>
        <v>884</v>
      </c>
      <c r="H51" s="137">
        <f>W!A574</f>
        <v>884</v>
      </c>
      <c r="I51" s="137">
        <f>W!A594</f>
        <v>884</v>
      </c>
      <c r="J51" s="137">
        <f>W!A614</f>
        <v>884</v>
      </c>
      <c r="K51" s="137">
        <f>W!A634</f>
        <v>884</v>
      </c>
      <c r="L51" s="137">
        <f>W!A654</f>
        <v>884</v>
      </c>
      <c r="M51" s="137">
        <f>W!A674</f>
        <v>884</v>
      </c>
      <c r="N51" s="51"/>
    </row>
    <row r="52" spans="2:14">
      <c r="B52" s="129"/>
      <c r="C52" s="19"/>
      <c r="D52" s="19"/>
      <c r="E52" s="19"/>
      <c r="F52" s="137"/>
      <c r="G52" s="137"/>
      <c r="H52" s="137"/>
      <c r="I52" s="137"/>
      <c r="J52" s="137"/>
      <c r="K52" s="137"/>
      <c r="L52" s="137"/>
      <c r="M52" s="137"/>
      <c r="N52" s="51"/>
    </row>
    <row r="53" spans="2:14">
      <c r="B53" s="129"/>
      <c r="C53" s="19" t="s">
        <v>58</v>
      </c>
      <c r="D53" s="19"/>
      <c r="E53" s="19"/>
      <c r="F53" s="137">
        <f>W!A535</f>
        <v>80</v>
      </c>
      <c r="G53" s="137">
        <f>W!A555</f>
        <v>80</v>
      </c>
      <c r="H53" s="137">
        <f>W!A575</f>
        <v>80</v>
      </c>
      <c r="I53" s="137">
        <f>W!A595</f>
        <v>80</v>
      </c>
      <c r="J53" s="137">
        <f>W!A615</f>
        <v>80</v>
      </c>
      <c r="K53" s="137">
        <f>W!A635</f>
        <v>80</v>
      </c>
      <c r="L53" s="137">
        <f>W!A655</f>
        <v>80</v>
      </c>
      <c r="M53" s="137">
        <f>W!A675</f>
        <v>80</v>
      </c>
      <c r="N53" s="51"/>
    </row>
    <row r="54" spans="2:14">
      <c r="B54" s="129"/>
      <c r="C54" s="158" t="s">
        <v>59</v>
      </c>
      <c r="D54" s="19"/>
      <c r="E54" s="19"/>
      <c r="F54" s="137">
        <f>W!A536</f>
        <v>1200</v>
      </c>
      <c r="G54" s="137">
        <f>W!A556</f>
        <v>1200</v>
      </c>
      <c r="H54" s="137">
        <f>W!A576</f>
        <v>1200</v>
      </c>
      <c r="I54" s="137">
        <f>W!A596</f>
        <v>1200</v>
      </c>
      <c r="J54" s="137">
        <f>W!A616</f>
        <v>1200</v>
      </c>
      <c r="K54" s="137">
        <f>W!A636</f>
        <v>1200</v>
      </c>
      <c r="L54" s="137">
        <f>W!A656</f>
        <v>1200</v>
      </c>
      <c r="M54" s="137">
        <f>W!A676</f>
        <v>1200</v>
      </c>
      <c r="N54" s="51"/>
    </row>
    <row r="55" spans="2:14">
      <c r="B55" s="129"/>
      <c r="C55" s="19" t="s">
        <v>60</v>
      </c>
      <c r="D55" s="19"/>
      <c r="E55" s="19"/>
      <c r="F55" s="137">
        <f>W!A537</f>
        <v>9</v>
      </c>
      <c r="G55" s="137">
        <f>W!A557</f>
        <v>9</v>
      </c>
      <c r="H55" s="137">
        <f>W!A577</f>
        <v>9</v>
      </c>
      <c r="I55" s="137">
        <f>W!A597</f>
        <v>9</v>
      </c>
      <c r="J55" s="137">
        <f>W!A617</f>
        <v>9</v>
      </c>
      <c r="K55" s="137">
        <f>W!A637</f>
        <v>9</v>
      </c>
      <c r="L55" s="137">
        <f>W!A657</f>
        <v>9</v>
      </c>
      <c r="M55" s="137">
        <f>W!A677</f>
        <v>9</v>
      </c>
      <c r="N55" s="51"/>
    </row>
    <row r="56" spans="2:14">
      <c r="B56" s="132"/>
      <c r="C56" s="62"/>
      <c r="D56" s="62"/>
      <c r="E56" s="62"/>
      <c r="F56" s="159"/>
      <c r="G56" s="159"/>
      <c r="H56" s="160"/>
      <c r="I56" s="161"/>
      <c r="J56" s="159"/>
      <c r="K56" s="159"/>
      <c r="L56" s="159"/>
      <c r="M56" s="160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8" t="s">
        <v>17</v>
      </c>
    </row>
    <row r="60" spans="2:14">
      <c r="B60" s="19"/>
      <c r="C60" s="19"/>
      <c r="D60" s="19"/>
      <c r="E60" s="19"/>
      <c r="F60" s="157"/>
      <c r="G60" s="157"/>
      <c r="H60" s="137"/>
      <c r="I60" s="131"/>
      <c r="J60" s="157"/>
      <c r="K60" s="157"/>
      <c r="L60" s="157"/>
      <c r="M60" s="137"/>
      <c r="N60" s="19"/>
    </row>
    <row r="61" spans="2:14" ht="15.6">
      <c r="B61" s="121" t="s">
        <v>21</v>
      </c>
      <c r="C61" s="22"/>
      <c r="F61" s="122"/>
      <c r="G61" s="145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2017</v>
      </c>
      <c r="M61" s="14" t="s">
        <v>63</v>
      </c>
      <c r="N61" s="146">
        <f>W!$A5</f>
        <v>3</v>
      </c>
    </row>
    <row r="62" spans="2:14">
      <c r="C62" s="19"/>
      <c r="D62" s="19"/>
      <c r="E62" s="19"/>
      <c r="F62" s="157"/>
      <c r="G62" s="157"/>
      <c r="H62" s="137"/>
      <c r="I62" s="131"/>
      <c r="J62" s="157"/>
      <c r="K62" s="157"/>
      <c r="L62" s="157"/>
      <c r="M62" s="137"/>
      <c r="N62" s="19"/>
    </row>
    <row r="63" spans="2:14">
      <c r="B63" s="127"/>
      <c r="C63" s="74"/>
      <c r="D63" s="74"/>
      <c r="E63" s="74"/>
      <c r="F63" s="162"/>
      <c r="G63" s="162"/>
      <c r="H63" s="162"/>
      <c r="I63" s="163"/>
      <c r="J63" s="162"/>
      <c r="K63" s="162"/>
      <c r="L63" s="162"/>
      <c r="M63" s="162"/>
      <c r="N63" s="84"/>
    </row>
    <row r="64" spans="2:14" ht="12">
      <c r="B64" s="129"/>
      <c r="C64" s="96" t="s">
        <v>64</v>
      </c>
      <c r="D64" s="96"/>
      <c r="E64" s="19"/>
      <c r="F64" s="137"/>
      <c r="G64" s="137"/>
      <c r="H64" s="137"/>
      <c r="I64" s="131"/>
      <c r="J64" s="137"/>
      <c r="K64" s="131"/>
      <c r="L64" s="131"/>
      <c r="M64" s="137"/>
      <c r="N64" s="24"/>
    </row>
    <row r="65" spans="2:14" ht="12">
      <c r="B65" s="129"/>
      <c r="C65" s="96"/>
      <c r="D65" s="19" t="s">
        <v>65</v>
      </c>
      <c r="E65" s="19"/>
      <c r="F65" s="135">
        <f>W!A701</f>
        <v>1</v>
      </c>
      <c r="G65" s="135">
        <f>W!A721</f>
        <v>2</v>
      </c>
      <c r="H65" s="135">
        <f>W!A741</f>
        <v>3</v>
      </c>
      <c r="I65" s="135">
        <f>W!A761</f>
        <v>4</v>
      </c>
      <c r="J65" s="135">
        <f>W!A781</f>
        <v>5</v>
      </c>
      <c r="K65" s="135">
        <f>W!A801</f>
        <v>6</v>
      </c>
      <c r="L65" s="135">
        <f>W!A821</f>
        <v>7</v>
      </c>
      <c r="M65" s="135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7"/>
      <c r="G66" s="137"/>
      <c r="H66" s="137"/>
      <c r="I66" s="137"/>
      <c r="J66" s="137"/>
      <c r="K66" s="155"/>
      <c r="L66" s="137"/>
      <c r="M66" s="137"/>
      <c r="N66" s="24"/>
    </row>
    <row r="67" spans="2:14">
      <c r="B67" s="129"/>
      <c r="C67" s="19" t="s">
        <v>67</v>
      </c>
      <c r="D67" s="19"/>
      <c r="E67" s="19"/>
      <c r="F67" s="137">
        <f>W!A702</f>
        <v>3063452</v>
      </c>
      <c r="G67" s="137">
        <f>W!A722</f>
        <v>3063452</v>
      </c>
      <c r="H67" s="137">
        <f>W!A742</f>
        <v>3063452</v>
      </c>
      <c r="I67" s="137">
        <f>W!A762</f>
        <v>3063452</v>
      </c>
      <c r="J67" s="137">
        <f>W!A782</f>
        <v>3063452</v>
      </c>
      <c r="K67" s="137">
        <f>W!A802</f>
        <v>3063452</v>
      </c>
      <c r="L67" s="137">
        <f>W!A822</f>
        <v>3063452</v>
      </c>
      <c r="M67" s="137">
        <f>W!A842</f>
        <v>3063452</v>
      </c>
      <c r="N67" s="24"/>
    </row>
    <row r="68" spans="2:14">
      <c r="B68" s="129"/>
      <c r="C68" s="19" t="s">
        <v>68</v>
      </c>
      <c r="D68" s="19"/>
      <c r="E68" s="19"/>
      <c r="F68" s="137">
        <f>W!A703</f>
        <v>403803</v>
      </c>
      <c r="G68" s="137">
        <f>W!A723</f>
        <v>403803</v>
      </c>
      <c r="H68" s="137">
        <f>W!A743</f>
        <v>403803</v>
      </c>
      <c r="I68" s="137">
        <f>W!A763</f>
        <v>403803</v>
      </c>
      <c r="J68" s="137">
        <f>W!A783</f>
        <v>403803</v>
      </c>
      <c r="K68" s="137">
        <f>W!A803</f>
        <v>403803</v>
      </c>
      <c r="L68" s="137">
        <f>W!A823</f>
        <v>403803</v>
      </c>
      <c r="M68" s="137">
        <f>W!A843</f>
        <v>403803</v>
      </c>
      <c r="N68" s="24"/>
    </row>
    <row r="69" spans="2:14">
      <c r="B69" s="129"/>
      <c r="C69" s="19" t="s">
        <v>69</v>
      </c>
      <c r="D69" s="19"/>
      <c r="E69" s="19"/>
      <c r="F69" s="137">
        <f>W!A704</f>
        <v>1113425</v>
      </c>
      <c r="G69" s="137">
        <f>W!A724</f>
        <v>1113425</v>
      </c>
      <c r="H69" s="137">
        <f>W!A744</f>
        <v>1113425</v>
      </c>
      <c r="I69" s="137">
        <f>W!A764</f>
        <v>1113425</v>
      </c>
      <c r="J69" s="137">
        <f>W!A784</f>
        <v>1113425</v>
      </c>
      <c r="K69" s="137">
        <f>W!A804</f>
        <v>1113425</v>
      </c>
      <c r="L69" s="137">
        <f>W!A824</f>
        <v>1113425</v>
      </c>
      <c r="M69" s="137">
        <f>W!A844</f>
        <v>1113425</v>
      </c>
      <c r="N69" s="24"/>
    </row>
    <row r="70" spans="2:14">
      <c r="B70" s="129"/>
      <c r="C70" s="19" t="s">
        <v>70</v>
      </c>
      <c r="D70" s="19"/>
      <c r="E70" s="19"/>
      <c r="F70" s="137">
        <f>W!A705</f>
        <v>1150000</v>
      </c>
      <c r="G70" s="137">
        <f>W!A725</f>
        <v>1150000</v>
      </c>
      <c r="H70" s="137">
        <f>W!A745</f>
        <v>1150000</v>
      </c>
      <c r="I70" s="137">
        <f>W!A765</f>
        <v>1150000</v>
      </c>
      <c r="J70" s="137">
        <f>W!A785</f>
        <v>1150000</v>
      </c>
      <c r="K70" s="137">
        <f>W!A805</f>
        <v>1150000</v>
      </c>
      <c r="L70" s="137">
        <f>W!A825</f>
        <v>1150000</v>
      </c>
      <c r="M70" s="137">
        <f>W!A845</f>
        <v>1150000</v>
      </c>
      <c r="N70" s="24"/>
    </row>
    <row r="71" spans="2:14">
      <c r="B71" s="129"/>
      <c r="C71" s="19"/>
      <c r="D71" s="19"/>
      <c r="E71" s="19"/>
      <c r="F71" s="136"/>
      <c r="G71" s="136"/>
      <c r="H71" s="136"/>
      <c r="I71" s="136"/>
      <c r="J71" s="136"/>
      <c r="K71" s="136"/>
      <c r="L71" s="136"/>
      <c r="M71" s="136"/>
      <c r="N71" s="24"/>
    </row>
    <row r="72" spans="2:14" ht="12">
      <c r="B72" s="129"/>
      <c r="C72" s="96" t="s">
        <v>71</v>
      </c>
      <c r="D72" s="19"/>
      <c r="E72" s="19"/>
      <c r="F72" s="137"/>
      <c r="G72" s="137"/>
      <c r="H72" s="137"/>
      <c r="I72" s="137"/>
      <c r="J72" s="137"/>
      <c r="K72" s="137"/>
      <c r="L72" s="137"/>
      <c r="M72" s="137"/>
      <c r="N72" s="24"/>
    </row>
    <row r="73" spans="2:14">
      <c r="B73" s="129"/>
      <c r="C73" s="19" t="s">
        <v>72</v>
      </c>
      <c r="D73" s="19"/>
      <c r="E73" s="19"/>
      <c r="F73" s="137">
        <f>W!A708</f>
        <v>0</v>
      </c>
      <c r="G73" s="137">
        <f>W!A728</f>
        <v>0</v>
      </c>
      <c r="H73" s="137">
        <f>W!A748</f>
        <v>0</v>
      </c>
      <c r="I73" s="137">
        <f>W!A768</f>
        <v>0</v>
      </c>
      <c r="J73" s="137">
        <f>W!A788</f>
        <v>0</v>
      </c>
      <c r="K73" s="137">
        <f>W!A808</f>
        <v>0</v>
      </c>
      <c r="L73" s="137">
        <f>W!A828</f>
        <v>0</v>
      </c>
      <c r="M73" s="137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7">
        <f>W!A709</f>
        <v>654017</v>
      </c>
      <c r="G74" s="137">
        <f>W!A729</f>
        <v>654017</v>
      </c>
      <c r="H74" s="137">
        <f>W!A749</f>
        <v>654017</v>
      </c>
      <c r="I74" s="137">
        <f>W!A769</f>
        <v>654017</v>
      </c>
      <c r="J74" s="137">
        <f>W!A789</f>
        <v>654017</v>
      </c>
      <c r="K74" s="137">
        <f>W!A809</f>
        <v>654017</v>
      </c>
      <c r="L74" s="137">
        <f>W!A829</f>
        <v>654017</v>
      </c>
      <c r="M74" s="137">
        <f>W!A849</f>
        <v>654017</v>
      </c>
      <c r="N74" s="24"/>
    </row>
    <row r="75" spans="2:14">
      <c r="B75" s="129"/>
      <c r="C75" s="19" t="s">
        <v>74</v>
      </c>
      <c r="D75" s="19"/>
      <c r="E75" s="19"/>
      <c r="F75" s="137">
        <f>W!A710</f>
        <v>1395359</v>
      </c>
      <c r="G75" s="137">
        <f>W!A730</f>
        <v>1395359</v>
      </c>
      <c r="H75" s="137">
        <f>W!A750</f>
        <v>1395359</v>
      </c>
      <c r="I75" s="137">
        <f>W!A770</f>
        <v>1395359</v>
      </c>
      <c r="J75" s="137">
        <f>W!A790</f>
        <v>1395359</v>
      </c>
      <c r="K75" s="137">
        <f>W!A810</f>
        <v>1395359</v>
      </c>
      <c r="L75" s="137">
        <f>W!A830</f>
        <v>1395359</v>
      </c>
      <c r="M75" s="137">
        <f>W!A850</f>
        <v>1395359</v>
      </c>
      <c r="N75" s="51"/>
    </row>
    <row r="76" spans="2:14" ht="12">
      <c r="B76" s="129"/>
      <c r="C76" s="96"/>
      <c r="D76" s="19"/>
      <c r="E76" s="19"/>
      <c r="F76" s="137"/>
      <c r="G76" s="137"/>
      <c r="H76" s="137"/>
      <c r="I76" s="137"/>
      <c r="J76" s="137"/>
      <c r="K76" s="137"/>
      <c r="L76" s="137"/>
      <c r="M76" s="137"/>
      <c r="N76" s="24"/>
    </row>
    <row r="77" spans="2:14">
      <c r="B77" s="129"/>
      <c r="C77" s="19" t="s">
        <v>75</v>
      </c>
      <c r="D77" s="19"/>
      <c r="E77" s="19"/>
      <c r="F77" s="137">
        <f>W!A712</f>
        <v>0</v>
      </c>
      <c r="G77" s="137">
        <f>W!A732</f>
        <v>0</v>
      </c>
      <c r="H77" s="137">
        <f>W!A752</f>
        <v>0</v>
      </c>
      <c r="I77" s="137">
        <f>W!A772</f>
        <v>0</v>
      </c>
      <c r="J77" s="137">
        <f>W!A792</f>
        <v>0</v>
      </c>
      <c r="K77" s="137">
        <f>W!A812</f>
        <v>0</v>
      </c>
      <c r="L77" s="137">
        <f>W!A832</f>
        <v>0</v>
      </c>
      <c r="M77" s="137">
        <f>W!A852</f>
        <v>0</v>
      </c>
      <c r="N77" s="24"/>
    </row>
    <row r="78" spans="2:14">
      <c r="B78" s="129"/>
      <c r="C78" s="19"/>
      <c r="D78" s="19"/>
      <c r="E78" s="19"/>
      <c r="F78" s="137"/>
      <c r="G78" s="137"/>
      <c r="H78" s="137"/>
      <c r="I78" s="137"/>
      <c r="J78" s="137"/>
      <c r="K78" s="137"/>
      <c r="L78" s="137"/>
      <c r="M78" s="137"/>
      <c r="N78" s="24"/>
    </row>
    <row r="79" spans="2:14" ht="12">
      <c r="B79" s="129"/>
      <c r="C79" s="96" t="s">
        <v>76</v>
      </c>
      <c r="D79" s="19"/>
      <c r="E79" s="80"/>
      <c r="F79" s="136"/>
      <c r="G79" s="136"/>
      <c r="H79" s="136"/>
      <c r="I79" s="136"/>
      <c r="J79" s="136"/>
      <c r="K79" s="136"/>
      <c r="L79" s="136"/>
      <c r="M79" s="136"/>
      <c r="N79" s="24"/>
    </row>
    <row r="80" spans="2:14">
      <c r="B80" s="129"/>
      <c r="C80" s="19" t="s">
        <v>77</v>
      </c>
      <c r="D80" s="19"/>
      <c r="E80" s="19"/>
      <c r="F80" s="137">
        <f>W!A714</f>
        <v>4000000</v>
      </c>
      <c r="G80" s="137">
        <f>W!A734</f>
        <v>4000000</v>
      </c>
      <c r="H80" s="137">
        <f>W!A754</f>
        <v>4000000</v>
      </c>
      <c r="I80" s="137">
        <f>W!A774</f>
        <v>4000000</v>
      </c>
      <c r="J80" s="137">
        <f>W!A794</f>
        <v>4000000</v>
      </c>
      <c r="K80" s="137">
        <f>W!A814</f>
        <v>4000000</v>
      </c>
      <c r="L80" s="137">
        <f>W!A834</f>
        <v>4000000</v>
      </c>
      <c r="M80" s="137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7">
        <f>W!A715</f>
        <v>0</v>
      </c>
      <c r="G81" s="137">
        <f>W!A735</f>
        <v>0</v>
      </c>
      <c r="H81" s="137">
        <f>W!A755</f>
        <v>0</v>
      </c>
      <c r="I81" s="137">
        <f>W!A775</f>
        <v>0</v>
      </c>
      <c r="J81" s="137">
        <f>W!A795</f>
        <v>0</v>
      </c>
      <c r="K81" s="137">
        <f>W!A815</f>
        <v>0</v>
      </c>
      <c r="L81" s="137">
        <f>W!A835</f>
        <v>0</v>
      </c>
      <c r="M81" s="137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7">
        <f>W!A716</f>
        <v>-318696</v>
      </c>
      <c r="G82" s="137">
        <f>W!A736</f>
        <v>-318696</v>
      </c>
      <c r="H82" s="137">
        <f>W!A756</f>
        <v>-318696</v>
      </c>
      <c r="I82" s="137">
        <f>W!A776</f>
        <v>-318696</v>
      </c>
      <c r="J82" s="137">
        <f>W!A796</f>
        <v>-318696</v>
      </c>
      <c r="K82" s="137">
        <f>W!A816</f>
        <v>-318696</v>
      </c>
      <c r="L82" s="137">
        <f>W!A836</f>
        <v>-318696</v>
      </c>
      <c r="M82" s="137">
        <f>W!A856</f>
        <v>-318696</v>
      </c>
      <c r="N82" s="24"/>
    </row>
    <row r="83" spans="2:14" ht="12">
      <c r="B83" s="129"/>
      <c r="C83" s="164" t="s">
        <v>80</v>
      </c>
      <c r="D83" s="19"/>
      <c r="E83" s="19"/>
      <c r="F83" s="137">
        <f t="shared" ref="F83:M83" si="0">SUM(F80:F82)</f>
        <v>3681304</v>
      </c>
      <c r="G83" s="137">
        <f t="shared" si="0"/>
        <v>3681304</v>
      </c>
      <c r="H83" s="137">
        <f t="shared" si="0"/>
        <v>3681304</v>
      </c>
      <c r="I83" s="137">
        <f t="shared" si="0"/>
        <v>3681304</v>
      </c>
      <c r="J83" s="137">
        <f t="shared" si="0"/>
        <v>3681304</v>
      </c>
      <c r="K83" s="137">
        <f t="shared" si="0"/>
        <v>3681304</v>
      </c>
      <c r="L83" s="137">
        <f t="shared" si="0"/>
        <v>3681304</v>
      </c>
      <c r="M83" s="137">
        <f t="shared" si="0"/>
        <v>3681304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5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7" t="str">
        <f>W!A422</f>
        <v xml:space="preserve"> </v>
      </c>
      <c r="G104" s="137" t="str">
        <f>W!A429</f>
        <v xml:space="preserve"> </v>
      </c>
      <c r="H104" s="137" t="str">
        <f>W!A436</f>
        <v xml:space="preserve"> </v>
      </c>
      <c r="I104" s="137" t="str">
        <f>W!A443</f>
        <v xml:space="preserve"> </v>
      </c>
      <c r="J104" s="137" t="str">
        <f>W!A450</f>
        <v xml:space="preserve"> </v>
      </c>
      <c r="K104" s="137" t="str">
        <f>W!A457</f>
        <v xml:space="preserve"> </v>
      </c>
      <c r="L104" s="137" t="str">
        <f>W!A464</f>
        <v xml:space="preserve"> </v>
      </c>
      <c r="M104" s="137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7" t="str">
        <f>W!A423</f>
        <v xml:space="preserve"> </v>
      </c>
      <c r="G105" s="137" t="str">
        <f>W!A430</f>
        <v xml:space="preserve"> </v>
      </c>
      <c r="H105" s="137" t="str">
        <f>W!A437</f>
        <v xml:space="preserve"> </v>
      </c>
      <c r="I105" s="137" t="str">
        <f>W!A444</f>
        <v xml:space="preserve"> </v>
      </c>
      <c r="J105" s="137" t="str">
        <f>W!A451</f>
        <v xml:space="preserve"> </v>
      </c>
      <c r="K105" s="137" t="str">
        <f>W!A458</f>
        <v xml:space="preserve"> </v>
      </c>
      <c r="L105" s="137" t="str">
        <f>W!A465</f>
        <v xml:space="preserve"> </v>
      </c>
      <c r="M105" s="137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8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showGridLines="0" workbookViewId="0">
      <selection activeCell="E13" sqref="E13"/>
    </sheetView>
  </sheetViews>
  <sheetFormatPr defaultRowHeight="13.2"/>
  <cols>
    <col min="1" max="1" width="10" customWidth="1"/>
    <col min="2" max="2" width="9.109375" style="133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2017</v>
      </c>
    </row>
    <row r="5" spans="1:1">
      <c r="A5">
        <v>3</v>
      </c>
    </row>
    <row r="6" spans="1:1">
      <c r="A6" t="s">
        <v>342</v>
      </c>
    </row>
    <row r="7" spans="1:1">
      <c r="A7">
        <v>25</v>
      </c>
    </row>
    <row r="8" spans="1:1">
      <c r="A8">
        <v>25</v>
      </c>
    </row>
    <row r="9" spans="1:1">
      <c r="A9">
        <v>50</v>
      </c>
    </row>
    <row r="10" spans="1:1">
      <c r="A10">
        <v>0</v>
      </c>
    </row>
    <row r="11" spans="1:1">
      <c r="A11">
        <v>15</v>
      </c>
    </row>
    <row r="12" spans="1:1">
      <c r="A12">
        <v>5</v>
      </c>
    </row>
    <row r="13" spans="1:1">
      <c r="A13">
        <v>12</v>
      </c>
    </row>
    <row r="14" spans="1:1">
      <c r="A14">
        <v>13</v>
      </c>
    </row>
    <row r="15" spans="1:1">
      <c r="A15">
        <v>5</v>
      </c>
    </row>
    <row r="16" spans="1:1">
      <c r="A16">
        <v>10</v>
      </c>
    </row>
    <row r="17" spans="1:1">
      <c r="A17">
        <v>10</v>
      </c>
    </row>
    <row r="18" spans="1:1">
      <c r="A18">
        <v>4</v>
      </c>
    </row>
    <row r="19" spans="1:1">
      <c r="A19">
        <v>7</v>
      </c>
    </row>
    <row r="20" spans="1:1">
      <c r="A20">
        <v>0</v>
      </c>
    </row>
    <row r="21" spans="1:1">
      <c r="A21">
        <v>340</v>
      </c>
    </row>
    <row r="22" spans="1:1">
      <c r="A22">
        <v>349</v>
      </c>
    </row>
    <row r="23" spans="1:1">
      <c r="A23">
        <v>341</v>
      </c>
    </row>
    <row r="24" spans="1:1">
      <c r="A24">
        <v>539</v>
      </c>
    </row>
    <row r="25" spans="1:1">
      <c r="A25">
        <v>559</v>
      </c>
    </row>
    <row r="26" spans="1:1">
      <c r="A26">
        <v>546</v>
      </c>
    </row>
    <row r="27" spans="1:1">
      <c r="A27">
        <v>894</v>
      </c>
    </row>
    <row r="28" spans="1:1">
      <c r="A28">
        <v>899</v>
      </c>
    </row>
    <row r="29" spans="1:1">
      <c r="A29">
        <v>884</v>
      </c>
    </row>
    <row r="30" spans="1:1">
      <c r="A30">
        <v>0</v>
      </c>
    </row>
    <row r="31" spans="1:1">
      <c r="A31">
        <v>1090</v>
      </c>
    </row>
    <row r="32" spans="1:1">
      <c r="A32">
        <v>620</v>
      </c>
    </row>
    <row r="33" spans="1:1">
      <c r="A33">
        <v>920</v>
      </c>
    </row>
    <row r="34" spans="1:1">
      <c r="A34">
        <v>585</v>
      </c>
    </row>
    <row r="35" spans="1:1">
      <c r="A35">
        <v>350</v>
      </c>
    </row>
    <row r="36" spans="1:1">
      <c r="A36">
        <v>490</v>
      </c>
    </row>
    <row r="37" spans="1:1">
      <c r="A37">
        <v>230</v>
      </c>
    </row>
    <row r="38" spans="1:1">
      <c r="A38">
        <v>120</v>
      </c>
    </row>
    <row r="39" spans="1:1">
      <c r="A39">
        <v>220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30</v>
      </c>
    </row>
    <row r="45" spans="1:1">
      <c r="A45">
        <v>19</v>
      </c>
    </row>
    <row r="46" spans="1:1">
      <c r="A46">
        <v>13</v>
      </c>
    </row>
    <row r="47" spans="1:1">
      <c r="A47">
        <v>110</v>
      </c>
    </row>
    <row r="48" spans="1:1">
      <c r="A48">
        <v>172</v>
      </c>
    </row>
    <row r="49" spans="1:1">
      <c r="A49">
        <v>345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6</v>
      </c>
    </row>
    <row r="58" spans="1:1">
      <c r="A58">
        <v>2</v>
      </c>
    </row>
    <row r="59" spans="1:1">
      <c r="A59">
        <v>2</v>
      </c>
    </row>
    <row r="60" spans="1:1">
      <c r="A60">
        <v>0</v>
      </c>
    </row>
    <row r="61" spans="1:1">
      <c r="A61">
        <v>4</v>
      </c>
    </row>
    <row r="62" spans="1:1">
      <c r="A62">
        <v>10</v>
      </c>
    </row>
    <row r="63" spans="1:1">
      <c r="A63">
        <v>13</v>
      </c>
    </row>
    <row r="64" spans="1:1">
      <c r="A64">
        <v>4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400</v>
      </c>
    </row>
    <row r="73" spans="1:1">
      <c r="A73">
        <v>2</v>
      </c>
    </row>
    <row r="74" spans="1:1">
      <c r="A74">
        <v>0</v>
      </c>
    </row>
    <row r="75" spans="1:1">
      <c r="A75">
        <v>30</v>
      </c>
    </row>
    <row r="76" spans="1:1">
      <c r="A76">
        <v>2</v>
      </c>
    </row>
    <row r="77" spans="1:1">
      <c r="A77">
        <v>20</v>
      </c>
    </row>
    <row r="78" spans="1:1">
      <c r="A78">
        <v>18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6</v>
      </c>
    </row>
    <row r="83" spans="1:1">
      <c r="A83">
        <v>1200</v>
      </c>
    </row>
    <row r="84" spans="1:1">
      <c r="A84">
        <v>0</v>
      </c>
    </row>
    <row r="85" spans="1:1">
      <c r="A85">
        <v>100</v>
      </c>
    </row>
    <row r="86" spans="1:1">
      <c r="A86">
        <v>30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111</v>
      </c>
    </row>
    <row r="104" spans="1:1">
      <c r="A104">
        <v>94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2630</v>
      </c>
    </row>
    <row r="109" spans="1:1">
      <c r="A109">
        <v>1425</v>
      </c>
    </row>
    <row r="110" spans="1:1">
      <c r="A110">
        <v>570</v>
      </c>
    </row>
    <row r="111" spans="1:1">
      <c r="A111">
        <v>2708</v>
      </c>
    </row>
    <row r="112" spans="1:1">
      <c r="A112">
        <v>1466</v>
      </c>
    </row>
    <row r="113" spans="1:1">
      <c r="A113">
        <v>586</v>
      </c>
    </row>
    <row r="114" spans="1:1">
      <c r="A114">
        <v>78</v>
      </c>
    </row>
    <row r="115" spans="1:1">
      <c r="A115">
        <v>41</v>
      </c>
    </row>
    <row r="116" spans="1:1">
      <c r="A116">
        <v>16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1090</v>
      </c>
    </row>
    <row r="122" spans="1:1">
      <c r="A122">
        <v>620</v>
      </c>
    </row>
    <row r="123" spans="1:1">
      <c r="A123">
        <v>920</v>
      </c>
    </row>
    <row r="124" spans="1:1">
      <c r="A124">
        <v>585</v>
      </c>
    </row>
    <row r="125" spans="1:1">
      <c r="A125">
        <v>350</v>
      </c>
    </row>
    <row r="126" spans="1:1">
      <c r="A126">
        <v>490</v>
      </c>
    </row>
    <row r="127" spans="1:1">
      <c r="A127">
        <v>230</v>
      </c>
    </row>
    <row r="128" spans="1:1">
      <c r="A128">
        <v>120</v>
      </c>
    </row>
    <row r="129" spans="1:1">
      <c r="A129">
        <v>220</v>
      </c>
    </row>
    <row r="130" spans="1:1">
      <c r="A130">
        <v>999</v>
      </c>
    </row>
    <row r="131" spans="1:1">
      <c r="A131">
        <v>1180</v>
      </c>
    </row>
    <row r="132" spans="1:1">
      <c r="A132">
        <v>461</v>
      </c>
    </row>
    <row r="133" spans="1:1">
      <c r="A133">
        <v>791</v>
      </c>
    </row>
    <row r="134" spans="1:1">
      <c r="A134">
        <v>612</v>
      </c>
    </row>
    <row r="135" spans="1:1">
      <c r="A135">
        <v>257</v>
      </c>
    </row>
    <row r="136" spans="1:1">
      <c r="A136">
        <v>421</v>
      </c>
    </row>
    <row r="137" spans="1:1">
      <c r="A137">
        <v>271</v>
      </c>
    </row>
    <row r="138" spans="1:1">
      <c r="A138">
        <v>108</v>
      </c>
    </row>
    <row r="139" spans="1:1">
      <c r="A139">
        <v>187</v>
      </c>
    </row>
    <row r="140" spans="1:1">
      <c r="A140">
        <v>999</v>
      </c>
    </row>
    <row r="141" spans="1:1">
      <c r="A141">
        <v>1090</v>
      </c>
    </row>
    <row r="142" spans="1:1">
      <c r="A142">
        <v>461</v>
      </c>
    </row>
    <row r="143" spans="1:1">
      <c r="A143">
        <v>791</v>
      </c>
    </row>
    <row r="144" spans="1:1">
      <c r="A144">
        <v>585</v>
      </c>
    </row>
    <row r="145" spans="1:1">
      <c r="A145">
        <v>269</v>
      </c>
    </row>
    <row r="146" spans="1:1">
      <c r="A146">
        <v>421</v>
      </c>
    </row>
    <row r="147" spans="1:1">
      <c r="A147">
        <v>271</v>
      </c>
    </row>
    <row r="148" spans="1:1">
      <c r="A148">
        <v>111</v>
      </c>
    </row>
    <row r="149" spans="1:1">
      <c r="A149">
        <v>187</v>
      </c>
    </row>
    <row r="150" spans="1:1">
      <c r="A150">
        <v>999</v>
      </c>
    </row>
    <row r="151" spans="1:1">
      <c r="A151">
        <v>45</v>
      </c>
    </row>
    <row r="152" spans="1:1">
      <c r="A152">
        <v>0</v>
      </c>
    </row>
    <row r="153" spans="1:1">
      <c r="A153">
        <v>0</v>
      </c>
    </row>
    <row r="154" spans="1:1">
      <c r="A154">
        <v>23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159</v>
      </c>
    </row>
    <row r="163" spans="1:1">
      <c r="A163">
        <v>129</v>
      </c>
    </row>
    <row r="164" spans="1:1">
      <c r="A164">
        <v>0</v>
      </c>
    </row>
    <row r="165" spans="1:1">
      <c r="A165">
        <v>81</v>
      </c>
    </row>
    <row r="166" spans="1:1">
      <c r="A166">
        <v>182</v>
      </c>
    </row>
    <row r="167" spans="1:1">
      <c r="A167">
        <v>102</v>
      </c>
    </row>
    <row r="168" spans="1:1">
      <c r="A168">
        <v>9</v>
      </c>
    </row>
    <row r="169" spans="1:1">
      <c r="A169">
        <v>122</v>
      </c>
    </row>
    <row r="170" spans="1:1">
      <c r="A170">
        <v>999</v>
      </c>
    </row>
    <row r="171" spans="1:1">
      <c r="A171">
        <v>51</v>
      </c>
    </row>
    <row r="172" spans="1:1">
      <c r="A172">
        <v>35</v>
      </c>
    </row>
    <row r="173" spans="1:1">
      <c r="A173">
        <v>18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346</v>
      </c>
    </row>
    <row r="179" spans="1:1">
      <c r="A179" t="s">
        <v>346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24</v>
      </c>
    </row>
    <row r="192" spans="1:1">
      <c r="A192">
        <v>47</v>
      </c>
    </row>
    <row r="193" spans="1:1">
      <c r="A193">
        <v>0</v>
      </c>
    </row>
    <row r="194" spans="1:1">
      <c r="A194">
        <v>9</v>
      </c>
    </row>
    <row r="195" spans="1:1">
      <c r="A195">
        <v>0</v>
      </c>
    </row>
    <row r="196" spans="1:1">
      <c r="A196">
        <v>0</v>
      </c>
    </row>
    <row r="197" spans="1:1">
      <c r="A197">
        <v>30</v>
      </c>
    </row>
    <row r="198" spans="1:1">
      <c r="A198">
        <v>53</v>
      </c>
    </row>
    <row r="199" spans="1:1">
      <c r="A199">
        <v>999</v>
      </c>
    </row>
    <row r="200" spans="1:1">
      <c r="A200">
        <v>999</v>
      </c>
    </row>
    <row r="201" spans="1:1">
      <c r="A201">
        <v>181000</v>
      </c>
    </row>
    <row r="202" spans="1:1">
      <c r="A202">
        <v>54244</v>
      </c>
    </row>
    <row r="203" spans="1:1">
      <c r="A203">
        <v>24945</v>
      </c>
    </row>
    <row r="204" spans="1:1">
      <c r="A204">
        <v>270857</v>
      </c>
    </row>
    <row r="205" spans="1:1">
      <c r="A205">
        <v>20969</v>
      </c>
    </row>
    <row r="206" spans="1:1">
      <c r="A206">
        <v>12810</v>
      </c>
    </row>
    <row r="207" spans="1:1">
      <c r="A207">
        <v>62000</v>
      </c>
    </row>
    <row r="208" spans="1:1">
      <c r="A208">
        <v>18000</v>
      </c>
    </row>
    <row r="209" spans="1:1">
      <c r="A209">
        <v>90000</v>
      </c>
    </row>
    <row r="210" spans="1:1">
      <c r="A210">
        <v>17850</v>
      </c>
    </row>
    <row r="211" spans="1:1">
      <c r="A211">
        <v>10566</v>
      </c>
    </row>
    <row r="212" spans="1:1">
      <c r="A212">
        <v>0</v>
      </c>
    </row>
    <row r="213" spans="1:1">
      <c r="A213">
        <v>4186</v>
      </c>
    </row>
    <row r="214" spans="1:1">
      <c r="A214">
        <v>0</v>
      </c>
    </row>
    <row r="215" spans="1:1">
      <c r="A215">
        <v>100000</v>
      </c>
    </row>
    <row r="216" spans="1:1">
      <c r="A216">
        <v>13389</v>
      </c>
    </row>
    <row r="217" spans="1:1">
      <c r="A217">
        <v>880816</v>
      </c>
    </row>
    <row r="218" spans="1:1">
      <c r="A218">
        <v>2037126</v>
      </c>
    </row>
    <row r="219" spans="1:1">
      <c r="A219">
        <v>0</v>
      </c>
    </row>
    <row r="220" spans="1:1">
      <c r="A220">
        <v>2537341</v>
      </c>
    </row>
    <row r="221" spans="1:1">
      <c r="A221">
        <v>2037126</v>
      </c>
    </row>
    <row r="222" spans="1:1">
      <c r="A222">
        <v>0</v>
      </c>
    </row>
    <row r="223" spans="1:1">
      <c r="A223">
        <v>2008540</v>
      </c>
    </row>
    <row r="224" spans="1:1">
      <c r="A224">
        <v>0</v>
      </c>
    </row>
    <row r="225" spans="1:1">
      <c r="A225">
        <v>4312</v>
      </c>
    </row>
    <row r="226" spans="1:1">
      <c r="A226">
        <v>0</v>
      </c>
    </row>
    <row r="227" spans="1:1">
      <c r="A227">
        <v>800000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23989</v>
      </c>
    </row>
    <row r="233" spans="1:1">
      <c r="A233">
        <v>-791091</v>
      </c>
    </row>
    <row r="234" spans="1:1">
      <c r="A234">
        <v>545732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850000</v>
      </c>
    </row>
    <row r="239" spans="1:1">
      <c r="A239">
        <v>1009000</v>
      </c>
    </row>
    <row r="240" spans="1:1">
      <c r="A240">
        <v>-329729</v>
      </c>
    </row>
    <row r="241" spans="1:1">
      <c r="A241">
        <v>2096918</v>
      </c>
    </row>
    <row r="242" spans="1:1">
      <c r="A242">
        <v>210725</v>
      </c>
    </row>
    <row r="243" spans="1:1">
      <c r="A243">
        <v>0</v>
      </c>
    </row>
    <row r="244" spans="1:1">
      <c r="A244">
        <v>723982</v>
      </c>
    </row>
    <row r="245" spans="1:1">
      <c r="A245">
        <v>102109</v>
      </c>
    </row>
    <row r="246" spans="1:1">
      <c r="A246">
        <v>257372</v>
      </c>
    </row>
    <row r="247" spans="1:1">
      <c r="A247">
        <v>167783</v>
      </c>
    </row>
    <row r="248" spans="1:1">
      <c r="A248">
        <v>4760</v>
      </c>
    </row>
    <row r="249" spans="1:1">
      <c r="A249">
        <v>59300</v>
      </c>
    </row>
    <row r="250" spans="1:1">
      <c r="A250">
        <v>403803</v>
      </c>
    </row>
    <row r="251" spans="1:1">
      <c r="A251">
        <v>1122228</v>
      </c>
    </row>
    <row r="252" spans="1:1">
      <c r="A252">
        <v>974690</v>
      </c>
    </row>
    <row r="253" spans="1:1">
      <c r="A253">
        <v>0</v>
      </c>
    </row>
    <row r="254" spans="1:1">
      <c r="A254">
        <v>63164</v>
      </c>
    </row>
    <row r="255" spans="1:1">
      <c r="A255">
        <v>0</v>
      </c>
    </row>
    <row r="256" spans="1:1">
      <c r="A256">
        <v>11033</v>
      </c>
    </row>
    <row r="257" spans="1:1">
      <c r="A257">
        <v>-318696</v>
      </c>
    </row>
    <row r="258" spans="1:1">
      <c r="A258">
        <v>999</v>
      </c>
    </row>
    <row r="259" spans="1:1">
      <c r="A259">
        <v>999</v>
      </c>
    </row>
    <row r="260" spans="1:1">
      <c r="A260">
        <v>-329729</v>
      </c>
    </row>
    <row r="261" spans="1:1">
      <c r="A261">
        <v>100000</v>
      </c>
    </row>
    <row r="262" spans="1:1">
      <c r="A262">
        <v>500000</v>
      </c>
    </row>
    <row r="263" spans="1:1">
      <c r="A263">
        <v>2463452</v>
      </c>
    </row>
    <row r="264" spans="1:1">
      <c r="A264">
        <v>0</v>
      </c>
    </row>
    <row r="265" spans="1:1">
      <c r="A265">
        <v>184232</v>
      </c>
    </row>
    <row r="266" spans="1:1">
      <c r="A266">
        <v>0</v>
      </c>
    </row>
    <row r="267" spans="1:1">
      <c r="A267">
        <v>219571</v>
      </c>
    </row>
    <row r="268" spans="1:1">
      <c r="A268">
        <v>1113425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654017</v>
      </c>
    </row>
    <row r="273" spans="1:1">
      <c r="A273">
        <v>1395359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3681304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1000</v>
      </c>
    </row>
    <row r="285" spans="1:1">
      <c r="A285">
        <v>225</v>
      </c>
    </row>
    <row r="286" spans="1:1">
      <c r="A286">
        <v>300</v>
      </c>
    </row>
    <row r="287" spans="1:1">
      <c r="A287">
        <v>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7</v>
      </c>
    </row>
    <row r="293" spans="1:1">
      <c r="A293">
        <v>2</v>
      </c>
    </row>
    <row r="294" spans="1:1">
      <c r="A294">
        <v>9</v>
      </c>
    </row>
    <row r="295" spans="1:1">
      <c r="A295">
        <v>1355</v>
      </c>
    </row>
    <row r="296" spans="1:1">
      <c r="A296">
        <v>7</v>
      </c>
    </row>
    <row r="297" spans="1:1">
      <c r="A297">
        <v>500</v>
      </c>
    </row>
    <row r="298" spans="1:1">
      <c r="A298">
        <v>4</v>
      </c>
    </row>
    <row r="299" spans="1:1">
      <c r="A299">
        <v>300</v>
      </c>
    </row>
    <row r="300" spans="1:1">
      <c r="A300">
        <v>6</v>
      </c>
    </row>
    <row r="301" spans="1:1">
      <c r="A301">
        <v>7476</v>
      </c>
    </row>
    <row r="302" spans="1:1">
      <c r="A302">
        <v>86</v>
      </c>
    </row>
    <row r="303" spans="1:1">
      <c r="A303">
        <v>5998</v>
      </c>
    </row>
    <row r="304" spans="1:1">
      <c r="A304" t="s">
        <v>347</v>
      </c>
    </row>
    <row r="305" spans="1:1">
      <c r="A305">
        <v>13824</v>
      </c>
    </row>
    <row r="306" spans="1:1">
      <c r="A306">
        <v>66</v>
      </c>
    </row>
    <row r="307" spans="1:1">
      <c r="A307">
        <v>12535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347</v>
      </c>
    </row>
    <row r="312" spans="1:1">
      <c r="A312">
        <v>0</v>
      </c>
    </row>
    <row r="313" spans="1:1">
      <c r="A313">
        <v>1051</v>
      </c>
    </row>
    <row r="314" spans="1:1">
      <c r="A314">
        <v>0</v>
      </c>
    </row>
    <row r="315" spans="1:1">
      <c r="A315">
        <v>7398</v>
      </c>
    </row>
    <row r="316" spans="1:1">
      <c r="A316">
        <v>0</v>
      </c>
    </row>
    <row r="317" spans="1:1">
      <c r="A317">
        <v>0</v>
      </c>
    </row>
    <row r="318" spans="1:1">
      <c r="A318">
        <v>20</v>
      </c>
    </row>
    <row r="319" spans="1:1">
      <c r="A319">
        <v>33122</v>
      </c>
    </row>
    <row r="320" spans="1:1">
      <c r="A320">
        <v>1000</v>
      </c>
    </row>
    <row r="321" spans="1:1">
      <c r="A321">
        <v>4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4</v>
      </c>
    </row>
    <row r="327" spans="1:1">
      <c r="A327">
        <v>5</v>
      </c>
    </row>
    <row r="328" spans="1:1">
      <c r="A328">
        <v>20</v>
      </c>
    </row>
    <row r="329" spans="1:1">
      <c r="A329">
        <v>113</v>
      </c>
    </row>
    <row r="330" spans="1:1">
      <c r="A330" s="133" t="s">
        <v>348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348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206" t="s">
        <v>5</v>
      </c>
    </row>
    <row r="425" spans="1:1">
      <c r="A425" s="206" t="s">
        <v>5</v>
      </c>
    </row>
    <row r="426" spans="1:1">
      <c r="A426" s="206" t="s">
        <v>5</v>
      </c>
    </row>
    <row r="427" spans="1:1">
      <c r="A427" s="206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206" t="s">
        <v>5</v>
      </c>
    </row>
    <row r="432" spans="1:1">
      <c r="A432" s="206" t="s">
        <v>5</v>
      </c>
    </row>
    <row r="433" spans="1:1">
      <c r="A433" s="206" t="s">
        <v>5</v>
      </c>
    </row>
    <row r="434" spans="1:1">
      <c r="A434" s="206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206" t="s">
        <v>5</v>
      </c>
    </row>
    <row r="439" spans="1:1">
      <c r="A439" s="206" t="s">
        <v>5</v>
      </c>
    </row>
    <row r="440" spans="1:1">
      <c r="A440" s="206" t="s">
        <v>5</v>
      </c>
    </row>
    <row r="441" spans="1:1">
      <c r="A441" s="206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206" t="s">
        <v>5</v>
      </c>
    </row>
    <row r="446" spans="1:1">
      <c r="A446" s="206" t="s">
        <v>5</v>
      </c>
    </row>
    <row r="447" spans="1:1">
      <c r="A447" s="206" t="s">
        <v>5</v>
      </c>
    </row>
    <row r="448" spans="1:1">
      <c r="A448" s="206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206" t="s">
        <v>5</v>
      </c>
    </row>
    <row r="453" spans="1:1">
      <c r="A453" s="206" t="s">
        <v>5</v>
      </c>
    </row>
    <row r="454" spans="1:1">
      <c r="A454" s="206" t="s">
        <v>5</v>
      </c>
    </row>
    <row r="455" spans="1:1">
      <c r="A455" s="206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206" t="s">
        <v>5</v>
      </c>
    </row>
    <row r="460" spans="1:1">
      <c r="A460" s="206" t="s">
        <v>5</v>
      </c>
    </row>
    <row r="461" spans="1:1">
      <c r="A461" s="206" t="s">
        <v>5</v>
      </c>
    </row>
    <row r="462" spans="1:1">
      <c r="A462" s="206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206" t="s">
        <v>5</v>
      </c>
    </row>
    <row r="467" spans="1:1">
      <c r="A467" s="206" t="s">
        <v>5</v>
      </c>
    </row>
    <row r="468" spans="1:1">
      <c r="A468" s="206" t="s">
        <v>5</v>
      </c>
    </row>
    <row r="469" spans="1:1">
      <c r="A469" s="206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206" t="s">
        <v>5</v>
      </c>
    </row>
    <row r="474" spans="1:1">
      <c r="A474" s="206" t="s">
        <v>5</v>
      </c>
    </row>
    <row r="475" spans="1:1">
      <c r="A475" s="206" t="s">
        <v>5</v>
      </c>
    </row>
    <row r="476" spans="1:1">
      <c r="A476" s="206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349</v>
      </c>
    </row>
    <row r="501" spans="1:1">
      <c r="A501">
        <v>15</v>
      </c>
    </row>
    <row r="502" spans="1:1">
      <c r="A502">
        <v>25</v>
      </c>
    </row>
    <row r="503" spans="1:1">
      <c r="A503">
        <v>49</v>
      </c>
    </row>
    <row r="504" spans="1:1">
      <c r="A504">
        <v>6834</v>
      </c>
    </row>
    <row r="505" spans="1:1">
      <c r="A505">
        <v>4245</v>
      </c>
    </row>
    <row r="506" spans="1:1">
      <c r="A506">
        <v>4230</v>
      </c>
    </row>
    <row r="507" spans="1:1">
      <c r="A507">
        <v>96</v>
      </c>
    </row>
    <row r="508" spans="1:1">
      <c r="A508">
        <v>53</v>
      </c>
    </row>
    <row r="509" spans="1:1">
      <c r="A509">
        <v>1901</v>
      </c>
    </row>
    <row r="510" spans="1:1">
      <c r="A510">
        <v>1901</v>
      </c>
    </row>
    <row r="511" spans="1:1">
      <c r="A511">
        <v>86</v>
      </c>
    </row>
    <row r="512" spans="1:1">
      <c r="A512">
        <v>999</v>
      </c>
    </row>
    <row r="513" spans="1:1">
      <c r="A513">
        <v>999</v>
      </c>
    </row>
    <row r="514" spans="1:1">
      <c r="A514">
        <v>65818</v>
      </c>
    </row>
    <row r="515" spans="1:1">
      <c r="A515">
        <v>76533</v>
      </c>
    </row>
    <row r="516" spans="1:1">
      <c r="A516">
        <v>75684</v>
      </c>
    </row>
    <row r="517" spans="1:1">
      <c r="A517">
        <v>70921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9296</v>
      </c>
    </row>
    <row r="523" spans="1:1">
      <c r="A523">
        <v>3718400</v>
      </c>
    </row>
    <row r="524" spans="1:1">
      <c r="A524">
        <v>0</v>
      </c>
    </row>
    <row r="525" spans="1:1">
      <c r="A525">
        <v>3718400</v>
      </c>
    </row>
    <row r="526" spans="1:1">
      <c r="A526">
        <v>340</v>
      </c>
    </row>
    <row r="527" spans="1:1">
      <c r="A527">
        <v>349</v>
      </c>
    </row>
    <row r="528" spans="1:1">
      <c r="A528">
        <v>341</v>
      </c>
    </row>
    <row r="529" spans="1:1">
      <c r="A529">
        <v>539</v>
      </c>
    </row>
    <row r="530" spans="1:1">
      <c r="A530">
        <v>559</v>
      </c>
    </row>
    <row r="531" spans="1:1">
      <c r="A531">
        <v>546</v>
      </c>
    </row>
    <row r="532" spans="1:1">
      <c r="A532">
        <v>894</v>
      </c>
    </row>
    <row r="533" spans="1:1">
      <c r="A533">
        <v>899</v>
      </c>
    </row>
    <row r="534" spans="1:1">
      <c r="A534">
        <v>884</v>
      </c>
    </row>
    <row r="535" spans="1:1">
      <c r="A535">
        <v>80</v>
      </c>
    </row>
    <row r="536" spans="1:1">
      <c r="A536">
        <v>1200</v>
      </c>
    </row>
    <row r="537" spans="1:1">
      <c r="A537">
        <v>9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9296</v>
      </c>
    </row>
    <row r="543" spans="1:1">
      <c r="A543">
        <v>3718400</v>
      </c>
    </row>
    <row r="544" spans="1:1">
      <c r="A544">
        <v>0</v>
      </c>
    </row>
    <row r="545" spans="1:2">
      <c r="A545">
        <v>3718400</v>
      </c>
    </row>
    <row r="546" spans="1:2">
      <c r="A546">
        <v>340</v>
      </c>
    </row>
    <row r="547" spans="1:2">
      <c r="A547">
        <v>349</v>
      </c>
    </row>
    <row r="548" spans="1:2">
      <c r="A548">
        <v>341</v>
      </c>
    </row>
    <row r="549" spans="1:2">
      <c r="A549">
        <v>539</v>
      </c>
    </row>
    <row r="550" spans="1:2">
      <c r="A550">
        <v>559</v>
      </c>
    </row>
    <row r="551" spans="1:2">
      <c r="A551">
        <v>546</v>
      </c>
    </row>
    <row r="552" spans="1:2">
      <c r="A552">
        <v>894</v>
      </c>
    </row>
    <row r="553" spans="1:2">
      <c r="A553">
        <v>899</v>
      </c>
      <c r="B553"/>
    </row>
    <row r="554" spans="1:2">
      <c r="A554">
        <v>884</v>
      </c>
      <c r="B554"/>
    </row>
    <row r="555" spans="1:2">
      <c r="A555">
        <v>80</v>
      </c>
      <c r="B555"/>
    </row>
    <row r="556" spans="1:2">
      <c r="A556">
        <v>1200</v>
      </c>
      <c r="B556"/>
    </row>
    <row r="557" spans="1:2">
      <c r="A557">
        <v>9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9296</v>
      </c>
    </row>
    <row r="563" spans="1:1">
      <c r="A563">
        <v>3718400</v>
      </c>
    </row>
    <row r="564" spans="1:1">
      <c r="A564">
        <v>0</v>
      </c>
    </row>
    <row r="565" spans="1:1">
      <c r="A565">
        <v>3718400</v>
      </c>
    </row>
    <row r="566" spans="1:1">
      <c r="A566">
        <v>340</v>
      </c>
    </row>
    <row r="567" spans="1:1">
      <c r="A567">
        <v>349</v>
      </c>
    </row>
    <row r="568" spans="1:1">
      <c r="A568">
        <v>341</v>
      </c>
    </row>
    <row r="569" spans="1:1">
      <c r="A569">
        <v>539</v>
      </c>
    </row>
    <row r="570" spans="1:1">
      <c r="A570">
        <v>559</v>
      </c>
    </row>
    <row r="571" spans="1:1">
      <c r="A571">
        <v>546</v>
      </c>
    </row>
    <row r="572" spans="1:1">
      <c r="A572">
        <v>894</v>
      </c>
    </row>
    <row r="573" spans="1:1">
      <c r="A573">
        <v>899</v>
      </c>
    </row>
    <row r="574" spans="1:1">
      <c r="A574">
        <v>884</v>
      </c>
    </row>
    <row r="575" spans="1:1">
      <c r="A575">
        <v>80</v>
      </c>
    </row>
    <row r="576" spans="1:1">
      <c r="A576">
        <v>1200</v>
      </c>
    </row>
    <row r="577" spans="1:1">
      <c r="A577">
        <v>9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9296</v>
      </c>
    </row>
    <row r="583" spans="1:1">
      <c r="A583">
        <v>3718400</v>
      </c>
    </row>
    <row r="584" spans="1:1">
      <c r="A584">
        <v>0</v>
      </c>
    </row>
    <row r="585" spans="1:1">
      <c r="A585">
        <v>3718400</v>
      </c>
    </row>
    <row r="586" spans="1:1">
      <c r="A586">
        <v>340</v>
      </c>
    </row>
    <row r="587" spans="1:1">
      <c r="A587">
        <v>349</v>
      </c>
    </row>
    <row r="588" spans="1:1">
      <c r="A588">
        <v>341</v>
      </c>
    </row>
    <row r="589" spans="1:1">
      <c r="A589">
        <v>539</v>
      </c>
    </row>
    <row r="590" spans="1:1">
      <c r="A590">
        <v>559</v>
      </c>
    </row>
    <row r="591" spans="1:1">
      <c r="A591">
        <v>546</v>
      </c>
    </row>
    <row r="592" spans="1:1">
      <c r="A592">
        <v>894</v>
      </c>
    </row>
    <row r="593" spans="1:1">
      <c r="A593">
        <v>899</v>
      </c>
    </row>
    <row r="594" spans="1:1">
      <c r="A594">
        <v>884</v>
      </c>
    </row>
    <row r="595" spans="1:1">
      <c r="A595">
        <v>80</v>
      </c>
    </row>
    <row r="596" spans="1:1">
      <c r="A596">
        <v>1200</v>
      </c>
    </row>
    <row r="597" spans="1:1">
      <c r="A597">
        <v>9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9296</v>
      </c>
    </row>
    <row r="603" spans="1:1">
      <c r="A603">
        <v>3718400</v>
      </c>
    </row>
    <row r="604" spans="1:1">
      <c r="A604">
        <v>0</v>
      </c>
    </row>
    <row r="605" spans="1:1">
      <c r="A605">
        <v>3718400</v>
      </c>
    </row>
    <row r="606" spans="1:1">
      <c r="A606">
        <v>340</v>
      </c>
    </row>
    <row r="607" spans="1:1">
      <c r="A607">
        <v>349</v>
      </c>
    </row>
    <row r="608" spans="1:1">
      <c r="A608">
        <v>341</v>
      </c>
    </row>
    <row r="609" spans="1:1">
      <c r="A609">
        <v>539</v>
      </c>
    </row>
    <row r="610" spans="1:1">
      <c r="A610">
        <v>559</v>
      </c>
    </row>
    <row r="611" spans="1:1">
      <c r="A611">
        <v>546</v>
      </c>
    </row>
    <row r="612" spans="1:1">
      <c r="A612">
        <v>894</v>
      </c>
    </row>
    <row r="613" spans="1:1">
      <c r="A613">
        <v>899</v>
      </c>
    </row>
    <row r="614" spans="1:1">
      <c r="A614">
        <v>884</v>
      </c>
    </row>
    <row r="615" spans="1:1">
      <c r="A615">
        <v>80</v>
      </c>
    </row>
    <row r="616" spans="1:1">
      <c r="A616">
        <v>1200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9296</v>
      </c>
    </row>
    <row r="623" spans="1:1">
      <c r="A623">
        <v>3718400</v>
      </c>
    </row>
    <row r="624" spans="1:1">
      <c r="A624">
        <v>0</v>
      </c>
    </row>
    <row r="625" spans="1:1">
      <c r="A625">
        <v>3718400</v>
      </c>
    </row>
    <row r="626" spans="1:1">
      <c r="A626">
        <v>340</v>
      </c>
    </row>
    <row r="627" spans="1:1">
      <c r="A627">
        <v>349</v>
      </c>
    </row>
    <row r="628" spans="1:1">
      <c r="A628">
        <v>341</v>
      </c>
    </row>
    <row r="629" spans="1:1">
      <c r="A629">
        <v>539</v>
      </c>
    </row>
    <row r="630" spans="1:1">
      <c r="A630">
        <v>559</v>
      </c>
    </row>
    <row r="631" spans="1:1">
      <c r="A631">
        <v>546</v>
      </c>
    </row>
    <row r="632" spans="1:1">
      <c r="A632">
        <v>894</v>
      </c>
    </row>
    <row r="633" spans="1:1">
      <c r="A633">
        <v>899</v>
      </c>
    </row>
    <row r="634" spans="1:1">
      <c r="A634">
        <v>884</v>
      </c>
    </row>
    <row r="635" spans="1:1">
      <c r="A635">
        <v>80</v>
      </c>
    </row>
    <row r="636" spans="1:1">
      <c r="A636">
        <v>1200</v>
      </c>
    </row>
    <row r="637" spans="1:1">
      <c r="A637">
        <v>9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9296</v>
      </c>
    </row>
    <row r="643" spans="1:1">
      <c r="A643">
        <v>3718400</v>
      </c>
    </row>
    <row r="644" spans="1:1">
      <c r="A644">
        <v>0</v>
      </c>
    </row>
    <row r="645" spans="1:1">
      <c r="A645">
        <v>3718400</v>
      </c>
    </row>
    <row r="646" spans="1:1">
      <c r="A646">
        <v>340</v>
      </c>
    </row>
    <row r="647" spans="1:1">
      <c r="A647">
        <v>349</v>
      </c>
    </row>
    <row r="648" spans="1:1">
      <c r="A648">
        <v>341</v>
      </c>
    </row>
    <row r="649" spans="1:1">
      <c r="A649">
        <v>539</v>
      </c>
    </row>
    <row r="650" spans="1:1">
      <c r="A650">
        <v>559</v>
      </c>
    </row>
    <row r="651" spans="1:1">
      <c r="A651">
        <v>546</v>
      </c>
    </row>
    <row r="652" spans="1:1">
      <c r="A652">
        <v>894</v>
      </c>
    </row>
    <row r="653" spans="1:1">
      <c r="A653">
        <v>899</v>
      </c>
    </row>
    <row r="654" spans="1:1">
      <c r="A654">
        <v>884</v>
      </c>
    </row>
    <row r="655" spans="1:1">
      <c r="A655">
        <v>80</v>
      </c>
    </row>
    <row r="656" spans="1:1">
      <c r="A656">
        <v>1200</v>
      </c>
    </row>
    <row r="657" spans="1:1">
      <c r="A657">
        <v>9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9296</v>
      </c>
    </row>
    <row r="663" spans="1:1">
      <c r="A663">
        <v>3718400</v>
      </c>
    </row>
    <row r="664" spans="1:1">
      <c r="A664">
        <v>0</v>
      </c>
    </row>
    <row r="665" spans="1:1">
      <c r="A665">
        <v>3718400</v>
      </c>
    </row>
    <row r="666" spans="1:1">
      <c r="A666">
        <v>340</v>
      </c>
    </row>
    <row r="667" spans="1:1">
      <c r="A667">
        <v>349</v>
      </c>
    </row>
    <row r="668" spans="1:1">
      <c r="A668">
        <v>341</v>
      </c>
    </row>
    <row r="669" spans="1:1">
      <c r="A669">
        <v>539</v>
      </c>
    </row>
    <row r="670" spans="1:1">
      <c r="A670">
        <v>559</v>
      </c>
    </row>
    <row r="671" spans="1:1">
      <c r="A671">
        <v>546</v>
      </c>
    </row>
    <row r="672" spans="1:1">
      <c r="A672">
        <v>894</v>
      </c>
    </row>
    <row r="673" spans="1:1">
      <c r="A673">
        <v>899</v>
      </c>
    </row>
    <row r="674" spans="1:1">
      <c r="A674">
        <v>884</v>
      </c>
    </row>
    <row r="675" spans="1:1">
      <c r="A675">
        <v>80</v>
      </c>
    </row>
    <row r="676" spans="1:1">
      <c r="A676">
        <v>1200</v>
      </c>
    </row>
    <row r="677" spans="1:1">
      <c r="A677">
        <v>9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350</v>
      </c>
    </row>
    <row r="682" spans="1:1">
      <c r="A682" t="s">
        <v>351</v>
      </c>
    </row>
    <row r="683" spans="1:1">
      <c r="A683" t="s">
        <v>352</v>
      </c>
    </row>
    <row r="684" spans="1:1">
      <c r="A684" t="s">
        <v>353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354</v>
      </c>
    </row>
    <row r="700" spans="1:1">
      <c r="A700" t="s">
        <v>5</v>
      </c>
    </row>
    <row r="701" spans="1:1">
      <c r="A701">
        <v>1</v>
      </c>
    </row>
    <row r="702" spans="1:1">
      <c r="A702">
        <v>3063452</v>
      </c>
    </row>
    <row r="703" spans="1:1">
      <c r="A703">
        <v>403803</v>
      </c>
    </row>
    <row r="704" spans="1:1">
      <c r="A704">
        <v>1113425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654017</v>
      </c>
    </row>
    <row r="710" spans="1:1">
      <c r="A710">
        <v>1395359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-318696</v>
      </c>
    </row>
    <row r="717" spans="1:1">
      <c r="A717">
        <v>3681304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3063452</v>
      </c>
    </row>
    <row r="723" spans="1:1">
      <c r="A723">
        <v>403803</v>
      </c>
    </row>
    <row r="724" spans="1:1">
      <c r="A724">
        <v>1113425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654017</v>
      </c>
    </row>
    <row r="730" spans="1:1">
      <c r="A730">
        <v>1395359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-318696</v>
      </c>
    </row>
    <row r="737" spans="1:1">
      <c r="A737">
        <v>3681304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3063452</v>
      </c>
    </row>
    <row r="743" spans="1:1">
      <c r="A743">
        <v>403803</v>
      </c>
    </row>
    <row r="744" spans="1:1">
      <c r="A744">
        <v>1113425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654017</v>
      </c>
    </row>
    <row r="750" spans="1:1">
      <c r="A750">
        <v>1395359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-318696</v>
      </c>
    </row>
    <row r="757" spans="1:1">
      <c r="A757">
        <v>3681304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3063452</v>
      </c>
    </row>
    <row r="763" spans="1:1">
      <c r="A763">
        <v>403803</v>
      </c>
    </row>
    <row r="764" spans="1:1">
      <c r="A764">
        <v>1113425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654017</v>
      </c>
    </row>
    <row r="770" spans="1:1">
      <c r="A770">
        <v>1395359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-318696</v>
      </c>
    </row>
    <row r="777" spans="1:1">
      <c r="A777">
        <v>3681304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3063452</v>
      </c>
    </row>
    <row r="783" spans="1:1">
      <c r="A783">
        <v>403803</v>
      </c>
    </row>
    <row r="784" spans="1:1">
      <c r="A784">
        <v>1113425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654017</v>
      </c>
    </row>
    <row r="790" spans="1:1">
      <c r="A790">
        <v>1395359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-318696</v>
      </c>
    </row>
    <row r="797" spans="1:1">
      <c r="A797">
        <v>3681304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3063452</v>
      </c>
    </row>
    <row r="803" spans="1:1">
      <c r="A803">
        <v>403803</v>
      </c>
    </row>
    <row r="804" spans="1:1">
      <c r="A804">
        <v>1113425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654017</v>
      </c>
    </row>
    <row r="810" spans="1:1">
      <c r="A810">
        <v>1395359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-318696</v>
      </c>
    </row>
    <row r="817" spans="1:1">
      <c r="A817">
        <v>3681304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3063452</v>
      </c>
    </row>
    <row r="823" spans="1:1">
      <c r="A823">
        <v>403803</v>
      </c>
    </row>
    <row r="824" spans="1:1">
      <c r="A824">
        <v>1113425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654017</v>
      </c>
    </row>
    <row r="830" spans="1:1">
      <c r="A830">
        <v>1395359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-318696</v>
      </c>
    </row>
    <row r="837" spans="1:1">
      <c r="A837">
        <v>3681304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3063452</v>
      </c>
    </row>
    <row r="843" spans="1:1">
      <c r="A843">
        <v>403803</v>
      </c>
    </row>
    <row r="844" spans="1:1">
      <c r="A844">
        <v>1113425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654017</v>
      </c>
    </row>
    <row r="850" spans="1:1">
      <c r="A850">
        <v>1395359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-318696</v>
      </c>
    </row>
    <row r="857" spans="1:1">
      <c r="A857">
        <v>3681304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2019-11-14T19:35:08Z</dcterms:modified>
</cp:coreProperties>
</file>