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Historia\"/>
    </mc:Choice>
  </mc:AlternateContent>
  <xr:revisionPtr revIDLastSave="0" documentId="8_{6B4C642E-9263-45D5-926A-920B6C4E035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G17" i="4"/>
  <c r="H16" i="4"/>
  <c r="I17" i="4"/>
  <c r="G16" i="4"/>
  <c r="G15" i="2"/>
  <c r="R20" i="3"/>
  <c r="R27" i="3"/>
  <c r="F83" i="4"/>
  <c r="N43" i="2"/>
  <c r="N45" i="2"/>
</calcChain>
</file>

<file path=xl/sharedStrings.xml><?xml version="1.0" encoding="utf-8"?>
<sst xmlns="http://schemas.openxmlformats.org/spreadsheetml/2006/main" count="556" uniqueCount="359">
  <si>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</si>
  <si>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</si>
  <si>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</si>
  <si>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</si>
  <si>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</si>
  <si>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</si>
  <si>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</si>
  <si>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</si>
  <si>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</si>
  <si>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</si>
  <si>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</si>
  <si>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</si>
  <si>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</si>
  <si>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</si>
  <si>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</si>
  <si>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</si>
  <si>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</si>
  <si>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</si>
  <si>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</si>
  <si>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</si>
  <si>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</si>
  <si>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</si>
  <si>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</si>
  <si>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</si>
  <si>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</si>
  <si>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</si>
  <si>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</si>
  <si>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</si>
  <si>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</si>
  <si>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</si>
  <si>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</si>
  <si>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</si>
  <si>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</si>
  <si>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</si>
  <si>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</si>
  <si>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</si>
  <si>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</si>
  <si>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</si>
  <si>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</si>
  <si>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</si>
  <si>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</si>
  <si>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</si>
  <si>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</si>
  <si>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</si>
  <si>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</si>
  <si>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</si>
  <si>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</si>
  <si>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</si>
  <si>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</si>
  <si>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</si>
  <si>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</si>
  <si>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</si>
  <si>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</si>
  <si>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</si>
  <si>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</si>
  <si>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</si>
  <si>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</si>
  <si>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</si>
  <si>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</si>
  <si>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</si>
  <si>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</si>
  <si>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</si>
  <si>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</si>
  <si>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</si>
  <si>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</si>
  <si>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</si>
  <si>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</si>
  <si>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</si>
  <si>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</si>
  <si>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</si>
  <si>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</si>
  <si>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</si>
  <si>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</si>
  <si>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</si>
  <si>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</si>
  <si>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</si>
  <si>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</si>
  <si>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</si>
  <si>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</si>
  <si>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</si>
  <si>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</si>
  <si>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</si>
  <si>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</si>
  <si>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</si>
  <si>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</si>
  <si>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</si>
  <si>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</si>
  <si>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</si>
  <si>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</si>
  <si>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</si>
  <si>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</si>
  <si>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</si>
  <si>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</si>
  <si>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</si>
  <si>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</si>
  <si>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</si>
  <si>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</si>
  <si>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</si>
  <si>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</si>
  <si>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</si>
  <si>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</si>
  <si>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</si>
  <si>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</si>
  <si>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</si>
  <si>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</si>
  <si>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</si>
  <si>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</si>
  <si>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</si>
  <si>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</si>
  <si>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</si>
  <si>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</si>
  <si>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</si>
  <si>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</si>
  <si>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</si>
  <si>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</si>
  <si>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</si>
  <si>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</si>
  <si>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</si>
  <si>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</si>
  <si>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</si>
  <si>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</si>
  <si>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</si>
  <si>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</si>
  <si>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</si>
  <si>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</si>
  <si>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</si>
  <si>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</si>
  <si>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</si>
  <si>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</si>
  <si>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</si>
  <si>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</si>
  <si>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</si>
  <si>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</si>
  <si>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</si>
  <si>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</si>
  <si>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</si>
  <si>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</si>
  <si>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</si>
  <si>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</si>
  <si>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</si>
  <si>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</si>
  <si>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</si>
  <si>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</si>
  <si>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</si>
  <si>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</si>
  <si>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</si>
  <si>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</si>
  <si>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</si>
  <si>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</si>
  <si>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</si>
  <si>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</si>
  <si>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</si>
  <si>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</si>
  <si>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</si>
  <si>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</si>
  <si>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</si>
  <si>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</si>
  <si>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</si>
  <si>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</si>
  <si>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</si>
  <si>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</si>
  <si>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</si>
  <si>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</si>
  <si>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</si>
  <si>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</si>
  <si>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</si>
  <si>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</si>
  <si>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</si>
  <si>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</si>
  <si>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</si>
  <si>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</si>
  <si>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</si>
  <si>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</si>
  <si>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</si>
  <si>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</si>
  <si>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</si>
  <si>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</si>
  <si>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</si>
  <si>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</si>
  <si>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</si>
  <si>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</si>
  <si>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</si>
  <si>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</si>
  <si>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</si>
  <si>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</si>
  <si>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</si>
  <si>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</si>
  <si>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</si>
  <si>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</si>
  <si>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</si>
  <si>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</si>
  <si>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</si>
  <si>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</si>
  <si>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</si>
  <si>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</si>
  <si>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</si>
  <si>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</si>
  <si>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</si>
  <si>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</si>
  <si>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</si>
  <si>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</si>
  <si>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</si>
  <si>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</si>
  <si>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</si>
  <si>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</si>
  <si>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</si>
  <si>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</si>
  <si>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</si>
  <si>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</si>
  <si>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</si>
  <si>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</si>
  <si>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</si>
  <si>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</si>
  <si>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</si>
  <si>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</si>
  <si>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</si>
  <si>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</si>
  <si>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</si>
  <si>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</si>
  <si>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</si>
  <si>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</si>
  <si>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</si>
  <si>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</si>
  <si>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</si>
  <si>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</si>
  <si>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</si>
  <si>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</si>
  <si>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</si>
  <si>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</si>
  <si>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</si>
  <si>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</si>
  <si>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</si>
  <si>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</si>
  <si>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</si>
  <si>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</si>
  <si>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</si>
  <si>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</si>
  <si>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</si>
  <si>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</si>
  <si>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</si>
  <si>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</si>
  <si>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</si>
  <si>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</si>
  <si>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</si>
  <si>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</si>
  <si>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</si>
  <si>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</si>
  <si>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</si>
  <si>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</si>
  <si>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</si>
  <si>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</si>
  <si>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</si>
  <si>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</si>
  <si>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</si>
  <si>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</si>
  <si>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</si>
  <si>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</si>
  <si>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</si>
  <si>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</si>
  <si>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</si>
  <si>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</si>
  <si>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</si>
  <si>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</si>
  <si>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</si>
  <si>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</si>
  <si>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</si>
  <si>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</si>
  <si>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</si>
  <si>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</si>
  <si>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</si>
  <si>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</si>
  <si>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</si>
  <si>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</si>
  <si>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</si>
  <si>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</si>
  <si>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</si>
  <si>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</si>
  <si>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</si>
  <si>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</si>
  <si>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</si>
  <si>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</si>
  <si>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</si>
  <si>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</si>
  <si>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</si>
  <si>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</si>
  <si>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</si>
  <si>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</si>
  <si>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</si>
  <si>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</si>
  <si>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</si>
  <si>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</si>
  <si>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</si>
  <si>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</si>
  <si>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</si>
  <si>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</si>
  <si>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</si>
  <si>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</si>
  <si>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</si>
  <si>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</si>
  <si>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</si>
  <si>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</si>
  <si>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</si>
  <si>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</si>
  <si>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</si>
  <si>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</si>
  <si>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</si>
  <si>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</si>
  <si>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</si>
  <si>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</si>
  <si>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</si>
  <si>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</si>
  <si>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</si>
  <si>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</si>
  <si>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</si>
  <si>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</si>
  <si>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</si>
  <si>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</si>
  <si>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</si>
  <si>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</si>
  <si>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</si>
  <si>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</si>
  <si>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</si>
  <si>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</si>
  <si>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</si>
  <si>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</si>
  <si>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</si>
  <si>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</si>
  <si>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</si>
  <si>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</si>
  <si>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</si>
  <si>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</si>
  <si>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</si>
  <si>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</si>
  <si>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</si>
  <si>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</si>
  <si>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</si>
  <si>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</si>
  <si>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</si>
  <si>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</si>
  <si>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</si>
  <si>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</si>
  <si>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</si>
  <si>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</si>
  <si>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Minor</t>
  </si>
  <si>
    <t>Not requested</t>
  </si>
  <si>
    <t xml:space="preserve"> Free info</t>
  </si>
  <si>
    <t xml:space="preserve"> 032 17/06/2016</t>
  </si>
  <si>
    <t xml:space="preserve"> This is a history quarter</t>
  </si>
  <si>
    <t xml:space="preserve">   2.80</t>
  </si>
  <si>
    <t xml:space="preserve">   2.30</t>
  </si>
  <si>
    <t xml:space="preserve">   1.60</t>
  </si>
  <si>
    <t>Major</t>
  </si>
  <si>
    <t xml:space="preserve"> 92.7</t>
  </si>
  <si>
    <t xml:space="preserve">  ***</t>
  </si>
  <si>
    <t xml:space="preserve">   **</t>
  </si>
  <si>
    <t xml:space="preserve"> ****</t>
  </si>
  <si>
    <t>EU production firms are worried that trade wars may be created by</t>
  </si>
  <si>
    <t>the US. They fear that any increase in tarifs on their products</t>
  </si>
  <si>
    <t>being sold in the US will reduce their sales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</si>
</sst>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39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3">
        <f>W!$A1</f>
        <v>1</v>
      </c>
      <c r="M5" s="4" t="s">
        <v>286</v>
      </c>
      <c r="O5" s="143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2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0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0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28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18</v>
      </c>
      <c r="G15" s="51"/>
      <c r="H15" s="44">
        <f>W!A15</f>
        <v>14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27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291</v>
      </c>
      <c r="G21" s="59">
        <f>W!B23</f>
        <v>0</v>
      </c>
      <c r="H21" s="57">
        <f>W!A26</f>
        <v>486</v>
      </c>
      <c r="I21" s="59">
        <f>W!B26</f>
        <v>0</v>
      </c>
      <c r="J21" s="57">
        <f>W!A29</f>
        <v>767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1715</v>
      </c>
      <c r="G24" s="48">
        <f>W!B31</f>
        <v>0</v>
      </c>
      <c r="H24" s="63">
        <f>W!A34</f>
        <v>820</v>
      </c>
      <c r="I24" s="48">
        <f>W!B34</f>
        <v>0</v>
      </c>
      <c r="J24" s="63">
        <f>W!A37</f>
        <v>375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920</v>
      </c>
      <c r="G25" s="54">
        <f>W!B32</f>
        <v>0</v>
      </c>
      <c r="H25" s="44">
        <f>W!A35</f>
        <v>440</v>
      </c>
      <c r="I25" s="54">
        <f>W!B35</f>
        <v>0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1550</v>
      </c>
      <c r="G26" s="59">
        <f>W!B33</f>
        <v>0</v>
      </c>
      <c r="H26" s="57">
        <f>W!A36</f>
        <v>750</v>
      </c>
      <c r="I26" s="59">
        <f>W!B36</f>
        <v>0</v>
      </c>
      <c r="J26" s="41">
        <f>W!A39</f>
        <v>345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8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4" t="s">
        <v>197</v>
      </c>
      <c r="H1" s="15">
        <f>W!A2</f>
        <v>1</v>
      </c>
      <c r="M1" s="145" t="s">
        <v>198</v>
      </c>
      <c r="T1" s="14" t="s">
        <v>62</v>
      </c>
      <c r="U1" s="15">
        <f>W!A4</f>
        <v>2018</v>
      </c>
      <c r="V1" s="7"/>
      <c r="W1" s="140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4185</v>
      </c>
      <c r="V6" s="187"/>
      <c r="W6" s="44">
        <f>W!A109</f>
        <v>2010</v>
      </c>
      <c r="X6" s="28"/>
      <c r="Y6" s="53">
        <f>W!A110</f>
        <v>920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5">
        <f>W!A281</f>
        <v>2000</v>
      </c>
      <c r="H7" s="24"/>
      <c r="I7" s="19"/>
      <c r="J7" s="129"/>
      <c r="K7" s="19" t="s">
        <v>209</v>
      </c>
      <c r="L7" s="19"/>
      <c r="M7" s="19"/>
      <c r="N7" s="188">
        <f>W!A191</f>
        <v>36</v>
      </c>
      <c r="O7" s="188">
        <f>W!A192</f>
        <v>69</v>
      </c>
      <c r="P7" s="24"/>
      <c r="R7" s="129"/>
      <c r="S7" s="19" t="s">
        <v>210</v>
      </c>
      <c r="T7" s="19"/>
      <c r="U7" s="53">
        <f>W!A111</f>
        <v>4312</v>
      </c>
      <c r="V7" s="187"/>
      <c r="W7" s="44">
        <f>W!A112</f>
        <v>2071</v>
      </c>
      <c r="X7" s="28"/>
      <c r="Y7" s="53">
        <f>W!A113</f>
        <v>948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5">
        <f>0.2*G7</f>
        <v>400</v>
      </c>
      <c r="H8" s="24"/>
      <c r="I8" s="19"/>
      <c r="J8" s="129"/>
      <c r="K8" s="19" t="s">
        <v>212</v>
      </c>
      <c r="L8" s="19"/>
      <c r="M8" s="19"/>
      <c r="N8" s="188">
        <f>W!A193</f>
        <v>0</v>
      </c>
      <c r="O8" s="188">
        <f>W!A194</f>
        <v>11</v>
      </c>
      <c r="P8" s="24"/>
      <c r="R8" s="129"/>
      <c r="S8" s="19" t="s">
        <v>213</v>
      </c>
      <c r="T8" s="19"/>
      <c r="U8" s="53">
        <f>W!A114</f>
        <v>127</v>
      </c>
      <c r="V8" s="187"/>
      <c r="W8" s="44">
        <f>W!A115</f>
        <v>61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5">
        <f>G7-G8-G10</f>
        <v>564</v>
      </c>
      <c r="H9" s="24"/>
      <c r="I9" s="19"/>
      <c r="J9" s="129"/>
      <c r="K9" s="19" t="s">
        <v>215</v>
      </c>
      <c r="L9" s="19"/>
      <c r="M9" s="19"/>
      <c r="N9" s="188">
        <f>W!A82</f>
        <v>2</v>
      </c>
      <c r="O9" s="188"/>
      <c r="P9" s="24"/>
      <c r="R9" s="129"/>
      <c r="S9" s="19" t="s">
        <v>216</v>
      </c>
      <c r="T9" s="19"/>
      <c r="U9" s="53">
        <f>W!A117</f>
        <v>0</v>
      </c>
      <c r="V9" s="189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5">
        <f>W!A284</f>
        <v>1036</v>
      </c>
      <c r="H10" s="24"/>
      <c r="I10" s="19"/>
      <c r="J10" s="129"/>
      <c r="K10" s="28" t="s">
        <v>218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5">
        <f>0.25*G10</f>
        <v>259</v>
      </c>
      <c r="H11" s="24"/>
      <c r="I11" s="19"/>
      <c r="J11" s="129"/>
      <c r="K11" s="28" t="s">
        <v>220</v>
      </c>
      <c r="L11" s="19"/>
      <c r="M11" s="19"/>
      <c r="N11" s="188">
        <f>N7+N8+N9-N10-N12</f>
        <v>0</v>
      </c>
      <c r="O11" s="188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5">
        <f>W!A285</f>
        <v>250</v>
      </c>
      <c r="H12" s="24"/>
      <c r="I12" s="19"/>
      <c r="J12" s="129"/>
      <c r="K12" s="19" t="s">
        <v>223</v>
      </c>
      <c r="L12" s="19"/>
      <c r="M12" s="19"/>
      <c r="N12" s="190">
        <f>W!A197</f>
        <v>38</v>
      </c>
      <c r="O12" s="190">
        <f>W!A198</f>
        <v>69</v>
      </c>
      <c r="P12" s="24"/>
      <c r="R12" s="129"/>
      <c r="S12" s="28" t="s">
        <v>224</v>
      </c>
      <c r="T12" s="19"/>
      <c r="U12" s="53">
        <f>W!A121</f>
        <v>1715</v>
      </c>
      <c r="V12" s="187"/>
      <c r="W12" s="53">
        <f>W!A124</f>
        <v>820</v>
      </c>
      <c r="X12" s="28"/>
      <c r="Y12" s="53">
        <f>W!A127</f>
        <v>375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5">
        <f>W!A286</f>
        <v>380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920</v>
      </c>
      <c r="V13" s="187"/>
      <c r="W13" s="53">
        <f>W!A125</f>
        <v>440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1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1550</v>
      </c>
      <c r="V14" s="187"/>
      <c r="W14" s="53">
        <f>W!A126</f>
        <v>750</v>
      </c>
      <c r="X14" s="28"/>
      <c r="Y14" s="53">
        <f>W!A129</f>
        <v>345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2">
        <f>G10-SUM(G11:G14)</f>
        <v>147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5">
        <f>W!A305</f>
        <v>20736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5">
        <f>W!A306</f>
        <v>310</v>
      </c>
      <c r="P17" s="189">
        <f>W!B307</f>
        <v>0</v>
      </c>
      <c r="R17" s="129"/>
      <c r="S17" s="19" t="s">
        <v>235</v>
      </c>
      <c r="T17" s="19"/>
      <c r="U17" s="53">
        <f>W!A131</f>
        <v>1698</v>
      </c>
      <c r="V17" s="187"/>
      <c r="W17" s="53">
        <f>W!A134</f>
        <v>805</v>
      </c>
      <c r="X17" s="28"/>
      <c r="Y17" s="53">
        <f>W!A137</f>
        <v>379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5">
        <f>W!A307</f>
        <v>19978</v>
      </c>
      <c r="P18" s="24"/>
      <c r="R18" s="129"/>
      <c r="S18" s="101" t="s">
        <v>238</v>
      </c>
      <c r="T18" s="19"/>
      <c r="U18" s="53">
        <f>W!A132</f>
        <v>931</v>
      </c>
      <c r="V18" s="187"/>
      <c r="W18" s="53">
        <f>W!A135</f>
        <v>441</v>
      </c>
      <c r="X18" s="28"/>
      <c r="Y18" s="53">
        <f>W!A138</f>
        <v>201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1480</v>
      </c>
      <c r="V19" s="187"/>
      <c r="W19" s="53">
        <f>W!A136</f>
        <v>711</v>
      </c>
      <c r="X19" s="28"/>
      <c r="Y19" s="53">
        <f>W!A139</f>
        <v>333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1715</v>
      </c>
      <c r="V22" s="187"/>
      <c r="W22" s="53">
        <f>W!A144</f>
        <v>820</v>
      </c>
      <c r="X22" s="28"/>
      <c r="Y22" s="53">
        <f>W!A147</f>
        <v>379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10680</v>
      </c>
      <c r="H23" s="52"/>
      <c r="I23" s="19"/>
      <c r="R23" s="129"/>
      <c r="S23" s="101" t="s">
        <v>238</v>
      </c>
      <c r="T23" s="19"/>
      <c r="U23" s="53">
        <f>W!A142</f>
        <v>931</v>
      </c>
      <c r="V23" s="187"/>
      <c r="W23" s="53">
        <f>W!A145</f>
        <v>440</v>
      </c>
      <c r="X23" s="28"/>
      <c r="Y23" s="53">
        <f>W!A148</f>
        <v>200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138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1480</v>
      </c>
      <c r="V24" s="187"/>
      <c r="W24" s="53">
        <f>W!A146</f>
        <v>711</v>
      </c>
      <c r="X24" s="28"/>
      <c r="Y24" s="53">
        <f>W!A149</f>
        <v>333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9493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62</v>
      </c>
      <c r="H26" s="24"/>
      <c r="I26" s="19"/>
      <c r="J26" s="129"/>
      <c r="K26" s="28" t="s">
        <v>248</v>
      </c>
      <c r="L26" s="19"/>
      <c r="M26" s="188">
        <f>W!A321</f>
        <v>4</v>
      </c>
      <c r="N26" s="188">
        <f>W!A322</f>
        <v>4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92.7</v>
      </c>
      <c r="H27" s="24"/>
      <c r="I27" s="19"/>
      <c r="J27" s="129"/>
      <c r="K27" s="28" t="s">
        <v>251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235</v>
      </c>
      <c r="T27" s="19"/>
      <c r="U27" s="53">
        <f>W!A151</f>
        <v>11</v>
      </c>
      <c r="V27" s="187"/>
      <c r="W27" s="53">
        <f>W!A154</f>
        <v>7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8">
        <f>MAX(M26-M27-M30,0)</f>
        <v>0</v>
      </c>
      <c r="N28" s="188">
        <f>MAX(N26-N27-N30,0)</f>
        <v>0</v>
      </c>
      <c r="O28" s="188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8">
        <f>MAX(M30-M26+M27,0)</f>
        <v>0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0</v>
      </c>
      <c r="H30" s="24"/>
      <c r="I30" s="19"/>
      <c r="J30" s="129"/>
      <c r="K30" s="28" t="s">
        <v>255</v>
      </c>
      <c r="L30" s="19"/>
      <c r="M30" s="190">
        <f>W!A325</f>
        <v>4</v>
      </c>
      <c r="N30" s="190">
        <f>W!A326</f>
        <v>4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47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5298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36</v>
      </c>
      <c r="V32" s="187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242</v>
      </c>
      <c r="V33" s="187"/>
      <c r="W33" s="53">
        <f>W!A166</f>
        <v>213</v>
      </c>
      <c r="X33" s="28"/>
      <c r="Y33" s="53">
        <f>W!A169</f>
        <v>88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11298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8">
        <f>W!A299</f>
        <v>300</v>
      </c>
      <c r="P36" s="24"/>
      <c r="R36" s="129"/>
      <c r="S36" s="96" t="s">
        <v>263</v>
      </c>
      <c r="T36" s="104"/>
      <c r="U36" s="44">
        <f>W!A171</f>
        <v>115</v>
      </c>
      <c r="V36" s="189">
        <f>W!B171</f>
        <v>0</v>
      </c>
      <c r="W36" s="44">
        <f>W!A172</f>
        <v>135</v>
      </c>
      <c r="X36" s="189">
        <f>W!B172</f>
        <v>0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0">
        <f>W!A296</f>
        <v>10</v>
      </c>
      <c r="N37" s="190">
        <f>W!A298</f>
        <v>6</v>
      </c>
      <c r="O37" s="190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7" t="str">
        <f>W!A177</f>
        <v>Minor</v>
      </c>
      <c r="V39" s="187"/>
      <c r="W39" s="197" t="str">
        <f>W!A178</f>
        <v>Minor</v>
      </c>
      <c r="X39" s="28"/>
      <c r="Y39" s="197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56871</v>
      </c>
      <c r="H43" s="24"/>
      <c r="I43" s="19"/>
      <c r="J43" s="129"/>
      <c r="K43" s="18" t="s">
        <v>275</v>
      </c>
      <c r="N43" s="200">
        <f>0.00019*50*G10</f>
        <v>9.8420000000000005</v>
      </c>
      <c r="P43" s="24"/>
      <c r="R43" s="129"/>
      <c r="S43" s="85" t="s">
        <v>276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9.9999999999994316E-2</v>
      </c>
      <c r="H44" s="24"/>
      <c r="I44" s="19"/>
      <c r="J44" s="129"/>
      <c r="K44" s="18" t="s">
        <v>278</v>
      </c>
      <c r="N44" s="201">
        <f>0.00052*(6*G25+O18)</f>
        <v>40.006719999999994</v>
      </c>
      <c r="P44" s="24"/>
      <c r="R44" s="129"/>
      <c r="S44" s="85" t="s">
        <v>279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158</v>
      </c>
      <c r="H45" s="24"/>
      <c r="I45" s="19"/>
      <c r="J45" s="129"/>
      <c r="K45" s="18" t="s">
        <v>281</v>
      </c>
      <c r="N45" s="200">
        <f>N43+N44</f>
        <v>49.848719999999993</v>
      </c>
      <c r="P45" s="24"/>
      <c r="R45" s="129"/>
      <c r="S45" s="85" t="s">
        <v>282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8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4" t="s">
        <v>47</v>
      </c>
      <c r="G1" s="18"/>
      <c r="I1" s="15">
        <f>W!A2</f>
        <v>1</v>
      </c>
      <c r="J1" s="18"/>
      <c r="K1" s="18"/>
      <c r="L1" s="18"/>
      <c r="M1" s="145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0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0"/>
      <c r="N6" s="112"/>
      <c r="O6" s="112" t="s">
        <v>100</v>
      </c>
      <c r="P6" s="110"/>
      <c r="Q6" s="112"/>
      <c r="R6" s="113" t="s">
        <v>9</v>
      </c>
      <c r="S6" s="170"/>
      <c r="T6" s="112"/>
      <c r="U6" s="112" t="s">
        <v>101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102</v>
      </c>
      <c r="D8" s="112"/>
      <c r="E8" s="112"/>
      <c r="F8" s="172">
        <f>W!A201</f>
        <v>257000</v>
      </c>
      <c r="G8" s="170"/>
      <c r="H8" s="112"/>
      <c r="I8" s="112" t="s">
        <v>103</v>
      </c>
      <c r="J8" s="112"/>
      <c r="K8" s="112"/>
      <c r="L8" s="172">
        <f>W!A241</f>
        <v>2884051</v>
      </c>
      <c r="M8" s="170"/>
      <c r="N8" s="112"/>
      <c r="O8" s="110" t="s">
        <v>104</v>
      </c>
      <c r="P8" s="110"/>
      <c r="Q8" s="112"/>
      <c r="R8" s="112"/>
      <c r="S8" s="170"/>
      <c r="T8" s="112"/>
      <c r="U8" s="114" t="s">
        <v>105</v>
      </c>
      <c r="Y8" s="170"/>
    </row>
    <row r="9" spans="2:26">
      <c r="B9" s="169"/>
      <c r="C9" s="115" t="s">
        <v>106</v>
      </c>
      <c r="D9" s="112"/>
      <c r="E9" s="112"/>
      <c r="F9" s="172">
        <f>W!A202</f>
        <v>72581</v>
      </c>
      <c r="G9" s="170"/>
      <c r="H9" s="112"/>
      <c r="I9" s="112"/>
      <c r="J9" s="112"/>
      <c r="K9" s="112"/>
      <c r="L9" s="172"/>
      <c r="M9" s="170"/>
      <c r="N9" s="112"/>
      <c r="O9" s="91" t="s">
        <v>107</v>
      </c>
      <c r="Q9" s="173"/>
      <c r="R9" s="173">
        <f>W!A261</f>
        <v>100000</v>
      </c>
      <c r="S9" s="170"/>
      <c r="T9" s="112"/>
      <c r="U9" s="112" t="s">
        <v>108</v>
      </c>
      <c r="V9" s="112"/>
      <c r="W9" s="112"/>
      <c r="X9" s="172">
        <f>W!A221</f>
        <v>2779968</v>
      </c>
      <c r="Y9" s="170"/>
    </row>
    <row r="10" spans="2:26">
      <c r="B10" s="169"/>
      <c r="C10" s="112" t="s">
        <v>109</v>
      </c>
      <c r="D10" s="112"/>
      <c r="E10" s="112"/>
      <c r="F10" s="172">
        <f>W!A203</f>
        <v>47948</v>
      </c>
      <c r="G10" s="170"/>
      <c r="H10" s="112"/>
      <c r="I10" s="112" t="s">
        <v>110</v>
      </c>
      <c r="J10" s="112"/>
      <c r="K10" s="112"/>
      <c r="L10" s="172">
        <f>W!A242</f>
        <v>118180</v>
      </c>
      <c r="M10" s="170"/>
      <c r="N10" s="112"/>
      <c r="O10" s="112" t="s">
        <v>111</v>
      </c>
      <c r="P10" s="112"/>
      <c r="Q10" s="173"/>
      <c r="R10" s="173">
        <f>W!A262</f>
        <v>518000</v>
      </c>
      <c r="S10" s="170"/>
      <c r="T10" s="112"/>
      <c r="U10" s="112" t="s">
        <v>112</v>
      </c>
      <c r="V10" s="112"/>
      <c r="W10" s="112"/>
      <c r="X10" s="172">
        <f>W!A222</f>
        <v>0</v>
      </c>
      <c r="Y10" s="170"/>
    </row>
    <row r="11" spans="2:26">
      <c r="B11" s="169"/>
      <c r="C11" s="112" t="s">
        <v>113</v>
      </c>
      <c r="D11" s="112"/>
      <c r="E11" s="112"/>
      <c r="F11" s="172">
        <f>W!A204</f>
        <v>310981</v>
      </c>
      <c r="G11" s="170"/>
      <c r="H11" s="112"/>
      <c r="I11" s="174" t="s">
        <v>114</v>
      </c>
      <c r="L11" s="172">
        <f>W!A243</f>
        <v>0</v>
      </c>
      <c r="M11" s="170"/>
      <c r="N11" s="112"/>
      <c r="O11" s="112" t="s">
        <v>115</v>
      </c>
      <c r="P11" s="112"/>
      <c r="Q11" s="112"/>
      <c r="R11" s="175">
        <f>W!A263</f>
        <v>2561332</v>
      </c>
      <c r="S11" s="170"/>
      <c r="T11" s="112"/>
      <c r="U11" s="112" t="s">
        <v>116</v>
      </c>
      <c r="V11" s="112"/>
      <c r="W11" s="112"/>
      <c r="X11" s="172">
        <f>W!A223</f>
        <v>2654057</v>
      </c>
      <c r="Y11" s="170"/>
    </row>
    <row r="12" spans="2:26">
      <c r="B12" s="169"/>
      <c r="C12" s="112" t="s">
        <v>117</v>
      </c>
      <c r="D12" s="112"/>
      <c r="E12" s="112"/>
      <c r="F12" s="172">
        <f>W!A205</f>
        <v>28840</v>
      </c>
      <c r="G12" s="170"/>
      <c r="H12" s="112"/>
      <c r="I12" s="112" t="s">
        <v>118</v>
      </c>
      <c r="J12" s="112"/>
      <c r="K12" s="112"/>
      <c r="L12" s="172">
        <f>W!A244</f>
        <v>778647</v>
      </c>
      <c r="M12" s="170"/>
      <c r="N12" s="112"/>
      <c r="O12" s="112" t="s">
        <v>119</v>
      </c>
      <c r="P12" s="112"/>
      <c r="Q12" s="112"/>
      <c r="R12" s="172">
        <f>SUM(R9:R11)</f>
        <v>3179332</v>
      </c>
      <c r="S12" s="170"/>
      <c r="T12" s="112"/>
      <c r="U12" s="112" t="s">
        <v>120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121</v>
      </c>
      <c r="D13" s="112"/>
      <c r="E13" s="112"/>
      <c r="F13" s="172">
        <f>W!A206</f>
        <v>30475</v>
      </c>
      <c r="G13" s="170"/>
      <c r="H13" s="112"/>
      <c r="I13" s="112" t="s">
        <v>122</v>
      </c>
      <c r="J13" s="112"/>
      <c r="K13" s="112"/>
      <c r="L13" s="172">
        <f>W!A245</f>
        <v>143059</v>
      </c>
      <c r="M13" s="170"/>
      <c r="N13" s="112"/>
      <c r="S13" s="170"/>
      <c r="T13" s="112"/>
      <c r="U13" s="174" t="s">
        <v>123</v>
      </c>
      <c r="X13" s="173">
        <f>X9+X10-X11-X12</f>
        <v>125911</v>
      </c>
      <c r="Y13" s="170"/>
    </row>
    <row r="14" spans="2:26">
      <c r="B14" s="169"/>
      <c r="C14" s="112" t="s">
        <v>124</v>
      </c>
      <c r="D14" s="112"/>
      <c r="E14" s="112"/>
      <c r="F14" s="172">
        <f>W!A207</f>
        <v>82000</v>
      </c>
      <c r="G14" s="170"/>
      <c r="H14" s="112"/>
      <c r="I14" s="112" t="s">
        <v>125</v>
      </c>
      <c r="J14" s="112"/>
      <c r="K14" s="112"/>
      <c r="L14" s="172">
        <f>W!A246</f>
        <v>434406</v>
      </c>
      <c r="M14" s="170"/>
      <c r="N14" s="112"/>
      <c r="O14" s="114" t="s">
        <v>126</v>
      </c>
      <c r="S14" s="170"/>
      <c r="T14" s="112"/>
      <c r="Y14" s="170"/>
    </row>
    <row r="15" spans="2:26">
      <c r="B15" s="169"/>
      <c r="C15" s="177" t="s">
        <v>127</v>
      </c>
      <c r="D15" s="112"/>
      <c r="E15" s="112"/>
      <c r="F15" s="172">
        <f>W!A208</f>
        <v>18000</v>
      </c>
      <c r="G15" s="170"/>
      <c r="H15" s="112"/>
      <c r="I15" s="112" t="s">
        <v>128</v>
      </c>
      <c r="J15" s="112"/>
      <c r="K15" s="112"/>
      <c r="L15" s="172">
        <f>W!A247</f>
        <v>279888</v>
      </c>
      <c r="M15" s="170"/>
      <c r="N15" s="112"/>
      <c r="O15" s="112" t="s">
        <v>129</v>
      </c>
      <c r="P15" s="112"/>
      <c r="Q15" s="112"/>
      <c r="R15" s="172">
        <f>W!A265</f>
        <v>136608</v>
      </c>
      <c r="S15" s="170"/>
      <c r="T15" s="112"/>
      <c r="U15" s="114" t="s">
        <v>130</v>
      </c>
      <c r="Y15" s="170"/>
    </row>
    <row r="16" spans="2:26">
      <c r="B16" s="169"/>
      <c r="C16" s="112" t="s">
        <v>131</v>
      </c>
      <c r="D16" s="112"/>
      <c r="E16" s="112"/>
      <c r="F16" s="172">
        <f>W!A209</f>
        <v>53000</v>
      </c>
      <c r="G16" s="170"/>
      <c r="H16" s="112"/>
      <c r="I16" s="112" t="s">
        <v>132</v>
      </c>
      <c r="J16" s="112"/>
      <c r="K16" s="112"/>
      <c r="L16" s="172">
        <f>W!A248</f>
        <v>7331</v>
      </c>
      <c r="M16" s="170"/>
      <c r="N16" s="112"/>
      <c r="O16" s="174" t="s">
        <v>133</v>
      </c>
      <c r="R16" s="172">
        <f>W!A266</f>
        <v>0</v>
      </c>
      <c r="S16" s="170"/>
      <c r="T16" s="112"/>
      <c r="U16" s="112" t="s">
        <v>134</v>
      </c>
      <c r="V16" s="112"/>
      <c r="W16" s="112"/>
      <c r="X16" s="172">
        <f>W!A225</f>
        <v>1687</v>
      </c>
      <c r="Y16" s="170"/>
    </row>
    <row r="17" spans="2:25">
      <c r="B17" s="169"/>
      <c r="C17" s="112" t="s">
        <v>135</v>
      </c>
      <c r="D17" s="112"/>
      <c r="E17" s="112"/>
      <c r="F17" s="172">
        <f>W!A210</f>
        <v>17000</v>
      </c>
      <c r="G17" s="170"/>
      <c r="H17" s="112"/>
      <c r="I17" s="112" t="s">
        <v>136</v>
      </c>
      <c r="L17" s="172">
        <f>W!A249</f>
        <v>87650</v>
      </c>
      <c r="M17" s="170"/>
      <c r="N17" s="112"/>
      <c r="O17" s="112" t="s">
        <v>137</v>
      </c>
      <c r="P17" s="112"/>
      <c r="Q17" s="112"/>
      <c r="R17" s="172">
        <f>W!A267</f>
        <v>0</v>
      </c>
      <c r="S17" s="170"/>
      <c r="T17" s="112"/>
      <c r="U17" s="112" t="s">
        <v>138</v>
      </c>
      <c r="X17" s="172">
        <f>W!A226</f>
        <v>0</v>
      </c>
      <c r="Y17" s="170"/>
    </row>
    <row r="18" spans="2:25">
      <c r="B18" s="169"/>
      <c r="C18" s="112" t="s">
        <v>139</v>
      </c>
      <c r="D18" s="112"/>
      <c r="E18" s="112"/>
      <c r="F18" s="172">
        <f>W!A211</f>
        <v>9498</v>
      </c>
      <c r="G18" s="170"/>
      <c r="H18" s="112"/>
      <c r="I18" s="118" t="s">
        <v>140</v>
      </c>
      <c r="J18" s="112"/>
      <c r="K18" s="112"/>
      <c r="L18" s="176">
        <f>W!A250</f>
        <v>136608</v>
      </c>
      <c r="M18" s="170"/>
      <c r="N18" s="112"/>
      <c r="O18" s="112" t="s">
        <v>141</v>
      </c>
      <c r="P18" s="112"/>
      <c r="Q18" s="112"/>
      <c r="R18" s="172">
        <f>W!A268</f>
        <v>1532710</v>
      </c>
      <c r="S18" s="170"/>
      <c r="T18" s="112"/>
      <c r="U18" s="112" t="s">
        <v>142</v>
      </c>
      <c r="V18" s="112"/>
      <c r="W18" s="112"/>
      <c r="X18" s="176">
        <f>W!A227</f>
        <v>10000</v>
      </c>
      <c r="Y18" s="170"/>
    </row>
    <row r="19" spans="2:25">
      <c r="B19" s="169"/>
      <c r="C19" s="112" t="s">
        <v>143</v>
      </c>
      <c r="D19" s="112"/>
      <c r="E19" s="112"/>
      <c r="F19" s="172">
        <f>W!A212</f>
        <v>7500</v>
      </c>
      <c r="G19" s="170"/>
      <c r="H19" s="112"/>
      <c r="I19" s="112" t="s">
        <v>144</v>
      </c>
      <c r="J19" s="112"/>
      <c r="K19" s="112"/>
      <c r="L19" s="178">
        <f>W!A251</f>
        <v>1712553</v>
      </c>
      <c r="M19" s="170"/>
      <c r="N19" s="112"/>
      <c r="O19" s="112" t="s">
        <v>145</v>
      </c>
      <c r="P19" s="112"/>
      <c r="Q19" s="112"/>
      <c r="R19" s="176">
        <f>W!A269</f>
        <v>450000</v>
      </c>
      <c r="S19" s="170"/>
      <c r="T19" s="112"/>
      <c r="U19" s="174" t="s">
        <v>146</v>
      </c>
      <c r="X19" s="173">
        <f>X16+X17-X18</f>
        <v>-8313</v>
      </c>
      <c r="Y19" s="170"/>
    </row>
    <row r="20" spans="2:25">
      <c r="B20" s="169"/>
      <c r="C20" s="112" t="s">
        <v>147</v>
      </c>
      <c r="D20" s="112"/>
      <c r="E20" s="112"/>
      <c r="F20" s="172">
        <f>W!A213</f>
        <v>7009</v>
      </c>
      <c r="G20" s="170"/>
      <c r="H20" s="112"/>
      <c r="I20" s="112" t="s">
        <v>148</v>
      </c>
      <c r="J20" s="112"/>
      <c r="K20" s="112"/>
      <c r="L20" s="172">
        <f>W!A252</f>
        <v>1171498</v>
      </c>
      <c r="M20" s="170"/>
      <c r="N20" s="112"/>
      <c r="O20" s="174" t="s">
        <v>149</v>
      </c>
      <c r="R20" s="179">
        <f>SUM(R15:R19)</f>
        <v>2119318</v>
      </c>
      <c r="S20" s="170"/>
      <c r="T20" s="112"/>
      <c r="Y20" s="170"/>
    </row>
    <row r="21" spans="2:25">
      <c r="B21" s="169"/>
      <c r="C21" s="112" t="s">
        <v>150</v>
      </c>
      <c r="D21" s="112"/>
      <c r="E21" s="112"/>
      <c r="F21" s="172">
        <f>W!A214</f>
        <v>0</v>
      </c>
      <c r="G21" s="170"/>
      <c r="H21" s="112"/>
      <c r="I21" s="112" t="s">
        <v>151</v>
      </c>
      <c r="J21" s="112"/>
      <c r="K21" s="112"/>
      <c r="L21" s="172">
        <f>W!A217</f>
        <v>1064145</v>
      </c>
      <c r="M21" s="170"/>
      <c r="N21" s="112"/>
      <c r="O21" s="112" t="s">
        <v>152</v>
      </c>
      <c r="P21" s="112"/>
      <c r="Q21" s="112"/>
      <c r="R21" s="172">
        <f>R12+R20</f>
        <v>5298650</v>
      </c>
      <c r="S21" s="170"/>
      <c r="T21" s="112"/>
      <c r="U21" s="114" t="s">
        <v>153</v>
      </c>
      <c r="Y21" s="170"/>
    </row>
    <row r="22" spans="2:25">
      <c r="B22" s="169"/>
      <c r="C22" s="112" t="s">
        <v>154</v>
      </c>
      <c r="D22" s="112"/>
      <c r="E22" s="112"/>
      <c r="F22" s="172">
        <f>W!A215</f>
        <v>100000</v>
      </c>
      <c r="G22" s="170"/>
      <c r="H22" s="112"/>
      <c r="I22" s="112" t="s">
        <v>112</v>
      </c>
      <c r="J22" s="112"/>
      <c r="K22" s="112"/>
      <c r="L22" s="172">
        <f>W!A222</f>
        <v>0</v>
      </c>
      <c r="M22" s="170"/>
      <c r="N22" s="112"/>
      <c r="S22" s="170"/>
      <c r="T22" s="112"/>
      <c r="U22" s="91" t="s">
        <v>155</v>
      </c>
      <c r="X22" s="172">
        <f>W!A228</f>
        <v>0</v>
      </c>
      <c r="Y22" s="170"/>
    </row>
    <row r="23" spans="2:25">
      <c r="B23" s="169"/>
      <c r="C23" s="112" t="s">
        <v>156</v>
      </c>
      <c r="D23" s="112"/>
      <c r="E23" s="112"/>
      <c r="F23" s="176">
        <f>W!A216</f>
        <v>22313</v>
      </c>
      <c r="G23" s="170"/>
      <c r="H23" s="112"/>
      <c r="I23" s="112" t="s">
        <v>157</v>
      </c>
      <c r="J23" s="112"/>
      <c r="K23" s="112"/>
      <c r="L23" s="175">
        <f>W!A254</f>
        <v>65676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158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159</v>
      </c>
      <c r="D24" s="110"/>
      <c r="E24" s="112"/>
      <c r="F24" s="176">
        <f>W!A217</f>
        <v>1064145</v>
      </c>
      <c r="G24" s="170"/>
      <c r="H24" s="112"/>
      <c r="I24" s="174" t="s">
        <v>160</v>
      </c>
      <c r="L24" s="172">
        <f>L20-L21+L22-L23</f>
        <v>41677</v>
      </c>
      <c r="M24" s="170"/>
      <c r="N24" s="112"/>
      <c r="O24" s="112" t="s">
        <v>161</v>
      </c>
      <c r="P24" s="112"/>
      <c r="Q24" s="112"/>
      <c r="R24" s="172">
        <f>W!A271</f>
        <v>0</v>
      </c>
      <c r="S24" s="170"/>
      <c r="T24" s="112"/>
      <c r="U24" s="112" t="s">
        <v>162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163</v>
      </c>
      <c r="J25" s="112"/>
      <c r="K25" s="112"/>
      <c r="L25" s="172">
        <f>W!A225</f>
        <v>1687</v>
      </c>
      <c r="M25" s="170"/>
      <c r="N25" s="112"/>
      <c r="O25" s="177" t="s">
        <v>164</v>
      </c>
      <c r="P25" s="112"/>
      <c r="Q25" s="112"/>
      <c r="R25" s="172">
        <f>W!A272</f>
        <v>808946</v>
      </c>
      <c r="S25" s="170"/>
      <c r="T25" s="112"/>
      <c r="U25" s="112" t="s">
        <v>165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338</v>
      </c>
      <c r="D26" s="112"/>
      <c r="E26" s="112"/>
      <c r="F26" s="172"/>
      <c r="G26" s="170"/>
      <c r="H26" s="112"/>
      <c r="I26" s="112" t="s">
        <v>166</v>
      </c>
      <c r="J26" s="112"/>
      <c r="K26" s="112"/>
      <c r="L26" s="176">
        <f>W!A232</f>
        <v>9575</v>
      </c>
      <c r="M26" s="170"/>
      <c r="N26" s="112"/>
      <c r="O26" s="112" t="s">
        <v>167</v>
      </c>
      <c r="P26" s="112"/>
      <c r="Q26" s="112"/>
      <c r="R26" s="176">
        <f>W!A273</f>
        <v>643809</v>
      </c>
      <c r="S26" s="170"/>
      <c r="T26" s="112"/>
      <c r="U26" s="112" t="s">
        <v>168</v>
      </c>
      <c r="V26" s="112"/>
      <c r="W26" s="112"/>
      <c r="X26" s="176">
        <f>W!A232</f>
        <v>9575</v>
      </c>
      <c r="Y26" s="170"/>
    </row>
    <row r="27" spans="2:25">
      <c r="B27" s="169"/>
      <c r="C27" s="174" t="s">
        <v>169</v>
      </c>
      <c r="D27" s="112"/>
      <c r="E27" s="112"/>
      <c r="F27" s="173">
        <f>L27</f>
        <v>33789</v>
      </c>
      <c r="G27" s="170"/>
      <c r="H27" s="112"/>
      <c r="I27" s="174" t="s">
        <v>170</v>
      </c>
      <c r="J27" s="112"/>
      <c r="K27" s="112"/>
      <c r="L27" s="173">
        <f>L24+L25-L26</f>
        <v>33789</v>
      </c>
      <c r="M27" s="170"/>
      <c r="N27" s="112"/>
      <c r="O27" s="118" t="s">
        <v>171</v>
      </c>
      <c r="P27" s="112"/>
      <c r="Q27" s="112"/>
      <c r="R27" s="172">
        <f>SUM(R24:R26)</f>
        <v>1452755</v>
      </c>
      <c r="S27" s="170"/>
      <c r="T27" s="112"/>
      <c r="U27" s="174" t="s">
        <v>172</v>
      </c>
      <c r="X27" s="173">
        <f>X22-X23-X24+X25-X26</f>
        <v>-9575</v>
      </c>
      <c r="Y27" s="170"/>
    </row>
    <row r="28" spans="2:25">
      <c r="B28" s="169"/>
      <c r="C28" s="174" t="s">
        <v>173</v>
      </c>
      <c r="D28" s="112"/>
      <c r="E28" s="112"/>
      <c r="F28" s="176">
        <f>W!A240</f>
        <v>-187894</v>
      </c>
      <c r="G28" s="170"/>
      <c r="H28" s="112"/>
      <c r="I28" s="112" t="s">
        <v>174</v>
      </c>
      <c r="J28" s="112"/>
      <c r="K28" s="112"/>
      <c r="L28" s="176">
        <f>W!A255</f>
        <v>0</v>
      </c>
      <c r="M28" s="170"/>
      <c r="N28" s="112"/>
      <c r="O28" s="112" t="s">
        <v>175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176</v>
      </c>
      <c r="F29" s="173">
        <f>W!A257</f>
        <v>-154105</v>
      </c>
      <c r="G29" s="170"/>
      <c r="H29" s="112"/>
      <c r="I29" s="112" t="s">
        <v>177</v>
      </c>
      <c r="J29" s="112"/>
      <c r="K29" s="112"/>
      <c r="L29" s="172">
        <f>W!A256</f>
        <v>33789</v>
      </c>
      <c r="M29" s="170"/>
      <c r="N29" s="112"/>
      <c r="S29" s="170"/>
      <c r="U29" s="180" t="s">
        <v>178</v>
      </c>
      <c r="V29" s="112"/>
      <c r="W29" s="112"/>
      <c r="X29" s="173">
        <f>W!A233</f>
        <v>108023</v>
      </c>
      <c r="Y29" s="170"/>
    </row>
    <row r="30" spans="2:25">
      <c r="B30" s="169"/>
      <c r="C30" s="112"/>
      <c r="G30" s="170"/>
      <c r="H30" s="112"/>
      <c r="I30" s="174" t="s">
        <v>179</v>
      </c>
      <c r="L30" s="181">
        <f>IF(R33&gt;0,100*L29/R33,0)</f>
        <v>0.84472499999999995</v>
      </c>
      <c r="M30" s="170"/>
      <c r="N30" s="112"/>
      <c r="O30" s="112" t="s">
        <v>180</v>
      </c>
      <c r="P30" s="112"/>
      <c r="Q30" s="112"/>
      <c r="R30" s="172">
        <f>R21-R27-R28</f>
        <v>3845895</v>
      </c>
      <c r="S30" s="170"/>
      <c r="U30" s="180" t="s">
        <v>181</v>
      </c>
      <c r="V30" s="112"/>
      <c r="W30" s="112"/>
      <c r="X30" s="175">
        <f>W!A234</f>
        <v>-301832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182</v>
      </c>
      <c r="X31" s="112">
        <f>R19-R26</f>
        <v>-193809</v>
      </c>
      <c r="Y31" s="170"/>
    </row>
    <row r="32" spans="2:25">
      <c r="B32" s="169"/>
      <c r="G32" s="170"/>
      <c r="H32" s="112"/>
      <c r="I32" s="118" t="s">
        <v>183</v>
      </c>
      <c r="J32" s="112"/>
      <c r="K32" s="112"/>
      <c r="L32" s="176">
        <f>W!A230</f>
        <v>0</v>
      </c>
      <c r="M32" s="170"/>
      <c r="N32" s="112"/>
      <c r="O32" s="114" t="s">
        <v>184</v>
      </c>
      <c r="S32" s="170"/>
      <c r="U32" s="182" t="s">
        <v>185</v>
      </c>
      <c r="X32" s="173">
        <f>W!A270</f>
        <v>450000</v>
      </c>
      <c r="Y32" s="183" t="s">
        <v>10</v>
      </c>
    </row>
    <row r="33" spans="1:25">
      <c r="B33" s="169"/>
      <c r="C33" s="112" t="s">
        <v>186</v>
      </c>
      <c r="D33" s="112"/>
      <c r="E33" s="112"/>
      <c r="F33" s="172">
        <f>W!A219</f>
        <v>0</v>
      </c>
      <c r="G33" s="170"/>
      <c r="H33" s="112"/>
      <c r="I33" s="112" t="s">
        <v>187</v>
      </c>
      <c r="J33" s="112"/>
      <c r="K33" s="112"/>
      <c r="L33" s="172">
        <f>L29-L32</f>
        <v>33789</v>
      </c>
      <c r="M33" s="170"/>
      <c r="O33" s="118" t="s">
        <v>188</v>
      </c>
      <c r="P33" s="112"/>
      <c r="Q33" s="112"/>
      <c r="R33" s="172">
        <f>W!A275</f>
        <v>4000000</v>
      </c>
      <c r="S33" s="170"/>
      <c r="Y33" s="170"/>
    </row>
    <row r="34" spans="1:25">
      <c r="B34" s="169"/>
      <c r="C34" s="180" t="s">
        <v>189</v>
      </c>
      <c r="D34" s="112"/>
      <c r="E34" s="112"/>
      <c r="F34" s="172">
        <f>W!A220</f>
        <v>3353188</v>
      </c>
      <c r="G34" s="170"/>
      <c r="H34" s="112"/>
      <c r="I34" s="91" t="s">
        <v>190</v>
      </c>
      <c r="J34" s="112"/>
      <c r="K34" s="112"/>
      <c r="L34" s="176">
        <f>W!A260</f>
        <v>-187894</v>
      </c>
      <c r="M34" s="170"/>
      <c r="O34" s="91" t="s">
        <v>191</v>
      </c>
      <c r="R34" s="172">
        <f>W!A276</f>
        <v>0</v>
      </c>
      <c r="S34" s="170"/>
      <c r="U34" s="112" t="s">
        <v>192</v>
      </c>
      <c r="V34" s="112"/>
      <c r="W34" s="112"/>
      <c r="X34" s="173">
        <f>W!A238</f>
        <v>948000</v>
      </c>
      <c r="Y34" s="170"/>
    </row>
    <row r="35" spans="1:25">
      <c r="B35" s="169"/>
      <c r="C35" s="112"/>
      <c r="G35" s="170"/>
      <c r="I35" s="91" t="s">
        <v>193</v>
      </c>
      <c r="L35" s="173">
        <f>L33+L34</f>
        <v>-154105</v>
      </c>
      <c r="M35" s="170"/>
      <c r="O35" s="112" t="s">
        <v>194</v>
      </c>
      <c r="P35" s="112"/>
      <c r="Q35" s="112"/>
      <c r="R35" s="176">
        <f>R36-R33-R34</f>
        <v>-154105</v>
      </c>
      <c r="S35" s="170"/>
      <c r="U35" s="112" t="s">
        <v>195</v>
      </c>
      <c r="V35" s="112"/>
      <c r="W35" s="112"/>
      <c r="X35" s="173">
        <f>W!A239</f>
        <v>1117000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3845895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196</v>
      </c>
    </row>
    <row r="39" spans="1:25">
      <c r="A39" s="112"/>
      <c r="B39" s="112"/>
      <c r="I39" s="174"/>
      <c r="L39" s="173"/>
      <c r="M39" s="138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5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6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7">
        <f>W!A507/10</f>
        <v>9.6</v>
      </c>
      <c r="H6" s="147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2118</v>
      </c>
      <c r="H7" s="35">
        <f>W!A510</f>
        <v>2132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8" t="s">
        <v>33</v>
      </c>
      <c r="D10" s="19"/>
      <c r="E10" s="19"/>
      <c r="F10" s="19"/>
      <c r="G10" s="147">
        <f>W!A501/10</f>
        <v>1.5</v>
      </c>
      <c r="H10" s="147">
        <f>W!A502/10</f>
        <v>2.5</v>
      </c>
      <c r="I10" s="28" t="s">
        <v>34</v>
      </c>
      <c r="J10" s="28"/>
      <c r="K10" s="44"/>
      <c r="L10" s="149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0">
        <f>INT(L10*G20/1000) + 60</f>
        <v>125</v>
      </c>
      <c r="H16" s="150">
        <f>INT(L10*2*G20/1000) + 75</f>
        <v>205</v>
      </c>
      <c r="I16" s="150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158</v>
      </c>
      <c r="H17" s="150">
        <f>INT(L10*1.5*2*G20/1000) + 75</f>
        <v>271</v>
      </c>
      <c r="I17" s="150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4">
        <f>W!A515</f>
        <v>76981</v>
      </c>
      <c r="H20" s="134">
        <f>W!A516</f>
        <v>75927</v>
      </c>
      <c r="I20" s="134">
        <f>W!A517</f>
        <v>71005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 production firms are worried that trade wars may be created by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US. They fear that any increase in tarifs on their products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being sold in the US will reduce their sales there.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7">
        <f>W!A522/100</f>
        <v>103.24</v>
      </c>
      <c r="G35" s="137">
        <f>W!A542/100</f>
        <v>103.24</v>
      </c>
      <c r="H35" s="137">
        <f>W!A562/100</f>
        <v>103.24</v>
      </c>
      <c r="I35" s="137">
        <f>W!A582/100</f>
        <v>103.24</v>
      </c>
      <c r="J35" s="137">
        <f>W!A602/100</f>
        <v>103.24</v>
      </c>
      <c r="K35" s="137">
        <f>W!A622/100</f>
        <v>103.24</v>
      </c>
      <c r="L35" s="137">
        <f>W!A642/100</f>
        <v>103.24</v>
      </c>
      <c r="M35" s="137">
        <f>W!A662/100</f>
        <v>103.24</v>
      </c>
      <c r="N35" s="51"/>
    </row>
    <row r="36" spans="2:17">
      <c r="B36" s="129"/>
      <c r="C36" s="19" t="s">
        <v>50</v>
      </c>
      <c r="D36" s="19"/>
      <c r="E36" s="19"/>
      <c r="F36" s="137">
        <f>W!A523</f>
        <v>4129600</v>
      </c>
      <c r="G36" s="137">
        <f>W!A543</f>
        <v>4129600</v>
      </c>
      <c r="H36" s="137">
        <f>W!A563</f>
        <v>4129600</v>
      </c>
      <c r="I36" s="137">
        <f>W!A583</f>
        <v>4129600</v>
      </c>
      <c r="J36" s="137">
        <f>W!A603</f>
        <v>4129600</v>
      </c>
      <c r="K36" s="137">
        <f>W!A623</f>
        <v>4129600</v>
      </c>
      <c r="L36" s="137">
        <f>W!A643</f>
        <v>4129600</v>
      </c>
      <c r="M36" s="137">
        <f>W!A663</f>
        <v>4129600</v>
      </c>
      <c r="N36" s="51"/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7">
        <f>W!A524</f>
        <v>0</v>
      </c>
      <c r="G38" s="137">
        <f>W!A544</f>
        <v>0</v>
      </c>
      <c r="H38" s="137">
        <f>W!A564</f>
        <v>0</v>
      </c>
      <c r="I38" s="137">
        <f>W!A584</f>
        <v>0</v>
      </c>
      <c r="J38" s="137">
        <f>W!A604</f>
        <v>0</v>
      </c>
      <c r="K38" s="137">
        <f>W!A624</f>
        <v>0</v>
      </c>
      <c r="L38" s="137">
        <f>W!A644</f>
        <v>0</v>
      </c>
      <c r="M38" s="137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7">
        <f>W!A525</f>
        <v>4129600</v>
      </c>
      <c r="G39" s="137">
        <f>W!A545</f>
        <v>4129600</v>
      </c>
      <c r="H39" s="137">
        <f>W!A565</f>
        <v>4129600</v>
      </c>
      <c r="I39" s="137">
        <f>W!A585</f>
        <v>4129600</v>
      </c>
      <c r="J39" s="137">
        <f>W!A605</f>
        <v>4129600</v>
      </c>
      <c r="K39" s="137">
        <f>W!A625</f>
        <v>4129600</v>
      </c>
      <c r="L39" s="137">
        <f>W!A645</f>
        <v>4129600</v>
      </c>
      <c r="M39" s="137">
        <f>W!A665</f>
        <v>4129600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7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7"/>
      <c r="G41" s="137"/>
      <c r="H41" s="137"/>
      <c r="I41" s="137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7"/>
      <c r="G42" s="137"/>
      <c r="H42" s="137"/>
      <c r="I42" s="137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7">
        <f>W!A526</f>
        <v>291</v>
      </c>
      <c r="G43" s="137">
        <f>W!A546</f>
        <v>291</v>
      </c>
      <c r="H43" s="137">
        <f>W!A566</f>
        <v>291</v>
      </c>
      <c r="I43" s="137">
        <f>W!A586</f>
        <v>291</v>
      </c>
      <c r="J43" s="137">
        <f>W!A606</f>
        <v>291</v>
      </c>
      <c r="K43" s="137">
        <f>W!A626</f>
        <v>291</v>
      </c>
      <c r="L43" s="137">
        <f>W!A646</f>
        <v>291</v>
      </c>
      <c r="M43" s="137">
        <f>W!A666</f>
        <v>291</v>
      </c>
      <c r="N43" s="51"/>
    </row>
    <row r="44" spans="2:17">
      <c r="B44" s="129"/>
      <c r="C44" s="19" t="s">
        <v>11</v>
      </c>
      <c r="D44" s="28" t="s">
        <v>12</v>
      </c>
      <c r="E44" s="19"/>
      <c r="F44" s="137">
        <f>W!A527</f>
        <v>296</v>
      </c>
      <c r="G44" s="137">
        <f>W!A547</f>
        <v>296</v>
      </c>
      <c r="H44" s="137">
        <f>W!A567</f>
        <v>296</v>
      </c>
      <c r="I44" s="137">
        <f>W!A587</f>
        <v>296</v>
      </c>
      <c r="J44" s="137">
        <f>W!A607</f>
        <v>296</v>
      </c>
      <c r="K44" s="137">
        <f>W!A627</f>
        <v>296</v>
      </c>
      <c r="L44" s="137">
        <f>W!A647</f>
        <v>296</v>
      </c>
      <c r="M44" s="137">
        <f>W!A667</f>
        <v>296</v>
      </c>
      <c r="N44" s="51"/>
    </row>
    <row r="45" spans="2:17">
      <c r="B45" s="129"/>
      <c r="C45" s="19"/>
      <c r="D45" s="19" t="s">
        <v>6</v>
      </c>
      <c r="E45" s="19"/>
      <c r="F45" s="137">
        <f>W!A528</f>
        <v>291</v>
      </c>
      <c r="G45" s="137">
        <f>W!A548</f>
        <v>291</v>
      </c>
      <c r="H45" s="137">
        <f>W!A568</f>
        <v>291</v>
      </c>
      <c r="I45" s="137">
        <f>W!A588</f>
        <v>291</v>
      </c>
      <c r="J45" s="137">
        <f>W!A608</f>
        <v>291</v>
      </c>
      <c r="K45" s="137">
        <f>W!A628</f>
        <v>291</v>
      </c>
      <c r="L45" s="137">
        <f>W!A648</f>
        <v>291</v>
      </c>
      <c r="M45" s="137">
        <f>W!A668</f>
        <v>291</v>
      </c>
      <c r="N45" s="51"/>
    </row>
    <row r="46" spans="2:17">
      <c r="B46" s="129"/>
      <c r="C46" s="19" t="s">
        <v>56</v>
      </c>
      <c r="D46" s="19"/>
      <c r="E46" s="19"/>
      <c r="F46" s="137">
        <f>W!A529</f>
        <v>486</v>
      </c>
      <c r="G46" s="137">
        <f>W!A549</f>
        <v>486</v>
      </c>
      <c r="H46" s="137">
        <f>W!A569</f>
        <v>486</v>
      </c>
      <c r="I46" s="137">
        <f>W!A589</f>
        <v>486</v>
      </c>
      <c r="J46" s="137">
        <f>W!A609</f>
        <v>486</v>
      </c>
      <c r="K46" s="137">
        <f>W!A629</f>
        <v>486</v>
      </c>
      <c r="L46" s="137">
        <f>W!A649</f>
        <v>486</v>
      </c>
      <c r="M46" s="137">
        <f>W!A669</f>
        <v>486</v>
      </c>
      <c r="N46" s="51"/>
    </row>
    <row r="47" spans="2:17">
      <c r="B47" s="129"/>
      <c r="C47" s="19" t="s">
        <v>11</v>
      </c>
      <c r="D47" s="28" t="s">
        <v>12</v>
      </c>
      <c r="E47" s="19"/>
      <c r="F47" s="137">
        <f>W!A530</f>
        <v>496</v>
      </c>
      <c r="G47" s="137">
        <f>W!A550</f>
        <v>496</v>
      </c>
      <c r="H47" s="137">
        <f>W!A570</f>
        <v>496</v>
      </c>
      <c r="I47" s="137">
        <f>W!A590</f>
        <v>496</v>
      </c>
      <c r="J47" s="137">
        <f>W!A610</f>
        <v>496</v>
      </c>
      <c r="K47" s="137">
        <f>W!A630</f>
        <v>496</v>
      </c>
      <c r="L47" s="137">
        <f>W!A650</f>
        <v>496</v>
      </c>
      <c r="M47" s="137">
        <f>W!A670</f>
        <v>496</v>
      </c>
      <c r="N47" s="51"/>
    </row>
    <row r="48" spans="2:17">
      <c r="B48" s="129"/>
      <c r="C48" s="19"/>
      <c r="D48" s="19" t="s">
        <v>13</v>
      </c>
      <c r="E48" s="19"/>
      <c r="F48" s="137">
        <f>W!A531</f>
        <v>486</v>
      </c>
      <c r="G48" s="137">
        <f>W!A551</f>
        <v>486</v>
      </c>
      <c r="H48" s="137">
        <f>W!A571</f>
        <v>486</v>
      </c>
      <c r="I48" s="137">
        <f>W!A591</f>
        <v>486</v>
      </c>
      <c r="J48" s="137">
        <f>W!A611</f>
        <v>486</v>
      </c>
      <c r="K48" s="137">
        <f>W!A631</f>
        <v>486</v>
      </c>
      <c r="L48" s="137">
        <f>W!A651</f>
        <v>486</v>
      </c>
      <c r="M48" s="137">
        <f>W!A671</f>
        <v>486</v>
      </c>
      <c r="N48" s="51"/>
    </row>
    <row r="49" spans="2:14">
      <c r="B49" s="129"/>
      <c r="C49" s="19" t="s">
        <v>57</v>
      </c>
      <c r="D49" s="19"/>
      <c r="E49" s="19"/>
      <c r="F49" s="137">
        <f>W!A532</f>
        <v>767</v>
      </c>
      <c r="G49" s="137">
        <f>W!A552</f>
        <v>767</v>
      </c>
      <c r="H49" s="137">
        <f>W!A572</f>
        <v>767</v>
      </c>
      <c r="I49" s="137">
        <f>W!A592</f>
        <v>767</v>
      </c>
      <c r="J49" s="137">
        <f>W!A612</f>
        <v>767</v>
      </c>
      <c r="K49" s="137">
        <f>W!A632</f>
        <v>767</v>
      </c>
      <c r="L49" s="137">
        <f>W!A652</f>
        <v>767</v>
      </c>
      <c r="M49" s="137">
        <f>W!A672</f>
        <v>767</v>
      </c>
      <c r="N49" s="51"/>
    </row>
    <row r="50" spans="2:14">
      <c r="B50" s="129"/>
      <c r="C50" s="19" t="s">
        <v>11</v>
      </c>
      <c r="D50" s="28" t="s">
        <v>12</v>
      </c>
      <c r="E50" s="19"/>
      <c r="F50" s="137">
        <f>W!A533</f>
        <v>785</v>
      </c>
      <c r="G50" s="137">
        <f>W!A553</f>
        <v>785</v>
      </c>
      <c r="H50" s="137">
        <f>W!A573</f>
        <v>785</v>
      </c>
      <c r="I50" s="137">
        <f>W!A593</f>
        <v>785</v>
      </c>
      <c r="J50" s="137">
        <f>W!A613</f>
        <v>785</v>
      </c>
      <c r="K50" s="137">
        <f>W!A633</f>
        <v>785</v>
      </c>
      <c r="L50" s="137">
        <f>W!A653</f>
        <v>785</v>
      </c>
      <c r="M50" s="137">
        <f>W!A673</f>
        <v>785</v>
      </c>
      <c r="N50" s="51"/>
    </row>
    <row r="51" spans="2:14">
      <c r="B51" s="129"/>
      <c r="C51" s="19"/>
      <c r="D51" s="19" t="s">
        <v>6</v>
      </c>
      <c r="E51" s="19"/>
      <c r="F51" s="137">
        <f>W!A534</f>
        <v>767</v>
      </c>
      <c r="G51" s="137">
        <f>W!A554</f>
        <v>767</v>
      </c>
      <c r="H51" s="137">
        <f>W!A574</f>
        <v>767</v>
      </c>
      <c r="I51" s="137">
        <f>W!A594</f>
        <v>767</v>
      </c>
      <c r="J51" s="137">
        <f>W!A614</f>
        <v>767</v>
      </c>
      <c r="K51" s="137">
        <f>W!A634</f>
        <v>767</v>
      </c>
      <c r="L51" s="137">
        <f>W!A654</f>
        <v>767</v>
      </c>
      <c r="M51" s="137">
        <f>W!A674</f>
        <v>767</v>
      </c>
      <c r="N51" s="51"/>
    </row>
    <row r="52" spans="2:14">
      <c r="B52" s="129"/>
      <c r="C52" s="19"/>
      <c r="D52" s="19"/>
      <c r="E52" s="19"/>
      <c r="F52" s="137"/>
      <c r="G52" s="137"/>
      <c r="H52" s="137"/>
      <c r="I52" s="137"/>
      <c r="J52" s="137"/>
      <c r="K52" s="137"/>
      <c r="L52" s="137"/>
      <c r="M52" s="137"/>
      <c r="N52" s="51"/>
    </row>
    <row r="53" spans="2:14">
      <c r="B53" s="129"/>
      <c r="C53" s="19" t="s">
        <v>58</v>
      </c>
      <c r="D53" s="19"/>
      <c r="E53" s="19"/>
      <c r="F53" s="137">
        <f>W!A535</f>
        <v>116</v>
      </c>
      <c r="G53" s="137">
        <f>W!A555</f>
        <v>116</v>
      </c>
      <c r="H53" s="137">
        <f>W!A575</f>
        <v>116</v>
      </c>
      <c r="I53" s="137">
        <f>W!A595</f>
        <v>116</v>
      </c>
      <c r="J53" s="137">
        <f>W!A615</f>
        <v>116</v>
      </c>
      <c r="K53" s="137">
        <f>W!A635</f>
        <v>116</v>
      </c>
      <c r="L53" s="137">
        <f>W!A655</f>
        <v>116</v>
      </c>
      <c r="M53" s="137">
        <f>W!A675</f>
        <v>116</v>
      </c>
      <c r="N53" s="51"/>
    </row>
    <row r="54" spans="2:14">
      <c r="B54" s="129"/>
      <c r="C54" s="158" t="s">
        <v>59</v>
      </c>
      <c r="D54" s="19"/>
      <c r="E54" s="19"/>
      <c r="F54" s="137">
        <f>W!A536</f>
        <v>1200</v>
      </c>
      <c r="G54" s="137">
        <f>W!A556</f>
        <v>1200</v>
      </c>
      <c r="H54" s="137">
        <f>W!A576</f>
        <v>1200</v>
      </c>
      <c r="I54" s="137">
        <f>W!A596</f>
        <v>1200</v>
      </c>
      <c r="J54" s="137">
        <f>W!A616</f>
        <v>1200</v>
      </c>
      <c r="K54" s="137">
        <f>W!A636</f>
        <v>1200</v>
      </c>
      <c r="L54" s="137">
        <f>W!A656</f>
        <v>1200</v>
      </c>
      <c r="M54" s="137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7">
        <f>W!A537</f>
        <v>8</v>
      </c>
      <c r="G55" s="137">
        <f>W!A557</f>
        <v>8</v>
      </c>
      <c r="H55" s="137">
        <f>W!A577</f>
        <v>8</v>
      </c>
      <c r="I55" s="137">
        <f>W!A597</f>
        <v>8</v>
      </c>
      <c r="J55" s="137">
        <f>W!A617</f>
        <v>8</v>
      </c>
      <c r="K55" s="137">
        <f>W!A637</f>
        <v>8</v>
      </c>
      <c r="L55" s="137">
        <f>W!A657</f>
        <v>8</v>
      </c>
      <c r="M55" s="137">
        <f>W!A677</f>
        <v>8</v>
      </c>
      <c r="N55" s="51"/>
    </row>
    <row r="56" spans="2:14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8" t="s">
        <v>17</v>
      </c>
    </row>
    <row r="60" spans="2:14">
      <c r="B60" s="19"/>
      <c r="C60" s="19"/>
      <c r="D60" s="19"/>
      <c r="E60" s="19"/>
      <c r="F60" s="157"/>
      <c r="G60" s="157"/>
      <c r="H60" s="137"/>
      <c r="I60" s="131"/>
      <c r="J60" s="157"/>
      <c r="K60" s="157"/>
      <c r="L60" s="157"/>
      <c r="M60" s="137"/>
      <c r="N60" s="19"/>
    </row>
    <row r="61" spans="2:14" ht="15.6">
      <c r="B61" s="121" t="s">
        <v>21</v>
      </c>
      <c r="C61" s="22"/>
      <c r="F61" s="122"/>
      <c r="G61" s="145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6">
        <f>W!$A5</f>
        <v>2</v>
      </c>
    </row>
    <row r="62" spans="2:14">
      <c r="C62" s="19"/>
      <c r="D62" s="19"/>
      <c r="E62" s="19"/>
      <c r="F62" s="157"/>
      <c r="G62" s="157"/>
      <c r="H62" s="137"/>
      <c r="I62" s="131"/>
      <c r="J62" s="157"/>
      <c r="K62" s="157"/>
      <c r="L62" s="157"/>
      <c r="M62" s="137"/>
      <c r="N62" s="19"/>
    </row>
    <row r="63" spans="2:14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4" ht="12">
      <c r="B64" s="129"/>
      <c r="C64" s="96" t="s">
        <v>64</v>
      </c>
      <c r="D64" s="96"/>
      <c r="E64" s="19"/>
      <c r="F64" s="137"/>
      <c r="G64" s="137"/>
      <c r="H64" s="137"/>
      <c r="I64" s="131"/>
      <c r="J64" s="137"/>
      <c r="K64" s="131"/>
      <c r="L64" s="131"/>
      <c r="M64" s="137"/>
      <c r="N64" s="24"/>
    </row>
    <row r="65" spans="2:14" ht="12">
      <c r="B65" s="129"/>
      <c r="C65" s="96"/>
      <c r="D65" s="19" t="s">
        <v>65</v>
      </c>
      <c r="E65" s="19"/>
      <c r="F65" s="135">
        <f>W!A701</f>
        <v>1</v>
      </c>
      <c r="G65" s="135">
        <f>W!A721</f>
        <v>2</v>
      </c>
      <c r="H65" s="135">
        <f>W!A741</f>
        <v>3</v>
      </c>
      <c r="I65" s="135">
        <f>W!A761</f>
        <v>4</v>
      </c>
      <c r="J65" s="135">
        <f>W!A781</f>
        <v>5</v>
      </c>
      <c r="K65" s="135">
        <f>W!A801</f>
        <v>6</v>
      </c>
      <c r="L65" s="135">
        <f>W!A821</f>
        <v>7</v>
      </c>
      <c r="M65" s="135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7"/>
      <c r="G66" s="137"/>
      <c r="H66" s="137"/>
      <c r="I66" s="137"/>
      <c r="J66" s="137"/>
      <c r="K66" s="155"/>
      <c r="L66" s="137"/>
      <c r="M66" s="137"/>
      <c r="N66" s="24"/>
    </row>
    <row r="67" spans="2:14">
      <c r="B67" s="129"/>
      <c r="C67" s="19" t="s">
        <v>67</v>
      </c>
      <c r="D67" s="19"/>
      <c r="E67" s="19"/>
      <c r="F67" s="137">
        <f>W!A702</f>
        <v>3179332</v>
      </c>
      <c r="G67" s="137">
        <f>W!A722</f>
        <v>3179332</v>
      </c>
      <c r="H67" s="137">
        <f>W!A742</f>
        <v>3179332</v>
      </c>
      <c r="I67" s="137">
        <f>W!A762</f>
        <v>3179332</v>
      </c>
      <c r="J67" s="137">
        <f>W!A782</f>
        <v>3179332</v>
      </c>
      <c r="K67" s="137">
        <f>W!A802</f>
        <v>3179332</v>
      </c>
      <c r="L67" s="137">
        <f>W!A822</f>
        <v>3179332</v>
      </c>
      <c r="M67" s="137">
        <f>W!A842</f>
        <v>3179332</v>
      </c>
      <c r="N67" s="24"/>
    </row>
    <row r="68" spans="2:14">
      <c r="B68" s="129"/>
      <c r="C68" s="19" t="s">
        <v>68</v>
      </c>
      <c r="D68" s="19"/>
      <c r="E68" s="19"/>
      <c r="F68" s="137">
        <f>W!A703</f>
        <v>136608</v>
      </c>
      <c r="G68" s="137">
        <f>W!A723</f>
        <v>136608</v>
      </c>
      <c r="H68" s="137">
        <f>W!A743</f>
        <v>136608</v>
      </c>
      <c r="I68" s="137">
        <f>W!A763</f>
        <v>136608</v>
      </c>
      <c r="J68" s="137">
        <f>W!A783</f>
        <v>136608</v>
      </c>
      <c r="K68" s="137">
        <f>W!A803</f>
        <v>136608</v>
      </c>
      <c r="L68" s="137">
        <f>W!A823</f>
        <v>136608</v>
      </c>
      <c r="M68" s="137">
        <f>W!A843</f>
        <v>136608</v>
      </c>
      <c r="N68" s="24"/>
    </row>
    <row r="69" spans="2:14">
      <c r="B69" s="129"/>
      <c r="C69" s="19" t="s">
        <v>69</v>
      </c>
      <c r="D69" s="19"/>
      <c r="E69" s="19"/>
      <c r="F69" s="137">
        <f>W!A704</f>
        <v>1532710</v>
      </c>
      <c r="G69" s="137">
        <f>W!A724</f>
        <v>1532710</v>
      </c>
      <c r="H69" s="137">
        <f>W!A744</f>
        <v>1532710</v>
      </c>
      <c r="I69" s="137">
        <f>W!A764</f>
        <v>1532710</v>
      </c>
      <c r="J69" s="137">
        <f>W!A784</f>
        <v>1532710</v>
      </c>
      <c r="K69" s="137">
        <f>W!A804</f>
        <v>1532710</v>
      </c>
      <c r="L69" s="137">
        <f>W!A824</f>
        <v>1532710</v>
      </c>
      <c r="M69" s="137">
        <f>W!A844</f>
        <v>1532710</v>
      </c>
      <c r="N69" s="24"/>
    </row>
    <row r="70" spans="2:14">
      <c r="B70" s="129"/>
      <c r="C70" s="19" t="s">
        <v>70</v>
      </c>
      <c r="D70" s="19"/>
      <c r="E70" s="19"/>
      <c r="F70" s="137">
        <f>W!A705</f>
        <v>450000</v>
      </c>
      <c r="G70" s="137">
        <f>W!A725</f>
        <v>450000</v>
      </c>
      <c r="H70" s="137">
        <f>W!A745</f>
        <v>450000</v>
      </c>
      <c r="I70" s="137">
        <f>W!A765</f>
        <v>450000</v>
      </c>
      <c r="J70" s="137">
        <f>W!A785</f>
        <v>450000</v>
      </c>
      <c r="K70" s="137">
        <f>W!A805</f>
        <v>450000</v>
      </c>
      <c r="L70" s="137">
        <f>W!A825</f>
        <v>450000</v>
      </c>
      <c r="M70" s="137">
        <f>W!A845</f>
        <v>450000</v>
      </c>
      <c r="N70" s="24"/>
    </row>
    <row r="71" spans="2:14">
      <c r="B71" s="129"/>
      <c r="C71" s="19"/>
      <c r="D71" s="19"/>
      <c r="E71" s="19"/>
      <c r="F71" s="136"/>
      <c r="G71" s="136"/>
      <c r="H71" s="136"/>
      <c r="I71" s="136"/>
      <c r="J71" s="136"/>
      <c r="K71" s="136"/>
      <c r="L71" s="136"/>
      <c r="M71" s="136"/>
      <c r="N71" s="24"/>
    </row>
    <row r="72" spans="2:14" ht="12">
      <c r="B72" s="129"/>
      <c r="C72" s="96" t="s">
        <v>71</v>
      </c>
      <c r="D72" s="19"/>
      <c r="E72" s="19"/>
      <c r="F72" s="137"/>
      <c r="G72" s="137"/>
      <c r="H72" s="137"/>
      <c r="I72" s="137"/>
      <c r="J72" s="137"/>
      <c r="K72" s="137"/>
      <c r="L72" s="137"/>
      <c r="M72" s="137"/>
      <c r="N72" s="24"/>
    </row>
    <row r="73" spans="2:14">
      <c r="B73" s="129"/>
      <c r="C73" s="19" t="s">
        <v>72</v>
      </c>
      <c r="D73" s="19"/>
      <c r="E73" s="19"/>
      <c r="F73" s="137">
        <f>W!A708</f>
        <v>0</v>
      </c>
      <c r="G73" s="137">
        <f>W!A728</f>
        <v>0</v>
      </c>
      <c r="H73" s="137">
        <f>W!A748</f>
        <v>0</v>
      </c>
      <c r="I73" s="137">
        <f>W!A768</f>
        <v>0</v>
      </c>
      <c r="J73" s="137">
        <f>W!A788</f>
        <v>0</v>
      </c>
      <c r="K73" s="137">
        <f>W!A808</f>
        <v>0</v>
      </c>
      <c r="L73" s="137">
        <f>W!A828</f>
        <v>0</v>
      </c>
      <c r="M73" s="137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7">
        <f>W!A709</f>
        <v>808946</v>
      </c>
      <c r="G74" s="137">
        <f>W!A729</f>
        <v>808946</v>
      </c>
      <c r="H74" s="137">
        <f>W!A749</f>
        <v>808946</v>
      </c>
      <c r="I74" s="137">
        <f>W!A769</f>
        <v>808946</v>
      </c>
      <c r="J74" s="137">
        <f>W!A789</f>
        <v>808946</v>
      </c>
      <c r="K74" s="137">
        <f>W!A809</f>
        <v>808946</v>
      </c>
      <c r="L74" s="137">
        <f>W!A829</f>
        <v>808946</v>
      </c>
      <c r="M74" s="137">
        <f>W!A849</f>
        <v>808946</v>
      </c>
      <c r="N74" s="24"/>
    </row>
    <row r="75" spans="2:14">
      <c r="B75" s="129"/>
      <c r="C75" s="19" t="s">
        <v>74</v>
      </c>
      <c r="D75" s="19"/>
      <c r="E75" s="19"/>
      <c r="F75" s="137">
        <f>W!A710</f>
        <v>643809</v>
      </c>
      <c r="G75" s="137">
        <f>W!A730</f>
        <v>643809</v>
      </c>
      <c r="H75" s="137">
        <f>W!A750</f>
        <v>643809</v>
      </c>
      <c r="I75" s="137">
        <f>W!A770</f>
        <v>643809</v>
      </c>
      <c r="J75" s="137">
        <f>W!A790</f>
        <v>643809</v>
      </c>
      <c r="K75" s="137">
        <f>W!A810</f>
        <v>643809</v>
      </c>
      <c r="L75" s="137">
        <f>W!A830</f>
        <v>643809</v>
      </c>
      <c r="M75" s="137">
        <f>W!A850</f>
        <v>643809</v>
      </c>
      <c r="N75" s="51"/>
    </row>
    <row r="76" spans="2:14" ht="12">
      <c r="B76" s="129"/>
      <c r="C76" s="96"/>
      <c r="D76" s="19"/>
      <c r="E76" s="19"/>
      <c r="F76" s="137"/>
      <c r="G76" s="137"/>
      <c r="H76" s="137"/>
      <c r="I76" s="137"/>
      <c r="J76" s="137"/>
      <c r="K76" s="137"/>
      <c r="L76" s="137"/>
      <c r="M76" s="137"/>
      <c r="N76" s="24"/>
    </row>
    <row r="77" spans="2:14">
      <c r="B77" s="129"/>
      <c r="C77" s="19" t="s">
        <v>75</v>
      </c>
      <c r="D77" s="19"/>
      <c r="E77" s="19"/>
      <c r="F77" s="137">
        <f>W!A712</f>
        <v>0</v>
      </c>
      <c r="G77" s="137">
        <f>W!A732</f>
        <v>0</v>
      </c>
      <c r="H77" s="137">
        <f>W!A752</f>
        <v>0</v>
      </c>
      <c r="I77" s="137">
        <f>W!A772</f>
        <v>0</v>
      </c>
      <c r="J77" s="137">
        <f>W!A792</f>
        <v>0</v>
      </c>
      <c r="K77" s="137">
        <f>W!A812</f>
        <v>0</v>
      </c>
      <c r="L77" s="137">
        <f>W!A832</f>
        <v>0</v>
      </c>
      <c r="M77" s="137">
        <f>W!A852</f>
        <v>0</v>
      </c>
      <c r="N77" s="24"/>
    </row>
    <row r="78" spans="2:14">
      <c r="B78" s="129"/>
      <c r="C78" s="19"/>
      <c r="D78" s="19"/>
      <c r="E78" s="19"/>
      <c r="F78" s="137"/>
      <c r="G78" s="137"/>
      <c r="H78" s="137"/>
      <c r="I78" s="137"/>
      <c r="J78" s="137"/>
      <c r="K78" s="137"/>
      <c r="L78" s="137"/>
      <c r="M78" s="137"/>
      <c r="N78" s="24"/>
    </row>
    <row r="79" spans="2:14" ht="12">
      <c r="B79" s="129"/>
      <c r="C79" s="96" t="s">
        <v>76</v>
      </c>
      <c r="D79" s="19"/>
      <c r="E79" s="80"/>
      <c r="F79" s="136"/>
      <c r="G79" s="136"/>
      <c r="H79" s="136"/>
      <c r="I79" s="136"/>
      <c r="J79" s="136"/>
      <c r="K79" s="136"/>
      <c r="L79" s="136"/>
      <c r="M79" s="136"/>
      <c r="N79" s="24"/>
    </row>
    <row r="80" spans="2:14">
      <c r="B80" s="129"/>
      <c r="C80" s="19" t="s">
        <v>77</v>
      </c>
      <c r="D80" s="19"/>
      <c r="E80" s="19"/>
      <c r="F80" s="137">
        <f>W!A714</f>
        <v>4000000</v>
      </c>
      <c r="G80" s="137">
        <f>W!A734</f>
        <v>4000000</v>
      </c>
      <c r="H80" s="137">
        <f>W!A754</f>
        <v>4000000</v>
      </c>
      <c r="I80" s="137">
        <f>W!A774</f>
        <v>4000000</v>
      </c>
      <c r="J80" s="137">
        <f>W!A794</f>
        <v>4000000</v>
      </c>
      <c r="K80" s="137">
        <f>W!A814</f>
        <v>4000000</v>
      </c>
      <c r="L80" s="137">
        <f>W!A834</f>
        <v>4000000</v>
      </c>
      <c r="M80" s="137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7">
        <f>W!A715</f>
        <v>0</v>
      </c>
      <c r="G81" s="137">
        <f>W!A735</f>
        <v>0</v>
      </c>
      <c r="H81" s="137">
        <f>W!A755</f>
        <v>0</v>
      </c>
      <c r="I81" s="137">
        <f>W!A775</f>
        <v>0</v>
      </c>
      <c r="J81" s="137">
        <f>W!A795</f>
        <v>0</v>
      </c>
      <c r="K81" s="137">
        <f>W!A815</f>
        <v>0</v>
      </c>
      <c r="L81" s="137">
        <f>W!A835</f>
        <v>0</v>
      </c>
      <c r="M81" s="137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7">
        <f>W!A716</f>
        <v>-154105</v>
      </c>
      <c r="G82" s="137">
        <f>W!A736</f>
        <v>-154105</v>
      </c>
      <c r="H82" s="137">
        <f>W!A756</f>
        <v>-154105</v>
      </c>
      <c r="I82" s="137">
        <f>W!A776</f>
        <v>-154105</v>
      </c>
      <c r="J82" s="137">
        <f>W!A796</f>
        <v>-154105</v>
      </c>
      <c r="K82" s="137">
        <f>W!A816</f>
        <v>-154105</v>
      </c>
      <c r="L82" s="137">
        <f>W!A836</f>
        <v>-154105</v>
      </c>
      <c r="M82" s="137">
        <f>W!A856</f>
        <v>-154105</v>
      </c>
      <c r="N82" s="24"/>
    </row>
    <row r="83" spans="2:14" ht="12">
      <c r="B83" s="129"/>
      <c r="C83" s="164" t="s">
        <v>80</v>
      </c>
      <c r="D83" s="19"/>
      <c r="E83" s="19"/>
      <c r="F83" s="137">
        <f t="shared" ref="F83:M83" si="0">SUM(F80:F82)</f>
        <v>3845895</v>
      </c>
      <c r="G83" s="137">
        <f t="shared" si="0"/>
        <v>3845895</v>
      </c>
      <c r="H83" s="137">
        <f t="shared" si="0"/>
        <v>3845895</v>
      </c>
      <c r="I83" s="137">
        <f t="shared" si="0"/>
        <v>3845895</v>
      </c>
      <c r="J83" s="137">
        <f t="shared" si="0"/>
        <v>3845895</v>
      </c>
      <c r="K83" s="137">
        <f t="shared" si="0"/>
        <v>3845895</v>
      </c>
      <c r="L83" s="137">
        <f t="shared" si="0"/>
        <v>3845895</v>
      </c>
      <c r="M83" s="137">
        <f t="shared" si="0"/>
        <v>3845895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7">
        <f>W!A422</f>
        <v>257000</v>
      </c>
      <c r="G104" s="137">
        <f>W!A429</f>
        <v>257000</v>
      </c>
      <c r="H104" s="137">
        <f>W!A436</f>
        <v>257000</v>
      </c>
      <c r="I104" s="137">
        <f>W!A443</f>
        <v>257000</v>
      </c>
      <c r="J104" s="137">
        <f>W!A450</f>
        <v>257000</v>
      </c>
      <c r="K104" s="137">
        <f>W!A457</f>
        <v>257000</v>
      </c>
      <c r="L104" s="137">
        <f>W!A464</f>
        <v>257000</v>
      </c>
      <c r="M104" s="137">
        <f>W!A471</f>
        <v>257000</v>
      </c>
      <c r="N104" s="24"/>
    </row>
    <row r="105" spans="2:14">
      <c r="B105" s="129"/>
      <c r="C105" s="19" t="s">
        <v>89</v>
      </c>
      <c r="D105" s="19"/>
      <c r="E105" s="19"/>
      <c r="F105" s="137">
        <f>W!A423</f>
        <v>82000</v>
      </c>
      <c r="G105" s="137">
        <f>W!A430</f>
        <v>82000</v>
      </c>
      <c r="H105" s="137">
        <f>W!A437</f>
        <v>82000</v>
      </c>
      <c r="I105" s="137">
        <f>W!A444</f>
        <v>82000</v>
      </c>
      <c r="J105" s="137">
        <f>W!A451</f>
        <v>82000</v>
      </c>
      <c r="K105" s="137">
        <f>W!A458</f>
        <v>82000</v>
      </c>
      <c r="L105" s="137">
        <f>W!A465</f>
        <v>82000</v>
      </c>
      <c r="M105" s="137">
        <f>W!A472</f>
        <v>82000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8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/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28</v>
      </c>
    </row>
    <row r="12" spans="1:1">
      <c r="A12">
        <v>18</v>
      </c>
    </row>
    <row r="13" spans="1:1">
      <c r="A13">
        <v>27</v>
      </c>
    </row>
    <row r="14" spans="1:1">
      <c r="A14">
        <v>20</v>
      </c>
    </row>
    <row r="15" spans="1:1">
      <c r="A15">
        <v>14</v>
      </c>
    </row>
    <row r="16" spans="1:1">
      <c r="A16">
        <v>20</v>
      </c>
    </row>
    <row r="17" spans="1:1">
      <c r="A17">
        <v>20</v>
      </c>
    </row>
    <row r="18" spans="1:1">
      <c r="A18">
        <v>15</v>
      </c>
    </row>
    <row r="19" spans="1:1">
      <c r="A19">
        <v>20</v>
      </c>
    </row>
    <row r="20" spans="1:1">
      <c r="A20">
        <v>0</v>
      </c>
    </row>
    <row r="21" spans="1:1">
      <c r="A21">
        <v>291</v>
      </c>
    </row>
    <row r="22" spans="1:1">
      <c r="A22">
        <v>296</v>
      </c>
    </row>
    <row r="23" spans="1:1">
      <c r="A23">
        <v>291</v>
      </c>
    </row>
    <row r="24" spans="1:1">
      <c r="A24">
        <v>486</v>
      </c>
    </row>
    <row r="25" spans="1:1">
      <c r="A25">
        <v>496</v>
      </c>
    </row>
    <row r="26" spans="1:1">
      <c r="A26">
        <v>486</v>
      </c>
    </row>
    <row r="27" spans="1:1">
      <c r="A27">
        <v>767</v>
      </c>
    </row>
    <row r="28" spans="1:1">
      <c r="A28">
        <v>785</v>
      </c>
    </row>
    <row r="29" spans="1:1">
      <c r="A29">
        <v>767</v>
      </c>
    </row>
    <row r="30" spans="1:1">
      <c r="A30">
        <v>0</v>
      </c>
    </row>
    <row r="31" spans="1:1">
      <c r="A31">
        <v>1715</v>
      </c>
    </row>
    <row r="32" spans="1:1">
      <c r="A32">
        <v>920</v>
      </c>
    </row>
    <row r="33" spans="1:1">
      <c r="A33">
        <v>1550</v>
      </c>
    </row>
    <row r="34" spans="1:1">
      <c r="A34">
        <v>820</v>
      </c>
    </row>
    <row r="35" spans="1:1">
      <c r="A35">
        <v>440</v>
      </c>
    </row>
    <row r="36" spans="1:1">
      <c r="A36">
        <v>750</v>
      </c>
    </row>
    <row r="37" spans="1:1">
      <c r="A37">
        <v>375</v>
      </c>
    </row>
    <row r="38" spans="1:1">
      <c r="A38">
        <v>200</v>
      </c>
    </row>
    <row r="39" spans="1:1">
      <c r="A39">
        <v>345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30</v>
      </c>
    </row>
    <row r="46" spans="1:1">
      <c r="A46">
        <v>22</v>
      </c>
    </row>
    <row r="47" spans="1:1">
      <c r="A47">
        <v>117</v>
      </c>
    </row>
    <row r="48" spans="1:1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6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17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91</v>
      </c>
    </row>
    <row r="105" spans="1:1">
      <c r="A105" t="s">
        <v>348</v>
      </c>
    </row>
    <row r="106" spans="1:1">
      <c r="A106" t="s">
        <v>349</v>
      </c>
    </row>
    <row r="107" spans="1:1">
      <c r="A107" t="s">
        <v>350</v>
      </c>
    </row>
    <row r="108" spans="1:1">
      <c r="A108">
        <v>4185</v>
      </c>
    </row>
    <row r="109" spans="1:1">
      <c r="A109">
        <v>2010</v>
      </c>
    </row>
    <row r="110" spans="1:1">
      <c r="A110">
        <v>920</v>
      </c>
    </row>
    <row r="111" spans="1:1">
      <c r="A111">
        <v>4312</v>
      </c>
    </row>
    <row r="112" spans="1:1">
      <c r="A112">
        <v>2071</v>
      </c>
    </row>
    <row r="113" spans="1:1">
      <c r="A113">
        <v>948</v>
      </c>
    </row>
    <row r="114" spans="1:1">
      <c r="A114">
        <v>127</v>
      </c>
    </row>
    <row r="115" spans="1:1">
      <c r="A115">
        <v>61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1715</v>
      </c>
    </row>
    <row r="122" spans="1:1">
      <c r="A122">
        <v>920</v>
      </c>
    </row>
    <row r="123" spans="1:1">
      <c r="A123">
        <v>1550</v>
      </c>
    </row>
    <row r="124" spans="1:1">
      <c r="A124">
        <v>820</v>
      </c>
    </row>
    <row r="125" spans="1:1">
      <c r="A125">
        <v>440</v>
      </c>
    </row>
    <row r="126" spans="1:1">
      <c r="A126">
        <v>750</v>
      </c>
    </row>
    <row r="127" spans="1:1">
      <c r="A127">
        <v>375</v>
      </c>
    </row>
    <row r="128" spans="1:1">
      <c r="A128">
        <v>200</v>
      </c>
    </row>
    <row r="129" spans="1:1">
      <c r="A129">
        <v>345</v>
      </c>
    </row>
    <row r="130" spans="1:1">
      <c r="A130">
        <v>999</v>
      </c>
    </row>
    <row r="131" spans="1:1">
      <c r="A131">
        <v>1698</v>
      </c>
    </row>
    <row r="132" spans="1:1">
      <c r="A132">
        <v>931</v>
      </c>
    </row>
    <row r="133" spans="1:1">
      <c r="A133">
        <v>1480</v>
      </c>
    </row>
    <row r="134" spans="1:1">
      <c r="A134">
        <v>805</v>
      </c>
    </row>
    <row r="135" spans="1:1">
      <c r="A135">
        <v>441</v>
      </c>
    </row>
    <row r="136" spans="1:1">
      <c r="A136">
        <v>711</v>
      </c>
    </row>
    <row r="137" spans="1:1">
      <c r="A137">
        <v>379</v>
      </c>
    </row>
    <row r="138" spans="1:1">
      <c r="A138">
        <v>201</v>
      </c>
    </row>
    <row r="139" spans="1:1">
      <c r="A139">
        <v>333</v>
      </c>
    </row>
    <row r="140" spans="1:1">
      <c r="A140">
        <v>999</v>
      </c>
    </row>
    <row r="141" spans="1:1">
      <c r="A141">
        <v>1715</v>
      </c>
    </row>
    <row r="142" spans="1:1">
      <c r="A142">
        <v>931</v>
      </c>
    </row>
    <row r="143" spans="1:1">
      <c r="A143">
        <v>1480</v>
      </c>
    </row>
    <row r="144" spans="1:1">
      <c r="A144">
        <v>820</v>
      </c>
    </row>
    <row r="145" spans="1:1">
      <c r="A145">
        <v>440</v>
      </c>
    </row>
    <row r="146" spans="1:1">
      <c r="A146">
        <v>711</v>
      </c>
    </row>
    <row r="147" spans="1:1">
      <c r="A147">
        <v>379</v>
      </c>
    </row>
    <row r="148" spans="1:1">
      <c r="A148">
        <v>200</v>
      </c>
    </row>
    <row r="149" spans="1:1">
      <c r="A149">
        <v>333</v>
      </c>
    </row>
    <row r="150" spans="1:1">
      <c r="A150">
        <v>999</v>
      </c>
    </row>
    <row r="151" spans="1:1">
      <c r="A151">
        <v>11</v>
      </c>
    </row>
    <row r="152" spans="1:1">
      <c r="A152">
        <v>0</v>
      </c>
    </row>
    <row r="153" spans="1:1">
      <c r="A153">
        <v>0</v>
      </c>
    </row>
    <row r="154" spans="1:1">
      <c r="A154">
        <v>7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6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36</v>
      </c>
    </row>
    <row r="163" spans="1:1">
      <c r="A163">
        <v>242</v>
      </c>
    </row>
    <row r="164" spans="1:1">
      <c r="A164">
        <v>0</v>
      </c>
    </row>
    <row r="165" spans="1:1">
      <c r="A165">
        <v>0</v>
      </c>
    </row>
    <row r="166" spans="1:1">
      <c r="A166">
        <v>213</v>
      </c>
    </row>
    <row r="167" spans="1:1">
      <c r="A167">
        <v>47</v>
      </c>
    </row>
    <row r="168" spans="1:1">
      <c r="A168">
        <v>0</v>
      </c>
    </row>
    <row r="169" spans="1:1">
      <c r="A169">
        <v>88</v>
      </c>
    </row>
    <row r="170" spans="1:1">
      <c r="A170">
        <v>999</v>
      </c>
    </row>
    <row r="171" spans="1:1">
      <c r="A171">
        <v>115</v>
      </c>
    </row>
    <row r="172" spans="1:1">
      <c r="A172">
        <v>135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343</v>
      </c>
    </row>
    <row r="178" spans="1:1">
      <c r="A178" t="s">
        <v>343</v>
      </c>
    </row>
    <row r="179" spans="1:1">
      <c r="A179" t="s">
        <v>351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36</v>
      </c>
    </row>
    <row r="192" spans="1:1">
      <c r="A192">
        <v>69</v>
      </c>
    </row>
    <row r="193" spans="1:1">
      <c r="A193">
        <v>0</v>
      </c>
    </row>
    <row r="194" spans="1:1">
      <c r="A194">
        <v>11</v>
      </c>
    </row>
    <row r="195" spans="1:1">
      <c r="A195">
        <v>0</v>
      </c>
    </row>
    <row r="196" spans="1:1">
      <c r="A196">
        <v>0</v>
      </c>
    </row>
    <row r="197" spans="1:1">
      <c r="A197">
        <v>38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257000</v>
      </c>
    </row>
    <row r="202" spans="1:1">
      <c r="A202">
        <v>72581</v>
      </c>
    </row>
    <row r="203" spans="1:1">
      <c r="A203">
        <v>47948</v>
      </c>
    </row>
    <row r="204" spans="1:1">
      <c r="A204">
        <v>310981</v>
      </c>
    </row>
    <row r="205" spans="1:1">
      <c r="A205">
        <v>28840</v>
      </c>
    </row>
    <row r="206" spans="1:1">
      <c r="A206">
        <v>30475</v>
      </c>
    </row>
    <row r="207" spans="1:1">
      <c r="A207">
        <v>82000</v>
      </c>
    </row>
    <row r="208" spans="1:1">
      <c r="A208">
        <v>18000</v>
      </c>
    </row>
    <row r="209" spans="1:1">
      <c r="A209">
        <v>53000</v>
      </c>
    </row>
    <row r="210" spans="1:1">
      <c r="A210">
        <v>17000</v>
      </c>
    </row>
    <row r="211" spans="1:1">
      <c r="A211">
        <v>9498</v>
      </c>
    </row>
    <row r="212" spans="1:1">
      <c r="A212">
        <v>7500</v>
      </c>
    </row>
    <row r="213" spans="1:1">
      <c r="A213">
        <v>7009</v>
      </c>
    </row>
    <row r="214" spans="1:1">
      <c r="A214">
        <v>0</v>
      </c>
    </row>
    <row r="215" spans="1:1">
      <c r="A215">
        <v>100000</v>
      </c>
    </row>
    <row r="216" spans="1:1">
      <c r="A216">
        <v>22313</v>
      </c>
    </row>
    <row r="217" spans="1:1">
      <c r="A217">
        <v>1064145</v>
      </c>
    </row>
    <row r="218" spans="1:1">
      <c r="A218">
        <v>2779968</v>
      </c>
    </row>
    <row r="219" spans="1:1">
      <c r="A219">
        <v>0</v>
      </c>
    </row>
    <row r="220" spans="1:1">
      <c r="A220">
        <v>3353188</v>
      </c>
    </row>
    <row r="221" spans="1:1">
      <c r="A221">
        <v>2779968</v>
      </c>
    </row>
    <row r="222" spans="1:1">
      <c r="A222">
        <v>0</v>
      </c>
    </row>
    <row r="223" spans="1:1">
      <c r="A223">
        <v>2654057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10000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9575</v>
      </c>
    </row>
    <row r="233" spans="1:1">
      <c r="A233">
        <v>108023</v>
      </c>
    </row>
    <row r="234" spans="1:1">
      <c r="A234">
        <v>-301832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948000</v>
      </c>
    </row>
    <row r="239" spans="1:1">
      <c r="A239">
        <v>1117000</v>
      </c>
    </row>
    <row r="240" spans="1:1">
      <c r="A240">
        <v>-187894</v>
      </c>
    </row>
    <row r="241" spans="1:1">
      <c r="A241">
        <v>2884051</v>
      </c>
    </row>
    <row r="242" spans="1:1">
      <c r="A242">
        <v>118180</v>
      </c>
    </row>
    <row r="243" spans="1:1">
      <c r="A243">
        <v>0</v>
      </c>
    </row>
    <row r="244" spans="1:1">
      <c r="A244">
        <v>778647</v>
      </c>
    </row>
    <row r="245" spans="1:1">
      <c r="A245">
        <v>143059</v>
      </c>
    </row>
    <row r="246" spans="1:1">
      <c r="A246">
        <v>434406</v>
      </c>
    </row>
    <row r="247" spans="1:1">
      <c r="A247">
        <v>279888</v>
      </c>
    </row>
    <row r="248" spans="1:1">
      <c r="A248">
        <v>7331</v>
      </c>
    </row>
    <row r="249" spans="1:1">
      <c r="A249">
        <v>87650</v>
      </c>
    </row>
    <row r="250" spans="1:1">
      <c r="A250">
        <v>136608</v>
      </c>
    </row>
    <row r="251" spans="1:1">
      <c r="A251">
        <v>1712553</v>
      </c>
    </row>
    <row r="252" spans="1:1">
      <c r="A252">
        <v>1171498</v>
      </c>
    </row>
    <row r="253" spans="1:1">
      <c r="A253">
        <v>0</v>
      </c>
    </row>
    <row r="254" spans="1:1">
      <c r="A254">
        <v>65676</v>
      </c>
    </row>
    <row r="255" spans="1:1">
      <c r="A255">
        <v>0</v>
      </c>
    </row>
    <row r="256" spans="1:1">
      <c r="A256">
        <v>33789</v>
      </c>
    </row>
    <row r="257" spans="1:1">
      <c r="A257">
        <v>-154105</v>
      </c>
    </row>
    <row r="258" spans="1:1">
      <c r="A258">
        <v>999</v>
      </c>
    </row>
    <row r="259" spans="1:1">
      <c r="A259">
        <v>999</v>
      </c>
    </row>
    <row r="260" spans="1:1">
      <c r="A260">
        <v>-187894</v>
      </c>
    </row>
    <row r="261" spans="1:1">
      <c r="A261">
        <v>100000</v>
      </c>
    </row>
    <row r="262" spans="1:1">
      <c r="A262">
        <v>518000</v>
      </c>
    </row>
    <row r="263" spans="1:1">
      <c r="A263">
        <v>2561332</v>
      </c>
    </row>
    <row r="264" spans="1:1">
      <c r="A264">
        <v>0</v>
      </c>
    </row>
    <row r="265" spans="1:1">
      <c r="A265">
        <v>136608</v>
      </c>
    </row>
    <row r="266" spans="1:1">
      <c r="A266">
        <v>0</v>
      </c>
    </row>
    <row r="267" spans="1:1">
      <c r="A267">
        <v>0</v>
      </c>
    </row>
    <row r="268" spans="1:1">
      <c r="A268">
        <v>1532710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808946</v>
      </c>
    </row>
    <row r="273" spans="1:1">
      <c r="A273">
        <v>643809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3845895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250</v>
      </c>
    </row>
    <row r="286" spans="1:1">
      <c r="A286">
        <v>380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10</v>
      </c>
    </row>
    <row r="293" spans="1:1">
      <c r="A293">
        <v>0</v>
      </c>
    </row>
    <row r="294" spans="1:1">
      <c r="A294">
        <v>10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10680</v>
      </c>
    </row>
    <row r="302" spans="1:1">
      <c r="A302">
        <v>138</v>
      </c>
    </row>
    <row r="303" spans="1:1">
      <c r="A303">
        <v>9493</v>
      </c>
    </row>
    <row r="304" spans="1:1">
      <c r="A304" t="s">
        <v>352</v>
      </c>
    </row>
    <row r="305" spans="1:1">
      <c r="A305">
        <v>20736</v>
      </c>
    </row>
    <row r="306" spans="1:1">
      <c r="A306">
        <v>310</v>
      </c>
    </row>
    <row r="307" spans="1:1">
      <c r="A307">
        <v>19978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5298</v>
      </c>
    </row>
    <row r="314" spans="1:1">
      <c r="A314">
        <v>0</v>
      </c>
    </row>
    <row r="315" spans="1:1">
      <c r="A315">
        <v>11298</v>
      </c>
    </row>
    <row r="316" spans="1:1">
      <c r="A316">
        <v>0</v>
      </c>
    </row>
    <row r="317" spans="1:1">
      <c r="A317">
        <v>0</v>
      </c>
    </row>
    <row r="318" spans="1:1">
      <c r="A318">
        <v>17</v>
      </c>
    </row>
    <row r="319" spans="1:1">
      <c r="A319">
        <v>56871</v>
      </c>
    </row>
    <row r="320" spans="1:1">
      <c r="A320">
        <v>999</v>
      </c>
    </row>
    <row r="321" spans="1:1">
      <c r="A321">
        <v>4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17</v>
      </c>
    </row>
    <row r="328" spans="1:1">
      <c r="A328">
        <v>17</v>
      </c>
    </row>
    <row r="329" spans="1:1">
      <c r="A329">
        <v>158</v>
      </c>
    </row>
    <row r="330" spans="1:1">
      <c r="A330" s="133" t="s">
        <v>344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257000</v>
      </c>
    </row>
    <row r="423" spans="1:1">
      <c r="A423">
        <v>82000</v>
      </c>
    </row>
    <row r="424" spans="1:1">
      <c r="A424" s="206" t="s">
        <v>353</v>
      </c>
    </row>
    <row r="425" spans="1:1">
      <c r="A425" s="206" t="s">
        <v>354</v>
      </c>
    </row>
    <row r="426" spans="1:1">
      <c r="A426" s="206" t="s">
        <v>354</v>
      </c>
    </row>
    <row r="427" spans="1:1">
      <c r="A427" s="206" t="s">
        <v>355</v>
      </c>
    </row>
    <row r="428" spans="1:1">
      <c r="A428">
        <v>2</v>
      </c>
    </row>
    <row r="429" spans="1:1">
      <c r="A429">
        <v>257000</v>
      </c>
    </row>
    <row r="430" spans="1:1">
      <c r="A430">
        <v>82000</v>
      </c>
    </row>
    <row r="431" spans="1:1">
      <c r="A431" s="206" t="s">
        <v>353</v>
      </c>
    </row>
    <row r="432" spans="1:1">
      <c r="A432" s="206" t="s">
        <v>354</v>
      </c>
    </row>
    <row r="433" spans="1:1">
      <c r="A433" s="206" t="s">
        <v>354</v>
      </c>
    </row>
    <row r="434" spans="1:1">
      <c r="A434" s="206" t="s">
        <v>355</v>
      </c>
    </row>
    <row r="435" spans="1:1">
      <c r="A435">
        <v>3</v>
      </c>
    </row>
    <row r="436" spans="1:1">
      <c r="A436">
        <v>257000</v>
      </c>
    </row>
    <row r="437" spans="1:1">
      <c r="A437">
        <v>82000</v>
      </c>
    </row>
    <row r="438" spans="1:1">
      <c r="A438" s="206" t="s">
        <v>353</v>
      </c>
    </row>
    <row r="439" spans="1:1">
      <c r="A439" s="206" t="s">
        <v>354</v>
      </c>
    </row>
    <row r="440" spans="1:1">
      <c r="A440" s="206" t="s">
        <v>354</v>
      </c>
    </row>
    <row r="441" spans="1:1">
      <c r="A441" s="206" t="s">
        <v>355</v>
      </c>
    </row>
    <row r="442" spans="1:1">
      <c r="A442">
        <v>4</v>
      </c>
    </row>
    <row r="443" spans="1:1">
      <c r="A443">
        <v>257000</v>
      </c>
    </row>
    <row r="444" spans="1:1">
      <c r="A444">
        <v>82000</v>
      </c>
    </row>
    <row r="445" spans="1:1">
      <c r="A445" s="206" t="s">
        <v>353</v>
      </c>
    </row>
    <row r="446" spans="1:1">
      <c r="A446" s="206" t="s">
        <v>354</v>
      </c>
    </row>
    <row r="447" spans="1:1">
      <c r="A447" s="206" t="s">
        <v>354</v>
      </c>
    </row>
    <row r="448" spans="1:1">
      <c r="A448" s="206" t="s">
        <v>355</v>
      </c>
    </row>
    <row r="449" spans="1:1">
      <c r="A449">
        <v>5</v>
      </c>
    </row>
    <row r="450" spans="1:1">
      <c r="A450">
        <v>257000</v>
      </c>
    </row>
    <row r="451" spans="1:1">
      <c r="A451">
        <v>82000</v>
      </c>
    </row>
    <row r="452" spans="1:1">
      <c r="A452" s="206" t="s">
        <v>353</v>
      </c>
    </row>
    <row r="453" spans="1:1">
      <c r="A453" s="206" t="s">
        <v>354</v>
      </c>
    </row>
    <row r="454" spans="1:1">
      <c r="A454" s="206" t="s">
        <v>354</v>
      </c>
    </row>
    <row r="455" spans="1:1">
      <c r="A455" s="206" t="s">
        <v>355</v>
      </c>
    </row>
    <row r="456" spans="1:1">
      <c r="A456">
        <v>6</v>
      </c>
    </row>
    <row r="457" spans="1:1">
      <c r="A457">
        <v>257000</v>
      </c>
    </row>
    <row r="458" spans="1:1">
      <c r="A458">
        <v>82000</v>
      </c>
    </row>
    <row r="459" spans="1:1">
      <c r="A459" s="206" t="s">
        <v>353</v>
      </c>
    </row>
    <row r="460" spans="1:1">
      <c r="A460" s="206" t="s">
        <v>354</v>
      </c>
    </row>
    <row r="461" spans="1:1">
      <c r="A461" s="206" t="s">
        <v>354</v>
      </c>
    </row>
    <row r="462" spans="1:1">
      <c r="A462" s="206" t="s">
        <v>355</v>
      </c>
    </row>
    <row r="463" spans="1:1">
      <c r="A463">
        <v>7</v>
      </c>
    </row>
    <row r="464" spans="1:1">
      <c r="A464">
        <v>257000</v>
      </c>
    </row>
    <row r="465" spans="1:1">
      <c r="A465">
        <v>82000</v>
      </c>
    </row>
    <row r="466" spans="1:1">
      <c r="A466" s="206" t="s">
        <v>353</v>
      </c>
    </row>
    <row r="467" spans="1:1">
      <c r="A467" s="206" t="s">
        <v>354</v>
      </c>
    </row>
    <row r="468" spans="1:1">
      <c r="A468" s="206" t="s">
        <v>354</v>
      </c>
    </row>
    <row r="469" spans="1:1">
      <c r="A469" s="206" t="s">
        <v>355</v>
      </c>
    </row>
    <row r="470" spans="1:1">
      <c r="A470">
        <v>8</v>
      </c>
    </row>
    <row r="471" spans="1:1">
      <c r="A471">
        <v>257000</v>
      </c>
    </row>
    <row r="472" spans="1:1">
      <c r="A472">
        <v>82000</v>
      </c>
    </row>
    <row r="473" spans="1:1">
      <c r="A473" s="206" t="s">
        <v>353</v>
      </c>
    </row>
    <row r="474" spans="1:1">
      <c r="A474" s="206" t="s">
        <v>354</v>
      </c>
    </row>
    <row r="475" spans="1:1">
      <c r="A475" s="206" t="s">
        <v>354</v>
      </c>
    </row>
    <row r="476" spans="1:1">
      <c r="A476" s="206" t="s">
        <v>355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345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2118</v>
      </c>
    </row>
    <row r="510" spans="1:1">
      <c r="A510">
        <v>2132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65433</v>
      </c>
    </row>
    <row r="515" spans="1:1">
      <c r="A515">
        <v>76981</v>
      </c>
    </row>
    <row r="516" spans="1:1">
      <c r="A516">
        <v>75927</v>
      </c>
    </row>
    <row r="517" spans="1:1">
      <c r="A517">
        <v>71005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10324</v>
      </c>
    </row>
    <row r="523" spans="1:1">
      <c r="A523">
        <v>4129600</v>
      </c>
    </row>
    <row r="524" spans="1:1">
      <c r="A524">
        <v>0</v>
      </c>
    </row>
    <row r="525" spans="1:1">
      <c r="A525">
        <v>4129600</v>
      </c>
    </row>
    <row r="526" spans="1:1">
      <c r="A526">
        <v>291</v>
      </c>
    </row>
    <row r="527" spans="1:1">
      <c r="A527">
        <v>296</v>
      </c>
    </row>
    <row r="528" spans="1:1">
      <c r="A528">
        <v>291</v>
      </c>
    </row>
    <row r="529" spans="1:1">
      <c r="A529">
        <v>486</v>
      </c>
    </row>
    <row r="530" spans="1:1">
      <c r="A530">
        <v>496</v>
      </c>
    </row>
    <row r="531" spans="1:1">
      <c r="A531">
        <v>486</v>
      </c>
    </row>
    <row r="532" spans="1:1">
      <c r="A532">
        <v>767</v>
      </c>
    </row>
    <row r="533" spans="1:1">
      <c r="A533">
        <v>785</v>
      </c>
    </row>
    <row r="534" spans="1:1">
      <c r="A534">
        <v>767</v>
      </c>
    </row>
    <row r="535" spans="1:1">
      <c r="A535">
        <v>116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10324</v>
      </c>
    </row>
    <row r="543" spans="1:1">
      <c r="A543">
        <v>4129600</v>
      </c>
    </row>
    <row r="544" spans="1:1">
      <c r="A544">
        <v>0</v>
      </c>
    </row>
    <row r="545" spans="1:2">
      <c r="A545">
        <v>4129600</v>
      </c>
    </row>
    <row r="546" spans="1:2">
      <c r="A546">
        <v>291</v>
      </c>
    </row>
    <row r="547" spans="1:2">
      <c r="A547">
        <v>296</v>
      </c>
    </row>
    <row r="548" spans="1:2">
      <c r="A548">
        <v>291</v>
      </c>
    </row>
    <row r="549" spans="1:2">
      <c r="A549">
        <v>486</v>
      </c>
    </row>
    <row r="550" spans="1:2">
      <c r="A550">
        <v>496</v>
      </c>
    </row>
    <row r="551" spans="1:2">
      <c r="A551">
        <v>486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767</v>
      </c>
      <c r="B554"/>
    </row>
    <row r="555" spans="1:2">
      <c r="A555">
        <v>116</v>
      </c>
      <c r="B555"/>
    </row>
    <row r="556" spans="1:2">
      <c r="A556">
        <v>1200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10324</v>
      </c>
    </row>
    <row r="563" spans="1:1">
      <c r="A563">
        <v>4129600</v>
      </c>
    </row>
    <row r="564" spans="1:1">
      <c r="A564">
        <v>0</v>
      </c>
    </row>
    <row r="565" spans="1:1">
      <c r="A565">
        <v>4129600</v>
      </c>
    </row>
    <row r="566" spans="1:1">
      <c r="A566">
        <v>291</v>
      </c>
    </row>
    <row r="567" spans="1:1">
      <c r="A567">
        <v>296</v>
      </c>
    </row>
    <row r="568" spans="1:1">
      <c r="A568">
        <v>291</v>
      </c>
    </row>
    <row r="569" spans="1:1">
      <c r="A569">
        <v>486</v>
      </c>
    </row>
    <row r="570" spans="1:1">
      <c r="A570">
        <v>496</v>
      </c>
    </row>
    <row r="571" spans="1:1">
      <c r="A571">
        <v>486</v>
      </c>
    </row>
    <row r="572" spans="1:1">
      <c r="A572">
        <v>767</v>
      </c>
    </row>
    <row r="573" spans="1:1">
      <c r="A573">
        <v>785</v>
      </c>
    </row>
    <row r="574" spans="1:1">
      <c r="A574">
        <v>767</v>
      </c>
    </row>
    <row r="575" spans="1:1">
      <c r="A575">
        <v>116</v>
      </c>
    </row>
    <row r="576" spans="1:1">
      <c r="A576">
        <v>1200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10324</v>
      </c>
    </row>
    <row r="583" spans="1:1">
      <c r="A583">
        <v>4129600</v>
      </c>
    </row>
    <row r="584" spans="1:1">
      <c r="A584">
        <v>0</v>
      </c>
    </row>
    <row r="585" spans="1:1">
      <c r="A585">
        <v>4129600</v>
      </c>
    </row>
    <row r="586" spans="1:1">
      <c r="A586">
        <v>291</v>
      </c>
    </row>
    <row r="587" spans="1:1">
      <c r="A587">
        <v>296</v>
      </c>
    </row>
    <row r="588" spans="1:1">
      <c r="A588">
        <v>291</v>
      </c>
    </row>
    <row r="589" spans="1:1">
      <c r="A589">
        <v>486</v>
      </c>
    </row>
    <row r="590" spans="1:1">
      <c r="A590">
        <v>496</v>
      </c>
    </row>
    <row r="591" spans="1:1">
      <c r="A591">
        <v>486</v>
      </c>
    </row>
    <row r="592" spans="1:1">
      <c r="A592">
        <v>767</v>
      </c>
    </row>
    <row r="593" spans="1:1">
      <c r="A593">
        <v>785</v>
      </c>
    </row>
    <row r="594" spans="1:1">
      <c r="A594">
        <v>767</v>
      </c>
    </row>
    <row r="595" spans="1:1">
      <c r="A595">
        <v>116</v>
      </c>
    </row>
    <row r="596" spans="1:1">
      <c r="A596">
        <v>1200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10324</v>
      </c>
    </row>
    <row r="603" spans="1:1">
      <c r="A603">
        <v>4129600</v>
      </c>
    </row>
    <row r="604" spans="1:1">
      <c r="A604">
        <v>0</v>
      </c>
    </row>
    <row r="605" spans="1:1">
      <c r="A605">
        <v>4129600</v>
      </c>
    </row>
    <row r="606" spans="1:1">
      <c r="A606">
        <v>291</v>
      </c>
    </row>
    <row r="607" spans="1:1">
      <c r="A607">
        <v>296</v>
      </c>
    </row>
    <row r="608" spans="1:1">
      <c r="A608">
        <v>291</v>
      </c>
    </row>
    <row r="609" spans="1:1">
      <c r="A609">
        <v>486</v>
      </c>
    </row>
    <row r="610" spans="1:1">
      <c r="A610">
        <v>496</v>
      </c>
    </row>
    <row r="611" spans="1:1">
      <c r="A611">
        <v>486</v>
      </c>
    </row>
    <row r="612" spans="1:1">
      <c r="A612">
        <v>767</v>
      </c>
    </row>
    <row r="613" spans="1:1">
      <c r="A613">
        <v>785</v>
      </c>
    </row>
    <row r="614" spans="1:1">
      <c r="A614">
        <v>767</v>
      </c>
    </row>
    <row r="615" spans="1:1">
      <c r="A615">
        <v>116</v>
      </c>
    </row>
    <row r="616" spans="1:1">
      <c r="A616">
        <v>1200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10324</v>
      </c>
    </row>
    <row r="623" spans="1:1">
      <c r="A623">
        <v>4129600</v>
      </c>
    </row>
    <row r="624" spans="1:1">
      <c r="A624">
        <v>0</v>
      </c>
    </row>
    <row r="625" spans="1:1">
      <c r="A625">
        <v>4129600</v>
      </c>
    </row>
    <row r="626" spans="1:1">
      <c r="A626">
        <v>291</v>
      </c>
    </row>
    <row r="627" spans="1:1">
      <c r="A627">
        <v>296</v>
      </c>
    </row>
    <row r="628" spans="1:1">
      <c r="A628">
        <v>291</v>
      </c>
    </row>
    <row r="629" spans="1:1">
      <c r="A629">
        <v>486</v>
      </c>
    </row>
    <row r="630" spans="1:1">
      <c r="A630">
        <v>496</v>
      </c>
    </row>
    <row r="631" spans="1:1">
      <c r="A631">
        <v>486</v>
      </c>
    </row>
    <row r="632" spans="1:1">
      <c r="A632">
        <v>767</v>
      </c>
    </row>
    <row r="633" spans="1:1">
      <c r="A633">
        <v>785</v>
      </c>
    </row>
    <row r="634" spans="1:1">
      <c r="A634">
        <v>767</v>
      </c>
    </row>
    <row r="635" spans="1:1">
      <c r="A635">
        <v>116</v>
      </c>
    </row>
    <row r="636" spans="1:1">
      <c r="A636">
        <v>1200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10324</v>
      </c>
    </row>
    <row r="643" spans="1:1">
      <c r="A643">
        <v>4129600</v>
      </c>
    </row>
    <row r="644" spans="1:1">
      <c r="A644">
        <v>0</v>
      </c>
    </row>
    <row r="645" spans="1:1">
      <c r="A645">
        <v>4129600</v>
      </c>
    </row>
    <row r="646" spans="1:1">
      <c r="A646">
        <v>291</v>
      </c>
    </row>
    <row r="647" spans="1:1">
      <c r="A647">
        <v>296</v>
      </c>
    </row>
    <row r="648" spans="1:1">
      <c r="A648">
        <v>291</v>
      </c>
    </row>
    <row r="649" spans="1:1">
      <c r="A649">
        <v>486</v>
      </c>
    </row>
    <row r="650" spans="1:1">
      <c r="A650">
        <v>496</v>
      </c>
    </row>
    <row r="651" spans="1:1">
      <c r="A651">
        <v>486</v>
      </c>
    </row>
    <row r="652" spans="1:1">
      <c r="A652">
        <v>767</v>
      </c>
    </row>
    <row r="653" spans="1:1">
      <c r="A653">
        <v>785</v>
      </c>
    </row>
    <row r="654" spans="1:1">
      <c r="A654">
        <v>767</v>
      </c>
    </row>
    <row r="655" spans="1:1">
      <c r="A655">
        <v>116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10324</v>
      </c>
    </row>
    <row r="663" spans="1:1">
      <c r="A663">
        <v>4129600</v>
      </c>
    </row>
    <row r="664" spans="1:1">
      <c r="A664">
        <v>0</v>
      </c>
    </row>
    <row r="665" spans="1:1">
      <c r="A665">
        <v>4129600</v>
      </c>
    </row>
    <row r="666" spans="1:1">
      <c r="A666">
        <v>291</v>
      </c>
    </row>
    <row r="667" spans="1:1">
      <c r="A667">
        <v>296</v>
      </c>
    </row>
    <row r="668" spans="1:1">
      <c r="A668">
        <v>291</v>
      </c>
    </row>
    <row r="669" spans="1:1">
      <c r="A669">
        <v>486</v>
      </c>
    </row>
    <row r="670" spans="1:1">
      <c r="A670">
        <v>496</v>
      </c>
    </row>
    <row r="671" spans="1:1">
      <c r="A671">
        <v>486</v>
      </c>
    </row>
    <row r="672" spans="1:1">
      <c r="A672">
        <v>767</v>
      </c>
    </row>
    <row r="673" spans="1:1">
      <c r="A673">
        <v>785</v>
      </c>
    </row>
    <row r="674" spans="1:1">
      <c r="A674">
        <v>767</v>
      </c>
    </row>
    <row r="675" spans="1:1">
      <c r="A675">
        <v>116</v>
      </c>
    </row>
    <row r="676" spans="1:1">
      <c r="A676">
        <v>1200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5</v>
      </c>
    </row>
    <row r="701" spans="1:1">
      <c r="A701">
        <v>1</v>
      </c>
    </row>
    <row r="702" spans="1:1">
      <c r="A702">
        <v>3179332</v>
      </c>
    </row>
    <row r="703" spans="1:1">
      <c r="A703">
        <v>136608</v>
      </c>
    </row>
    <row r="704" spans="1:1">
      <c r="A704">
        <v>1532710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808946</v>
      </c>
    </row>
    <row r="710" spans="1:1">
      <c r="A710">
        <v>643809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-154105</v>
      </c>
    </row>
    <row r="717" spans="1:1">
      <c r="A717">
        <v>3845895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3179332</v>
      </c>
    </row>
    <row r="723" spans="1:1">
      <c r="A723">
        <v>136608</v>
      </c>
    </row>
    <row r="724" spans="1:1">
      <c r="A724">
        <v>1532710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808946</v>
      </c>
    </row>
    <row r="730" spans="1:1">
      <c r="A730">
        <v>643809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-154105</v>
      </c>
    </row>
    <row r="737" spans="1:1">
      <c r="A737">
        <v>3845895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3179332</v>
      </c>
    </row>
    <row r="743" spans="1:1">
      <c r="A743">
        <v>136608</v>
      </c>
    </row>
    <row r="744" spans="1:1">
      <c r="A744">
        <v>1532710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808946</v>
      </c>
    </row>
    <row r="750" spans="1:1">
      <c r="A750">
        <v>643809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-154105</v>
      </c>
    </row>
    <row r="757" spans="1:1">
      <c r="A757">
        <v>3845895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3179332</v>
      </c>
    </row>
    <row r="763" spans="1:1">
      <c r="A763">
        <v>136608</v>
      </c>
    </row>
    <row r="764" spans="1:1">
      <c r="A764">
        <v>1532710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808946</v>
      </c>
    </row>
    <row r="770" spans="1:1">
      <c r="A770">
        <v>643809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-154105</v>
      </c>
    </row>
    <row r="777" spans="1:1">
      <c r="A777">
        <v>3845895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3179332</v>
      </c>
    </row>
    <row r="783" spans="1:1">
      <c r="A783">
        <v>136608</v>
      </c>
    </row>
    <row r="784" spans="1:1">
      <c r="A784">
        <v>1532710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808946</v>
      </c>
    </row>
    <row r="790" spans="1:1">
      <c r="A790">
        <v>643809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-154105</v>
      </c>
    </row>
    <row r="797" spans="1:1">
      <c r="A797">
        <v>3845895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3179332</v>
      </c>
    </row>
    <row r="803" spans="1:1">
      <c r="A803">
        <v>136608</v>
      </c>
    </row>
    <row r="804" spans="1:1">
      <c r="A804">
        <v>1532710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808946</v>
      </c>
    </row>
    <row r="810" spans="1:1">
      <c r="A810">
        <v>643809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-154105</v>
      </c>
    </row>
    <row r="817" spans="1:1">
      <c r="A817">
        <v>3845895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3179332</v>
      </c>
    </row>
    <row r="823" spans="1:1">
      <c r="A823">
        <v>136608</v>
      </c>
    </row>
    <row r="824" spans="1:1">
      <c r="A824">
        <v>1532710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808946</v>
      </c>
    </row>
    <row r="830" spans="1:1">
      <c r="A830">
        <v>643809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-154105</v>
      </c>
    </row>
    <row r="837" spans="1:1">
      <c r="A837">
        <v>3845895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3179332</v>
      </c>
    </row>
    <row r="843" spans="1:1">
      <c r="A843">
        <v>136608</v>
      </c>
    </row>
    <row r="844" spans="1:1">
      <c r="A844">
        <v>1532710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808946</v>
      </c>
    </row>
    <row r="850" spans="1:1">
      <c r="A850">
        <v>643809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-154105</v>
      </c>
    </row>
    <row r="857" spans="1:1">
      <c r="A857">
        <v>3845895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2019-11-14T19:34:49Z</dcterms:modified>
</cp:coreProperties>
</file>